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ot-my.sharepoint.com/personal/vinay_nagabhushana_ad_dot_gov/Documents/1-CAFE_dir/EIS_dir/LD MY2027-203x EIS/MY2027-2031 DEIS Adminstrtiaive Records/Tab 3 DEIS ICF Generated Data/Climate/Final Data Used in DEIS/Processing Tools/"/>
    </mc:Choice>
  </mc:AlternateContent>
  <xr:revisionPtr revIDLastSave="0" documentId="8_{533DAFDC-4836-47CF-94EB-FDBB75DDE6CB}" xr6:coauthVersionLast="47" xr6:coauthVersionMax="47" xr10:uidLastSave="{00000000-0000-0000-0000-000000000000}"/>
  <bookViews>
    <workbookView xWindow="-110" yWindow="-110" windowWidth="19420" windowHeight="10420" firstSheet="11" activeTab="14" xr2:uid="{062D629C-F25D-480B-8483-A8CB9433E46B}"/>
  </bookViews>
  <sheets>
    <sheet name="Interface" sheetId="1" r:id="rId1"/>
    <sheet name="Tables (1)" sheetId="2" r:id="rId2"/>
    <sheet name="Tables (2)" sheetId="56" r:id="rId3"/>
    <sheet name="Graphs" sheetId="3" r:id="rId4"/>
    <sheet name="17 Percent Below" sheetId="4" r:id="rId5"/>
    <sheet name="Emissions" sheetId="5" r:id="rId6"/>
    <sheet name="CO2 per vehicle" sheetId="6" r:id="rId7"/>
    <sheet name="Emission Reductions" sheetId="7" r:id="rId8"/>
    <sheet name="ICF SLR Lookup" sheetId="8" r:id="rId9"/>
    <sheet name="CO2 and Temp Alt 0 Alt 1" sheetId="27" r:id="rId10"/>
    <sheet name="CO2 and Temp Alt 2 Alt 3" sheetId="28" r:id="rId11"/>
    <sheet name="ICF SLR Module (1)" sheetId="57" r:id="rId12"/>
    <sheet name="ICF SLR Module (2)" sheetId="58" r:id="rId13"/>
    <sheet name="ICF SLR Module (3)" sheetId="59" r:id="rId14"/>
    <sheet name="ICF SLR Module (4)" sheetId="60" r:id="rId15"/>
  </sheets>
  <externalReferences>
    <externalReference r:id="rId16"/>
  </externalReferences>
  <definedNames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CorrelationEnabledState" hidden="1">1</definedName>
    <definedName name="_AtRisk_SimSetting_GoalSeekTargetValue" hidden="1">0</definedName>
    <definedName name="_AtRisk_SimSetting_LiveUpdate" hidden="1">TRUE</definedName>
    <definedName name="_AtRisk_SimSetting_MacroMode" hidden="1">0</definedName>
    <definedName name="_AtRisk_SimSetting_MacroRecalculationBehavior" hidden="1">0</definedName>
    <definedName name="_AtRisk_SimSetting_MaxAutoIterations" hidden="1">50000</definedName>
    <definedName name="_AtRisk_SimSetting_MultipleCPUCount" hidden="1">-1</definedName>
    <definedName name="_AtRisk_SimSetting_MultipleCPUMode" hidden="1">2</definedName>
    <definedName name="_AtRisk_SimSetting_MultipleCPUModeV8" hidden="1">2</definedName>
    <definedName name="_AtRisk_SimSetting_RandomNumberGenerator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ExternalData_1" localSheetId="9">'CO2 and Temp Alt 0 Alt 1'!$A$1:$H$356</definedName>
    <definedName name="ExternalData_1" localSheetId="10">'CO2 and Temp Alt 2 Alt 3'!$A$1:$H$356</definedName>
    <definedName name="ExternalData_10" localSheetId="9">'CO2 and Temp Alt 0 Alt 1'!$A$1:$H$356</definedName>
    <definedName name="ExternalData_10" localSheetId="10">'CO2 and Temp Alt 2 Alt 3'!$A$1:$H$356</definedName>
    <definedName name="ExternalData_11" localSheetId="9">'CO2 and Temp Alt 0 Alt 1'!$A$1:$H$356</definedName>
    <definedName name="ExternalData_11" localSheetId="10">'CO2 and Temp Alt 2 Alt 3'!$A$1:$H$356</definedName>
    <definedName name="ExternalData_12" localSheetId="9">'CO2 and Temp Alt 0 Alt 1'!$A$1:$H$356</definedName>
    <definedName name="ExternalData_12" localSheetId="10">'CO2 and Temp Alt 2 Alt 3'!$A$1:$H$356</definedName>
    <definedName name="ExternalData_13" localSheetId="9">'CO2 and Temp Alt 0 Alt 1'!$A$1:$H$356</definedName>
    <definedName name="ExternalData_13" localSheetId="10">'CO2 and Temp Alt 2 Alt 3'!$A$1:$H$356</definedName>
    <definedName name="ExternalData_14" localSheetId="9">'CO2 and Temp Alt 0 Alt 1'!$A$1:$H$356</definedName>
    <definedName name="ExternalData_14" localSheetId="10">'CO2 and Temp Alt 2 Alt 3'!$A$1:$H$356</definedName>
    <definedName name="ExternalData_15" localSheetId="9">'CO2 and Temp Alt 0 Alt 1'!$A$1:$H$356</definedName>
    <definedName name="ExternalData_15" localSheetId="10">'CO2 and Temp Alt 2 Alt 3'!$A$1:$H$356</definedName>
    <definedName name="ExternalData_16" localSheetId="9">'CO2 and Temp Alt 0 Alt 1'!$A$1:$H$356</definedName>
    <definedName name="ExternalData_16" localSheetId="10">'CO2 and Temp Alt 2 Alt 3'!$A$1:$H$356</definedName>
    <definedName name="ExternalData_17" localSheetId="9">'CO2 and Temp Alt 0 Alt 1'!$A$1:$H$356</definedName>
    <definedName name="ExternalData_17" localSheetId="10">'CO2 and Temp Alt 2 Alt 3'!$A$1:$H$356</definedName>
    <definedName name="ExternalData_18" localSheetId="9">'CO2 and Temp Alt 0 Alt 1'!$A$1:$H$356</definedName>
    <definedName name="ExternalData_18" localSheetId="10">'CO2 and Temp Alt 2 Alt 3'!$A$1:$H$356</definedName>
    <definedName name="ExternalData_19" localSheetId="9">'CO2 and Temp Alt 0 Alt 1'!$A$1:$H$356</definedName>
    <definedName name="ExternalData_19" localSheetId="10">'CO2 and Temp Alt 2 Alt 3'!$A$1:$H$356</definedName>
    <definedName name="ExternalData_2" localSheetId="9">'CO2 and Temp Alt 0 Alt 1'!$A$1:$H$356</definedName>
    <definedName name="ExternalData_2" localSheetId="10">'CO2 and Temp Alt 2 Alt 3'!$A$1:$H$356</definedName>
    <definedName name="ExternalData_20" localSheetId="9">'CO2 and Temp Alt 0 Alt 1'!$A$1:$H$356</definedName>
    <definedName name="ExternalData_20" localSheetId="10">'CO2 and Temp Alt 2 Alt 3'!$A$1:$H$356</definedName>
    <definedName name="ExternalData_21" localSheetId="9">'CO2 and Temp Alt 0 Alt 1'!$A$1:$H$356</definedName>
    <definedName name="ExternalData_21" localSheetId="10">'CO2 and Temp Alt 2 Alt 3'!$A$1:$H$356</definedName>
    <definedName name="ExternalData_22" localSheetId="9">'CO2 and Temp Alt 0 Alt 1'!$A$1:$H$356</definedName>
    <definedName name="ExternalData_22" localSheetId="10">'CO2 and Temp Alt 2 Alt 3'!$A$1:$H$356</definedName>
    <definedName name="ExternalData_23" localSheetId="9">'CO2 and Temp Alt 0 Alt 1'!$A$1:$H$356</definedName>
    <definedName name="ExternalData_23" localSheetId="10">'CO2 and Temp Alt 2 Alt 3'!$A$1:$H$356</definedName>
    <definedName name="ExternalData_24" localSheetId="9">'CO2 and Temp Alt 0 Alt 1'!$A$1:$H$356</definedName>
    <definedName name="ExternalData_24" localSheetId="10">'CO2 and Temp Alt 2 Alt 3'!$A$1:$H$356</definedName>
    <definedName name="ExternalData_25" localSheetId="9">'CO2 and Temp Alt 0 Alt 1'!$A$1:$H$356</definedName>
    <definedName name="ExternalData_25" localSheetId="10">'CO2 and Temp Alt 2 Alt 3'!$A$1:$H$356</definedName>
    <definedName name="ExternalData_26" localSheetId="9">'CO2 and Temp Alt 0 Alt 1'!$A$1:$H$356</definedName>
    <definedName name="ExternalData_26" localSheetId="10">'CO2 and Temp Alt 2 Alt 3'!$A$1:$H$356</definedName>
    <definedName name="ExternalData_27" localSheetId="9">'CO2 and Temp Alt 0 Alt 1'!$A$1:$H$356</definedName>
    <definedName name="ExternalData_27" localSheetId="10">'CO2 and Temp Alt 2 Alt 3'!$A$1:$H$356</definedName>
    <definedName name="ExternalData_28" localSheetId="9">'CO2 and Temp Alt 0 Alt 1'!$A$1:$H$356</definedName>
    <definedName name="ExternalData_28" localSheetId="10">'CO2 and Temp Alt 2 Alt 3'!$A$1:$H$356</definedName>
    <definedName name="ExternalData_29" localSheetId="9">'CO2 and Temp Alt 0 Alt 1'!$A$1:$H$356</definedName>
    <definedName name="ExternalData_29" localSheetId="10">'CO2 and Temp Alt 2 Alt 3'!$A$1:$H$356</definedName>
    <definedName name="ExternalData_3" localSheetId="9">'CO2 and Temp Alt 0 Alt 1'!$A$1:$H$356</definedName>
    <definedName name="ExternalData_3" localSheetId="10">'CO2 and Temp Alt 2 Alt 3'!$A$1:$H$356</definedName>
    <definedName name="ExternalData_30" localSheetId="10">'CO2 and Temp Alt 2 Alt 3'!$A$1:$H$356</definedName>
    <definedName name="ExternalData_31" localSheetId="9">'CO2 and Temp Alt 0 Alt 1'!$A$1:$H$356</definedName>
    <definedName name="ExternalData_31" localSheetId="10">'CO2 and Temp Alt 2 Alt 3'!$A$1:$H$356</definedName>
    <definedName name="ExternalData_32" localSheetId="9">'CO2 and Temp Alt 0 Alt 1'!$A$1:$H$356</definedName>
    <definedName name="ExternalData_32" localSheetId="10">'CO2 and Temp Alt 2 Alt 3'!$A$1:$H$356</definedName>
    <definedName name="ExternalData_33" localSheetId="9">'CO2 and Temp Alt 0 Alt 1'!$A$1:$H$356</definedName>
    <definedName name="ExternalData_33" localSheetId="10">'CO2 and Temp Alt 2 Alt 3'!$A$1:$H$356</definedName>
    <definedName name="ExternalData_34" localSheetId="9">'CO2 and Temp Alt 0 Alt 1'!$A$1:$H$356</definedName>
    <definedName name="ExternalData_34" localSheetId="10">'CO2 and Temp Alt 2 Alt 3'!$A$1:$H$356</definedName>
    <definedName name="ExternalData_35" localSheetId="9">'CO2 and Temp Alt 0 Alt 1'!$A$1:$H$356</definedName>
    <definedName name="ExternalData_35" localSheetId="10">'CO2 and Temp Alt 2 Alt 3'!$A$1:$H$356</definedName>
    <definedName name="ExternalData_36" localSheetId="9">'CO2 and Temp Alt 0 Alt 1'!$A$1:$H$356</definedName>
    <definedName name="ExternalData_36" localSheetId="10">'CO2 and Temp Alt 2 Alt 3'!$A$1:$H$356</definedName>
    <definedName name="ExternalData_37" localSheetId="9">'CO2 and Temp Alt 0 Alt 1'!$A$1:$H$356</definedName>
    <definedName name="ExternalData_37" localSheetId="10">'CO2 and Temp Alt 2 Alt 3'!$A$1:$H$356</definedName>
    <definedName name="ExternalData_38" localSheetId="9">'CO2 and Temp Alt 0 Alt 1'!$A$1:$H$356</definedName>
    <definedName name="ExternalData_38" localSheetId="10">'CO2 and Temp Alt 2 Alt 3'!$A$1:$H$356</definedName>
    <definedName name="ExternalData_39" localSheetId="9">'CO2 and Temp Alt 0 Alt 1'!$A$1:$H$356</definedName>
    <definedName name="ExternalData_39" localSheetId="10">'CO2 and Temp Alt 2 Alt 3'!$A$1:$H$356</definedName>
    <definedName name="ExternalData_4" localSheetId="10">'CO2 and Temp Alt 2 Alt 3'!$A$1:$H$356</definedName>
    <definedName name="ExternalData_40" localSheetId="9">'CO2 and Temp Alt 0 Alt 1'!$A$1:$H$356</definedName>
    <definedName name="ExternalData_40" localSheetId="10">'CO2 and Temp Alt 2 Alt 3'!$A$1:$H$356</definedName>
    <definedName name="ExternalData_41" localSheetId="9">'CO2 and Temp Alt 0 Alt 1'!$A$1:$H$356</definedName>
    <definedName name="ExternalData_41" localSheetId="10">'CO2 and Temp Alt 2 Alt 3'!$A$1:$H$356</definedName>
    <definedName name="ExternalData_42" localSheetId="9">'CO2 and Temp Alt 0 Alt 1'!$A$1:$H$356</definedName>
    <definedName name="ExternalData_42" localSheetId="10">'CO2 and Temp Alt 2 Alt 3'!$A$1:$H$356</definedName>
    <definedName name="ExternalData_43" localSheetId="9">'CO2 and Temp Alt 0 Alt 1'!$A$1:$H$356</definedName>
    <definedName name="ExternalData_43" localSheetId="10">'CO2 and Temp Alt 2 Alt 3'!$A$1:$H$356</definedName>
    <definedName name="ExternalData_44" localSheetId="10">'CO2 and Temp Alt 2 Alt 3'!$A$1:$H$356</definedName>
    <definedName name="ExternalData_45" localSheetId="9">'CO2 and Temp Alt 0 Alt 1'!$A$1:$H$356</definedName>
    <definedName name="ExternalData_45" localSheetId="10">'CO2 and Temp Alt 2 Alt 3'!$A$1:$H$356</definedName>
    <definedName name="ExternalData_46" localSheetId="9">'CO2 and Temp Alt 0 Alt 1'!$A$1:$H$356</definedName>
    <definedName name="ExternalData_46" localSheetId="10">'CO2 and Temp Alt 2 Alt 3'!$A$1:$H$356</definedName>
    <definedName name="ExternalData_47" localSheetId="9">'CO2 and Temp Alt 0 Alt 1'!$A$1:$H$356</definedName>
    <definedName name="ExternalData_47" localSheetId="10">'CO2 and Temp Alt 2 Alt 3'!$A$1:$H$356</definedName>
    <definedName name="ExternalData_48" localSheetId="9">'CO2 and Temp Alt 0 Alt 1'!$A$1:$H$356</definedName>
    <definedName name="ExternalData_48" localSheetId="10">'CO2 and Temp Alt 2 Alt 3'!$A$1:$H$356</definedName>
    <definedName name="ExternalData_49" localSheetId="9">'CO2 and Temp Alt 0 Alt 1'!$A$1:$H$356</definedName>
    <definedName name="ExternalData_49" localSheetId="10">'CO2 and Temp Alt 2 Alt 3'!$A$1:$H$356</definedName>
    <definedName name="ExternalData_5" localSheetId="9">'CO2 and Temp Alt 0 Alt 1'!$A$1:$H$356</definedName>
    <definedName name="ExternalData_5" localSheetId="10">'CO2 and Temp Alt 2 Alt 3'!$A$1:$H$356</definedName>
    <definedName name="ExternalData_50" localSheetId="9">'CO2 and Temp Alt 0 Alt 1'!$A$1:$H$356</definedName>
    <definedName name="ExternalData_50" localSheetId="10">'CO2 and Temp Alt 2 Alt 3'!$A$1:$H$356</definedName>
    <definedName name="ExternalData_51" localSheetId="9">'CO2 and Temp Alt 0 Alt 1'!$A$1:$H$356</definedName>
    <definedName name="ExternalData_51" localSheetId="10">'CO2 and Temp Alt 2 Alt 3'!$A$1:$H$356</definedName>
    <definedName name="ExternalData_52" localSheetId="9">'CO2 and Temp Alt 0 Alt 1'!$A$1:$H$356</definedName>
    <definedName name="ExternalData_52" localSheetId="10">'CO2 and Temp Alt 2 Alt 3'!$A$1:$H$356</definedName>
    <definedName name="ExternalData_53" localSheetId="9">'CO2 and Temp Alt 0 Alt 1'!$A$1:$H$356</definedName>
    <definedName name="ExternalData_53" localSheetId="10">'CO2 and Temp Alt 2 Alt 3'!$A$1:$H$356</definedName>
    <definedName name="ExternalData_54" localSheetId="10">'CO2 and Temp Alt 2 Alt 3'!$A$1:$H$356</definedName>
    <definedName name="ExternalData_55" localSheetId="9">'CO2 and Temp Alt 0 Alt 1'!$A$1:$H$356</definedName>
    <definedName name="ExternalData_55" localSheetId="10">'CO2 and Temp Alt 2 Alt 3'!$A$1:$F$31</definedName>
    <definedName name="ExternalData_56" localSheetId="9">'CO2 and Temp Alt 0 Alt 1'!$A$1:$H$356</definedName>
    <definedName name="ExternalData_56" localSheetId="10">'CO2 and Temp Alt 2 Alt 3'!$A$1:$DU$31</definedName>
    <definedName name="ExternalData_57" localSheetId="9">'CO2 and Temp Alt 0 Alt 1'!$A$1:$H$356</definedName>
    <definedName name="ExternalData_58" localSheetId="9">'CO2 and Temp Alt 0 Alt 1'!$A$1:$H$356</definedName>
    <definedName name="ExternalData_58" localSheetId="10">'CO2 and Temp Alt 2 Alt 3'!$A$1:$DU$31</definedName>
    <definedName name="ExternalData_59" localSheetId="9">'CO2 and Temp Alt 0 Alt 1'!$A$1:$F$31</definedName>
    <definedName name="ExternalData_59" localSheetId="10">'CO2 and Temp Alt 2 Alt 3'!$A$1:$DU$31</definedName>
    <definedName name="ExternalData_6" localSheetId="9">'CO2 and Temp Alt 0 Alt 1'!$A$1:$H$356</definedName>
    <definedName name="ExternalData_6" localSheetId="10">'CO2 and Temp Alt 2 Alt 3'!$A$1:$H$356</definedName>
    <definedName name="ExternalData_60" localSheetId="9">'CO2 and Temp Alt 0 Alt 1'!$A$1:$DU$31</definedName>
    <definedName name="ExternalData_60" localSheetId="10">'CO2 and Temp Alt 2 Alt 3'!$A$1:$DP$31</definedName>
    <definedName name="ExternalData_61" localSheetId="9">'CO2 and Temp Alt 0 Alt 1'!$A$1:$O$320</definedName>
    <definedName name="ExternalData_61" localSheetId="10">'CO2 and Temp Alt 2 Alt 3'!$A$1:$DP$31</definedName>
    <definedName name="ExternalData_62" localSheetId="9">'CO2 and Temp Alt 0 Alt 1'!$A$1:$DR$21</definedName>
    <definedName name="ExternalData_62" localSheetId="10">'CO2 and Temp Alt 2 Alt 3'!$A$1:$DP$21</definedName>
    <definedName name="ExternalData_63" localSheetId="9">'CO2 and Temp Alt 0 Alt 1'!$A$1:$DR$21</definedName>
    <definedName name="ExternalData_63" localSheetId="10">'CO2 and Temp Alt 2 Alt 3'!$A$1:$DP$21</definedName>
    <definedName name="ExternalData_64" localSheetId="9">'CO2 and Temp Alt 0 Alt 1'!$A$1:$DP$21</definedName>
    <definedName name="ExternalData_64" localSheetId="10">'CO2 and Temp Alt 2 Alt 3'!$A$1:$DP$21</definedName>
    <definedName name="ExternalData_65" localSheetId="9">'CO2 and Temp Alt 0 Alt 1'!$A$1:$DP$21</definedName>
    <definedName name="ExternalData_65" localSheetId="10">'CO2 and Temp Alt 2 Alt 3'!$A$1:$DP$21</definedName>
    <definedName name="ExternalData_66" localSheetId="9">'CO2 and Temp Alt 0 Alt 1'!$A$1:$DP$21</definedName>
    <definedName name="ExternalData_66" localSheetId="10">'CO2 and Temp Alt 2 Alt 3'!$A$1:$DP$31</definedName>
    <definedName name="ExternalData_67" localSheetId="9">'CO2 and Temp Alt 0 Alt 1'!$A$1:$DP$21</definedName>
    <definedName name="ExternalData_67" localSheetId="10">'CO2 and Temp Alt 2 Alt 3'!$A$1:$DP$31</definedName>
    <definedName name="ExternalData_68" localSheetId="9">'CO2 and Temp Alt 0 Alt 1'!$A$1:$DP$21</definedName>
    <definedName name="ExternalData_68" localSheetId="10">'CO2 and Temp Alt 2 Alt 3'!$A$1:$DP$31</definedName>
    <definedName name="ExternalData_69" localSheetId="9">'CO2 and Temp Alt 0 Alt 1'!$A$1:$DP$21</definedName>
    <definedName name="ExternalData_7" localSheetId="9">'CO2 and Temp Alt 0 Alt 1'!$A$1:$H$356</definedName>
    <definedName name="ExternalData_7" localSheetId="10">'CO2 and Temp Alt 2 Alt 3'!$A$1:$H$356</definedName>
    <definedName name="ExternalData_70" localSheetId="9">'CO2 and Temp Alt 0 Alt 1'!$A$1:$DP$31</definedName>
    <definedName name="ExternalData_71" localSheetId="9">'CO2 and Temp Alt 0 Alt 1'!$A$1:$DP$31</definedName>
    <definedName name="ExternalData_72" localSheetId="9">'CO2 and Temp Alt 0 Alt 1'!$A$1:$DP$31</definedName>
    <definedName name="ExternalData_8" localSheetId="9">'CO2 and Temp Alt 0 Alt 1'!$A$1:$H$356</definedName>
    <definedName name="ExternalData_8" localSheetId="10">'CO2 and Temp Alt 2 Alt 3'!$A$1:$H$356</definedName>
    <definedName name="ExternalData_9" localSheetId="9">'CO2 and Temp Alt 0 Alt 1'!$A$1:$H$356</definedName>
    <definedName name="ExternalData_9" localSheetId="10">'CO2 and Temp Alt 2 Alt 3'!$A$1:$H$356</definedName>
    <definedName name="listofrefs">Interface!$P$2:$P$4</definedName>
    <definedName name="MAGICC1">Interface!$C$19</definedName>
    <definedName name="MAGICC10">Interface!$C$28</definedName>
    <definedName name="MAGICC11">Interface!$C$30</definedName>
    <definedName name="MAGICC12">Interface!$C$31</definedName>
    <definedName name="MAGICC13">Interface!$C$32</definedName>
    <definedName name="MAGICC14">Interface!$C$33</definedName>
    <definedName name="MAGICC15">Interface!$C$34</definedName>
    <definedName name="MAGICC16">Interface!$C$35</definedName>
    <definedName name="MAGICC17">Interface!$C$36</definedName>
    <definedName name="MAGICC18">Interface!$C$37</definedName>
    <definedName name="MAGICC19">Interface!$C$38</definedName>
    <definedName name="MAGICC2">Interface!$C$20</definedName>
    <definedName name="MAGICC20">Interface!$C$39</definedName>
    <definedName name="MAGICC21">Interface!$C$42</definedName>
    <definedName name="MAGICC22">Interface!$C$43</definedName>
    <definedName name="MAGICC23">Interface!$C$44</definedName>
    <definedName name="MAGICC24">Interface!$C$45</definedName>
    <definedName name="MAGICC25">Interface!$C$46</definedName>
    <definedName name="MAGICC26">Interface!$C$47</definedName>
    <definedName name="MAGICC27">Interface!$C$48</definedName>
    <definedName name="MAGICC28">Interface!$C$49</definedName>
    <definedName name="MAGICC29">Interface!$C$50</definedName>
    <definedName name="MAGICC3">Interface!$C$21</definedName>
    <definedName name="MAGICC30">Interface!$C$51</definedName>
    <definedName name="MAGICC4">Interface!$C$22</definedName>
    <definedName name="MAGICC5">Interface!$C$23</definedName>
    <definedName name="MAGICC6">Interface!$C$24</definedName>
    <definedName name="MAGICC7">Interface!$C$25</definedName>
    <definedName name="MAGICC8">Interface!$C$26</definedName>
    <definedName name="MAGICC9">Interface!$C$27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8</definedName>
    <definedName name="RiskMinimizeOnStart" hidden="1">FALSE</definedName>
    <definedName name="RiskMonitorConvergence" hidden="1">TRUE</definedName>
    <definedName name="RiskMultipleCPUSupportEnabled" hidden="1">FALSE</definedName>
    <definedName name="RiskNumIterations" hidden="1">10000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7" l="1"/>
  <c r="J19" i="7"/>
  <c r="I19" i="7"/>
  <c r="H19" i="7"/>
  <c r="G19" i="7"/>
  <c r="F19" i="7"/>
  <c r="E19" i="7"/>
  <c r="D19" i="7"/>
  <c r="C19" i="7"/>
  <c r="B19" i="7"/>
  <c r="K18" i="7"/>
  <c r="J18" i="7"/>
  <c r="I18" i="7"/>
  <c r="H18" i="7"/>
  <c r="G18" i="7"/>
  <c r="F18" i="7"/>
  <c r="E18" i="7"/>
  <c r="D18" i="7"/>
  <c r="C18" i="7"/>
  <c r="B18" i="7"/>
  <c r="K17" i="7"/>
  <c r="J17" i="7"/>
  <c r="I17" i="7"/>
  <c r="H17" i="7"/>
  <c r="G17" i="7"/>
  <c r="F17" i="7"/>
  <c r="E17" i="7"/>
  <c r="D17" i="7"/>
  <c r="C17" i="7"/>
  <c r="B17" i="7"/>
  <c r="K16" i="7"/>
  <c r="J16" i="7"/>
  <c r="I16" i="7"/>
  <c r="H16" i="7"/>
  <c r="G16" i="7"/>
  <c r="F16" i="7"/>
  <c r="E16" i="7"/>
  <c r="D16" i="7"/>
  <c r="C16" i="7"/>
  <c r="B16" i="7"/>
  <c r="K15" i="7"/>
  <c r="J15" i="7"/>
  <c r="I15" i="7"/>
  <c r="H15" i="7"/>
  <c r="G15" i="7"/>
  <c r="F15" i="7"/>
  <c r="E15" i="7"/>
  <c r="D15" i="7"/>
  <c r="C15" i="7"/>
  <c r="B15" i="7"/>
  <c r="K14" i="7"/>
  <c r="J14" i="7"/>
  <c r="I14" i="7"/>
  <c r="H14" i="7"/>
  <c r="G14" i="7"/>
  <c r="F14" i="7"/>
  <c r="E14" i="7"/>
  <c r="D14" i="7"/>
  <c r="C14" i="7"/>
  <c r="B14" i="7"/>
  <c r="K13" i="7"/>
  <c r="J13" i="7"/>
  <c r="I13" i="7"/>
  <c r="H13" i="7"/>
  <c r="G13" i="7"/>
  <c r="F13" i="7"/>
  <c r="E13" i="7"/>
  <c r="D13" i="7"/>
  <c r="C13" i="7"/>
  <c r="B13" i="7"/>
  <c r="K12" i="7"/>
  <c r="J12" i="7"/>
  <c r="I12" i="7"/>
  <c r="H12" i="7"/>
  <c r="G12" i="7"/>
  <c r="F12" i="7"/>
  <c r="E12" i="7"/>
  <c r="D12" i="7"/>
  <c r="C12" i="7"/>
  <c r="B12" i="7"/>
  <c r="K11" i="7"/>
  <c r="J11" i="7"/>
  <c r="I11" i="7"/>
  <c r="H11" i="7"/>
  <c r="G11" i="7"/>
  <c r="F11" i="7"/>
  <c r="E11" i="7"/>
  <c r="D11" i="7"/>
  <c r="C11" i="7"/>
  <c r="B11" i="7"/>
  <c r="K10" i="7"/>
  <c r="J10" i="7"/>
  <c r="I10" i="7"/>
  <c r="H10" i="7"/>
  <c r="G10" i="7"/>
  <c r="F10" i="7"/>
  <c r="E10" i="7"/>
  <c r="D10" i="7"/>
  <c r="C10" i="7"/>
  <c r="B10" i="7"/>
  <c r="K9" i="7"/>
  <c r="J9" i="7"/>
  <c r="I9" i="7"/>
  <c r="H9" i="7"/>
  <c r="G9" i="7"/>
  <c r="F9" i="7"/>
  <c r="E9" i="7"/>
  <c r="D9" i="7"/>
  <c r="C9" i="7"/>
  <c r="B9" i="7"/>
  <c r="K8" i="7"/>
  <c r="J8" i="7"/>
  <c r="I8" i="7"/>
  <c r="H8" i="7"/>
  <c r="G8" i="7"/>
  <c r="F8" i="7"/>
  <c r="E8" i="7"/>
  <c r="D8" i="7"/>
  <c r="C8" i="7"/>
  <c r="B8" i="7"/>
  <c r="K7" i="7"/>
  <c r="J7" i="7"/>
  <c r="I7" i="7"/>
  <c r="H7" i="7"/>
  <c r="G7" i="7"/>
  <c r="F7" i="7"/>
  <c r="E7" i="7"/>
  <c r="D7" i="7"/>
  <c r="C7" i="7"/>
  <c r="B7" i="7"/>
  <c r="K6" i="7"/>
  <c r="J6" i="7"/>
  <c r="I6" i="7"/>
  <c r="H6" i="7"/>
  <c r="G6" i="7"/>
  <c r="F6" i="7"/>
  <c r="E6" i="7"/>
  <c r="D6" i="7"/>
  <c r="C6" i="7"/>
  <c r="B6" i="7"/>
  <c r="K5" i="7"/>
  <c r="J5" i="7"/>
  <c r="I5" i="7"/>
  <c r="H5" i="7"/>
  <c r="G5" i="7"/>
  <c r="F5" i="7"/>
  <c r="E5" i="7"/>
  <c r="D5" i="7"/>
  <c r="C5" i="7"/>
  <c r="B5" i="7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E108" i="5"/>
  <c r="D108" i="5"/>
  <c r="C108" i="5"/>
  <c r="B108" i="5"/>
  <c r="E107" i="5"/>
  <c r="D107" i="5"/>
  <c r="C107" i="5"/>
  <c r="B107" i="5"/>
  <c r="E106" i="5"/>
  <c r="D106" i="5"/>
  <c r="C106" i="5"/>
  <c r="B106" i="5"/>
  <c r="E105" i="5"/>
  <c r="D105" i="5"/>
  <c r="C105" i="5"/>
  <c r="B105" i="5"/>
  <c r="E104" i="5"/>
  <c r="D104" i="5"/>
  <c r="C104" i="5"/>
  <c r="B104" i="5"/>
  <c r="E103" i="5"/>
  <c r="D103" i="5"/>
  <c r="C103" i="5"/>
  <c r="B103" i="5"/>
  <c r="E102" i="5"/>
  <c r="D102" i="5"/>
  <c r="C102" i="5"/>
  <c r="B102" i="5"/>
  <c r="E101" i="5"/>
  <c r="D101" i="5"/>
  <c r="C101" i="5"/>
  <c r="B101" i="5"/>
  <c r="E100" i="5"/>
  <c r="D100" i="5"/>
  <c r="C100" i="5"/>
  <c r="B100" i="5"/>
  <c r="E99" i="5"/>
  <c r="D99" i="5"/>
  <c r="C99" i="5"/>
  <c r="B99" i="5"/>
  <c r="E98" i="5"/>
  <c r="D98" i="5"/>
  <c r="C98" i="5"/>
  <c r="B98" i="5"/>
  <c r="E97" i="5"/>
  <c r="D97" i="5"/>
  <c r="C97" i="5"/>
  <c r="B97" i="5"/>
  <c r="E96" i="5"/>
  <c r="D96" i="5"/>
  <c r="C96" i="5"/>
  <c r="B96" i="5"/>
  <c r="E95" i="5"/>
  <c r="D95" i="5"/>
  <c r="C95" i="5"/>
  <c r="B95" i="5"/>
  <c r="E94" i="5"/>
  <c r="D94" i="5"/>
  <c r="C94" i="5"/>
  <c r="B94" i="5"/>
  <c r="E93" i="5"/>
  <c r="D93" i="5"/>
  <c r="C93" i="5"/>
  <c r="B93" i="5"/>
  <c r="E92" i="5"/>
  <c r="D92" i="5"/>
  <c r="C92" i="5"/>
  <c r="B92" i="5"/>
  <c r="E91" i="5"/>
  <c r="D91" i="5"/>
  <c r="C91" i="5"/>
  <c r="B91" i="5"/>
  <c r="E90" i="5"/>
  <c r="D90" i="5"/>
  <c r="C90" i="5"/>
  <c r="B90" i="5"/>
  <c r="E89" i="5"/>
  <c r="D89" i="5"/>
  <c r="C89" i="5"/>
  <c r="B89" i="5"/>
  <c r="E88" i="5"/>
  <c r="D88" i="5"/>
  <c r="C88" i="5"/>
  <c r="B88" i="5"/>
  <c r="E87" i="5"/>
  <c r="D87" i="5"/>
  <c r="C87" i="5"/>
  <c r="B87" i="5"/>
  <c r="E86" i="5"/>
  <c r="D86" i="5"/>
  <c r="C86" i="5"/>
  <c r="B86" i="5"/>
  <c r="E85" i="5"/>
  <c r="D85" i="5"/>
  <c r="C85" i="5"/>
  <c r="B85" i="5"/>
  <c r="E84" i="5"/>
  <c r="D84" i="5"/>
  <c r="C84" i="5"/>
  <c r="B84" i="5"/>
  <c r="E83" i="5"/>
  <c r="D83" i="5"/>
  <c r="C83" i="5"/>
  <c r="B83" i="5"/>
  <c r="E82" i="5"/>
  <c r="D82" i="5"/>
  <c r="C82" i="5"/>
  <c r="B82" i="5"/>
  <c r="E81" i="5"/>
  <c r="D81" i="5"/>
  <c r="C81" i="5"/>
  <c r="B81" i="5"/>
  <c r="E80" i="5"/>
  <c r="D80" i="5"/>
  <c r="C80" i="5"/>
  <c r="B80" i="5"/>
  <c r="E79" i="5"/>
  <c r="D79" i="5"/>
  <c r="C79" i="5"/>
  <c r="B79" i="5"/>
  <c r="E78" i="5"/>
  <c r="D78" i="5"/>
  <c r="C78" i="5"/>
  <c r="B78" i="5"/>
  <c r="E77" i="5"/>
  <c r="D77" i="5"/>
  <c r="C77" i="5"/>
  <c r="B77" i="5"/>
  <c r="E76" i="5"/>
  <c r="D76" i="5"/>
  <c r="C76" i="5"/>
  <c r="B76" i="5"/>
  <c r="E75" i="5"/>
  <c r="D75" i="5"/>
  <c r="C75" i="5"/>
  <c r="B75" i="5"/>
  <c r="E74" i="5"/>
  <c r="D74" i="5"/>
  <c r="C74" i="5"/>
  <c r="B74" i="5"/>
  <c r="E73" i="5"/>
  <c r="D73" i="5"/>
  <c r="C73" i="5"/>
  <c r="B73" i="5"/>
  <c r="E72" i="5"/>
  <c r="D72" i="5"/>
  <c r="C72" i="5"/>
  <c r="B72" i="5"/>
  <c r="E71" i="5"/>
  <c r="D71" i="5"/>
  <c r="C71" i="5"/>
  <c r="B71" i="5"/>
  <c r="E70" i="5"/>
  <c r="D70" i="5"/>
  <c r="C70" i="5"/>
  <c r="B70" i="5"/>
  <c r="E69" i="5"/>
  <c r="D69" i="5"/>
  <c r="C69" i="5"/>
  <c r="B69" i="5"/>
  <c r="E68" i="5"/>
  <c r="D68" i="5"/>
  <c r="C68" i="5"/>
  <c r="B68" i="5"/>
  <c r="E67" i="5"/>
  <c r="D67" i="5"/>
  <c r="C67" i="5"/>
  <c r="B67" i="5"/>
  <c r="E66" i="5"/>
  <c r="D66" i="5"/>
  <c r="C66" i="5"/>
  <c r="B66" i="5"/>
  <c r="E65" i="5"/>
  <c r="D65" i="5"/>
  <c r="C65" i="5"/>
  <c r="B65" i="5"/>
  <c r="E64" i="5"/>
  <c r="D64" i="5"/>
  <c r="C64" i="5"/>
  <c r="B64" i="5"/>
  <c r="E63" i="5"/>
  <c r="D63" i="5"/>
  <c r="C63" i="5"/>
  <c r="B63" i="5"/>
  <c r="E62" i="5"/>
  <c r="D62" i="5"/>
  <c r="C62" i="5"/>
  <c r="B62" i="5"/>
  <c r="E61" i="5"/>
  <c r="D61" i="5"/>
  <c r="C61" i="5"/>
  <c r="B61" i="5"/>
  <c r="E60" i="5"/>
  <c r="D60" i="5"/>
  <c r="C60" i="5"/>
  <c r="B60" i="5"/>
  <c r="E59" i="5"/>
  <c r="D59" i="5"/>
  <c r="C59" i="5"/>
  <c r="B59" i="5"/>
  <c r="K58" i="5"/>
  <c r="J58" i="5"/>
  <c r="I58" i="5"/>
  <c r="H58" i="5"/>
  <c r="G58" i="5"/>
  <c r="F58" i="5"/>
  <c r="E58" i="5"/>
  <c r="D58" i="5"/>
  <c r="C58" i="5"/>
  <c r="B58" i="5"/>
  <c r="K57" i="5"/>
  <c r="J57" i="5"/>
  <c r="I57" i="5"/>
  <c r="H57" i="5"/>
  <c r="G57" i="5"/>
  <c r="F57" i="5"/>
  <c r="E57" i="5"/>
  <c r="D57" i="5"/>
  <c r="C57" i="5"/>
  <c r="B57" i="5"/>
  <c r="K56" i="5"/>
  <c r="J56" i="5"/>
  <c r="I56" i="5"/>
  <c r="H56" i="5"/>
  <c r="G56" i="5"/>
  <c r="F56" i="5"/>
  <c r="E56" i="5"/>
  <c r="D56" i="5"/>
  <c r="C56" i="5"/>
  <c r="B56" i="5"/>
  <c r="K55" i="5"/>
  <c r="J55" i="5"/>
  <c r="I55" i="5"/>
  <c r="H55" i="5"/>
  <c r="G55" i="5"/>
  <c r="F55" i="5"/>
  <c r="E55" i="5"/>
  <c r="D55" i="5"/>
  <c r="C55" i="5"/>
  <c r="B55" i="5"/>
  <c r="K54" i="5"/>
  <c r="J54" i="5"/>
  <c r="I54" i="5"/>
  <c r="H54" i="5"/>
  <c r="G54" i="5"/>
  <c r="F54" i="5"/>
  <c r="E54" i="5"/>
  <c r="D54" i="5"/>
  <c r="C54" i="5"/>
  <c r="B54" i="5"/>
  <c r="K53" i="5"/>
  <c r="J53" i="5"/>
  <c r="I53" i="5"/>
  <c r="H53" i="5"/>
  <c r="G53" i="5"/>
  <c r="F53" i="5"/>
  <c r="E53" i="5"/>
  <c r="D53" i="5"/>
  <c r="C53" i="5"/>
  <c r="B53" i="5"/>
  <c r="K52" i="5"/>
  <c r="J52" i="5"/>
  <c r="I52" i="5"/>
  <c r="H52" i="5"/>
  <c r="G52" i="5"/>
  <c r="F52" i="5"/>
  <c r="E52" i="5"/>
  <c r="D52" i="5"/>
  <c r="C52" i="5"/>
  <c r="B52" i="5"/>
  <c r="K51" i="5"/>
  <c r="J51" i="5"/>
  <c r="I51" i="5"/>
  <c r="H51" i="5"/>
  <c r="G51" i="5"/>
  <c r="F51" i="5"/>
  <c r="E51" i="5"/>
  <c r="D51" i="5"/>
  <c r="C51" i="5"/>
  <c r="B51" i="5"/>
  <c r="K50" i="5"/>
  <c r="J50" i="5"/>
  <c r="I50" i="5"/>
  <c r="H50" i="5"/>
  <c r="G50" i="5"/>
  <c r="F50" i="5"/>
  <c r="E50" i="5"/>
  <c r="D50" i="5"/>
  <c r="C50" i="5"/>
  <c r="B50" i="5"/>
  <c r="K49" i="5"/>
  <c r="J49" i="5"/>
  <c r="I49" i="5"/>
  <c r="H49" i="5"/>
  <c r="G49" i="5"/>
  <c r="F49" i="5"/>
  <c r="E49" i="5"/>
  <c r="D49" i="5"/>
  <c r="C49" i="5"/>
  <c r="B49" i="5"/>
  <c r="K48" i="5"/>
  <c r="J48" i="5"/>
  <c r="I48" i="5"/>
  <c r="H48" i="5"/>
  <c r="G48" i="5"/>
  <c r="F48" i="5"/>
  <c r="E48" i="5"/>
  <c r="D48" i="5"/>
  <c r="C48" i="5"/>
  <c r="B48" i="5"/>
  <c r="K47" i="5"/>
  <c r="J47" i="5"/>
  <c r="I47" i="5"/>
  <c r="H47" i="5"/>
  <c r="G47" i="5"/>
  <c r="F47" i="5"/>
  <c r="E47" i="5"/>
  <c r="D47" i="5"/>
  <c r="C47" i="5"/>
  <c r="B47" i="5"/>
  <c r="K46" i="5"/>
  <c r="J46" i="5"/>
  <c r="I46" i="5"/>
  <c r="H46" i="5"/>
  <c r="G46" i="5"/>
  <c r="F46" i="5"/>
  <c r="E46" i="5"/>
  <c r="D46" i="5"/>
  <c r="C46" i="5"/>
  <c r="B46" i="5"/>
  <c r="K45" i="5"/>
  <c r="J45" i="5"/>
  <c r="I45" i="5"/>
  <c r="H45" i="5"/>
  <c r="G45" i="5"/>
  <c r="F45" i="5"/>
  <c r="E45" i="5"/>
  <c r="D45" i="5"/>
  <c r="C45" i="5"/>
  <c r="B45" i="5"/>
  <c r="K44" i="5"/>
  <c r="J44" i="5"/>
  <c r="I44" i="5"/>
  <c r="H44" i="5"/>
  <c r="G44" i="5"/>
  <c r="F44" i="5"/>
  <c r="E44" i="5"/>
  <c r="D44" i="5"/>
  <c r="C44" i="5"/>
  <c r="B44" i="5"/>
  <c r="K43" i="5"/>
  <c r="J43" i="5"/>
  <c r="I43" i="5"/>
  <c r="H43" i="5"/>
  <c r="G43" i="5"/>
  <c r="F43" i="5"/>
  <c r="E43" i="5"/>
  <c r="D43" i="5"/>
  <c r="C43" i="5"/>
  <c r="B43" i="5"/>
  <c r="K42" i="5"/>
  <c r="J42" i="5"/>
  <c r="I42" i="5"/>
  <c r="H42" i="5"/>
  <c r="G42" i="5"/>
  <c r="F42" i="5"/>
  <c r="E42" i="5"/>
  <c r="D42" i="5"/>
  <c r="C42" i="5"/>
  <c r="B42" i="5"/>
  <c r="K41" i="5"/>
  <c r="J41" i="5"/>
  <c r="I41" i="5"/>
  <c r="H41" i="5"/>
  <c r="G41" i="5"/>
  <c r="F41" i="5"/>
  <c r="E41" i="5"/>
  <c r="D41" i="5"/>
  <c r="C41" i="5"/>
  <c r="B41" i="5"/>
  <c r="K40" i="5"/>
  <c r="J40" i="5"/>
  <c r="I40" i="5"/>
  <c r="H40" i="5"/>
  <c r="G40" i="5"/>
  <c r="F40" i="5"/>
  <c r="E40" i="5"/>
  <c r="D40" i="5"/>
  <c r="C40" i="5"/>
  <c r="B40" i="5"/>
  <c r="K39" i="5"/>
  <c r="J39" i="5"/>
  <c r="I39" i="5"/>
  <c r="H39" i="5"/>
  <c r="G39" i="5"/>
  <c r="F39" i="5"/>
  <c r="E39" i="5"/>
  <c r="D39" i="5"/>
  <c r="C39" i="5"/>
  <c r="B39" i="5"/>
  <c r="K38" i="5"/>
  <c r="J38" i="5"/>
  <c r="I38" i="5"/>
  <c r="H38" i="5"/>
  <c r="G38" i="5"/>
  <c r="F38" i="5"/>
  <c r="E38" i="5"/>
  <c r="D38" i="5"/>
  <c r="C38" i="5"/>
  <c r="B38" i="5"/>
  <c r="K37" i="5"/>
  <c r="J37" i="5"/>
  <c r="I37" i="5"/>
  <c r="H37" i="5"/>
  <c r="G37" i="5"/>
  <c r="F37" i="5"/>
  <c r="E37" i="5"/>
  <c r="D37" i="5"/>
  <c r="C37" i="5"/>
  <c r="B37" i="5"/>
  <c r="K36" i="5"/>
  <c r="J36" i="5"/>
  <c r="I36" i="5"/>
  <c r="H36" i="5"/>
  <c r="G36" i="5"/>
  <c r="F36" i="5"/>
  <c r="E36" i="5"/>
  <c r="D36" i="5"/>
  <c r="C36" i="5"/>
  <c r="B36" i="5"/>
  <c r="K35" i="5"/>
  <c r="J35" i="5"/>
  <c r="I35" i="5"/>
  <c r="H35" i="5"/>
  <c r="G35" i="5"/>
  <c r="F35" i="5"/>
  <c r="E35" i="5"/>
  <c r="D35" i="5"/>
  <c r="C35" i="5"/>
  <c r="B35" i="5"/>
  <c r="K34" i="5"/>
  <c r="J34" i="5"/>
  <c r="I34" i="5"/>
  <c r="H34" i="5"/>
  <c r="G34" i="5"/>
  <c r="F34" i="5"/>
  <c r="E34" i="5"/>
  <c r="D34" i="5"/>
  <c r="C34" i="5"/>
  <c r="B34" i="5"/>
  <c r="K33" i="5"/>
  <c r="J33" i="5"/>
  <c r="I33" i="5"/>
  <c r="H33" i="5"/>
  <c r="G33" i="5"/>
  <c r="F33" i="5"/>
  <c r="E33" i="5"/>
  <c r="D33" i="5"/>
  <c r="C33" i="5"/>
  <c r="B33" i="5"/>
  <c r="K32" i="5"/>
  <c r="J32" i="5"/>
  <c r="I32" i="5"/>
  <c r="H32" i="5"/>
  <c r="G32" i="5"/>
  <c r="F32" i="5"/>
  <c r="E32" i="5"/>
  <c r="D32" i="5"/>
  <c r="C32" i="5"/>
  <c r="B32" i="5"/>
  <c r="K31" i="5"/>
  <c r="J31" i="5"/>
  <c r="I31" i="5"/>
  <c r="H31" i="5"/>
  <c r="G31" i="5"/>
  <c r="F31" i="5"/>
  <c r="E31" i="5"/>
  <c r="D31" i="5"/>
  <c r="C31" i="5"/>
  <c r="B31" i="5"/>
  <c r="K30" i="5"/>
  <c r="J30" i="5"/>
  <c r="I30" i="5"/>
  <c r="H30" i="5"/>
  <c r="G30" i="5"/>
  <c r="F30" i="5"/>
  <c r="E30" i="5"/>
  <c r="D30" i="5"/>
  <c r="C30" i="5"/>
  <c r="B30" i="5"/>
  <c r="K29" i="5"/>
  <c r="J29" i="5"/>
  <c r="I29" i="5"/>
  <c r="H29" i="5"/>
  <c r="G29" i="5"/>
  <c r="F29" i="5"/>
  <c r="E29" i="5"/>
  <c r="D29" i="5"/>
  <c r="C29" i="5"/>
  <c r="B29" i="5"/>
  <c r="K28" i="5"/>
  <c r="J28" i="5"/>
  <c r="I28" i="5"/>
  <c r="H28" i="5"/>
  <c r="G28" i="5"/>
  <c r="F28" i="5"/>
  <c r="E28" i="5"/>
  <c r="D28" i="5"/>
  <c r="C28" i="5"/>
  <c r="B28" i="5"/>
  <c r="K27" i="5"/>
  <c r="J27" i="5"/>
  <c r="I27" i="5"/>
  <c r="H27" i="5"/>
  <c r="G27" i="5"/>
  <c r="F27" i="5"/>
  <c r="E27" i="5"/>
  <c r="D27" i="5"/>
  <c r="C27" i="5"/>
  <c r="B27" i="5"/>
  <c r="K26" i="5"/>
  <c r="J26" i="5"/>
  <c r="I26" i="5"/>
  <c r="H26" i="5"/>
  <c r="G26" i="5"/>
  <c r="F26" i="5"/>
  <c r="E26" i="5"/>
  <c r="D26" i="5"/>
  <c r="C26" i="5"/>
  <c r="B26" i="5"/>
  <c r="K25" i="5"/>
  <c r="J25" i="5"/>
  <c r="I25" i="5"/>
  <c r="H25" i="5"/>
  <c r="G25" i="5"/>
  <c r="F25" i="5"/>
  <c r="E25" i="5"/>
  <c r="D25" i="5"/>
  <c r="C25" i="5"/>
  <c r="B25" i="5"/>
  <c r="K24" i="5"/>
  <c r="J24" i="5"/>
  <c r="I24" i="5"/>
  <c r="H24" i="5"/>
  <c r="G24" i="5"/>
  <c r="F24" i="5"/>
  <c r="E24" i="5"/>
  <c r="D24" i="5"/>
  <c r="C24" i="5"/>
  <c r="B24" i="5"/>
  <c r="K23" i="5"/>
  <c r="J23" i="5"/>
  <c r="I23" i="5"/>
  <c r="H23" i="5"/>
  <c r="G23" i="5"/>
  <c r="F23" i="5"/>
  <c r="E23" i="5"/>
  <c r="D23" i="5"/>
  <c r="C23" i="5"/>
  <c r="B23" i="5"/>
  <c r="K22" i="5"/>
  <c r="J22" i="5"/>
  <c r="I22" i="5"/>
  <c r="H22" i="5"/>
  <c r="G22" i="5"/>
  <c r="F22" i="5"/>
  <c r="E22" i="5"/>
  <c r="D22" i="5"/>
  <c r="C22" i="5"/>
  <c r="B22" i="5"/>
  <c r="W5" i="4"/>
  <c r="V5" i="4"/>
  <c r="U5" i="4"/>
  <c r="T5" i="4"/>
  <c r="S5" i="4"/>
  <c r="R5" i="4"/>
  <c r="Q5" i="4"/>
  <c r="P5" i="4"/>
  <c r="O5" i="4"/>
  <c r="N5" i="4"/>
  <c r="K5" i="4"/>
  <c r="J5" i="4"/>
  <c r="I5" i="4"/>
  <c r="H5" i="4"/>
  <c r="G5" i="4"/>
  <c r="F5" i="4"/>
  <c r="E5" i="4"/>
  <c r="D5" i="4"/>
  <c r="C5" i="4"/>
  <c r="B5" i="4"/>
  <c r="W4" i="4"/>
  <c r="V4" i="4"/>
  <c r="U4" i="4"/>
  <c r="T4" i="4"/>
  <c r="S4" i="4"/>
  <c r="R4" i="4"/>
  <c r="Q4" i="4"/>
  <c r="P4" i="4"/>
  <c r="O4" i="4"/>
  <c r="N4" i="4"/>
  <c r="K4" i="4"/>
  <c r="J4" i="4"/>
  <c r="I4" i="4"/>
  <c r="H4" i="4"/>
  <c r="G4" i="4"/>
  <c r="F4" i="4"/>
  <c r="E4" i="4"/>
  <c r="D4" i="4"/>
  <c r="C4" i="4"/>
  <c r="B4" i="4"/>
  <c r="L27" i="56"/>
  <c r="K27" i="56"/>
  <c r="J27" i="56"/>
  <c r="I27" i="56"/>
  <c r="H27" i="56"/>
  <c r="G27" i="56"/>
  <c r="F27" i="56"/>
  <c r="E27" i="56"/>
  <c r="D27" i="56"/>
  <c r="C27" i="56"/>
  <c r="L26" i="56"/>
  <c r="K26" i="56"/>
  <c r="J26" i="56"/>
  <c r="I26" i="56"/>
  <c r="H26" i="56"/>
  <c r="G26" i="56"/>
  <c r="F26" i="56"/>
  <c r="E26" i="56"/>
  <c r="D26" i="56"/>
  <c r="C26" i="56"/>
  <c r="L25" i="56"/>
  <c r="K25" i="56"/>
  <c r="J25" i="56"/>
  <c r="I25" i="56"/>
  <c r="H25" i="56"/>
  <c r="G25" i="56"/>
  <c r="F25" i="56"/>
  <c r="E25" i="56"/>
  <c r="D25" i="56"/>
  <c r="C25" i="56"/>
  <c r="L24" i="56"/>
  <c r="K24" i="56"/>
  <c r="J24" i="56"/>
  <c r="I24" i="56"/>
  <c r="H24" i="56"/>
  <c r="G24" i="56"/>
  <c r="F24" i="56"/>
  <c r="E24" i="56"/>
  <c r="D24" i="56"/>
  <c r="C24" i="56"/>
  <c r="L23" i="56"/>
  <c r="K23" i="56"/>
  <c r="J23" i="56"/>
  <c r="I23" i="56"/>
  <c r="H23" i="56"/>
  <c r="G23" i="56"/>
  <c r="F23" i="56"/>
  <c r="E23" i="56"/>
  <c r="D23" i="56"/>
  <c r="C23" i="56"/>
  <c r="L19" i="56"/>
  <c r="K19" i="56"/>
  <c r="J19" i="56"/>
  <c r="I19" i="56"/>
  <c r="H19" i="56"/>
  <c r="G19" i="56"/>
  <c r="F19" i="56"/>
  <c r="E19" i="56"/>
  <c r="D19" i="56"/>
  <c r="C19" i="56"/>
  <c r="L18" i="56"/>
  <c r="K18" i="56"/>
  <c r="J18" i="56"/>
  <c r="I18" i="56"/>
  <c r="H18" i="56"/>
  <c r="G18" i="56"/>
  <c r="F18" i="56"/>
  <c r="E18" i="56"/>
  <c r="D18" i="56"/>
  <c r="C18" i="56"/>
  <c r="L17" i="56"/>
  <c r="K17" i="56"/>
  <c r="J17" i="56"/>
  <c r="I17" i="56"/>
  <c r="H17" i="56"/>
  <c r="G17" i="56"/>
  <c r="F17" i="56"/>
  <c r="E17" i="56"/>
  <c r="D17" i="56"/>
  <c r="C17" i="56"/>
  <c r="L16" i="56"/>
  <c r="K16" i="56"/>
  <c r="J16" i="56"/>
  <c r="I16" i="56"/>
  <c r="H16" i="56"/>
  <c r="G16" i="56"/>
  <c r="F16" i="56"/>
  <c r="E16" i="56"/>
  <c r="D16" i="56"/>
  <c r="C16" i="56"/>
  <c r="L15" i="56"/>
  <c r="K15" i="56"/>
  <c r="J15" i="56"/>
  <c r="I15" i="56"/>
  <c r="H15" i="56"/>
  <c r="G15" i="56"/>
  <c r="F15" i="56"/>
  <c r="E15" i="56"/>
  <c r="D15" i="56"/>
  <c r="C15" i="56"/>
  <c r="L11" i="56"/>
  <c r="K11" i="56"/>
  <c r="J11" i="56"/>
  <c r="I11" i="56"/>
  <c r="H11" i="56"/>
  <c r="G11" i="56"/>
  <c r="F11" i="56"/>
  <c r="E11" i="56"/>
  <c r="D11" i="56"/>
  <c r="C11" i="56"/>
  <c r="L10" i="56"/>
  <c r="K10" i="56"/>
  <c r="J10" i="56"/>
  <c r="I10" i="56"/>
  <c r="H10" i="56"/>
  <c r="G10" i="56"/>
  <c r="F10" i="56"/>
  <c r="E10" i="56"/>
  <c r="D10" i="56"/>
  <c r="C10" i="56"/>
  <c r="L9" i="56"/>
  <c r="K9" i="56"/>
  <c r="J9" i="56"/>
  <c r="I9" i="56"/>
  <c r="H9" i="56"/>
  <c r="G9" i="56"/>
  <c r="F9" i="56"/>
  <c r="E9" i="56"/>
  <c r="D9" i="56"/>
  <c r="C9" i="56"/>
  <c r="L8" i="56"/>
  <c r="K8" i="56"/>
  <c r="J8" i="56"/>
  <c r="I8" i="56"/>
  <c r="H8" i="56"/>
  <c r="G8" i="56"/>
  <c r="F8" i="56"/>
  <c r="E8" i="56"/>
  <c r="D8" i="56"/>
  <c r="C8" i="56"/>
  <c r="L7" i="56"/>
  <c r="K7" i="56"/>
  <c r="J7" i="56"/>
  <c r="I7" i="56"/>
  <c r="H7" i="56"/>
  <c r="G7" i="56"/>
  <c r="F7" i="56"/>
  <c r="E7" i="56"/>
  <c r="D7" i="56"/>
  <c r="C7" i="56"/>
  <c r="X16" i="2"/>
  <c r="W16" i="2"/>
  <c r="V16" i="2"/>
  <c r="T16" i="2"/>
  <c r="X15" i="2"/>
  <c r="W15" i="2"/>
  <c r="V15" i="2"/>
  <c r="T15" i="2"/>
  <c r="X14" i="2"/>
  <c r="W14" i="2"/>
  <c r="V14" i="2"/>
  <c r="T14" i="2"/>
  <c r="X13" i="2"/>
  <c r="W13" i="2"/>
  <c r="V13" i="2"/>
  <c r="T13" i="2"/>
  <c r="X12" i="2"/>
  <c r="W12" i="2"/>
  <c r="V12" i="2"/>
  <c r="T12" i="2"/>
  <c r="X11" i="2"/>
  <c r="W11" i="2"/>
  <c r="V11" i="2"/>
  <c r="T11" i="2"/>
  <c r="X10" i="2"/>
  <c r="W10" i="2"/>
  <c r="V10" i="2"/>
  <c r="U10" i="2"/>
  <c r="T10" i="2"/>
  <c r="X9" i="2"/>
  <c r="W9" i="2"/>
  <c r="V9" i="2"/>
  <c r="U9" i="2"/>
  <c r="T9" i="2"/>
  <c r="X8" i="2"/>
  <c r="W8" i="2"/>
  <c r="V8" i="2"/>
  <c r="U8" i="2"/>
  <c r="T8" i="2"/>
  <c r="X7" i="2"/>
  <c r="W7" i="2"/>
  <c r="V7" i="2"/>
  <c r="U7" i="2"/>
  <c r="T7" i="2"/>
  <c r="E14" i="1"/>
  <c r="G35" i="7" l="1"/>
  <c r="J35" i="7"/>
  <c r="D36" i="7"/>
  <c r="G36" i="7"/>
  <c r="H36" i="7"/>
  <c r="J36" i="7"/>
  <c r="J37" i="7"/>
  <c r="F36" i="7"/>
  <c r="E37" i="7"/>
  <c r="K37" i="7" l="1"/>
  <c r="F37" i="7"/>
  <c r="F35" i="7"/>
  <c r="E35" i="7"/>
  <c r="C37" i="7"/>
  <c r="E36" i="7"/>
  <c r="I35" i="7"/>
  <c r="I37" i="7"/>
  <c r="G37" i="7"/>
  <c r="D37" i="7"/>
  <c r="H37" i="7"/>
  <c r="D35" i="7"/>
  <c r="K35" i="7"/>
  <c r="C35" i="7"/>
  <c r="I36" i="7"/>
  <c r="K36" i="7"/>
  <c r="C36" i="7"/>
  <c r="H35" i="7"/>
  <c r="J16" i="6" l="1"/>
  <c r="D55" i="56" s="1"/>
  <c r="J17" i="6"/>
  <c r="J18" i="6"/>
  <c r="I57" i="56" s="1"/>
  <c r="I59" i="56" l="1"/>
  <c r="I61" i="56"/>
  <c r="F56" i="56"/>
  <c r="I56" i="56"/>
  <c r="K56" i="56"/>
  <c r="H56" i="56"/>
  <c r="E56" i="56"/>
  <c r="G56" i="56"/>
  <c r="G57" i="56"/>
  <c r="F57" i="56"/>
  <c r="K57" i="56"/>
  <c r="D57" i="56"/>
  <c r="E55" i="56"/>
  <c r="J56" i="56"/>
  <c r="E57" i="56"/>
  <c r="I55" i="56"/>
  <c r="J57" i="56"/>
  <c r="H55" i="56"/>
  <c r="G55" i="56"/>
  <c r="F55" i="56"/>
  <c r="K55" i="56"/>
  <c r="H57" i="56"/>
  <c r="D56" i="56"/>
  <c r="J55" i="56"/>
  <c r="E59" i="56" l="1"/>
  <c r="E61" i="56"/>
  <c r="H61" i="56"/>
  <c r="H59" i="56"/>
  <c r="D61" i="56"/>
  <c r="D59" i="56"/>
  <c r="K61" i="56"/>
  <c r="K59" i="56"/>
  <c r="F61" i="56"/>
  <c r="F59" i="56"/>
  <c r="J59" i="56"/>
  <c r="J61" i="56"/>
  <c r="G61" i="56"/>
  <c r="G59" i="56"/>
  <c r="P5" i="2"/>
  <c r="Q5" i="2"/>
  <c r="O5" i="2"/>
  <c r="C37" i="60"/>
  <c r="C36" i="60"/>
  <c r="C35" i="60"/>
  <c r="C34" i="60"/>
  <c r="C33" i="60"/>
  <c r="C32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G16" i="60" s="1"/>
  <c r="H16" i="60" s="1"/>
  <c r="H4" i="60"/>
  <c r="G4" i="60"/>
  <c r="F4" i="60"/>
  <c r="E4" i="60"/>
  <c r="D4" i="60"/>
  <c r="C37" i="59"/>
  <c r="C36" i="59"/>
  <c r="C35" i="59"/>
  <c r="C34" i="59"/>
  <c r="C33" i="59"/>
  <c r="C32" i="59"/>
  <c r="C31" i="59"/>
  <c r="C30" i="59"/>
  <c r="C29" i="59"/>
  <c r="C28" i="59"/>
  <c r="C27" i="59"/>
  <c r="C26" i="59"/>
  <c r="C25" i="59"/>
  <c r="C24" i="59"/>
  <c r="E30" i="59" s="1"/>
  <c r="C23" i="59"/>
  <c r="C22" i="59"/>
  <c r="C21" i="59"/>
  <c r="C20" i="59"/>
  <c r="C19" i="59"/>
  <c r="C18" i="59"/>
  <c r="C17" i="59"/>
  <c r="C16" i="59"/>
  <c r="E22" i="59" s="1"/>
  <c r="C15" i="59"/>
  <c r="E16" i="59" s="1"/>
  <c r="H4" i="59"/>
  <c r="G4" i="59"/>
  <c r="F4" i="59"/>
  <c r="E4" i="59"/>
  <c r="D4" i="59"/>
  <c r="C37" i="58"/>
  <c r="C36" i="58"/>
  <c r="C35" i="58"/>
  <c r="C34" i="58"/>
  <c r="C33" i="58"/>
  <c r="C32" i="58"/>
  <c r="C31" i="58"/>
  <c r="C30" i="58"/>
  <c r="C29" i="58"/>
  <c r="C28" i="58"/>
  <c r="C27" i="58"/>
  <c r="C26" i="58"/>
  <c r="E30" i="58" s="1"/>
  <c r="F30" i="58" s="1"/>
  <c r="C25" i="58"/>
  <c r="C24" i="58"/>
  <c r="C23" i="58"/>
  <c r="C22" i="58"/>
  <c r="C21" i="58"/>
  <c r="C20" i="58"/>
  <c r="C19" i="58"/>
  <c r="C18" i="58"/>
  <c r="C17" i="58"/>
  <c r="C16" i="58"/>
  <c r="C15" i="58"/>
  <c r="H4" i="58"/>
  <c r="G4" i="58"/>
  <c r="F4" i="58"/>
  <c r="E4" i="58"/>
  <c r="D4" i="58"/>
  <c r="C37" i="57"/>
  <c r="C36" i="57"/>
  <c r="C35" i="57"/>
  <c r="C34" i="57"/>
  <c r="C33" i="57"/>
  <c r="C32" i="57"/>
  <c r="C31" i="57"/>
  <c r="E37" i="57" s="1"/>
  <c r="C30" i="57"/>
  <c r="C29" i="57"/>
  <c r="C28" i="57"/>
  <c r="C27" i="57"/>
  <c r="C26" i="57"/>
  <c r="C25" i="57"/>
  <c r="C24" i="57"/>
  <c r="C23" i="57"/>
  <c r="E29" i="57" s="1"/>
  <c r="C22" i="57"/>
  <c r="C21" i="57"/>
  <c r="C20" i="57"/>
  <c r="C19" i="57"/>
  <c r="C18" i="57"/>
  <c r="C17" i="57"/>
  <c r="E22" i="57" s="1"/>
  <c r="C16" i="57"/>
  <c r="C15" i="57"/>
  <c r="G22" i="57" s="1"/>
  <c r="H22" i="57" s="1"/>
  <c r="H4" i="57"/>
  <c r="G4" i="57"/>
  <c r="F4" i="57"/>
  <c r="E4" i="57"/>
  <c r="D4" i="57"/>
  <c r="F15" i="60"/>
  <c r="E15" i="60"/>
  <c r="E15" i="59"/>
  <c r="F15" i="58"/>
  <c r="E15" i="58"/>
  <c r="E30" i="57"/>
  <c r="F15" i="57"/>
  <c r="E15" i="57"/>
  <c r="E37" i="60" l="1"/>
  <c r="E26" i="59"/>
  <c r="F26" i="59" s="1"/>
  <c r="E35" i="59"/>
  <c r="E29" i="59"/>
  <c r="F29" i="59" s="1"/>
  <c r="E37" i="59"/>
  <c r="E25" i="60"/>
  <c r="F25" i="60" s="1"/>
  <c r="E23" i="57"/>
  <c r="F23" i="57" s="1"/>
  <c r="E31" i="57"/>
  <c r="F31" i="57" s="1"/>
  <c r="E24" i="57"/>
  <c r="E24" i="58"/>
  <c r="E31" i="58"/>
  <c r="F31" i="58" s="1"/>
  <c r="J31" i="58" s="1"/>
  <c r="E25" i="57"/>
  <c r="F25" i="57" s="1"/>
  <c r="G30" i="58"/>
  <c r="H30" i="58" s="1"/>
  <c r="E29" i="58"/>
  <c r="F29" i="58" s="1"/>
  <c r="E34" i="57"/>
  <c r="E26" i="57"/>
  <c r="E33" i="57"/>
  <c r="G18" i="57"/>
  <c r="H18" i="57" s="1"/>
  <c r="E27" i="57"/>
  <c r="F27" i="57" s="1"/>
  <c r="E21" i="60"/>
  <c r="F21" i="60" s="1"/>
  <c r="G24" i="60"/>
  <c r="H24" i="60" s="1"/>
  <c r="E27" i="60"/>
  <c r="F27" i="60" s="1"/>
  <c r="J27" i="60" s="1"/>
  <c r="E34" i="60"/>
  <c r="F34" i="60" s="1"/>
  <c r="G15" i="60"/>
  <c r="H15" i="60" s="1"/>
  <c r="E35" i="60"/>
  <c r="F35" i="60" s="1"/>
  <c r="E36" i="60"/>
  <c r="E28" i="60"/>
  <c r="F28" i="60" s="1"/>
  <c r="G18" i="59"/>
  <c r="H18" i="59" s="1"/>
  <c r="G34" i="59"/>
  <c r="H34" i="59" s="1"/>
  <c r="E36" i="59"/>
  <c r="F36" i="59" s="1"/>
  <c r="E24" i="59"/>
  <c r="F24" i="59" s="1"/>
  <c r="J24" i="59" s="1"/>
  <c r="E27" i="59"/>
  <c r="F27" i="59" s="1"/>
  <c r="E25" i="59"/>
  <c r="F25" i="59" s="1"/>
  <c r="E34" i="59"/>
  <c r="E23" i="59"/>
  <c r="F23" i="59" s="1"/>
  <c r="G15" i="58"/>
  <c r="H15" i="58" s="1"/>
  <c r="E32" i="58"/>
  <c r="J15" i="58"/>
  <c r="E23" i="58"/>
  <c r="G28" i="58"/>
  <c r="H28" i="58" s="1"/>
  <c r="E33" i="58"/>
  <c r="E18" i="58"/>
  <c r="F18" i="58" s="1"/>
  <c r="G36" i="58"/>
  <c r="H36" i="58" s="1"/>
  <c r="G20" i="58"/>
  <c r="H20" i="58" s="1"/>
  <c r="E32" i="57"/>
  <c r="E35" i="57"/>
  <c r="F35" i="57" s="1"/>
  <c r="E28" i="57"/>
  <c r="G35" i="57"/>
  <c r="H35" i="57" s="1"/>
  <c r="E36" i="57"/>
  <c r="F36" i="57" s="1"/>
  <c r="F22" i="59"/>
  <c r="F35" i="59"/>
  <c r="F22" i="57"/>
  <c r="J22" i="57" s="1"/>
  <c r="F26" i="57"/>
  <c r="J26" i="57" s="1"/>
  <c r="F29" i="57"/>
  <c r="E34" i="58"/>
  <c r="E30" i="60"/>
  <c r="F33" i="57"/>
  <c r="F16" i="59"/>
  <c r="G34" i="57"/>
  <c r="H34" i="57" s="1"/>
  <c r="G27" i="58"/>
  <c r="H27" i="58" s="1"/>
  <c r="E27" i="58"/>
  <c r="F32" i="58"/>
  <c r="E36" i="58"/>
  <c r="G26" i="59"/>
  <c r="H26" i="59" s="1"/>
  <c r="F37" i="59"/>
  <c r="E23" i="60"/>
  <c r="E32" i="60"/>
  <c r="E31" i="60"/>
  <c r="E17" i="57"/>
  <c r="E21" i="57"/>
  <c r="F32" i="57"/>
  <c r="G30" i="57"/>
  <c r="H30" i="57" s="1"/>
  <c r="F23" i="58"/>
  <c r="E26" i="58"/>
  <c r="J30" i="58"/>
  <c r="E33" i="59"/>
  <c r="E22" i="60"/>
  <c r="E35" i="58"/>
  <c r="F36" i="60"/>
  <c r="F28" i="57"/>
  <c r="G26" i="57"/>
  <c r="H26" i="57" s="1"/>
  <c r="F24" i="58"/>
  <c r="E28" i="58"/>
  <c r="E37" i="58"/>
  <c r="E32" i="59"/>
  <c r="G34" i="60"/>
  <c r="H34" i="60" s="1"/>
  <c r="E24" i="60"/>
  <c r="E33" i="60"/>
  <c r="F37" i="60"/>
  <c r="F33" i="58"/>
  <c r="F34" i="57"/>
  <c r="J34" i="57" s="1"/>
  <c r="F37" i="57"/>
  <c r="J37" i="57" s="1"/>
  <c r="K7" i="2" s="1"/>
  <c r="F30" i="57"/>
  <c r="J30" i="57" s="1"/>
  <c r="F24" i="57"/>
  <c r="G36" i="59"/>
  <c r="H36" i="59" s="1"/>
  <c r="G28" i="59"/>
  <c r="H28" i="59" s="1"/>
  <c r="G20" i="59"/>
  <c r="H20" i="59" s="1"/>
  <c r="E18" i="59"/>
  <c r="G37" i="59"/>
  <c r="H37" i="59" s="1"/>
  <c r="G29" i="59"/>
  <c r="H29" i="59" s="1"/>
  <c r="G21" i="59"/>
  <c r="H21" i="59" s="1"/>
  <c r="E19" i="59"/>
  <c r="G17" i="59"/>
  <c r="H17" i="59" s="1"/>
  <c r="G30" i="59"/>
  <c r="H30" i="59" s="1"/>
  <c r="G22" i="59"/>
  <c r="H22" i="59" s="1"/>
  <c r="E20" i="59"/>
  <c r="G25" i="59"/>
  <c r="H25" i="59" s="1"/>
  <c r="G31" i="59"/>
  <c r="H31" i="59" s="1"/>
  <c r="G23" i="59"/>
  <c r="H23" i="59" s="1"/>
  <c r="E21" i="59"/>
  <c r="G15" i="59"/>
  <c r="H15" i="59" s="1"/>
  <c r="G32" i="59"/>
  <c r="H32" i="59" s="1"/>
  <c r="G24" i="59"/>
  <c r="H24" i="59" s="1"/>
  <c r="G16" i="59"/>
  <c r="H16" i="59" s="1"/>
  <c r="G33" i="59"/>
  <c r="H33" i="59" s="1"/>
  <c r="G35" i="59"/>
  <c r="H35" i="59" s="1"/>
  <c r="G27" i="59"/>
  <c r="H27" i="59" s="1"/>
  <c r="G19" i="59"/>
  <c r="H19" i="59" s="1"/>
  <c r="E17" i="59"/>
  <c r="F30" i="59"/>
  <c r="J30" i="59" s="1"/>
  <c r="G32" i="60"/>
  <c r="H32" i="60" s="1"/>
  <c r="E19" i="58"/>
  <c r="G21" i="58"/>
  <c r="H21" i="58" s="1"/>
  <c r="G29" i="58"/>
  <c r="H29" i="58" s="1"/>
  <c r="G37" i="58"/>
  <c r="H37" i="58" s="1"/>
  <c r="G17" i="60"/>
  <c r="H17" i="60" s="1"/>
  <c r="G25" i="60"/>
  <c r="H25" i="60" s="1"/>
  <c r="G33" i="60"/>
  <c r="H33" i="60" s="1"/>
  <c r="G19" i="58"/>
  <c r="H19" i="58" s="1"/>
  <c r="E25" i="58"/>
  <c r="G23" i="60"/>
  <c r="H23" i="60" s="1"/>
  <c r="E29" i="60"/>
  <c r="E16" i="57"/>
  <c r="G17" i="57"/>
  <c r="H17" i="57" s="1"/>
  <c r="E20" i="57"/>
  <c r="G21" i="57"/>
  <c r="H21" i="57" s="1"/>
  <c r="G25" i="57"/>
  <c r="H25" i="57" s="1"/>
  <c r="G29" i="57"/>
  <c r="H29" i="57" s="1"/>
  <c r="G33" i="57"/>
  <c r="H33" i="57" s="1"/>
  <c r="G37" i="57"/>
  <c r="H37" i="57" s="1"/>
  <c r="E16" i="58"/>
  <c r="G18" i="58"/>
  <c r="H18" i="58" s="1"/>
  <c r="G26" i="58"/>
  <c r="H26" i="58" s="1"/>
  <c r="G34" i="58"/>
  <c r="H34" i="58" s="1"/>
  <c r="F15" i="59"/>
  <c r="E20" i="60"/>
  <c r="G22" i="60"/>
  <c r="H22" i="60" s="1"/>
  <c r="G30" i="60"/>
  <c r="H30" i="60" s="1"/>
  <c r="E31" i="59"/>
  <c r="G17" i="58"/>
  <c r="H17" i="58" s="1"/>
  <c r="G25" i="58"/>
  <c r="H25" i="58" s="1"/>
  <c r="G33" i="58"/>
  <c r="H33" i="58" s="1"/>
  <c r="E19" i="60"/>
  <c r="G21" i="60"/>
  <c r="H21" i="60" s="1"/>
  <c r="G29" i="60"/>
  <c r="H29" i="60" s="1"/>
  <c r="G37" i="60"/>
  <c r="H37" i="60" s="1"/>
  <c r="E17" i="58"/>
  <c r="G16" i="57"/>
  <c r="H16" i="57" s="1"/>
  <c r="E19" i="57"/>
  <c r="G20" i="57"/>
  <c r="H20" i="57" s="1"/>
  <c r="G24" i="57"/>
  <c r="H24" i="57" s="1"/>
  <c r="G28" i="57"/>
  <c r="H28" i="57" s="1"/>
  <c r="G32" i="57"/>
  <c r="H32" i="57" s="1"/>
  <c r="G36" i="57"/>
  <c r="H36" i="57" s="1"/>
  <c r="G16" i="58"/>
  <c r="H16" i="58" s="1"/>
  <c r="E22" i="58"/>
  <c r="G24" i="58"/>
  <c r="H24" i="58" s="1"/>
  <c r="G32" i="58"/>
  <c r="H32" i="58" s="1"/>
  <c r="E28" i="59"/>
  <c r="E18" i="60"/>
  <c r="G20" i="60"/>
  <c r="H20" i="60" s="1"/>
  <c r="E26" i="60"/>
  <c r="G28" i="60"/>
  <c r="H28" i="60" s="1"/>
  <c r="G36" i="60"/>
  <c r="H36" i="60" s="1"/>
  <c r="G35" i="58"/>
  <c r="H35" i="58" s="1"/>
  <c r="G31" i="60"/>
  <c r="H31" i="60" s="1"/>
  <c r="E21" i="58"/>
  <c r="G23" i="58"/>
  <c r="H23" i="58" s="1"/>
  <c r="G31" i="58"/>
  <c r="H31" i="58" s="1"/>
  <c r="E17" i="60"/>
  <c r="G19" i="60"/>
  <c r="H19" i="60" s="1"/>
  <c r="G27" i="60"/>
  <c r="H27" i="60" s="1"/>
  <c r="G35" i="60"/>
  <c r="H35" i="60" s="1"/>
  <c r="G15" i="57"/>
  <c r="E18" i="57"/>
  <c r="G19" i="57"/>
  <c r="H19" i="57" s="1"/>
  <c r="G23" i="57"/>
  <c r="G27" i="57"/>
  <c r="G31" i="57"/>
  <c r="E20" i="58"/>
  <c r="G22" i="58"/>
  <c r="H22" i="58" s="1"/>
  <c r="E16" i="60"/>
  <c r="G18" i="60"/>
  <c r="H18" i="60" s="1"/>
  <c r="G26" i="60"/>
  <c r="H26" i="60" s="1"/>
  <c r="J16" i="59" l="1"/>
  <c r="J36" i="60"/>
  <c r="J23" i="59"/>
  <c r="J28" i="60"/>
  <c r="J35" i="60"/>
  <c r="J25" i="59"/>
  <c r="I9" i="2" s="1"/>
  <c r="J33" i="57"/>
  <c r="J32" i="58"/>
  <c r="J18" i="58"/>
  <c r="J28" i="57"/>
  <c r="J36" i="57"/>
  <c r="J23" i="58"/>
  <c r="J21" i="60"/>
  <c r="J37" i="60"/>
  <c r="K10" i="2" s="1"/>
  <c r="J34" i="60"/>
  <c r="K34" i="60" s="1"/>
  <c r="J15" i="60"/>
  <c r="F34" i="59"/>
  <c r="J34" i="59" s="1"/>
  <c r="K34" i="59" s="1"/>
  <c r="J26" i="59"/>
  <c r="K26" i="59" s="1"/>
  <c r="J37" i="59"/>
  <c r="K9" i="2" s="1"/>
  <c r="J35" i="59"/>
  <c r="J15" i="59"/>
  <c r="J33" i="58"/>
  <c r="K33" i="58" s="1"/>
  <c r="J24" i="58"/>
  <c r="K30" i="59"/>
  <c r="J35" i="57"/>
  <c r="J32" i="57"/>
  <c r="K32" i="58" s="1"/>
  <c r="K36" i="60"/>
  <c r="F31" i="59"/>
  <c r="J31" i="59" s="1"/>
  <c r="F27" i="58"/>
  <c r="J27" i="58" s="1"/>
  <c r="F30" i="60"/>
  <c r="J30" i="60" s="1"/>
  <c r="K30" i="60" s="1"/>
  <c r="J29" i="57"/>
  <c r="J7" i="2" s="1"/>
  <c r="H23" i="57"/>
  <c r="J23" i="57" s="1"/>
  <c r="F17" i="59"/>
  <c r="J17" i="59" s="1"/>
  <c r="F24" i="60"/>
  <c r="J24" i="60" s="1"/>
  <c r="F35" i="58"/>
  <c r="J35" i="58" s="1"/>
  <c r="F21" i="57"/>
  <c r="J21" i="57" s="1"/>
  <c r="K21" i="60" s="1"/>
  <c r="F23" i="60"/>
  <c r="J23" i="60" s="1"/>
  <c r="F37" i="58"/>
  <c r="J37" i="58"/>
  <c r="F29" i="60"/>
  <c r="J29" i="60" s="1"/>
  <c r="J10" i="2" s="1"/>
  <c r="F19" i="58"/>
  <c r="J19" i="58" s="1"/>
  <c r="F19" i="59"/>
  <c r="J19" i="59" s="1"/>
  <c r="F17" i="57"/>
  <c r="J17" i="57" s="1"/>
  <c r="F18" i="57"/>
  <c r="J18" i="57" s="1"/>
  <c r="K18" i="58" s="1"/>
  <c r="F21" i="58"/>
  <c r="J21" i="58" s="1"/>
  <c r="F28" i="59"/>
  <c r="J28" i="59" s="1"/>
  <c r="K28" i="59" s="1"/>
  <c r="F19" i="60"/>
  <c r="J19" i="60" s="1"/>
  <c r="J36" i="59"/>
  <c r="K36" i="59" s="1"/>
  <c r="F26" i="58"/>
  <c r="J26" i="58" s="1"/>
  <c r="K26" i="58" s="1"/>
  <c r="F31" i="60"/>
  <c r="J31" i="60" s="1"/>
  <c r="J27" i="59"/>
  <c r="J25" i="60"/>
  <c r="I10" i="2" s="1"/>
  <c r="H31" i="57"/>
  <c r="J31" i="57"/>
  <c r="K31" i="58" s="1"/>
  <c r="F17" i="58"/>
  <c r="J17" i="58" s="1"/>
  <c r="F16" i="57"/>
  <c r="J16" i="57" s="1"/>
  <c r="K16" i="59" s="1"/>
  <c r="H27" i="57"/>
  <c r="J27" i="57" s="1"/>
  <c r="K27" i="60" s="1"/>
  <c r="F18" i="60"/>
  <c r="J18" i="60"/>
  <c r="F20" i="60"/>
  <c r="J20" i="60" s="1"/>
  <c r="F25" i="58"/>
  <c r="J25" i="58" s="1"/>
  <c r="I8" i="2" s="1"/>
  <c r="F21" i="59"/>
  <c r="J21" i="59"/>
  <c r="J22" i="59"/>
  <c r="K22" i="59" s="1"/>
  <c r="F16" i="60"/>
  <c r="J16" i="60" s="1"/>
  <c r="H15" i="57"/>
  <c r="J15" i="57" s="1"/>
  <c r="K15" i="58" s="1"/>
  <c r="F32" i="59"/>
  <c r="J32" i="59"/>
  <c r="J29" i="58"/>
  <c r="J8" i="2" s="1"/>
  <c r="F16" i="58"/>
  <c r="J16" i="58" s="1"/>
  <c r="F26" i="60"/>
  <c r="J26" i="60"/>
  <c r="K26" i="60" s="1"/>
  <c r="F33" i="60"/>
  <c r="J33" i="60" s="1"/>
  <c r="K33" i="60" s="1"/>
  <c r="F19" i="57"/>
  <c r="J19" i="57" s="1"/>
  <c r="F20" i="57"/>
  <c r="J20" i="57" s="1"/>
  <c r="J24" i="57"/>
  <c r="K24" i="59" s="1"/>
  <c r="J29" i="59"/>
  <c r="J9" i="2" s="1"/>
  <c r="F36" i="58"/>
  <c r="J36" i="58" s="1"/>
  <c r="J25" i="57"/>
  <c r="F34" i="58"/>
  <c r="J34" i="58" s="1"/>
  <c r="K34" i="58" s="1"/>
  <c r="F33" i="59"/>
  <c r="J33" i="59" s="1"/>
  <c r="K33" i="59" s="1"/>
  <c r="F17" i="60"/>
  <c r="J17" i="60"/>
  <c r="F28" i="58"/>
  <c r="J28" i="58" s="1"/>
  <c r="K28" i="58" s="1"/>
  <c r="K30" i="58"/>
  <c r="F20" i="58"/>
  <c r="J20" i="58" s="1"/>
  <c r="F22" i="58"/>
  <c r="J22" i="58" s="1"/>
  <c r="K22" i="58" s="1"/>
  <c r="F20" i="59"/>
  <c r="J20" i="59" s="1"/>
  <c r="F18" i="59"/>
  <c r="J18" i="59" s="1"/>
  <c r="F22" i="60"/>
  <c r="J22" i="60" s="1"/>
  <c r="K22" i="60" s="1"/>
  <c r="F32" i="60"/>
  <c r="J32" i="60" s="1"/>
  <c r="K37" i="60" l="1"/>
  <c r="K28" i="60"/>
  <c r="K35" i="60"/>
  <c r="K37" i="59"/>
  <c r="K36" i="58"/>
  <c r="K37" i="58"/>
  <c r="K8" i="2"/>
  <c r="K25" i="60"/>
  <c r="K25" i="59"/>
  <c r="I7" i="2"/>
  <c r="K29" i="59"/>
  <c r="K35" i="58"/>
  <c r="K32" i="60"/>
  <c r="K17" i="58"/>
  <c r="K35" i="59"/>
  <c r="K18" i="60"/>
  <c r="K18" i="59"/>
  <c r="K21" i="58"/>
  <c r="K29" i="58"/>
  <c r="K31" i="60"/>
  <c r="K29" i="60"/>
  <c r="K17" i="59"/>
  <c r="K16" i="58"/>
  <c r="K21" i="59"/>
  <c r="K32" i="59"/>
  <c r="K24" i="60"/>
  <c r="K25" i="58"/>
  <c r="K20" i="58"/>
  <c r="K23" i="58"/>
  <c r="K23" i="59"/>
  <c r="K20" i="59"/>
  <c r="K20" i="60"/>
  <c r="K19" i="60"/>
  <c r="K23" i="60"/>
  <c r="K27" i="59"/>
  <c r="K24" i="58"/>
  <c r="K15" i="59"/>
  <c r="K19" i="59"/>
  <c r="K27" i="58"/>
  <c r="K15" i="60"/>
  <c r="K17" i="60"/>
  <c r="K16" i="60"/>
  <c r="K19" i="58"/>
  <c r="K31" i="59"/>
  <c r="G10" i="2" l="1"/>
  <c r="P10" i="2" s="1"/>
  <c r="H10" i="2"/>
  <c r="Q10" i="2" s="1"/>
  <c r="F10" i="2"/>
  <c r="O10" i="2" s="1"/>
  <c r="E10" i="2"/>
  <c r="D10" i="2"/>
  <c r="C10" i="2"/>
  <c r="G9" i="2"/>
  <c r="P9" i="2" s="1"/>
  <c r="H9" i="2"/>
  <c r="Q9" i="2" s="1"/>
  <c r="F9" i="2"/>
  <c r="O9" i="2" s="1"/>
  <c r="D9" i="2"/>
  <c r="E9" i="2"/>
  <c r="C9" i="2"/>
  <c r="C7" i="2"/>
  <c r="G8" i="2"/>
  <c r="P8" i="2" s="1"/>
  <c r="H8" i="2"/>
  <c r="Q8" i="2" s="1"/>
  <c r="F8" i="2"/>
  <c r="O8" i="2" s="1"/>
  <c r="D8" i="2"/>
  <c r="E8" i="2"/>
  <c r="C8" i="2"/>
  <c r="G7" i="2"/>
  <c r="P7" i="2" s="1"/>
  <c r="H7" i="2"/>
  <c r="F7" i="2"/>
  <c r="O7" i="2" s="1"/>
  <c r="D7" i="2"/>
  <c r="E7" i="2"/>
  <c r="K29" i="2"/>
  <c r="H29" i="2" l="1"/>
  <c r="Q7" i="2"/>
  <c r="E29" i="2"/>
  <c r="D11" i="1" l="1"/>
  <c r="C19" i="1" s="1"/>
  <c r="B20" i="2"/>
  <c r="B21" i="2"/>
  <c r="B23" i="2"/>
  <c r="B24" i="2"/>
  <c r="B25" i="2"/>
  <c r="B26" i="2"/>
  <c r="B27" i="2"/>
  <c r="C20" i="1" l="1"/>
  <c r="H16" i="2" l="1"/>
  <c r="G16" i="2"/>
  <c r="F16" i="2"/>
  <c r="E12" i="2"/>
  <c r="L4" i="56" l="1"/>
  <c r="L43" i="56" s="1"/>
  <c r="K4" i="56"/>
  <c r="K43" i="56" s="1"/>
  <c r="J4" i="56"/>
  <c r="J43" i="56" s="1"/>
  <c r="I4" i="56"/>
  <c r="I43" i="56" s="1"/>
  <c r="H4" i="56"/>
  <c r="H43" i="56" s="1"/>
  <c r="G4" i="56"/>
  <c r="G43" i="56" s="1"/>
  <c r="F4" i="56"/>
  <c r="F43" i="56" s="1"/>
  <c r="E4" i="56"/>
  <c r="E43" i="56" s="1"/>
  <c r="D4" i="56"/>
  <c r="D43" i="56" s="1"/>
  <c r="C4" i="56"/>
  <c r="L35" i="56" l="1"/>
  <c r="L34" i="56"/>
  <c r="L33" i="56"/>
  <c r="F12" i="2" l="1"/>
  <c r="P12" i="2"/>
  <c r="P15" i="2"/>
  <c r="P16" i="2"/>
  <c r="Q16" i="2"/>
  <c r="O16" i="2"/>
  <c r="O15" i="2"/>
  <c r="F15" i="2"/>
  <c r="H11" i="5"/>
  <c r="G11" i="5"/>
  <c r="S12" i="2"/>
  <c r="S13" i="2"/>
  <c r="S14" i="2"/>
  <c r="S15" i="2"/>
  <c r="S16" i="2"/>
  <c r="N12" i="2"/>
  <c r="N35" i="2" s="1"/>
  <c r="N46" i="2" s="1"/>
  <c r="N13" i="2"/>
  <c r="N24" i="2" s="1"/>
  <c r="N14" i="2"/>
  <c r="N25" i="2" s="1"/>
  <c r="N15" i="2"/>
  <c r="N38" i="2" s="1"/>
  <c r="N49" i="2" s="1"/>
  <c r="N16" i="2"/>
  <c r="N27" i="2" s="1"/>
  <c r="E13" i="2"/>
  <c r="E14" i="2"/>
  <c r="E15" i="2"/>
  <c r="E16" i="2"/>
  <c r="D12" i="2"/>
  <c r="D13" i="2"/>
  <c r="D14" i="2"/>
  <c r="D15" i="2"/>
  <c r="D16" i="2"/>
  <c r="C16" i="2"/>
  <c r="C15" i="2"/>
  <c r="C14" i="2"/>
  <c r="C13" i="2"/>
  <c r="C12" i="2"/>
  <c r="G15" i="2" l="1"/>
  <c r="G12" i="2"/>
  <c r="G14" i="2"/>
  <c r="Q14" i="2"/>
  <c r="O14" i="2"/>
  <c r="P13" i="2"/>
  <c r="H13" i="2"/>
  <c r="F13" i="2"/>
  <c r="Q12" i="2"/>
  <c r="O12" i="2"/>
  <c r="O13" i="2"/>
  <c r="H12" i="2"/>
  <c r="F14" i="2"/>
  <c r="G13" i="2"/>
  <c r="P14" i="2"/>
  <c r="H14" i="2"/>
  <c r="Q13" i="2"/>
  <c r="N37" i="2"/>
  <c r="N48" i="2" s="1"/>
  <c r="N36" i="2"/>
  <c r="N47" i="2" s="1"/>
  <c r="N23" i="2"/>
  <c r="N39" i="2"/>
  <c r="N50" i="2" s="1"/>
  <c r="N26" i="2"/>
  <c r="Q15" i="2" l="1"/>
  <c r="H15" i="2"/>
  <c r="C21" i="2" l="1"/>
  <c r="C19" i="2"/>
  <c r="C25" i="2" l="1"/>
  <c r="C26" i="2"/>
  <c r="C23" i="2"/>
  <c r="C24" i="2"/>
  <c r="D23" i="2"/>
  <c r="D24" i="2"/>
  <c r="D25" i="2"/>
  <c r="D26" i="2"/>
  <c r="E23" i="2"/>
  <c r="E24" i="2"/>
  <c r="E26" i="2"/>
  <c r="E25" i="2"/>
  <c r="S11" i="2" l="1"/>
  <c r="S10" i="2"/>
  <c r="S9" i="2"/>
  <c r="S8" i="2"/>
  <c r="S7" i="2"/>
  <c r="N10" i="2"/>
  <c r="N21" i="2" s="1"/>
  <c r="N9" i="2"/>
  <c r="N32" i="2" s="1"/>
  <c r="N43" i="2" s="1"/>
  <c r="N8" i="2"/>
  <c r="N31" i="2" s="1"/>
  <c r="N42" i="2" s="1"/>
  <c r="N7" i="2"/>
  <c r="N30" i="2" s="1"/>
  <c r="B19" i="2"/>
  <c r="P37" i="2" l="1"/>
  <c r="P36" i="2"/>
  <c r="P39" i="2"/>
  <c r="P38" i="2"/>
  <c r="P35" i="2"/>
  <c r="Q37" i="2"/>
  <c r="Q39" i="2"/>
  <c r="Q38" i="2"/>
  <c r="Q36" i="2"/>
  <c r="Q35" i="2"/>
  <c r="O37" i="2"/>
  <c r="O36" i="2"/>
  <c r="O35" i="2"/>
  <c r="O39" i="2"/>
  <c r="O38" i="2"/>
  <c r="N33" i="2"/>
  <c r="N44" i="2" s="1"/>
  <c r="N19" i="2"/>
  <c r="N20" i="2"/>
  <c r="O30" i="2"/>
  <c r="C20" i="2"/>
  <c r="E19" i="2"/>
  <c r="D19" i="2"/>
  <c r="E20" i="2"/>
  <c r="F23" i="2" l="1"/>
  <c r="O23" i="2" s="1"/>
  <c r="O46" i="2" s="1"/>
  <c r="P33" i="2"/>
  <c r="Q33" i="2"/>
  <c r="Q32" i="2"/>
  <c r="P32" i="2"/>
  <c r="Q31" i="2"/>
  <c r="P31" i="2"/>
  <c r="P30" i="2"/>
  <c r="G23" i="2"/>
  <c r="P23" i="2" s="1"/>
  <c r="P46" i="2" s="1"/>
  <c r="Q30" i="2"/>
  <c r="H26" i="2"/>
  <c r="Q26" i="2" s="1"/>
  <c r="Q49" i="2" s="1"/>
  <c r="Q27" i="2"/>
  <c r="Q50" i="2" s="1"/>
  <c r="O27" i="2"/>
  <c r="O50" i="2" s="1"/>
  <c r="P27" i="2"/>
  <c r="P50" i="2" s="1"/>
  <c r="O31" i="2"/>
  <c r="O32" i="2"/>
  <c r="O33" i="2"/>
  <c r="E21" i="2"/>
  <c r="D20" i="2"/>
  <c r="G20" i="2" l="1"/>
  <c r="P20" i="2" s="1"/>
  <c r="P43" i="2" s="1"/>
  <c r="G21" i="2"/>
  <c r="P21" i="2" s="1"/>
  <c r="P44" i="2" s="1"/>
  <c r="F21" i="2"/>
  <c r="O21" i="2" s="1"/>
  <c r="O44" i="2" s="1"/>
  <c r="F19" i="2"/>
  <c r="G19" i="2"/>
  <c r="P19" i="2" s="1"/>
  <c r="P42" i="2" s="1"/>
  <c r="H21" i="2"/>
  <c r="Q21" i="2" s="1"/>
  <c r="Q44" i="2" s="1"/>
  <c r="F20" i="2"/>
  <c r="H20" i="2"/>
  <c r="Q20" i="2" s="1"/>
  <c r="Q43" i="2" s="1"/>
  <c r="H19" i="2"/>
  <c r="Q19" i="2" s="1"/>
  <c r="Q42" i="2" s="1"/>
  <c r="F25" i="2"/>
  <c r="O25" i="2" s="1"/>
  <c r="O48" i="2" s="1"/>
  <c r="F24" i="2"/>
  <c r="O24" i="2" s="1"/>
  <c r="O47" i="2" s="1"/>
  <c r="F26" i="2"/>
  <c r="O26" i="2" s="1"/>
  <c r="O49" i="2" s="1"/>
  <c r="H24" i="2"/>
  <c r="Q24" i="2" s="1"/>
  <c r="Q47" i="2" s="1"/>
  <c r="G26" i="2"/>
  <c r="P26" i="2" s="1"/>
  <c r="P49" i="2" s="1"/>
  <c r="G24" i="2"/>
  <c r="P24" i="2" s="1"/>
  <c r="P47" i="2" s="1"/>
  <c r="G25" i="2"/>
  <c r="P25" i="2" s="1"/>
  <c r="P48" i="2" s="1"/>
  <c r="H25" i="2"/>
  <c r="Q25" i="2" s="1"/>
  <c r="Q48" i="2" s="1"/>
  <c r="H23" i="2"/>
  <c r="Q23" i="2" s="1"/>
  <c r="Q46" i="2" s="1"/>
  <c r="D21" i="2"/>
  <c r="O20" i="2" l="1"/>
  <c r="O43" i="2" s="1"/>
  <c r="O19" i="2"/>
  <c r="O42" i="2" s="1"/>
  <c r="K12" i="2"/>
  <c r="J12" i="2"/>
  <c r="J15" i="2"/>
  <c r="I15" i="2"/>
  <c r="J14" i="2"/>
  <c r="I13" i="2"/>
  <c r="I12" i="2"/>
  <c r="K16" i="2"/>
  <c r="J13" i="2"/>
  <c r="K14" i="2"/>
  <c r="K13" i="2"/>
  <c r="I14" i="2"/>
  <c r="I16" i="2"/>
  <c r="J16" i="2"/>
  <c r="K15" i="2"/>
  <c r="J26" i="2" l="1"/>
  <c r="J25" i="2"/>
  <c r="J23" i="2"/>
  <c r="J24" i="2"/>
  <c r="I23" i="2"/>
  <c r="I24" i="2"/>
  <c r="I26" i="2"/>
  <c r="I25" i="2"/>
  <c r="J20" i="2"/>
  <c r="J19" i="2"/>
  <c r="J21" i="2"/>
  <c r="I19" i="2"/>
  <c r="I21" i="2"/>
  <c r="I20" i="2"/>
  <c r="K19" i="2" l="1"/>
  <c r="K21" i="2"/>
  <c r="K23" i="2"/>
  <c r="K20" i="2"/>
  <c r="K25" i="2"/>
  <c r="K26" i="2"/>
  <c r="K24" i="2"/>
  <c r="J6" i="6" l="1"/>
  <c r="J25" i="7"/>
  <c r="J10" i="6"/>
  <c r="J29" i="7"/>
  <c r="J14" i="6"/>
  <c r="C25" i="7"/>
  <c r="K25" i="7"/>
  <c r="C29" i="7"/>
  <c r="D49" i="56" s="1"/>
  <c r="K29" i="7"/>
  <c r="C33" i="7"/>
  <c r="K33" i="7"/>
  <c r="I33" i="7"/>
  <c r="I25" i="7"/>
  <c r="D29" i="7"/>
  <c r="E49" i="56" s="1"/>
  <c r="D33" i="7"/>
  <c r="D25" i="7"/>
  <c r="E45" i="56" s="1"/>
  <c r="E25" i="7"/>
  <c r="E29" i="7"/>
  <c r="F49" i="56" s="1"/>
  <c r="F25" i="7"/>
  <c r="G45" i="56" s="1"/>
  <c r="J8" i="6"/>
  <c r="J27" i="7"/>
  <c r="K47" i="56" s="1"/>
  <c r="F29" i="7"/>
  <c r="G49" i="56" s="1"/>
  <c r="J12" i="6"/>
  <c r="F33" i="7"/>
  <c r="G30" i="7"/>
  <c r="J7" i="6"/>
  <c r="J11" i="6"/>
  <c r="J15" i="6"/>
  <c r="C26" i="7"/>
  <c r="G25" i="7"/>
  <c r="E26" i="7"/>
  <c r="C27" i="7"/>
  <c r="D47" i="56" s="1"/>
  <c r="K27" i="7"/>
  <c r="G29" i="7"/>
  <c r="H49" i="56" s="1"/>
  <c r="E30" i="7"/>
  <c r="C31" i="7"/>
  <c r="K31" i="7"/>
  <c r="G33" i="7"/>
  <c r="I29" i="7"/>
  <c r="J49" i="56" s="1"/>
  <c r="H27" i="7"/>
  <c r="J30" i="7"/>
  <c r="I27" i="7"/>
  <c r="C30" i="7"/>
  <c r="E33" i="7"/>
  <c r="J5" i="6"/>
  <c r="H25" i="7"/>
  <c r="I45" i="56" s="1"/>
  <c r="F26" i="7"/>
  <c r="D27" i="7"/>
  <c r="J9" i="6"/>
  <c r="J28" i="7"/>
  <c r="H29" i="7"/>
  <c r="I49" i="56" s="1"/>
  <c r="F30" i="7"/>
  <c r="D31" i="7"/>
  <c r="J13" i="6"/>
  <c r="H33" i="7"/>
  <c r="J53" i="56" l="1"/>
  <c r="F53" i="56"/>
  <c r="J47" i="56"/>
  <c r="K49" i="56"/>
  <c r="H28" i="7"/>
  <c r="D28" i="7"/>
  <c r="E48" i="56" s="1"/>
  <c r="D30" i="7"/>
  <c r="E50" i="56" s="1"/>
  <c r="K26" i="7"/>
  <c r="J32" i="7"/>
  <c r="K52" i="56" s="1"/>
  <c r="J24" i="7"/>
  <c r="K44" i="56" s="1"/>
  <c r="H24" i="7"/>
  <c r="I44" i="56" s="1"/>
  <c r="J31" i="7"/>
  <c r="I47" i="56"/>
  <c r="E47" i="56"/>
  <c r="I53" i="56"/>
  <c r="K50" i="56"/>
  <c r="G53" i="56"/>
  <c r="L45" i="56"/>
  <c r="J45" i="56"/>
  <c r="D46" i="56"/>
  <c r="D51" i="56"/>
  <c r="H45" i="56"/>
  <c r="F45" i="56"/>
  <c r="E53" i="56"/>
  <c r="D53" i="56"/>
  <c r="E51" i="56"/>
  <c r="D45" i="56"/>
  <c r="G50" i="56"/>
  <c r="D50" i="56"/>
  <c r="H53" i="56"/>
  <c r="L47" i="56"/>
  <c r="L59" i="56" s="1"/>
  <c r="K51" i="56"/>
  <c r="K34" i="7"/>
  <c r="E34" i="7"/>
  <c r="F54" i="56" s="1"/>
  <c r="H50" i="56"/>
  <c r="G32" i="7"/>
  <c r="H52" i="56" s="1"/>
  <c r="K30" i="7"/>
  <c r="J26" i="7"/>
  <c r="K46" i="56" s="1"/>
  <c r="G27" i="7"/>
  <c r="H47" i="56" s="1"/>
  <c r="E24" i="7"/>
  <c r="F44" i="56" s="1"/>
  <c r="K28" i="7"/>
  <c r="J33" i="7"/>
  <c r="K53" i="56" s="1"/>
  <c r="F31" i="7"/>
  <c r="G51" i="56" s="1"/>
  <c r="H26" i="7"/>
  <c r="I46" i="56" s="1"/>
  <c r="G46" i="56"/>
  <c r="D34" i="7"/>
  <c r="I48" i="56"/>
  <c r="L46" i="56"/>
  <c r="F27" i="7"/>
  <c r="G47" i="56" s="1"/>
  <c r="C34" i="7"/>
  <c r="D54" i="56" s="1"/>
  <c r="F34" i="7"/>
  <c r="G54" i="56" s="1"/>
  <c r="I32" i="7"/>
  <c r="J52" i="56" s="1"/>
  <c r="I24" i="7"/>
  <c r="J44" i="56" s="1"/>
  <c r="G28" i="7"/>
  <c r="H48" i="56" s="1"/>
  <c r="E54" i="56"/>
  <c r="H31" i="7"/>
  <c r="I51" i="56" s="1"/>
  <c r="G26" i="7"/>
  <c r="H46" i="56" s="1"/>
  <c r="G34" i="7"/>
  <c r="H54" i="56" s="1"/>
  <c r="E32" i="7"/>
  <c r="F52" i="56" s="1"/>
  <c r="I30" i="7"/>
  <c r="J50" i="56" s="1"/>
  <c r="I34" i="7"/>
  <c r="J54" i="56" s="1"/>
  <c r="H34" i="7"/>
  <c r="I54" i="56" s="1"/>
  <c r="D32" i="7"/>
  <c r="E52" i="56" s="1"/>
  <c r="H30" i="7"/>
  <c r="I50" i="56" s="1"/>
  <c r="H32" i="7"/>
  <c r="I52" i="56" s="1"/>
  <c r="D26" i="7"/>
  <c r="E46" i="56" s="1"/>
  <c r="K32" i="7"/>
  <c r="F32" i="7"/>
  <c r="G52" i="56" s="1"/>
  <c r="D24" i="7"/>
  <c r="E44" i="56" s="1"/>
  <c r="C32" i="7"/>
  <c r="D52" i="56" s="1"/>
  <c r="K48" i="56"/>
  <c r="F24" i="7"/>
  <c r="G44" i="56" s="1"/>
  <c r="C28" i="7"/>
  <c r="D48" i="56" s="1"/>
  <c r="I26" i="7"/>
  <c r="J46" i="56" s="1"/>
  <c r="C24" i="7"/>
  <c r="D44" i="56" s="1"/>
  <c r="K45" i="56"/>
  <c r="E27" i="7"/>
  <c r="F47" i="56" s="1"/>
  <c r="G24" i="7"/>
  <c r="H44" i="56" s="1"/>
  <c r="J34" i="7"/>
  <c r="K54" i="56" s="1"/>
  <c r="K24" i="7"/>
  <c r="L44" i="56" s="1"/>
  <c r="F50" i="56"/>
  <c r="I28" i="7"/>
  <c r="J48" i="56" s="1"/>
  <c r="F46" i="56"/>
  <c r="I31" i="7"/>
  <c r="J51" i="56" s="1"/>
  <c r="F28" i="7"/>
  <c r="G48" i="56" s="1"/>
  <c r="E31" i="7"/>
  <c r="F51" i="56" s="1"/>
  <c r="G31" i="7"/>
  <c r="H51" i="56" s="1"/>
  <c r="E28" i="7"/>
  <c r="F48" i="56" s="1"/>
  <c r="L61" i="56" l="1"/>
  <c r="B7" i="4" l="1"/>
  <c r="B9" i="4" s="1"/>
  <c r="B11" i="5"/>
  <c r="B11" i="4"/>
  <c r="B12" i="4" s="1"/>
  <c r="N8" i="4"/>
  <c r="I11" i="5"/>
  <c r="N7" i="4"/>
  <c r="N10" i="4" s="1"/>
  <c r="N12" i="4"/>
  <c r="N13" i="4" s="1"/>
  <c r="N9" i="4" l="1"/>
  <c r="B8" i="4"/>
  <c r="L43" i="5"/>
  <c r="L51" i="5"/>
  <c r="L50" i="5"/>
  <c r="L45" i="5"/>
  <c r="L48" i="5"/>
  <c r="L42" i="5"/>
  <c r="L55" i="5"/>
  <c r="L36" i="5"/>
  <c r="L53" i="5"/>
  <c r="L39" i="5"/>
  <c r="L11" i="5"/>
  <c r="L58" i="5"/>
  <c r="L52" i="5"/>
  <c r="X33" i="5"/>
  <c r="L47" i="5"/>
  <c r="L37" i="5"/>
  <c r="L35" i="5"/>
  <c r="L56" i="5"/>
  <c r="L44" i="5"/>
  <c r="L34" i="5"/>
  <c r="L41" i="5"/>
  <c r="L49" i="5"/>
  <c r="Y33" i="5"/>
  <c r="L46" i="5"/>
  <c r="L54" i="5"/>
  <c r="L57" i="5"/>
  <c r="L38" i="5"/>
  <c r="L28" i="5"/>
  <c r="L40" i="5"/>
  <c r="M33" i="5"/>
  <c r="U33" i="5"/>
  <c r="O33" i="5"/>
  <c r="N33" i="5"/>
  <c r="S33" i="5"/>
  <c r="Q33" i="5"/>
  <c r="T33" i="5"/>
  <c r="R33" i="5"/>
  <c r="P33" i="5"/>
  <c r="K32" i="56" l="1"/>
  <c r="H32" i="56" l="1"/>
  <c r="J32" i="56"/>
  <c r="L32" i="56"/>
  <c r="I32" i="56"/>
  <c r="G32" i="56" l="1"/>
  <c r="F32" i="56"/>
  <c r="C32" i="56" l="1"/>
  <c r="D32" i="56"/>
  <c r="E32" i="56"/>
  <c r="K33" i="56" l="1"/>
  <c r="H33" i="56" l="1"/>
  <c r="J33" i="56"/>
  <c r="I33" i="56"/>
  <c r="I34" i="56" l="1"/>
  <c r="J34" i="56" l="1"/>
  <c r="H34" i="56"/>
  <c r="K34" i="56"/>
  <c r="H35" i="56" l="1"/>
  <c r="K35" i="56" l="1"/>
  <c r="I35" i="56"/>
  <c r="G33" i="56"/>
  <c r="J35" i="56"/>
  <c r="D33" i="56" l="1"/>
  <c r="E33" i="56" l="1"/>
  <c r="C33" i="56"/>
  <c r="F33" i="56"/>
  <c r="G34" i="56" l="1"/>
  <c r="D34" i="56" l="1"/>
  <c r="C34" i="56"/>
  <c r="F34" i="56" l="1"/>
  <c r="E34" i="56"/>
  <c r="G35" i="56" l="1"/>
  <c r="D35" i="56" l="1"/>
  <c r="C35" i="56" l="1"/>
  <c r="E35" i="56"/>
  <c r="F35" i="56"/>
  <c r="D23" i="7" l="1"/>
  <c r="J23" i="7"/>
  <c r="K23" i="7"/>
  <c r="H23" i="7"/>
  <c r="F23" i="7"/>
  <c r="I23" i="7"/>
  <c r="C31" i="56"/>
  <c r="G23" i="7"/>
  <c r="E23" i="7"/>
  <c r="C23" i="7"/>
  <c r="V7" i="4" l="1"/>
  <c r="V8" i="4"/>
  <c r="V12" i="4"/>
  <c r="V13" i="4" s="1"/>
  <c r="I7" i="4"/>
  <c r="I11" i="4"/>
  <c r="I12" i="4" s="1"/>
  <c r="J7" i="4"/>
  <c r="J11" i="4"/>
  <c r="J12" i="4" s="1"/>
  <c r="U7" i="4"/>
  <c r="U8" i="4"/>
  <c r="U12" i="4"/>
  <c r="U13" i="4" s="1"/>
  <c r="F31" i="56"/>
  <c r="K7" i="4"/>
  <c r="K11" i="4"/>
  <c r="K12" i="4" s="1"/>
  <c r="F11" i="5"/>
  <c r="F7" i="4"/>
  <c r="F11" i="4"/>
  <c r="F12" i="4" s="1"/>
  <c r="O7" i="4"/>
  <c r="O8" i="4"/>
  <c r="J11" i="5"/>
  <c r="O12" i="4"/>
  <c r="O13" i="4" s="1"/>
  <c r="K31" i="56"/>
  <c r="G31" i="56"/>
  <c r="D31" i="56"/>
  <c r="D11" i="5"/>
  <c r="D7" i="4"/>
  <c r="D11" i="4"/>
  <c r="D12" i="4" s="1"/>
  <c r="W7" i="4"/>
  <c r="W8" i="4"/>
  <c r="W12" i="4"/>
  <c r="W13" i="4" s="1"/>
  <c r="R7" i="4"/>
  <c r="R8" i="4"/>
  <c r="R12" i="4"/>
  <c r="R13" i="4" s="1"/>
  <c r="E11" i="5"/>
  <c r="E7" i="4"/>
  <c r="E11" i="4"/>
  <c r="E12" i="4" s="1"/>
  <c r="J31" i="56"/>
  <c r="Q7" i="4"/>
  <c r="Q8" i="4"/>
  <c r="Q12" i="4"/>
  <c r="Q13" i="4" s="1"/>
  <c r="I31" i="56"/>
  <c r="P8" i="4"/>
  <c r="K11" i="5"/>
  <c r="P7" i="4"/>
  <c r="P12" i="4"/>
  <c r="P13" i="4" s="1"/>
  <c r="E31" i="56"/>
  <c r="S7" i="4"/>
  <c r="S8" i="4"/>
  <c r="S12" i="4"/>
  <c r="S13" i="4" s="1"/>
  <c r="T7" i="4"/>
  <c r="T8" i="4"/>
  <c r="T12" i="4"/>
  <c r="T13" i="4" s="1"/>
  <c r="L31" i="56"/>
  <c r="H31" i="56"/>
  <c r="G7" i="4"/>
  <c r="G11" i="4"/>
  <c r="G12" i="4" s="1"/>
  <c r="C7" i="4"/>
  <c r="C11" i="5"/>
  <c r="C11" i="4"/>
  <c r="C12" i="4" s="1"/>
  <c r="H7" i="4"/>
  <c r="H11" i="4"/>
  <c r="H12" i="4" s="1"/>
  <c r="V2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Stilson, Drew</author>
  </authors>
  <commentList>
    <comment ref="C2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Stilson, Drew:</t>
        </r>
        <r>
          <rPr>
            <sz val="9"/>
            <color indexed="81"/>
            <rFont val="Tahoma"/>
            <family val="2"/>
          </rPr>
          <t xml:space="preserve">
zeroed out since we are not running for alt 10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469F752-E738-43AD-8E92-1C7C5D938ED8}" name="CO2OUT_Alt 0" type="6" refreshedVersion="6" background="1" saveData="1">
    <textPr prompt="0" codePage="437" sourceFile="C:\Users\53110\Desktop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" xr16:uid="{741FFD06-1B96-4025-B416-9ABE5E0855FC}" name="CO2OUT_Alt 01" type="6" refreshedVersion="6" background="1" saveData="1">
    <textPr prompt="0" codePage="437" sourceFile="C:\Users\53110\Desktop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3" xr16:uid="{71B9F765-8C32-4215-B319-C90F493D6B06}" name="CO2OUT_Alt 010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4" xr16:uid="{2F86408E-0C25-4837-BBC1-D51ED954D599}" name="CO2OUT_Alt 011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5" xr16:uid="{B9D3E9E3-D986-4797-9CBC-BCF6C64166BF}" name="CO2OUT_Alt 012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6" xr16:uid="{6B789649-1B15-4995-B616-3A8E33378AF2}" name="CO2OUT_Alt 013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7" xr16:uid="{469FF6FA-F4E4-4F24-81F5-E7E140C419C0}" name="CO2OUT_Alt 014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8" xr16:uid="{57942BA9-9D78-4997-A916-5D6CFDB73EEA}" name="CO2OUT_Alt 015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9" xr16:uid="{1C7334CD-3C72-4FDA-BE60-9F4EAED459CC}" name="CO2OUT_Alt 016" type="6" refreshedVersion="7" background="1" saveData="1">
    <textPr prompt="0" codePage="437" sourceFile="D: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0" xr16:uid="{7BEA1DFE-F1DF-4190-9A45-16F5B849A4F7}" name="CO2OUT_Alt 017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1" xr16:uid="{0CA6DB1E-E2E8-4511-9BD9-3F646323092D}" name="CO2OUT_Alt 018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2" xr16:uid="{123E3D26-5B31-4AAE-97D4-5B15A84B21E1}" name="CO2OUT_Alt 019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3" xr16:uid="{9133E3D1-287E-4A70-851B-31082A449A9B}" name="CO2OUT_Alt 02" type="6" refreshedVersion="6" background="1" saveData="1">
    <textPr prompt="0" codePage="437" sourceFile="C:\Users\53110\Desktop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14" xr16:uid="{122ECF90-569D-4A69-8D21-7F71AD46FBBB}" name="CO2OUT_Alt 020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5" xr16:uid="{1C2B293B-3A6D-4A38-9F90-4D175E011077}" name="CO2OUT_Alt 021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6" xr16:uid="{2AFCC563-7D98-403A-92D1-6A349AC25727}" name="CO2OUT_Alt 022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7" xr16:uid="{58D9915E-FDEC-411C-A52F-2AA8E221C2AB}" name="CO2OUT_Alt 023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8" xr16:uid="{952A91DE-FCDB-4DEA-B16C-183E3394BEFD}" name="CO2OUT_Alt 024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9" xr16:uid="{776091FC-0B5C-4F15-BE99-BF7AFC4ABAD2}" name="CO2OUT_Alt 025" type="6" refreshedVersion="7" background="1" saveData="1">
    <textPr prompt="0" codePage="437" sourceFile="C:\Users\51935\Downloads\SSP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0" xr16:uid="{2FE7C4E0-CE6F-4596-B461-99E463C26F6F}" name="CO2OUT_Alt 026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1" xr16:uid="{2A53E065-B710-437F-9779-E17B0374BF3C}" name="CO2OUT_Alt 027" type="6" refreshedVersion="8" background="1" saveData="1">
    <textPr prompt="0" codePage="437" sourceFile="C:\Users\51935\Desktop\MAGICC6_4Download\Output\SSP3-7.0\CO2OUT_Alt 0.txt" tab="0" space="1" consecutive="1">
      <textFields count="5">
        <textField/>
        <textField/>
        <textField/>
        <textField/>
        <textField/>
      </textFields>
    </textPr>
  </connection>
  <connection id="22" xr16:uid="{97DF7B91-ABBE-423D-A3A6-A06F50131622}" name="CO2OUT_Alt 028" type="6" refreshedVersion="8" background="1" saveData="1">
    <textPr prompt="0" codePage="437" sourceFile="C:\Users\51935\Desktop\MAGICC6_4Download\Output\SSP3-7.0\CO2OUT_Alt 0.txt" tab="0" space="1" consecutive="1">
      <textFields count="5">
        <textField/>
        <textField/>
        <textField/>
        <textField/>
        <textField/>
      </textFields>
    </textPr>
  </connection>
  <connection id="23" xr16:uid="{9C81F6A5-E564-4B6E-913C-885370457C37}" name="CO2OUT_Alt 03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4" xr16:uid="{FB72FFEB-92A8-43B3-B9CD-6DFDE3445E89}" name="CO2OUT_Alt 04" type="6" refreshedVersion="7" background="1" saveData="1">
    <textPr prompt="0" codePage="437" sourceFile="C:\Users\51935\Downloads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25" xr16:uid="{0C61C442-EAE0-4CF2-B149-10877165F47C}" name="CO2OUT_Alt 05" type="6" refreshedVersion="7" background="1" saveData="1">
    <textPr prompt="0" codePage="437" sourceFile="C:\Users\51935\Downloads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26" xr16:uid="{C40BE17A-68AE-4834-89E3-3CD51E946993}" name="CO2OUT_Alt 06" type="6" refreshedVersion="7" background="1" saveData="1">
    <textPr prompt="0" codePage="437" sourceFile="C:\Users\51935\Downloads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27" xr16:uid="{7E479217-EE64-461B-86CB-D3FC49275089}" name="CO2OUT_Alt 07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8" xr16:uid="{98F17A34-9FD8-415B-835D-1F9C47A558C0}" name="CO2OUT_Alt 08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9" xr16:uid="{675B30AF-1B75-4B52-83D1-44C35EA2F243}" name="CO2OUT_Alt 09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30" xr16:uid="{00000000-0015-0000-FFFF-FFFF00000000}" name="CO2OUT_Alt 1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31" xr16:uid="{00000000-0015-0000-FFFF-FFFF01000000}" name="CO2OUT_Alt 1 No Action Flat Baseline" type="6" refreshedVersion="5" background="1" saveData="1">
    <textPr prompt="0" codePage="437" sourceFile="C:\Users\32691\Documents\MDHD\Magicc6\MAGICC6_4Download\Output\RCP 4.5\CO2OUT_Alt 1 No Action Flat Baseline.txt" tab="0" space="1" consecutive="1">
      <textFields count="5">
        <textField/>
        <textField/>
        <textField/>
        <textField/>
        <textField/>
      </textFields>
    </textPr>
  </connection>
  <connection id="32" xr16:uid="{00000000-0015-0000-FFFF-FFFF02000000}" name="CO2OUT_Alt 1 No Action Flat Baseline1" type="6" refreshedVersion="5" background="1" saveData="1">
    <textPr prompt="0" codePage="437" sourceFile="C:\Users\32691\Documents\MDHD\Magicc6\MAGICC6_4Download\Output\GCAM Reference\CO2OUT_Alt 1 No Action Flat Baseline.txt" tab="0" space="1" consecutive="1">
      <textFields count="5">
        <textField/>
        <textField/>
        <textField/>
        <textField/>
        <textField/>
      </textFields>
    </textPr>
  </connection>
  <connection id="33" xr16:uid="{00000000-0015-0000-FFFF-FFFF04000000}" name="CO2OUT_Alt 1 No Action Flat Baseline2" type="6" refreshedVersion="5" background="1" saveData="1">
    <textPr prompt="0" codePage="437" sourceFile="C:\Users\32691\Documents\MDHD\Magicc6\MAGICC6_4Download\Output\RCP 4.5\CO2OUT_Alt 1 No Action Flat Baseline.txt" tab="0" space="1" consecutive="1">
      <textFields count="5">
        <textField/>
        <textField/>
        <textField/>
        <textField/>
        <textField/>
      </textFields>
    </textPr>
  </connection>
  <connection id="34" xr16:uid="{00000000-0015-0000-FFFF-FFFF17000000}" name="CO2OUT_Alt 11" type="6" refreshedVersion="5" background="1" saveData="1">
    <textPr prompt="0" codePage="437" sourceFile="C:\Users\39739\Desktop\MAGICC6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35" xr16:uid="{00000000-0015-0000-FFFF-FFFF18000000}" name="CO2OUT_Alt 110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36" xr16:uid="{00000000-0015-0000-FFFF-FFFF19000000}" name="CO2OUT_Alt 111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37" xr16:uid="{00000000-0015-0000-FFFF-FFFF1A000000}" name="CO2OUT_Alt 112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38" xr16:uid="{00000000-0015-0000-FFFF-FFFF1B000000}" name="CO2OUT_Alt 113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39" xr16:uid="{00000000-0015-0000-FFFF-FFFF1C000000}" name="CO2OUT_Alt 114" type="6" refreshedVersion="5" background="1" saveData="1">
    <textPr prompt="0" codePage="437" sourceFile="C:\Users\39739\Desktop\MAGICC6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0" xr16:uid="{00000000-0015-0000-FFFF-FFFF1D000000}" name="CO2OUT_Alt 115" type="6" refreshedVersion="5" background="1" saveData="1">
    <textPr prompt="0" codePage="437" sourceFile="C:\Users\39739\Desktop\MAGICC6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1" xr16:uid="{B3255AB8-2A45-46FB-8816-2A447BB2288D}" name="CO2OUT_Alt 116" type="6" refreshedVersion="6" background="1" saveData="1">
    <textPr prompt="0" codePage="437" sourceFile="C:\Users\51935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2" xr16:uid="{FB83E75B-4561-4215-AFC8-B4C0E7B58164}" name="CO2OUT_Alt 117" type="6" refreshedVersion="6" background="1" saveData="1">
    <textPr prompt="0" codePage="437" sourceFile="C:\Users\51935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3" xr16:uid="{8791B5A2-8460-46B9-8A11-27A3E72F09E2}" name="CO2OUT_Alt 118" type="6" refreshedVersion="6" background="1" saveData="1">
    <textPr prompt="0" codePage="437" sourceFile="C:\Users\53110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4" xr16:uid="{BBD07B73-CDC6-4FF9-9657-7C85E5BB5E52}" name="CO2OUT_Alt 119" type="6" refreshedVersion="6" background="1" saveData="1">
    <textPr prompt="0" codePage="437" sourceFile="C:\Users\53110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5" xr16:uid="{00000000-0015-0000-FFFF-FFFF1E000000}" name="CO2OUT_Alt 12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6" xr16:uid="{16FD8D4F-12BD-4F3F-80A3-73AEDC45C909}" name="CO2OUT_Alt 120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7" xr16:uid="{437A17D6-A07A-411C-BEAC-04338B177F67}" name="CO2OUT_Alt 121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8" xr16:uid="{3F0FB1A4-628E-4BF8-BC36-5813B0637FC9}" name="CO2OUT_Alt 122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9" xr16:uid="{BDC2F79A-5BB4-404D-B671-767ABC4D01CC}" name="CO2OUT_Alt 123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0" xr16:uid="{FC9A0148-DA96-44F0-B9CF-1DC150EB220F}" name="CO2OUT_Alt 124" type="6" refreshedVersion="6" background="1" saveData="1">
    <textPr prompt="0" codePage="437" sourceFile="C:\Users\53110\Desktop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1" xr16:uid="{38ED34C9-D64E-4EF8-BBD7-8D6D2CDBC4A1}" name="CO2OUT_Alt 125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2" xr16:uid="{E646B088-D6C9-4603-9366-7397CAD79E11}" name="CO2OUT_Alt 126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3" xr16:uid="{599A6D7C-41A0-4607-9E9D-31B1B3CCD7FE}" name="CO2OUT_Alt 127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4" xr16:uid="{C15D0D28-E031-42C9-9301-78F086581A86}" name="CO2OUT_Alt 128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5" xr16:uid="{626530CA-B709-48CD-9F07-21F332A099C0}" name="CO2OUT_Alt 129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6" xr16:uid="{00000000-0015-0000-FFFF-FFFF1F000000}" name="CO2OUT_Alt 13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7" xr16:uid="{FB5890ED-3739-4811-BAFF-1ECFBB269BBE}" name="CO2OUT_Alt 130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8" xr16:uid="{A7B88EA0-51DE-4754-9DA6-47454D846CB8}" name="CO2OUT_Alt 13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9" xr16:uid="{2FA58B9C-DC06-4186-BFC3-182267BDCCDD}" name="CO2OUT_Alt 132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0" xr16:uid="{3DBF1CBB-9002-49DE-982A-4E985C08CF2B}" name="CO2OUT_Alt 133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1" xr16:uid="{FEDDF389-EEA4-4C4D-887C-8563C1C64EF3}" name="CO2OUT_Alt 134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2" xr16:uid="{00E07F15-B245-4B69-91E2-7580C61820C9}" name="CO2OUT_Alt 135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3" xr16:uid="{496D2F46-A0B3-414E-8371-AD7C2513963B}" name="CO2OUT_Alt 136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4" xr16:uid="{DE4FBB60-AB47-4E08-9BE4-B1C81B10F2CB}" name="CO2OUT_Alt 137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5" xr16:uid="{C266A72C-14C1-4676-87C6-62C4B2B01331}" name="CO2OUT_Alt 138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6" xr16:uid="{F9B655DF-755B-41F0-B379-A90CA38F9E9F}" name="CO2OUT_Alt 139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7" xr16:uid="{00000000-0015-0000-FFFF-FFFF20000000}" name="CO2OUT_Alt 14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8" xr16:uid="{F1630970-D66E-40AD-9911-FA48658B319C}" name="CO2OUT_Alt 140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9" xr16:uid="{0BBC58EE-E1AB-43D1-A93F-F11309325F3B}" name="CO2OUT_Alt 14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0" xr16:uid="{94934942-759B-4052-9D31-2B4A18E9F1A2}" name="CO2OUT_Alt 142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1" xr16:uid="{37779A52-FD4E-43EC-82F0-668096C60D9C}" name="CO2OUT_Alt 143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2" xr16:uid="{7CBDF9F9-E7C6-4C6E-B38A-B6633A90772B}" name="CO2OUT_Alt 144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3" xr16:uid="{E8C43033-FA91-4320-9CF3-415AE54CCBF9}" name="CO2OUT_Alt 145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4" xr16:uid="{5FEB5B8F-E70B-4D6C-A847-4BA7FAE7B84F}" name="CO2OUT_Alt 146" type="6" refreshedVersion="7" background="1" saveData="1">
    <textPr prompt="0" codePage="437" sourceFile="D: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5" xr16:uid="{2D608A7D-9392-440F-8037-5BC69C637DDE}" name="CO2OUT_Alt 147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6" xr16:uid="{EA0E7A33-96F0-4FFE-A48A-252902B775E0}" name="CO2OUT_Alt 148" type="6" refreshedVersion="7" background="1" saveData="1">
    <textPr prompt="0" codePage="437" sourceFile="C:\Users\51935\Downloads\SS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7" xr16:uid="{02427471-049D-4DAA-BEF8-92DF2F51D13B}" name="CO2OUT_Alt 149" type="6" refreshedVersion="8" background="1" saveData="1">
    <textPr prompt="0" codePage="437" sourceFile="C:\Users\51935\Desktop\MAGICC6_4Download\Output\SSP3-7.0\CO2OUT_Alt 1.txt" tab="0" space="1" consecutive="1">
      <textFields count="5">
        <textField/>
        <textField/>
        <textField/>
        <textField/>
        <textField/>
      </textFields>
    </textPr>
  </connection>
  <connection id="78" xr16:uid="{00000000-0015-0000-FFFF-FFFF21000000}" name="CO2OUT_Alt 15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9" xr16:uid="{001C27F6-56AE-4EC0-B92D-575952604B49}" name="CO2OUT_Alt 150" type="6" refreshedVersion="8" background="1" saveData="1">
    <textPr prompt="0" codePage="437" sourceFile="C:\Users\51935\Desktop\MAGICC6_4Download\Output\SSP3-7.0\CO2OUT_Alt 1.txt" tab="0" space="1" consecutive="1">
      <textFields count="5">
        <textField/>
        <textField/>
        <textField/>
        <textField/>
        <textField/>
      </textFields>
    </textPr>
  </connection>
  <connection id="80" xr16:uid="{00000000-0015-0000-FFFF-FFFF22000000}" name="CO2OUT_Alt 16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81" xr16:uid="{00000000-0015-0000-FFFF-FFFF23000000}" name="CO2OUT_Alt 17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82" xr16:uid="{00000000-0015-0000-FFFF-FFFF24000000}" name="CO2OUT_Alt 18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83" xr16:uid="{00000000-0015-0000-FFFF-FFFF25000000}" name="CO2OUT_Alt 19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84" xr16:uid="{00000000-0015-0000-FFFF-FFFF26000000}" name="CO2OUT_Alt 2" type="6" refreshedVersion="5" background="1" saveData="1">
    <textPr prompt="0" codePage="437" sourceFile="C:\Users\32691\Documents\MDHD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85" xr16:uid="{00000000-0015-0000-FFFF-FFFF27000000}" name="CO2OUT_Alt 21" type="6" refreshedVersion="5" background="1" saveData="1">
    <textPr prompt="0" codePage="437" sourceFile="C:\Users\32691\Documents\MDHD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86" xr16:uid="{00000000-0015-0000-FFFF-FFFF28000000}" name="CO2OUT_Alt 210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87" xr16:uid="{00000000-0015-0000-FFFF-FFFF2A000000}" name="CO2OUT_Alt 212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88" xr16:uid="{00000000-0015-0000-FFFF-FFFF2B000000}" name="CO2OUT_Alt 213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89" xr16:uid="{00000000-0015-0000-FFFF-FFFF2C000000}" name="CO2OUT_Alt 214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90" xr16:uid="{00000000-0015-0000-FFFF-FFFF2D000000}" name="CO2OUT_Alt 215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91" xr16:uid="{00000000-0015-0000-FFFF-FFFF2E000000}" name="CO2OUT_Alt 216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92" xr16:uid="{00000000-0015-0000-FFFF-FFFF2F000000}" name="CO2OUT_Alt 217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93" xr16:uid="{00000000-0015-0000-FFFF-FFFF30000000}" name="CO2OUT_Alt 218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94" xr16:uid="{00000000-0015-0000-FFFF-FFFF31000000}" name="CO2OUT_Alt 219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95" xr16:uid="{00000000-0015-0000-FFFF-FFFF32000000}" name="CO2OUT_Alt 22" type="6" refreshedVersion="5" background="1" saveData="1">
    <textPr prompt="0" codePage="437" sourceFile="C:\Users\32691\Documents\MDHD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96" xr16:uid="{00000000-0015-0000-FFFF-FFFF33000000}" name="CO2OUT_Alt 220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97" xr16:uid="{B9F320E4-8A49-496A-B6ED-00537C4AFEE7}" name="CO2OUT_Alt 222" type="6" refreshedVersion="6" background="1" saveData="1">
    <textPr prompt="0" codePage="437" sourceFile="C:\Users\51935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98" xr16:uid="{3C733E19-A9F1-407A-8E26-486D0663EB77}" name="CO2OUT_Alt 223" type="6" refreshedVersion="6" background="1" saveData="1">
    <textPr prompt="0" codePage="437" sourceFile="C:\Users\51935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99" xr16:uid="{D672C74F-A397-406B-A846-FD50E320E5A2}" name="CO2OUT_Alt 224" type="6" refreshedVersion="6" background="1" saveData="1">
    <textPr prompt="0" codePage="437" sourceFile="C:\Users\53110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00" xr16:uid="{9AC0BEE9-0192-4473-96E0-EF19C84729F2}" name="CO2OUT_Alt 225" type="6" refreshedVersion="6" background="1" saveData="1">
    <textPr prompt="0" codePage="437" sourceFile="C:\Users\53110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01" xr16:uid="{15A45493-548F-4DD1-9E0A-5CECA0849883}" name="CO2OUT_Alt 226" type="6" refreshedVersion="6" background="1" saveData="1">
    <textPr prompt="0" codePage="437" sourceFile="C:\Users\53110\Desktop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2" xr16:uid="{55A6097B-ABC6-4BAF-9514-1FF9E336C5ED}" name="CO2OUT_Alt 227" type="6" refreshedVersion="6" background="1" saveData="1">
    <textPr prompt="0" codePage="437" sourceFile="C:\Users\53110\Desktop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3" xr16:uid="{00000000-0015-0000-FFFF-FFFF36000000}" name="CO2OUT_Alt 24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04" xr16:uid="{00000000-0015-0000-FFFF-FFFF37000000}" name="CO2OUT_Alt 25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05" xr16:uid="{00000000-0015-0000-FFFF-FFFF38000000}" name="CO2OUT_Alt 26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6" xr16:uid="{00000000-0015-0000-FFFF-FFFF39000000}" name="CO2OUT_Alt 27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7" xr16:uid="{00000000-0015-0000-FFFF-FFFF3A000000}" name="CO2OUT_Alt 28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8" xr16:uid="{00000000-0015-0000-FFFF-FFFF3B000000}" name="CO2OUT_Alt 29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9" xr16:uid="{4C1EAC51-C79A-4B15-905D-2BBA65B878CA}" name="timeseries_output_Combined_245_Alt 0_Alt 1" type="6" refreshedVersion="8" background="1" saveData="1">
    <textPr prompt="0" codePage="437" sourceFile="C:\Users\59866\ICF\CAFE - Documents\API\api_output_combined_3.17.23\Output\SSP2-4.5\timeseries_output_Combined_245_Alt 0_Alt 1.csv" tab="0" comma="1" consecutive="1">
      <textFields count="5">
        <textField/>
        <textField/>
        <textField/>
        <textField/>
        <textField/>
      </textFields>
    </textPr>
  </connection>
  <connection id="110" xr16:uid="{C826EBE1-FD9D-4E8A-BE76-0464BC39DE6A}" name="timeseries_output_Combined_245_Alt 2_Alt 3" type="6" refreshedVersion="8" background="1" saveData="1">
    <textPr prompt="0" codePage="437" sourceFile="C:\Users\59866\ICF\CAFE - Documents\API\api_output_combined_3.17.23\Output\SSP2-4.5\timeseries_output_Combined_245_Alt 2_Alt 3.csv" tab="0" comma="1" consecutive="1">
      <textFields count="5">
        <textField/>
        <textField/>
        <textField/>
        <textField/>
        <textField/>
      </textFields>
    </textPr>
  </connection>
  <connection id="111" xr16:uid="{EC6333C6-F148-4D2D-8180-6A857B2F217C}" name="timeseries_output_Combined_SSP126_Alt 0_Alt 1" type="6" refreshedVersion="8" background="1" saveData="1">
    <textPr prompt="0" codePage="437" sourceFile="C:\Users\59866\ICF\CAFE - Documents\API\api_output\Output\SSP1-2.6\timeseries_output_Combined_SSP126_Alt 0_Alt 1.csv" tab="0" space="1" consecutive="1">
      <textFields count="5">
        <textField/>
        <textField/>
        <textField/>
        <textField/>
        <textField/>
      </textFields>
    </textPr>
  </connection>
  <connection id="112" xr16:uid="{3DBEC9D1-69E8-44CA-A061-7F40D96633CF}" name="timeseries_output_Combined_SSP126_Alt 0_Alt 11" type="6" refreshedVersion="8" background="1" saveData="1">
    <textPr prompt="0" codePage="437" sourceFile="C:\Users\59866\ICF\CAFE - Documents\API\api_output\Output\SSP1-2.6\timeseries_output_Combined_SSP126_Alt 0_Alt 1.csv" tab="0" space="1" comma="1" consecutive="1">
      <textFields count="5">
        <textField/>
        <textField/>
        <textField/>
        <textField/>
        <textField/>
      </textFields>
    </textPr>
  </connection>
  <connection id="113" xr16:uid="{7D02203C-7950-4C9F-B21F-900B8E7489C3}" name="timeseries_output_Combined_SSP126_Alt 0_Alt 12" type="6" refreshedVersion="8" background="1" saveData="1">
    <textPr prompt="0" codePage="437" sourceFile="C:\Users\59866\ICF\CAFE - Documents\API\api_output\Output\SSP1-2.6\timeseries_output_Combined_SSP126_Alt 0_Alt 1.xlsx" tab="0" space="1" comma="1" consecutive="1">
      <textFields count="5">
        <textField/>
        <textField/>
        <textField/>
        <textField/>
        <textField/>
      </textFields>
    </textPr>
  </connection>
  <connection id="114" xr16:uid="{913CE64E-9CF9-44B3-8ABE-48AB02C746D9}" name="timeseries_output_Combined_SSP126_Alt 0_Alt 13" type="6" refreshedVersion="8" background="1" saveData="1">
    <textPr prompt="0" codePage="437" sourceFile="C:\Users\59866\ICF\CAFE - Documents\API\api_output\Output\SSP1-2.6\timeseries_output_Combined_SSP126_Alt 0_Alt 1.csv" tab="0" space="1" comma="1" consecutive="1">
      <textFields count="5">
        <textField/>
        <textField/>
        <textField/>
        <textField/>
        <textField/>
      </textFields>
    </textPr>
  </connection>
  <connection id="115" xr16:uid="{5E1B28CC-11A8-4B55-8D72-8F69C94D5C6A}" name="timeseries_output_Combined_SSP126_Alt 0_Alt 14" type="6" refreshedVersion="8" background="1" saveData="1">
    <textPr prompt="0" codePage="437" sourceFile="C:\Users\59866\ICF\CAFE - Documents\API\api_output\Output\SSP1-2.6\timeseries_output_Combined_SSP126_Alt 0_Alt 1.csv" tab="0" space="1" comma="1" consecutive="1">
      <textFields count="5">
        <textField/>
        <textField/>
        <textField/>
        <textField/>
        <textField/>
      </textFields>
    </textPr>
  </connection>
  <connection id="116" xr16:uid="{B4DE60F3-CAB3-4B8B-9C1E-27376E9568D4}" name="timeseries_output_Combined_SSP126_Alt 0_Alt 15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17" xr16:uid="{9B4CEFA8-1097-4F20-BD32-F9AA498B066A}" name="timeseries_output_Combined_SSP126_Alt 0_Alt 16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18" xr16:uid="{75599448-B1BE-4B03-8484-1B1F694F061B}" name="timeseries_output_Combined_SSP126_Alt 0_Alt 17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19" xr16:uid="{7D2AA5C7-5023-4AA2-B14E-99A29132FF7A}" name="timeseries_output_Combined_SSP126_Alt 0_Alt 18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20" xr16:uid="{6EB524F1-8E11-4E5C-9ECB-5AEB5E09F88B}" name="timeseries_output_Combined_SSP126_Alt 2_Alt 3" type="6" refreshedVersion="8" background="1" saveData="1">
    <textPr prompt="0" codePage="437" sourceFile="C:\Users\59866\ICF\CAFE - Documents\API\api_output\Output\SSP1-2.6\timeseries_output_Combined_SSP126_Alt 2_Alt 3.csv" tab="0" space="1" consecutive="1">
      <textFields count="5">
        <textField/>
        <textField/>
        <textField/>
        <textField/>
        <textField/>
      </textFields>
    </textPr>
  </connection>
  <connection id="121" xr16:uid="{DEC0018A-23DF-43D6-AB7E-86E7233E46DC}" name="timeseries_output_Combined_SSP126_Alt 2_Alt 31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22" xr16:uid="{417F6A47-3C21-4ADF-9CB2-0859FD02CE70}" name="timeseries_output_Combined_SSP126_Alt 2_Alt 33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23" xr16:uid="{5E51298B-30AE-4DD3-BE25-2CCC2A56CD82}" name="timeseries_output_Combined_SSP126_Alt 2_Alt 34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24" xr16:uid="{08A0C0F7-2C15-4C4E-AF20-365E8A8010F2}" name="timeseries_output_Combined_SSP126_Alt 2_Alt 35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25" xr16:uid="{F12DC2E7-EB00-453D-A775-F9AD695E2DCC}" name="timeseries_output_Combined_SSP126_Alt 2_Alt 36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26" xr16:uid="{BF34C318-204D-4BB5-BC8D-D0342E063E60}" name="timeseries_output_Combined_SSP126_Alt 2_Alt 37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27" xr16:uid="{C03F98F0-4577-4CEF-920F-4CF13D1F912A}" name="timeseries_output_Combined_SSP126_Alt 2_Alt 38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28" xr16:uid="{F8CA9301-FABD-4828-8BB8-52E1303B7569}" name="timeseries_output_Combined_SSP245_Alt 0_Alt 1" type="6" refreshedVersion="8" background="1" saveData="1">
    <textPr prompt="0" codePage="437" sourceFile="C:\Users\59866\ICF\CAFE - Documents\API\api_output\Output\SSP2-4.5\timeseries_output_Combined_SSP245_Alt 0_Alt 1.csv" tab="0" comma="1" consecutive="1">
      <textFields count="5">
        <textField/>
        <textField/>
        <textField/>
        <textField/>
        <textField/>
      </textFields>
    </textPr>
  </connection>
  <connection id="129" xr16:uid="{646CA185-3A3C-4DFC-88F1-EE793FA8557F}" name="timeseries_output_Combined_SSP245_Alt 2_Alt 3" type="6" refreshedVersion="8" background="1" saveData="1">
    <textPr prompt="0" codePage="437" sourceFile="C:\Users\59866\ICF\CAFE - Documents\API\api_output\Output\SSP2-4.5\timeseries_output_Combined_SSP245_Alt 2_Alt 3.csv" tab="0" comma="1" consecutive="1">
      <textFields count="5">
        <textField/>
        <textField/>
        <textField/>
        <textField/>
        <textField/>
      </textFields>
    </textPr>
  </connection>
  <connection id="130" xr16:uid="{4D91FCF8-2570-4D7E-8ED4-8971B80ECB49}" name="timeseries_output_Combined_SSP370_Alt 0_Alt 1" type="6" refreshedVersion="8" background="1" saveData="1">
    <textPr prompt="0" codePage="437" sourceFile="C:\Users\59866\ICF\CAFE - Documents\API\api_output\Output\SSP3-7.0\timeseries_output_Combined_SSP370_Alt 0_Alt 1.csv" tab="0" comma="1" consecutive="1">
      <textFields count="5">
        <textField/>
        <textField/>
        <textField/>
        <textField/>
        <textField/>
      </textFields>
    </textPr>
  </connection>
  <connection id="131" xr16:uid="{08FE3ECB-34B1-4C2D-AC6B-732A189C5176}" name="timeseries_output_Combined_SSP370_Alt 0_Alt 11" type="6" refreshedVersion="8" background="1" saveData="1">
    <textPr prompt="0" codePage="437" sourceFile="C:\Users\59866\ICF\CAFE - Documents\API\api_output\Output\SSP3-7.0\timeseries_output_Combined_SSP370_Alt 0_Alt 1.csv" tab="0" comma="1" consecutive="1">
      <textFields count="5">
        <textField/>
        <textField/>
        <textField/>
        <textField/>
        <textField/>
      </textFields>
    </textPr>
  </connection>
  <connection id="132" xr16:uid="{3DA4AD5D-9443-4430-A93F-897C641A7195}" name="timeseries_output_Combined_SSP370_Alt 0_Alt 12" type="6" refreshedVersion="8" background="1" saveData="1">
    <textPr prompt="0" codePage="437" sourceFile="C:\Users\59866\ICF\CAFE - Documents\API\api_output\Output\SSP3-7.0\timeseries_output_Combined_SSP370_Alt 0_Alt 1.csv" tab="0" comma="1" consecutive="1">
      <textFields count="5">
        <textField/>
        <textField/>
        <textField/>
        <textField/>
        <textField/>
      </textFields>
    </textPr>
  </connection>
  <connection id="133" xr16:uid="{29DA0192-7241-4F2F-B9E9-916CDB256373}" name="timeseries_output_Combined_SSP370_Alt 2_Alt 3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134" xr16:uid="{38821B55-7FFA-4577-82A0-E3798D52F4C5}" name="timeseries_output_Combined_SSP370_Alt 2_Alt 31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135" xr16:uid="{DC517272-312E-44AD-AA79-F3EA0E3B2FFC}" name="timeseries_output_Combined_SSP370_Alt 2_Alt 32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<sst xmlns="http://schemas.openxmlformats.org/spreadsheetml/2006/main" count="617" uniqueCount="149">
  <si>
    <t>RCP 4.5</t>
  </si>
  <si>
    <t>GCAM 6.0</t>
  </si>
  <si>
    <t>GCAM Reference</t>
  </si>
  <si>
    <t>Other</t>
  </si>
  <si>
    <t>SSP8-8.5</t>
  </si>
  <si>
    <t>SSP3-7.0</t>
  </si>
  <si>
    <t>Select MAGICC Directory</t>
  </si>
  <si>
    <t>Edit links to Interpolation File</t>
  </si>
  <si>
    <t>SSP2-4.5</t>
  </si>
  <si>
    <t>Pick User Initials:</t>
  </si>
  <si>
    <t>NC</t>
  </si>
  <si>
    <t>SSP1-2.6</t>
  </si>
  <si>
    <t>Enter MAGICC path here, if Other:</t>
  </si>
  <si>
    <t>Select Scenario</t>
  </si>
  <si>
    <t>Set Output Filenames</t>
  </si>
  <si>
    <t>timeseries_output_Combined_245_Alt 0_Alt 1</t>
  </si>
  <si>
    <t>Select Sea Level Rise Module</t>
  </si>
  <si>
    <t>timeseries_output_Combined_245_Alt 2_Alt 3</t>
  </si>
  <si>
    <t>TEXT;</t>
  </si>
  <si>
    <t>.csv</t>
  </si>
  <si>
    <t>ADD Yourself as a USER here!</t>
  </si>
  <si>
    <t>AML</t>
  </si>
  <si>
    <t>C:\Users\27698\Desktop\MAGICC6\MAGICC6_4Download\</t>
  </si>
  <si>
    <t>ABP</t>
  </si>
  <si>
    <t>D:\MAGICC6_4Download\</t>
  </si>
  <si>
    <t>HC</t>
  </si>
  <si>
    <t>C:\Users\39739\Desktop\MAGICC6\MAGICC6_4Download\</t>
  </si>
  <si>
    <t>C:\Users\59866\ICF\CAFE - Documents\API\api_output_combined_3.17.23\</t>
  </si>
  <si>
    <t>MC</t>
  </si>
  <si>
    <t>C:\Users\51935\Desktop\MAGICC6_4Download\</t>
  </si>
  <si>
    <t>CT</t>
  </si>
  <si>
    <t>C:\Users\53110\Desktop\MAGICC6_4Download\</t>
  </si>
  <si>
    <t>CO2, Temperature Increase, and Sea Level Rise Results</t>
  </si>
  <si>
    <t>Change in Rainfall</t>
  </si>
  <si>
    <t>Table 5.4-1</t>
  </si>
  <si>
    <t>Global mean rainfall change (scaled, % K-1)</t>
  </si>
  <si>
    <t>Reference Scenario Emissions and Emission Reductions (compared to No Action Alternative) Due to the Standard Alternatives from 20XX to 2100 (MMTCO2)</t>
  </si>
  <si>
    <t>CO2 Concentration (ppm)</t>
  </si>
  <si>
    <r>
      <t>Global Mean Surface Temperature Increase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C), relative to the 1850-1900 average</t>
    </r>
  </si>
  <si>
    <t>Sea Level Rise (cm)</t>
  </si>
  <si>
    <t>Mid Level Global Mean Surface Temperature</t>
  </si>
  <si>
    <t>Alternative</t>
  </si>
  <si>
    <t>Emissions</t>
  </si>
  <si>
    <t>Emissions Difference Compared to No-Action Alternative</t>
  </si>
  <si>
    <t>Compared to Cumulative Global Emissions</t>
  </si>
  <si>
    <t>Emissions Difference Compared to No Action Emissions</t>
  </si>
  <si>
    <t>No-Action</t>
  </si>
  <si>
    <t>PC1LT3 + HDPUV4</t>
  </si>
  <si>
    <t>PC2LT4 + HDPUV10</t>
  </si>
  <si>
    <t>PC6LT8 + HDPUV14</t>
  </si>
  <si>
    <t>Alt 5</t>
  </si>
  <si>
    <t>Alt 6</t>
  </si>
  <si>
    <t>Alt 7</t>
  </si>
  <si>
    <t>Alt 8</t>
  </si>
  <si>
    <t>Alt 10</t>
  </si>
  <si>
    <t>Reduction in Global Temperature (oK)</t>
  </si>
  <si>
    <t>Reduction from No Action to Alt 3 Percentage</t>
  </si>
  <si>
    <t>Global Mean Precipitation Increase (%)</t>
  </si>
  <si>
    <t>Reduction in Global Mean RainFall Change (%)</t>
  </si>
  <si>
    <t>Table 5.4-2</t>
  </si>
  <si>
    <t>(MMTCO2eq per Year)</t>
  </si>
  <si>
    <t>Carbon dioxide (CO2)</t>
  </si>
  <si>
    <t>Methane (CH4)</t>
  </si>
  <si>
    <t>Nitrous oxide (N2O)</t>
  </si>
  <si>
    <t>Total GHGs</t>
  </si>
  <si>
    <t>Vehicle Equivalents of Emissions Reductions Resulting from Alternative Standards</t>
  </si>
  <si>
    <t>MOVES and GREET Estimates</t>
  </si>
  <si>
    <t>Calendar Year</t>
  </si>
  <si>
    <t>Number of Vehicles Removed from Fleet Corresponding to Emissions Reductions from Baseline Alternative</t>
  </si>
  <si>
    <t>millions</t>
  </si>
  <si>
    <t>2035 vehicles Reduction</t>
  </si>
  <si>
    <t>Emissions from Each Alternative</t>
  </si>
  <si>
    <t>MMTCO2</t>
  </si>
  <si>
    <t>Alt 1 - No Action</t>
  </si>
  <si>
    <t>Alt 2</t>
  </si>
  <si>
    <t>Alt 3 - Preferred</t>
  </si>
  <si>
    <t>Alt 4</t>
  </si>
  <si>
    <t>Alt 9</t>
  </si>
  <si>
    <t>Alt 1 No Action Flat Baseline</t>
  </si>
  <si>
    <t>17% below 2005</t>
  </si>
  <si>
    <t>26% below 2005</t>
  </si>
  <si>
    <t>Reduction needed from 2005</t>
  </si>
  <si>
    <t>28% below 2005</t>
  </si>
  <si>
    <t>Reduction needed from No Action Baseline</t>
  </si>
  <si>
    <t>Change in emissions compared to 2005 levels</t>
  </si>
  <si>
    <t>% above 2005</t>
  </si>
  <si>
    <t xml:space="preserve"> </t>
  </si>
  <si>
    <t>CO2 Emissions from All Alternatives, MMTCO2</t>
  </si>
  <si>
    <t>Alternatives</t>
  </si>
  <si>
    <t>Year</t>
  </si>
  <si>
    <t>Alt. 0</t>
  </si>
  <si>
    <t>Alt. 1</t>
  </si>
  <si>
    <t>Alt 3</t>
  </si>
  <si>
    <t>26% to 28% below 2005</t>
  </si>
  <si>
    <t>27% below 2005</t>
  </si>
  <si>
    <t>In 2025, alternatives would reduce emissions by this much</t>
  </si>
  <si>
    <t>Average Annual Emissions per Vehicle under Baseline Alternative (Tailpipe plus Upstream Emissions)</t>
  </si>
  <si>
    <t>Fleet-Wide Emissions (MMT CO2) (1)</t>
  </si>
  <si>
    <t>Vehicles in Use (2)</t>
  </si>
  <si>
    <t>Annual Emissions per Vehicle (metric tons per vehicle per year) (2)</t>
  </si>
  <si>
    <t>Combined</t>
  </si>
  <si>
    <t>Emissions Reductions Resulting from Alternative CAFE Standards (Tailpipe plus Upstream Emissions)</t>
  </si>
  <si>
    <t>Emissions (MMT CO2) (1)</t>
  </si>
  <si>
    <t>Alternative 0</t>
  </si>
  <si>
    <t>Alternative 1</t>
  </si>
  <si>
    <t>Alternative 2</t>
  </si>
  <si>
    <t>Alternative 3</t>
  </si>
  <si>
    <t>Alternative 4</t>
  </si>
  <si>
    <t>Alternative 5</t>
  </si>
  <si>
    <t>Alternative 6</t>
  </si>
  <si>
    <t>Alternative 7</t>
  </si>
  <si>
    <t>Alternative 8</t>
  </si>
  <si>
    <t>Alternative 9</t>
  </si>
  <si>
    <t>Emissions Reductions from Baseline Alternative (MMT CO2)</t>
  </si>
  <si>
    <t>Baseline</t>
  </si>
  <si>
    <t>Intercept</t>
  </si>
  <si>
    <t>T30avg</t>
  </si>
  <si>
    <t>T30sq</t>
  </si>
  <si>
    <t>Ttotavg</t>
  </si>
  <si>
    <t>Totavgsq</t>
  </si>
  <si>
    <t>model</t>
  </si>
  <si>
    <t>climate_model</t>
  </si>
  <si>
    <t>scenario</t>
  </si>
  <si>
    <t>region</t>
  </si>
  <si>
    <t>percentile</t>
  </si>
  <si>
    <t>variable</t>
  </si>
  <si>
    <t>unit</t>
  </si>
  <si>
    <t>reference_period_start_year</t>
  </si>
  <si>
    <t>reference_period_end_year</t>
  </si>
  <si>
    <t>ICF</t>
  </si>
  <si>
    <t>MAGICC7</t>
  </si>
  <si>
    <t>Alt 0</t>
  </si>
  <si>
    <t>World</t>
  </si>
  <si>
    <t>Atmospheric Concentrations|CO2</t>
  </si>
  <si>
    <t>ppm</t>
  </si>
  <si>
    <t>Surface Temperature</t>
  </si>
  <si>
    <t>K</t>
  </si>
  <si>
    <t>Alt 0 - Alt 1</t>
  </si>
  <si>
    <t>kelvin</t>
  </si>
  <si>
    <t>Alt 1</t>
  </si>
  <si>
    <t>Alt 2 - Alt 3</t>
  </si>
  <si>
    <t xml:space="preserve">Regression Coefficients: </t>
  </si>
  <si>
    <t>ΔT</t>
  </si>
  <si>
    <t>SLR (m)</t>
  </si>
  <si>
    <t>SLR (cm)</t>
  </si>
  <si>
    <t>Delta</t>
  </si>
  <si>
    <t>Alt1-Alt0</t>
  </si>
  <si>
    <t>Alt2-Alt0</t>
  </si>
  <si>
    <t>Alt3-Alt0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</si>
</sst>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"/>
    <numFmt numFmtId="167" formatCode="0.0%"/>
    <numFmt numFmtId="168" formatCode="_(* #,##0.0_);_(* \(#,##0.0\);_(* &quot;-&quot;??_);_(@_)"/>
    <numFmt numFmtId="169" formatCode="#,##0.0"/>
    <numFmt numFmtId="170" formatCode="0.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b/>
      <vertAlign val="super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Segoe U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9">
    <xf numFmtId="0" fontId="0" fillId="0" borderId="0" xfId="0"/>
    <xf numFmtId="0" fontId="4" fillId="0" borderId="0" xfId="0" applyFont="1"/>
    <xf numFmtId="0" fontId="5" fillId="0" borderId="0" xfId="0" applyFont="1"/>
    <xf numFmtId="0" fontId="0" fillId="2" borderId="0" xfId="0" applyFill="1"/>
    <xf numFmtId="0" fontId="4" fillId="2" borderId="0" xfId="0" applyFont="1" applyFill="1"/>
    <xf numFmtId="0" fontId="0" fillId="3" borderId="0" xfId="0" applyFill="1"/>
    <xf numFmtId="0" fontId="4" fillId="3" borderId="0" xfId="0" applyFont="1" applyFill="1"/>
    <xf numFmtId="0" fontId="5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4" fillId="3" borderId="0" xfId="0" applyFont="1" applyFill="1" applyAlignment="1">
      <alignment horizontal="left"/>
    </xf>
    <xf numFmtId="0" fontId="5" fillId="2" borderId="3" xfId="0" applyFont="1" applyFill="1" applyBorder="1"/>
    <xf numFmtId="0" fontId="5" fillId="2" borderId="0" xfId="0" applyFont="1" applyFill="1"/>
    <xf numFmtId="0" fontId="5" fillId="3" borderId="0" xfId="0" applyFont="1" applyFill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7" borderId="10" xfId="0" applyFont="1" applyFill="1" applyBorder="1" applyAlignment="1">
      <alignment vertical="top"/>
    </xf>
    <xf numFmtId="0" fontId="4" fillId="7" borderId="15" xfId="0" applyFont="1" applyFill="1" applyBorder="1"/>
    <xf numFmtId="0" fontId="4" fillId="7" borderId="16" xfId="0" applyFont="1" applyFill="1" applyBorder="1"/>
    <xf numFmtId="0" fontId="4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10" xfId="2" applyFont="1" applyBorder="1"/>
    <xf numFmtId="0" fontId="5" fillId="0" borderId="0" xfId="2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7" borderId="22" xfId="0" applyFont="1" applyFill="1" applyBorder="1"/>
    <xf numFmtId="0" fontId="8" fillId="0" borderId="23" xfId="0" applyFont="1" applyBorder="1"/>
    <xf numFmtId="164" fontId="0" fillId="0" borderId="24" xfId="3" applyNumberFormat="1" applyFont="1" applyBorder="1"/>
    <xf numFmtId="0" fontId="5" fillId="0" borderId="10" xfId="0" applyFont="1" applyBorder="1" applyAlignment="1">
      <alignment wrapText="1"/>
    </xf>
    <xf numFmtId="0" fontId="4" fillId="0" borderId="10" xfId="0" applyFont="1" applyBorder="1"/>
    <xf numFmtId="166" fontId="5" fillId="0" borderId="27" xfId="0" applyNumberFormat="1" applyFont="1" applyBorder="1"/>
    <xf numFmtId="166" fontId="5" fillId="0" borderId="28" xfId="0" applyNumberFormat="1" applyFont="1" applyBorder="1"/>
    <xf numFmtId="2" fontId="5" fillId="8" borderId="29" xfId="0" applyNumberFormat="1" applyFont="1" applyFill="1" applyBorder="1"/>
    <xf numFmtId="2" fontId="5" fillId="8" borderId="27" xfId="0" applyNumberFormat="1" applyFont="1" applyFill="1" applyBorder="1"/>
    <xf numFmtId="2" fontId="5" fillId="8" borderId="30" xfId="0" applyNumberFormat="1" applyFont="1" applyFill="1" applyBorder="1"/>
    <xf numFmtId="167" fontId="0" fillId="0" borderId="24" xfId="1" applyNumberFormat="1" applyFont="1" applyBorder="1"/>
    <xf numFmtId="9" fontId="0" fillId="0" borderId="25" xfId="1" applyFont="1" applyBorder="1"/>
    <xf numFmtId="0" fontId="5" fillId="0" borderId="10" xfId="0" applyFont="1" applyBorder="1"/>
    <xf numFmtId="165" fontId="4" fillId="0" borderId="0" xfId="2" applyNumberFormat="1" applyFont="1" applyAlignment="1">
      <alignment horizontal="center" vertical="center"/>
    </xf>
    <xf numFmtId="0" fontId="4" fillId="0" borderId="0" xfId="2" applyFont="1"/>
    <xf numFmtId="0" fontId="4" fillId="0" borderId="10" xfId="2" applyFont="1" applyBorder="1" applyAlignment="1">
      <alignment horizontal="center"/>
    </xf>
    <xf numFmtId="3" fontId="5" fillId="0" borderId="0" xfId="2" applyNumberFormat="1" applyAlignment="1">
      <alignment horizontal="center"/>
    </xf>
    <xf numFmtId="3" fontId="0" fillId="0" borderId="32" xfId="0" applyNumberFormat="1" applyBorder="1"/>
    <xf numFmtId="3" fontId="0" fillId="0" borderId="13" xfId="0" applyNumberFormat="1" applyBorder="1"/>
    <xf numFmtId="3" fontId="0" fillId="0" borderId="33" xfId="0" applyNumberFormat="1" applyBorder="1"/>
    <xf numFmtId="3" fontId="0" fillId="0" borderId="34" xfId="0" applyNumberFormat="1" applyBorder="1"/>
    <xf numFmtId="3" fontId="0" fillId="0" borderId="0" xfId="0" applyNumberFormat="1"/>
    <xf numFmtId="3" fontId="0" fillId="0" borderId="35" xfId="0" applyNumberFormat="1" applyBorder="1"/>
    <xf numFmtId="0" fontId="0" fillId="6" borderId="22" xfId="0" applyFill="1" applyBorder="1"/>
    <xf numFmtId="0" fontId="0" fillId="6" borderId="15" xfId="0" applyFill="1" applyBorder="1"/>
    <xf numFmtId="0" fontId="0" fillId="6" borderId="16" xfId="0" applyFill="1" applyBorder="1"/>
    <xf numFmtId="2" fontId="0" fillId="0" borderId="0" xfId="0" applyNumberFormat="1"/>
    <xf numFmtId="0" fontId="5" fillId="0" borderId="10" xfId="2" applyBorder="1"/>
    <xf numFmtId="0" fontId="9" fillId="0" borderId="10" xfId="0" applyFont="1" applyBorder="1"/>
    <xf numFmtId="2" fontId="5" fillId="0" borderId="31" xfId="0" applyNumberFormat="1" applyFont="1" applyBorder="1"/>
    <xf numFmtId="166" fontId="5" fillId="0" borderId="3" xfId="0" applyNumberFormat="1" applyFont="1" applyBorder="1"/>
    <xf numFmtId="166" fontId="5" fillId="0" borderId="24" xfId="0" applyNumberFormat="1" applyFont="1" applyBorder="1"/>
    <xf numFmtId="166" fontId="5" fillId="0" borderId="31" xfId="0" applyNumberFormat="1" applyFont="1" applyBorder="1"/>
    <xf numFmtId="2" fontId="5" fillId="8" borderId="3" xfId="0" applyNumberFormat="1" applyFont="1" applyFill="1" applyBorder="1"/>
    <xf numFmtId="2" fontId="5" fillId="8" borderId="24" xfId="0" applyNumberFormat="1" applyFont="1" applyFill="1" applyBorder="1"/>
    <xf numFmtId="2" fontId="5" fillId="8" borderId="25" xfId="0" applyNumberFormat="1" applyFont="1" applyFill="1" applyBorder="1"/>
    <xf numFmtId="3" fontId="0" fillId="0" borderId="36" xfId="0" applyNumberFormat="1" applyBorder="1"/>
    <xf numFmtId="3" fontId="0" fillId="0" borderId="28" xfId="0" applyNumberFormat="1" applyBorder="1"/>
    <xf numFmtId="3" fontId="0" fillId="0" borderId="27" xfId="0" applyNumberFormat="1" applyBorder="1"/>
    <xf numFmtId="165" fontId="5" fillId="0" borderId="38" xfId="0" applyNumberFormat="1" applyFont="1" applyBorder="1"/>
    <xf numFmtId="165" fontId="5" fillId="0" borderId="39" xfId="0" applyNumberFormat="1" applyFont="1" applyBorder="1"/>
    <xf numFmtId="2" fontId="5" fillId="0" borderId="40" xfId="0" applyNumberFormat="1" applyFont="1" applyBorder="1"/>
    <xf numFmtId="166" fontId="0" fillId="0" borderId="0" xfId="0" applyNumberFormat="1"/>
    <xf numFmtId="167" fontId="0" fillId="8" borderId="0" xfId="1" applyNumberFormat="1" applyFont="1" applyFill="1" applyBorder="1"/>
    <xf numFmtId="0" fontId="10" fillId="0" borderId="0" xfId="0" applyFont="1"/>
    <xf numFmtId="10" fontId="5" fillId="0" borderId="24" xfId="0" applyNumberFormat="1" applyFont="1" applyBorder="1"/>
    <xf numFmtId="10" fontId="5" fillId="0" borderId="25" xfId="0" applyNumberFormat="1" applyFont="1" applyBorder="1"/>
    <xf numFmtId="0" fontId="5" fillId="6" borderId="22" xfId="0" applyFont="1" applyFill="1" applyBorder="1"/>
    <xf numFmtId="2" fontId="0" fillId="6" borderId="15" xfId="0" applyNumberFormat="1" applyFill="1" applyBorder="1"/>
    <xf numFmtId="0" fontId="5" fillId="5" borderId="22" xfId="0" applyFont="1" applyFill="1" applyBorder="1"/>
    <xf numFmtId="0" fontId="5" fillId="5" borderId="15" xfId="0" applyFont="1" applyFill="1" applyBorder="1"/>
    <xf numFmtId="10" fontId="5" fillId="5" borderId="16" xfId="0" applyNumberFormat="1" applyFont="1" applyFill="1" applyBorder="1"/>
    <xf numFmtId="0" fontId="4" fillId="0" borderId="0" xfId="2" applyFont="1" applyAlignment="1">
      <alignment horizontal="center"/>
    </xf>
    <xf numFmtId="0" fontId="3" fillId="6" borderId="0" xfId="4" applyFont="1" applyFill="1"/>
    <xf numFmtId="0" fontId="1" fillId="6" borderId="0" xfId="4" applyFill="1" applyAlignment="1">
      <alignment wrapText="1"/>
    </xf>
    <xf numFmtId="0" fontId="1" fillId="0" borderId="0" xfId="4" applyAlignment="1">
      <alignment wrapText="1"/>
    </xf>
    <xf numFmtId="0" fontId="1" fillId="0" borderId="0" xfId="4"/>
    <xf numFmtId="0" fontId="8" fillId="0" borderId="0" xfId="4" applyFont="1" applyAlignment="1">
      <alignment horizontal="center" vertical="center" wrapText="1"/>
    </xf>
    <xf numFmtId="0" fontId="1" fillId="0" borderId="0" xfId="4" applyAlignment="1">
      <alignment horizontal="left" vertical="top" wrapText="1"/>
    </xf>
    <xf numFmtId="0" fontId="1" fillId="0" borderId="0" xfId="4" applyAlignment="1">
      <alignment horizontal="right"/>
    </xf>
    <xf numFmtId="168" fontId="1" fillId="0" borderId="0" xfId="5" applyNumberFormat="1" applyFont="1" applyAlignment="1">
      <alignment wrapText="1"/>
    </xf>
    <xf numFmtId="0" fontId="3" fillId="0" borderId="0" xfId="4" applyFont="1" applyAlignment="1">
      <alignment horizontal="right"/>
    </xf>
    <xf numFmtId="168" fontId="3" fillId="0" borderId="0" xfId="5" applyNumberFormat="1" applyFont="1" applyAlignment="1">
      <alignment wrapText="1"/>
    </xf>
    <xf numFmtId="0" fontId="3" fillId="0" borderId="0" xfId="4" applyFont="1"/>
    <xf numFmtId="0" fontId="2" fillId="0" borderId="0" xfId="4" applyFont="1"/>
    <xf numFmtId="43" fontId="2" fillId="0" borderId="0" xfId="4" applyNumberFormat="1" applyFont="1" applyAlignment="1">
      <alignment wrapText="1"/>
    </xf>
    <xf numFmtId="167" fontId="2" fillId="0" borderId="0" xfId="6" applyNumberFormat="1" applyFont="1" applyAlignment="1">
      <alignment wrapText="1"/>
    </xf>
    <xf numFmtId="43" fontId="1" fillId="0" borderId="0" xfId="4" applyNumberFormat="1" applyAlignment="1">
      <alignment wrapText="1"/>
    </xf>
    <xf numFmtId="0" fontId="1" fillId="9" borderId="0" xfId="4" applyFill="1"/>
    <xf numFmtId="9" fontId="1" fillId="0" borderId="0" xfId="6" applyFont="1"/>
    <xf numFmtId="0" fontId="1" fillId="10" borderId="0" xfId="4" applyFill="1"/>
    <xf numFmtId="167" fontId="1" fillId="0" borderId="0" xfId="6" applyNumberFormat="1" applyFont="1"/>
    <xf numFmtId="0" fontId="4" fillId="0" borderId="0" xfId="2" applyFont="1" applyAlignment="1">
      <alignment horizontal="center" vertical="center" wrapText="1"/>
    </xf>
    <xf numFmtId="169" fontId="5" fillId="0" borderId="0" xfId="2" applyNumberFormat="1" applyAlignment="1">
      <alignment horizontal="center"/>
    </xf>
    <xf numFmtId="4" fontId="5" fillId="0" borderId="0" xfId="2" applyNumberFormat="1" applyAlignment="1">
      <alignment horizontal="center"/>
    </xf>
    <xf numFmtId="2" fontId="5" fillId="0" borderId="0" xfId="2" applyNumberFormat="1" applyAlignment="1">
      <alignment horizontal="center"/>
    </xf>
    <xf numFmtId="0" fontId="1" fillId="11" borderId="24" xfId="7" applyFill="1" applyBorder="1"/>
    <xf numFmtId="0" fontId="11" fillId="11" borderId="24" xfId="7" applyFont="1" applyFill="1" applyBorder="1" applyAlignment="1">
      <alignment horizontal="center"/>
    </xf>
    <xf numFmtId="0" fontId="2" fillId="2" borderId="0" xfId="0" applyFont="1" applyFill="1"/>
    <xf numFmtId="11" fontId="0" fillId="0" borderId="0" xfId="0" applyNumberFormat="1"/>
    <xf numFmtId="0" fontId="5" fillId="12" borderId="0" xfId="0" applyFont="1" applyFill="1" applyAlignment="1">
      <alignment horizontal="left"/>
    </xf>
    <xf numFmtId="0" fontId="3" fillId="13" borderId="0" xfId="0" applyFont="1" applyFill="1"/>
    <xf numFmtId="0" fontId="4" fillId="0" borderId="0" xfId="0" applyFont="1" applyAlignment="1">
      <alignment horizontal="center"/>
    </xf>
    <xf numFmtId="169" fontId="0" fillId="0" borderId="35" xfId="0" applyNumberFormat="1" applyBorder="1"/>
    <xf numFmtId="169" fontId="0" fillId="0" borderId="27" xfId="0" applyNumberFormat="1" applyBorder="1"/>
    <xf numFmtId="4" fontId="0" fillId="0" borderId="0" xfId="0" applyNumberFormat="1"/>
    <xf numFmtId="4" fontId="0" fillId="0" borderId="35" xfId="0" applyNumberFormat="1" applyBorder="1"/>
    <xf numFmtId="4" fontId="0" fillId="0" borderId="27" xfId="0" applyNumberFormat="1" applyBorder="1"/>
    <xf numFmtId="2" fontId="5" fillId="0" borderId="38" xfId="0" applyNumberFormat="1" applyFont="1" applyBorder="1"/>
    <xf numFmtId="2" fontId="5" fillId="0" borderId="39" xfId="0" applyNumberFormat="1" applyFont="1" applyBorder="1"/>
    <xf numFmtId="165" fontId="5" fillId="0" borderId="40" xfId="0" applyNumberFormat="1" applyFont="1" applyBorder="1"/>
    <xf numFmtId="4" fontId="5" fillId="6" borderId="0" xfId="2" applyNumberFormat="1" applyFill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66" fontId="5" fillId="10" borderId="38" xfId="0" applyNumberFormat="1" applyFont="1" applyFill="1" applyBorder="1"/>
    <xf numFmtId="166" fontId="5" fillId="10" borderId="39" xfId="0" applyNumberFormat="1" applyFont="1" applyFill="1" applyBorder="1"/>
    <xf numFmtId="166" fontId="5" fillId="10" borderId="40" xfId="0" applyNumberFormat="1" applyFont="1" applyFill="1" applyBorder="1"/>
    <xf numFmtId="2" fontId="5" fillId="10" borderId="38" xfId="0" applyNumberFormat="1" applyFont="1" applyFill="1" applyBorder="1"/>
    <xf numFmtId="2" fontId="5" fillId="10" borderId="39" xfId="0" applyNumberFormat="1" applyFont="1" applyFill="1" applyBorder="1"/>
    <xf numFmtId="2" fontId="5" fillId="10" borderId="40" xfId="0" applyNumberFormat="1" applyFont="1" applyFill="1" applyBorder="1"/>
    <xf numFmtId="0" fontId="4" fillId="12" borderId="10" xfId="0" applyFont="1" applyFill="1" applyBorder="1" applyAlignment="1">
      <alignment horizontal="center"/>
    </xf>
    <xf numFmtId="0" fontId="4" fillId="12" borderId="0" xfId="0" applyFont="1" applyFill="1" applyAlignment="1">
      <alignment horizontal="center"/>
    </xf>
    <xf numFmtId="0" fontId="4" fillId="12" borderId="11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69" fontId="0" fillId="0" borderId="32" xfId="0" applyNumberFormat="1" applyBorder="1"/>
    <xf numFmtId="169" fontId="0" fillId="0" borderId="13" xfId="0" applyNumberFormat="1" applyBorder="1"/>
    <xf numFmtId="169" fontId="0" fillId="0" borderId="33" xfId="0" applyNumberFormat="1" applyBorder="1"/>
    <xf numFmtId="4" fontId="0" fillId="0" borderId="33" xfId="0" applyNumberFormat="1" applyBorder="1"/>
    <xf numFmtId="3" fontId="16" fillId="0" borderId="0" xfId="2" applyNumberFormat="1" applyFont="1" applyAlignment="1">
      <alignment horizontal="center"/>
    </xf>
    <xf numFmtId="0" fontId="15" fillId="0" borderId="0" xfId="2" applyFont="1"/>
    <xf numFmtId="4" fontId="15" fillId="0" borderId="1" xfId="2" applyNumberFormat="1" applyFont="1" applyBorder="1" applyAlignment="1">
      <alignment horizontal="center"/>
    </xf>
    <xf numFmtId="4" fontId="15" fillId="0" borderId="3" xfId="2" applyNumberFormat="1" applyFont="1" applyBorder="1" applyAlignment="1">
      <alignment horizontal="center"/>
    </xf>
    <xf numFmtId="165" fontId="4" fillId="0" borderId="0" xfId="2" applyNumberFormat="1" applyFont="1" applyAlignment="1">
      <alignment horizontal="center" vertical="center" wrapText="1"/>
    </xf>
    <xf numFmtId="2" fontId="5" fillId="0" borderId="23" xfId="0" applyNumberFormat="1" applyFont="1" applyBorder="1"/>
    <xf numFmtId="2" fontId="5" fillId="0" borderId="24" xfId="0" applyNumberFormat="1" applyFont="1" applyBorder="1"/>
    <xf numFmtId="0" fontId="4" fillId="0" borderId="0" xfId="2" applyFont="1" applyAlignment="1">
      <alignment wrapText="1"/>
    </xf>
    <xf numFmtId="2" fontId="5" fillId="0" borderId="29" xfId="0" applyNumberFormat="1" applyFont="1" applyBorder="1"/>
    <xf numFmtId="2" fontId="5" fillId="0" borderId="27" xfId="0" applyNumberFormat="1" applyFont="1" applyBorder="1"/>
    <xf numFmtId="2" fontId="5" fillId="0" borderId="30" xfId="0" applyNumberFormat="1" applyFont="1" applyBorder="1"/>
    <xf numFmtId="0" fontId="0" fillId="0" borderId="0" xfId="4" applyFont="1"/>
    <xf numFmtId="166" fontId="5" fillId="8" borderId="29" xfId="0" applyNumberFormat="1" applyFont="1" applyFill="1" applyBorder="1"/>
    <xf numFmtId="166" fontId="5" fillId="8" borderId="27" xfId="0" applyNumberFormat="1" applyFont="1" applyFill="1" applyBorder="1"/>
    <xf numFmtId="166" fontId="5" fillId="8" borderId="30" xfId="0" applyNumberFormat="1" applyFont="1" applyFill="1" applyBorder="1"/>
    <xf numFmtId="164" fontId="0" fillId="14" borderId="0" xfId="9" applyNumberFormat="1" applyFont="1" applyFill="1"/>
    <xf numFmtId="10" fontId="0" fillId="0" borderId="24" xfId="1" applyNumberFormat="1" applyFont="1" applyBorder="1"/>
    <xf numFmtId="167" fontId="0" fillId="0" borderId="25" xfId="1" applyNumberFormat="1" applyFont="1" applyBorder="1"/>
    <xf numFmtId="9" fontId="0" fillId="0" borderId="0" xfId="1" applyFont="1"/>
    <xf numFmtId="167" fontId="0" fillId="0" borderId="0" xfId="1" applyNumberFormat="1" applyFont="1"/>
    <xf numFmtId="10" fontId="0" fillId="0" borderId="0" xfId="1" applyNumberFormat="1" applyFont="1"/>
    <xf numFmtId="10" fontId="0" fillId="0" borderId="0" xfId="1" applyNumberFormat="1" applyFont="1" applyBorder="1"/>
    <xf numFmtId="0" fontId="4" fillId="15" borderId="15" xfId="0" applyFont="1" applyFill="1" applyBorder="1"/>
    <xf numFmtId="0" fontId="1" fillId="0" borderId="0" xfId="7"/>
    <xf numFmtId="0" fontId="18" fillId="0" borderId="0" xfId="7" applyFont="1"/>
    <xf numFmtId="0" fontId="1" fillId="10" borderId="28" xfId="7" applyFill="1" applyBorder="1"/>
    <xf numFmtId="0" fontId="11" fillId="0" borderId="28" xfId="7" applyFont="1" applyBorder="1" applyAlignment="1">
      <alignment horizontal="center"/>
    </xf>
    <xf numFmtId="0" fontId="1" fillId="0" borderId="28" xfId="7" applyBorder="1" applyAlignment="1">
      <alignment wrapText="1"/>
    </xf>
    <xf numFmtId="0" fontId="11" fillId="0" borderId="0" xfId="7" applyFont="1" applyAlignment="1">
      <alignment horizontal="center"/>
    </xf>
    <xf numFmtId="2" fontId="1" fillId="0" borderId="0" xfId="7" applyNumberFormat="1"/>
    <xf numFmtId="2" fontId="11" fillId="0" borderId="0" xfId="7" applyNumberFormat="1" applyFont="1" applyAlignment="1">
      <alignment horizontal="center"/>
    </xf>
    <xf numFmtId="9" fontId="0" fillId="0" borderId="0" xfId="8" applyFont="1"/>
    <xf numFmtId="170" fontId="0" fillId="0" borderId="0" xfId="8" applyNumberFormat="1" applyFont="1"/>
    <xf numFmtId="170" fontId="0" fillId="0" borderId="0" xfId="9" applyNumberFormat="1" applyFont="1"/>
    <xf numFmtId="2" fontId="19" fillId="0" borderId="26" xfId="0" applyNumberFormat="1" applyFont="1" applyBorder="1"/>
    <xf numFmtId="166" fontId="19" fillId="0" borderId="26" xfId="0" applyNumberFormat="1" applyFont="1" applyBorder="1"/>
    <xf numFmtId="2" fontId="19" fillId="0" borderId="29" xfId="0" applyNumberFormat="1" applyFont="1" applyBorder="1"/>
    <xf numFmtId="2" fontId="19" fillId="0" borderId="27" xfId="0" applyNumberFormat="1" applyFont="1" applyBorder="1"/>
    <xf numFmtId="2" fontId="19" fillId="8" borderId="29" xfId="0" applyNumberFormat="1" applyFont="1" applyFill="1" applyBorder="1"/>
    <xf numFmtId="2" fontId="19" fillId="8" borderId="27" xfId="0" applyNumberFormat="1" applyFont="1" applyFill="1" applyBorder="1"/>
    <xf numFmtId="2" fontId="19" fillId="8" borderId="30" xfId="0" applyNumberFormat="1" applyFont="1" applyFill="1" applyBorder="1"/>
    <xf numFmtId="2" fontId="19" fillId="0" borderId="23" xfId="0" applyNumberFormat="1" applyFont="1" applyBorder="1"/>
    <xf numFmtId="2" fontId="19" fillId="0" borderId="24" xfId="0" applyNumberFormat="1" applyFont="1" applyBorder="1"/>
    <xf numFmtId="2" fontId="19" fillId="0" borderId="31" xfId="0" applyNumberFormat="1" applyFont="1" applyBorder="1"/>
    <xf numFmtId="166" fontId="19" fillId="0" borderId="3" xfId="0" applyNumberFormat="1" applyFont="1" applyBorder="1"/>
    <xf numFmtId="166" fontId="19" fillId="0" borderId="24" xfId="0" applyNumberFormat="1" applyFont="1" applyBorder="1"/>
    <xf numFmtId="166" fontId="19" fillId="0" borderId="31" xfId="0" applyNumberFormat="1" applyFont="1" applyBorder="1"/>
    <xf numFmtId="2" fontId="19" fillId="8" borderId="3" xfId="0" applyNumberFormat="1" applyFont="1" applyFill="1" applyBorder="1"/>
    <xf numFmtId="2" fontId="19" fillId="8" borderId="24" xfId="0" applyNumberFormat="1" applyFont="1" applyFill="1" applyBorder="1"/>
    <xf numFmtId="2" fontId="19" fillId="8" borderId="25" xfId="0" applyNumberFormat="1" applyFont="1" applyFill="1" applyBorder="1"/>
    <xf numFmtId="0" fontId="19" fillId="0" borderId="10" xfId="0" applyFont="1" applyBorder="1"/>
    <xf numFmtId="166" fontId="19" fillId="0" borderId="24" xfId="0" applyNumberFormat="1" applyFont="1" applyBorder="1" applyAlignment="1">
      <alignment horizontal="right"/>
    </xf>
    <xf numFmtId="166" fontId="19" fillId="0" borderId="25" xfId="0" applyNumberFormat="1" applyFont="1" applyBorder="1"/>
    <xf numFmtId="0" fontId="19" fillId="0" borderId="22" xfId="0" applyFont="1" applyBorder="1"/>
    <xf numFmtId="0" fontId="19" fillId="0" borderId="15" xfId="0" applyFont="1" applyBorder="1"/>
    <xf numFmtId="0" fontId="19" fillId="0" borderId="16" xfId="0" applyFont="1" applyBorder="1"/>
    <xf numFmtId="10" fontId="19" fillId="0" borderId="24" xfId="1" applyNumberFormat="1" applyFont="1" applyBorder="1" applyAlignment="1">
      <alignment horizontal="right"/>
    </xf>
    <xf numFmtId="10" fontId="19" fillId="0" borderId="25" xfId="1" applyNumberFormat="1" applyFont="1" applyBorder="1" applyAlignment="1">
      <alignment horizontal="right"/>
    </xf>
    <xf numFmtId="2" fontId="19" fillId="16" borderId="30" xfId="0" applyNumberFormat="1" applyFont="1" applyFill="1" applyBorder="1"/>
    <xf numFmtId="2" fontId="19" fillId="16" borderId="25" xfId="0" applyNumberFormat="1" applyFont="1" applyFill="1" applyBorder="1"/>
    <xf numFmtId="3" fontId="21" fillId="0" borderId="34" xfId="0" applyNumberFormat="1" applyFont="1" applyBorder="1"/>
    <xf numFmtId="3" fontId="21" fillId="0" borderId="0" xfId="0" applyNumberFormat="1" applyFont="1"/>
    <xf numFmtId="3" fontId="21" fillId="0" borderId="36" xfId="0" applyNumberFormat="1" applyFont="1" applyBorder="1"/>
    <xf numFmtId="3" fontId="21" fillId="0" borderId="28" xfId="0" applyNumberFormat="1" applyFont="1" applyBorder="1"/>
    <xf numFmtId="0" fontId="1" fillId="12" borderId="28" xfId="7" applyFill="1" applyBorder="1"/>
    <xf numFmtId="166" fontId="19" fillId="0" borderId="25" xfId="0" applyNumberFormat="1" applyFont="1" applyBorder="1" applyAlignment="1">
      <alignment horizontal="right"/>
    </xf>
    <xf numFmtId="0" fontId="0" fillId="0" borderId="41" xfId="0" applyBorder="1"/>
    <xf numFmtId="3" fontId="15" fillId="0" borderId="0" xfId="2" applyNumberFormat="1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 wrapText="1"/>
    </xf>
    <xf numFmtId="0" fontId="5" fillId="7" borderId="13" xfId="0" applyFont="1" applyFill="1" applyBorder="1" applyAlignment="1">
      <alignment horizontal="center" wrapText="1"/>
    </xf>
    <xf numFmtId="0" fontId="5" fillId="7" borderId="14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6" borderId="4" xfId="2" applyFont="1" applyFill="1" applyBorder="1" applyAlignment="1">
      <alignment horizontal="center" wrapText="1"/>
    </xf>
    <xf numFmtId="0" fontId="4" fillId="6" borderId="5" xfId="2" applyFont="1" applyFill="1" applyBorder="1" applyAlignment="1">
      <alignment horizontal="center" wrapText="1"/>
    </xf>
    <xf numFmtId="0" fontId="4" fillId="6" borderId="6" xfId="2" applyFont="1" applyFill="1" applyBorder="1" applyAlignment="1">
      <alignment horizontal="center" wrapText="1"/>
    </xf>
    <xf numFmtId="0" fontId="4" fillId="6" borderId="10" xfId="2" applyFont="1" applyFill="1" applyBorder="1" applyAlignment="1">
      <alignment horizontal="center" wrapText="1"/>
    </xf>
    <xf numFmtId="0" fontId="4" fillId="6" borderId="0" xfId="2" applyFont="1" applyFill="1" applyAlignment="1">
      <alignment horizontal="center" wrapText="1"/>
    </xf>
    <xf numFmtId="0" fontId="4" fillId="6" borderId="11" xfId="2" applyFont="1" applyFill="1" applyBorder="1" applyAlignment="1">
      <alignment horizont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/>
    </xf>
  </cellXfs>
  <cellStyles count="10">
    <cellStyle name="Comma" xfId="9" builtinId="3"/>
    <cellStyle name="Comma 2" xfId="3" xr:uid="{00000000-0005-0000-0000-000001000000}"/>
    <cellStyle name="Comma 3" xfId="5" xr:uid="{00000000-0005-0000-0000-000002000000}"/>
    <cellStyle name="Normal" xfId="0" builtinId="0"/>
    <cellStyle name="Normal 3" xfId="7" xr:uid="{00000000-0005-0000-0000-000004000000}"/>
    <cellStyle name="Normal 4" xfId="2" xr:uid="{00000000-0005-0000-0000-000005000000}"/>
    <cellStyle name="Normal 5" xfId="4" xr:uid="{00000000-0005-0000-0000-000006000000}"/>
    <cellStyle name="Percent" xfId="1" builtinId="5"/>
    <cellStyle name="Percent 2" xfId="8" xr:uid="{00000000-0005-0000-0000-000008000000}"/>
    <cellStyle name="Percent 3" xfId="6" xr:uid="{00000000-0005-0000-0000-000009000000}"/>
  </cellStyles>
  <dxfs count="0"/>
  <tableStyles count="0" defaultTableStyle="TableStyleMedium2" defaultPivotStyle="PivotStyleLight16"/>
  <colors>
    <mruColors>
      <color rgb="FF494949"/>
      <color rgb="FF7F7F7F"/>
      <color rgb="FF595959"/>
      <color rgb="FF763135"/>
      <color rgb="FFFF4747"/>
      <color rgb="FFFF3300"/>
      <color rgb="FF9CC746"/>
      <color rgb="FF9BC348"/>
      <color rgb="FF7695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1228110448212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(1)'!$B$7</c:f>
              <c:strCache>
                <c:ptCount val="1"/>
                <c:pt idx="0">
                  <c:v>No-Action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(1)'!$C$7:$E$7</c:f>
              <c:numCache>
                <c:formatCode>0.00</c:formatCode>
                <c:ptCount val="3"/>
                <c:pt idx="0">
                  <c:v>472.65220499999998</c:v>
                </c:pt>
                <c:pt idx="1">
                  <c:v>532.40386999999998</c:v>
                </c:pt>
                <c:pt idx="2">
                  <c:v>587.78062999999997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C-4EB0-9BFD-6790F9BAEB3F}"/>
            </c:ext>
          </c:extLst>
        </c:ser>
        <c:ser>
          <c:idx val="1"/>
          <c:order val="1"/>
          <c:tx>
            <c:strRef>
              <c:f>'Tables (1)'!$B$8</c:f>
              <c:strCache>
                <c:ptCount val="1"/>
                <c:pt idx="0">
                  <c:v>PC1LT3 + HDPUV4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(1)'!$C$8:$E$8</c:f>
              <c:numCache>
                <c:formatCode>0.00</c:formatCode>
                <c:ptCount val="3"/>
                <c:pt idx="0">
                  <c:v>472.64126499999998</c:v>
                </c:pt>
                <c:pt idx="1">
                  <c:v>532.38549</c:v>
                </c:pt>
                <c:pt idx="2">
                  <c:v>587.757295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9C-4EB0-9BFD-6790F9BAEB3F}"/>
            </c:ext>
          </c:extLst>
        </c:ser>
        <c:ser>
          <c:idx val="2"/>
          <c:order val="2"/>
          <c:tx>
            <c:strRef>
              <c:f>'Tables (1)'!$B$9</c:f>
              <c:strCache>
                <c:ptCount val="1"/>
                <c:pt idx="0">
                  <c:v>PC2LT4 + HDPUV10</c:v>
                </c:pt>
              </c:strCache>
            </c:strRef>
          </c:tx>
          <c:spPr>
            <a:pattFill prst="pct20">
              <a:fgClr>
                <a:srgbClr val="72727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(1)'!$C$9:$E$9</c:f>
              <c:numCache>
                <c:formatCode>0.00</c:formatCode>
                <c:ptCount val="3"/>
                <c:pt idx="0">
                  <c:v>472.63460500000002</c:v>
                </c:pt>
                <c:pt idx="1">
                  <c:v>532.35360500000002</c:v>
                </c:pt>
                <c:pt idx="2">
                  <c:v>587.67961500000001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9C-4EB0-9BFD-6790F9BAEB3F}"/>
            </c:ext>
          </c:extLst>
        </c:ser>
        <c:ser>
          <c:idx val="3"/>
          <c:order val="3"/>
          <c:tx>
            <c:strRef>
              <c:f>'Tables (1)'!$B$10</c:f>
              <c:strCache>
                <c:ptCount val="1"/>
                <c:pt idx="0">
                  <c:v>PC6LT8 + HDPUV14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(1)'!$C$10:$E$10</c:f>
              <c:numCache>
                <c:formatCode>0.00</c:formatCode>
                <c:ptCount val="3"/>
                <c:pt idx="0">
                  <c:v>472.56108</c:v>
                </c:pt>
                <c:pt idx="1">
                  <c:v>532.05131500000005</c:v>
                </c:pt>
                <c:pt idx="2">
                  <c:v>587.00099499999999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9C-4EB0-9BFD-6790F9BAEB3F}"/>
            </c:ext>
          </c:extLst>
        </c:ser>
        <c:ser>
          <c:idx val="4"/>
          <c:order val="4"/>
          <c:tx>
            <c:strRef>
              <c:f>'Tables (1)'!$B$11</c:f>
              <c:strCache>
                <c:ptCount val="1"/>
              </c:strCache>
            </c:strRef>
          </c:tx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(1)'!$C$11:$E$11</c:f>
            </c:numRef>
          </c:val>
          <c:extLst>
            <c:ext xmlns:c16="http://schemas.microsoft.com/office/drawing/2014/chart" uri="{C3380CC4-5D6E-409C-BE32-E72D297353CC}">
              <c16:uniqueId val="{00000004-659C-4EB0-9BFD-6790F9BAEB3F}"/>
            </c:ext>
          </c:extLst>
        </c:ser>
        <c:ser>
          <c:idx val="5"/>
          <c:order val="5"/>
          <c:tx>
            <c:strRef>
              <c:f>'Tables (1)'!$B$12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(1)'!$C$12:$E$12</c:f>
            </c:numRef>
          </c:val>
          <c:extLst>
            <c:ext xmlns:c16="http://schemas.microsoft.com/office/drawing/2014/chart" uri="{C3380CC4-5D6E-409C-BE32-E72D297353CC}">
              <c16:uniqueId val="{0000000B-659C-4EB0-9BFD-6790F9BAEB3F}"/>
            </c:ext>
          </c:extLst>
        </c:ser>
        <c:ser>
          <c:idx val="6"/>
          <c:order val="6"/>
          <c:tx>
            <c:strRef>
              <c:f>'Tables (1)'!$B$13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(1)'!$C$13:$E$13</c:f>
            </c:numRef>
          </c:val>
          <c:extLst>
            <c:ext xmlns:c16="http://schemas.microsoft.com/office/drawing/2014/chart" uri="{C3380CC4-5D6E-409C-BE32-E72D297353CC}">
              <c16:uniqueId val="{0000000C-659C-4EB0-9BFD-6790F9BAEB3F}"/>
            </c:ext>
          </c:extLst>
        </c:ser>
        <c:ser>
          <c:idx val="7"/>
          <c:order val="7"/>
          <c:tx>
            <c:strRef>
              <c:f>'Tables (1)'!$B$14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(1)'!$C$14:$E$14</c:f>
            </c:numRef>
          </c:val>
          <c:extLst>
            <c:ext xmlns:c16="http://schemas.microsoft.com/office/drawing/2014/chart" uri="{C3380CC4-5D6E-409C-BE32-E72D297353CC}">
              <c16:uniqueId val="{0000000D-659C-4EB0-9BFD-6790F9BAEB3F}"/>
            </c:ext>
          </c:extLst>
        </c:ser>
        <c:ser>
          <c:idx val="9"/>
          <c:order val="8"/>
          <c:tx>
            <c:strRef>
              <c:f>'Tables (1)'!$B$15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(1)'!$C$15:$E$15</c:f>
            </c:numRef>
          </c:val>
          <c:extLst>
            <c:ext xmlns:c16="http://schemas.microsoft.com/office/drawing/2014/chart" uri="{C3380CC4-5D6E-409C-BE32-E72D297353CC}">
              <c16:uniqueId val="{0000000E-659C-4EB0-9BFD-6790F9BAEB3F}"/>
            </c:ext>
          </c:extLst>
        </c:ser>
        <c:ser>
          <c:idx val="10"/>
          <c:order val="9"/>
          <c:tx>
            <c:strRef>
              <c:f>'Tables (1)'!$B$16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(1)'!$C$16:$E$16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F-659C-4EB0-9BFD-6790F9BAE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3008728"/>
        <c:axId val="230305848"/>
        <c:extLst/>
      </c:barChart>
      <c:catAx>
        <c:axId val="233008728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0305848"/>
        <c:crosses val="autoZero"/>
        <c:auto val="1"/>
        <c:lblAlgn val="ctr"/>
        <c:lblOffset val="100"/>
        <c:noMultiLvlLbl val="0"/>
      </c:catAx>
      <c:valAx>
        <c:axId val="230305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0" u="none" strike="noStrike" baseline="0">
                    <a:effectLst/>
                  </a:rPr>
                  <a:t>parts per million (ppm)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349116360454943E-2"/>
              <c:y val="0.28724726231834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08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342322747505167"/>
          <c:y val="0.84790823033146689"/>
          <c:w val="0.89657678331846069"/>
          <c:h val="4.3104705338738968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Alt0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(1)'!$B$1</c:f>
              <c:strCache>
                <c:ptCount val="1"/>
                <c:pt idx="0">
                  <c:v>SSP2-4.5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(1)'!$C$15:$C$37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1.1155016129999999</c:v>
                </c:pt>
                <c:pt idx="6">
                  <c:v>1.238923475</c:v>
                </c:pt>
                <c:pt idx="7">
                  <c:v>1.3990753380000001</c:v>
                </c:pt>
                <c:pt idx="8">
                  <c:v>1.5291745539999999</c:v>
                </c:pt>
                <c:pt idx="9">
                  <c:v>1.6978212210000001</c:v>
                </c:pt>
                <c:pt idx="10">
                  <c:v>1.8517435739999999</c:v>
                </c:pt>
                <c:pt idx="11">
                  <c:v>1.994827691</c:v>
                </c:pt>
                <c:pt idx="12">
                  <c:v>2.1522710250000001</c:v>
                </c:pt>
                <c:pt idx="13">
                  <c:v>2.2578715150000002</c:v>
                </c:pt>
                <c:pt idx="14">
                  <c:v>2.3699417110000001</c:v>
                </c:pt>
                <c:pt idx="15">
                  <c:v>2.4526620050000001</c:v>
                </c:pt>
                <c:pt idx="16">
                  <c:v>2.5528968089999999</c:v>
                </c:pt>
                <c:pt idx="17">
                  <c:v>2.6069570049999999</c:v>
                </c:pt>
                <c:pt idx="18">
                  <c:v>2.6712072010000001</c:v>
                </c:pt>
                <c:pt idx="19">
                  <c:v>2.7224259260000001</c:v>
                </c:pt>
                <c:pt idx="20">
                  <c:v>2.76500024</c:v>
                </c:pt>
                <c:pt idx="21">
                  <c:v>2.8025369069999999</c:v>
                </c:pt>
                <c:pt idx="22">
                  <c:v>2.8264020049999998</c:v>
                </c:pt>
              </c:numCache>
            </c:numRef>
          </c:xVal>
          <c:yVal>
            <c:numRef>
              <c:f>'ICF SLR Module (1)'!$J$15:$J$37</c:f>
              <c:numCache>
                <c:formatCode>0.00</c:formatCode>
                <c:ptCount val="23"/>
                <c:pt idx="0">
                  <c:v>0.85108222477680151</c:v>
                </c:pt>
                <c:pt idx="1">
                  <c:v>1.3149582275851959</c:v>
                </c:pt>
                <c:pt idx="2">
                  <c:v>2.2146199510847793</c:v>
                </c:pt>
                <c:pt idx="3">
                  <c:v>3.4122962890311164</c:v>
                </c:pt>
                <c:pt idx="4">
                  <c:v>4.8645840700193022</c:v>
                </c:pt>
                <c:pt idx="5">
                  <c:v>6.5920869816241998</c:v>
                </c:pt>
                <c:pt idx="6">
                  <c:v>8.5549049479167145</c:v>
                </c:pt>
                <c:pt idx="7">
                  <c:v>10.810573386994752</c:v>
                </c:pt>
                <c:pt idx="8">
                  <c:v>13.299761410028033</c:v>
                </c:pt>
                <c:pt idx="9">
                  <c:v>16.096804739960518</c:v>
                </c:pt>
                <c:pt idx="10">
                  <c:v>19.173208956375099</c:v>
                </c:pt>
                <c:pt idx="11">
                  <c:v>22.504288685501646</c:v>
                </c:pt>
                <c:pt idx="12">
                  <c:v>26.121172888771234</c:v>
                </c:pt>
                <c:pt idx="13">
                  <c:v>29.901131536878573</c:v>
                </c:pt>
                <c:pt idx="14">
                  <c:v>33.852683595113199</c:v>
                </c:pt>
                <c:pt idx="15">
                  <c:v>37.898825739006959</c:v>
                </c:pt>
                <c:pt idx="16">
                  <c:v>42.07668062614124</c:v>
                </c:pt>
                <c:pt idx="17">
                  <c:v>46.266572245843463</c:v>
                </c:pt>
                <c:pt idx="18">
                  <c:v>50.488964434297266</c:v>
                </c:pt>
                <c:pt idx="19">
                  <c:v>54.707576032949689</c:v>
                </c:pt>
                <c:pt idx="20">
                  <c:v>58.898035833472548</c:v>
                </c:pt>
                <c:pt idx="21">
                  <c:v>63.046177675250213</c:v>
                </c:pt>
                <c:pt idx="22">
                  <c:v>67.116842250353585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FB2-4491-9532-C42FE1A4B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Alt1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(2)'!$B$15:$B$37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(2)'!$J$15:$J$37</c:f>
              <c:numCache>
                <c:formatCode>0.00</c:formatCode>
                <c:ptCount val="23"/>
                <c:pt idx="0">
                  <c:v>0.85108222477680151</c:v>
                </c:pt>
                <c:pt idx="1">
                  <c:v>1.3149582275851959</c:v>
                </c:pt>
                <c:pt idx="2">
                  <c:v>2.2146199510847793</c:v>
                </c:pt>
                <c:pt idx="3">
                  <c:v>3.4122962890311164</c:v>
                </c:pt>
                <c:pt idx="4">
                  <c:v>4.8645840700193022</c:v>
                </c:pt>
                <c:pt idx="5">
                  <c:v>6.5920869816241998</c:v>
                </c:pt>
                <c:pt idx="6">
                  <c:v>8.5549049479167145</c:v>
                </c:pt>
                <c:pt idx="7">
                  <c:v>10.810573386994752</c:v>
                </c:pt>
                <c:pt idx="8">
                  <c:v>13.299579698592574</c:v>
                </c:pt>
                <c:pt idx="9">
                  <c:v>16.09637244959665</c:v>
                </c:pt>
                <c:pt idx="10">
                  <c:v>19.172585120557773</c:v>
                </c:pt>
                <c:pt idx="11">
                  <c:v>22.503407409867542</c:v>
                </c:pt>
                <c:pt idx="12">
                  <c:v>26.120034060072307</c:v>
                </c:pt>
                <c:pt idx="13">
                  <c:v>29.89972848548414</c:v>
                </c:pt>
                <c:pt idx="14">
                  <c:v>33.851011066404872</c:v>
                </c:pt>
                <c:pt idx="15">
                  <c:v>37.896869362243343</c:v>
                </c:pt>
                <c:pt idx="16">
                  <c:v>42.074462980409578</c:v>
                </c:pt>
                <c:pt idx="17">
                  <c:v>46.264057809871062</c:v>
                </c:pt>
                <c:pt idx="18">
                  <c:v>50.486129561238471</c:v>
                </c:pt>
                <c:pt idx="19">
                  <c:v>54.704423770205167</c:v>
                </c:pt>
                <c:pt idx="20">
                  <c:v>58.894570521835568</c:v>
                </c:pt>
                <c:pt idx="21">
                  <c:v>63.042379013110036</c:v>
                </c:pt>
                <c:pt idx="22">
                  <c:v>67.112742327398706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20-4CBD-B6D3-11982072C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(2)'!$C$15:$C$37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1.1155016129999999</c:v>
                </c:pt>
                <c:pt idx="6">
                  <c:v>1.238923475</c:v>
                </c:pt>
                <c:pt idx="7">
                  <c:v>1.3990753380000001</c:v>
                </c:pt>
                <c:pt idx="8">
                  <c:v>1.529084554</c:v>
                </c:pt>
                <c:pt idx="9">
                  <c:v>1.697706221</c:v>
                </c:pt>
                <c:pt idx="10">
                  <c:v>1.851663574</c:v>
                </c:pt>
                <c:pt idx="11">
                  <c:v>1.994722691</c:v>
                </c:pt>
                <c:pt idx="12">
                  <c:v>2.1521710249999999</c:v>
                </c:pt>
                <c:pt idx="13">
                  <c:v>2.257771515</c:v>
                </c:pt>
                <c:pt idx="14">
                  <c:v>2.3698417109999999</c:v>
                </c:pt>
                <c:pt idx="15">
                  <c:v>2.4525570050000001</c:v>
                </c:pt>
                <c:pt idx="16">
                  <c:v>2.552801809</c:v>
                </c:pt>
                <c:pt idx="17">
                  <c:v>2.6068470050000001</c:v>
                </c:pt>
                <c:pt idx="18">
                  <c:v>2.6710872010000002</c:v>
                </c:pt>
                <c:pt idx="19">
                  <c:v>2.7223059260000002</c:v>
                </c:pt>
                <c:pt idx="20">
                  <c:v>2.7648802400000001</c:v>
                </c:pt>
                <c:pt idx="21">
                  <c:v>2.8024069069999999</c:v>
                </c:pt>
                <c:pt idx="22">
                  <c:v>2.8262820049999999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20-4CBD-B6D3-11982072C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Alt1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(2)'!$B$1</c:f>
              <c:strCache>
                <c:ptCount val="1"/>
                <c:pt idx="0">
                  <c:v>SSP2-4.5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(2)'!$C$15:$C$37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1.1155016129999999</c:v>
                </c:pt>
                <c:pt idx="6">
                  <c:v>1.238923475</c:v>
                </c:pt>
                <c:pt idx="7">
                  <c:v>1.3990753380000001</c:v>
                </c:pt>
                <c:pt idx="8">
                  <c:v>1.529084554</c:v>
                </c:pt>
                <c:pt idx="9">
                  <c:v>1.697706221</c:v>
                </c:pt>
                <c:pt idx="10">
                  <c:v>1.851663574</c:v>
                </c:pt>
                <c:pt idx="11">
                  <c:v>1.994722691</c:v>
                </c:pt>
                <c:pt idx="12">
                  <c:v>2.1521710249999999</c:v>
                </c:pt>
                <c:pt idx="13">
                  <c:v>2.257771515</c:v>
                </c:pt>
                <c:pt idx="14">
                  <c:v>2.3698417109999999</c:v>
                </c:pt>
                <c:pt idx="15">
                  <c:v>2.4525570050000001</c:v>
                </c:pt>
                <c:pt idx="16">
                  <c:v>2.552801809</c:v>
                </c:pt>
                <c:pt idx="17">
                  <c:v>2.6068470050000001</c:v>
                </c:pt>
                <c:pt idx="18">
                  <c:v>2.6710872010000002</c:v>
                </c:pt>
                <c:pt idx="19">
                  <c:v>2.7223059260000002</c:v>
                </c:pt>
                <c:pt idx="20">
                  <c:v>2.7648802400000001</c:v>
                </c:pt>
                <c:pt idx="21">
                  <c:v>2.8024069069999999</c:v>
                </c:pt>
                <c:pt idx="22">
                  <c:v>2.8262820049999999</c:v>
                </c:pt>
              </c:numCache>
            </c:numRef>
          </c:xVal>
          <c:yVal>
            <c:numRef>
              <c:f>'ICF SLR Module (2)'!$J$15:$J$37</c:f>
              <c:numCache>
                <c:formatCode>0.00</c:formatCode>
                <c:ptCount val="23"/>
                <c:pt idx="0">
                  <c:v>0.85108222477680151</c:v>
                </c:pt>
                <c:pt idx="1">
                  <c:v>1.3149582275851959</c:v>
                </c:pt>
                <c:pt idx="2">
                  <c:v>2.2146199510847793</c:v>
                </c:pt>
                <c:pt idx="3">
                  <c:v>3.4122962890311164</c:v>
                </c:pt>
                <c:pt idx="4">
                  <c:v>4.8645840700193022</c:v>
                </c:pt>
                <c:pt idx="5">
                  <c:v>6.5920869816241998</c:v>
                </c:pt>
                <c:pt idx="6">
                  <c:v>8.5549049479167145</c:v>
                </c:pt>
                <c:pt idx="7">
                  <c:v>10.810573386994752</c:v>
                </c:pt>
                <c:pt idx="8">
                  <c:v>13.299579698592574</c:v>
                </c:pt>
                <c:pt idx="9">
                  <c:v>16.09637244959665</c:v>
                </c:pt>
                <c:pt idx="10">
                  <c:v>19.172585120557773</c:v>
                </c:pt>
                <c:pt idx="11">
                  <c:v>22.503407409867542</c:v>
                </c:pt>
                <c:pt idx="12">
                  <c:v>26.120034060072307</c:v>
                </c:pt>
                <c:pt idx="13">
                  <c:v>29.89972848548414</c:v>
                </c:pt>
                <c:pt idx="14">
                  <c:v>33.851011066404872</c:v>
                </c:pt>
                <c:pt idx="15">
                  <c:v>37.896869362243343</c:v>
                </c:pt>
                <c:pt idx="16">
                  <c:v>42.074462980409578</c:v>
                </c:pt>
                <c:pt idx="17">
                  <c:v>46.264057809871062</c:v>
                </c:pt>
                <c:pt idx="18">
                  <c:v>50.486129561238471</c:v>
                </c:pt>
                <c:pt idx="19">
                  <c:v>54.704423770205167</c:v>
                </c:pt>
                <c:pt idx="20">
                  <c:v>58.894570521835568</c:v>
                </c:pt>
                <c:pt idx="21">
                  <c:v>63.042379013110036</c:v>
                </c:pt>
                <c:pt idx="22">
                  <c:v>67.112742327398706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22-475A-8789-74CB034F6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Alt2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(3)'!$B$15:$B$37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(3)'!$J$15:$J$37</c:f>
              <c:numCache>
                <c:formatCode>0.00</c:formatCode>
                <c:ptCount val="23"/>
                <c:pt idx="0">
                  <c:v>0.85108222477680151</c:v>
                </c:pt>
                <c:pt idx="1">
                  <c:v>1.3149582275851959</c:v>
                </c:pt>
                <c:pt idx="2">
                  <c:v>2.2146199510847793</c:v>
                </c:pt>
                <c:pt idx="3">
                  <c:v>3.4122962890311164</c:v>
                </c:pt>
                <c:pt idx="4">
                  <c:v>4.8645840700193022</c:v>
                </c:pt>
                <c:pt idx="5">
                  <c:v>6.5920869816241998</c:v>
                </c:pt>
                <c:pt idx="6">
                  <c:v>8.5549049479167145</c:v>
                </c:pt>
                <c:pt idx="7">
                  <c:v>10.810563783873997</c:v>
                </c:pt>
                <c:pt idx="8">
                  <c:v>13.299478748363763</c:v>
                </c:pt>
                <c:pt idx="9">
                  <c:v>16.096140491424432</c:v>
                </c:pt>
                <c:pt idx="10">
                  <c:v>19.172300567377832</c:v>
                </c:pt>
                <c:pt idx="11">
                  <c:v>22.502966778746075</c:v>
                </c:pt>
                <c:pt idx="12">
                  <c:v>26.119394932716666</c:v>
                </c:pt>
                <c:pt idx="13">
                  <c:v>29.898801063271605</c:v>
                </c:pt>
                <c:pt idx="14">
                  <c:v>33.849702160372232</c:v>
                </c:pt>
                <c:pt idx="15">
                  <c:v>37.89508528998666</c:v>
                </c:pt>
                <c:pt idx="16">
                  <c:v>42.07217064512708</c:v>
                </c:pt>
                <c:pt idx="17">
                  <c:v>46.261128579561429</c:v>
                </c:pt>
                <c:pt idx="18">
                  <c:v>50.482421567995303</c:v>
                </c:pt>
                <c:pt idx="19">
                  <c:v>54.699937038918499</c:v>
                </c:pt>
                <c:pt idx="20">
                  <c:v>58.889219875826171</c:v>
                </c:pt>
                <c:pt idx="21">
                  <c:v>63.036005679127761</c:v>
                </c:pt>
                <c:pt idx="22">
                  <c:v>67.105383156088223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28-468A-8059-D9E11282F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(3)'!$C$15:$C$37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1.1155016129999999</c:v>
                </c:pt>
                <c:pt idx="6">
                  <c:v>1.238923475</c:v>
                </c:pt>
                <c:pt idx="7">
                  <c:v>1.399070338</c:v>
                </c:pt>
                <c:pt idx="8">
                  <c:v>1.5290395539999999</c:v>
                </c:pt>
                <c:pt idx="9">
                  <c:v>1.6976462210000001</c:v>
                </c:pt>
                <c:pt idx="10">
                  <c:v>1.8516435739999999</c:v>
                </c:pt>
                <c:pt idx="11">
                  <c:v>1.994657691</c:v>
                </c:pt>
                <c:pt idx="12">
                  <c:v>2.1520910249999998</c:v>
                </c:pt>
                <c:pt idx="13">
                  <c:v>2.2576565149999999</c:v>
                </c:pt>
                <c:pt idx="14">
                  <c:v>2.3696917110000002</c:v>
                </c:pt>
                <c:pt idx="15">
                  <c:v>2.452372005</c:v>
                </c:pt>
                <c:pt idx="16">
                  <c:v>2.5526068089999998</c:v>
                </c:pt>
                <c:pt idx="17">
                  <c:v>2.6066020050000001</c:v>
                </c:pt>
                <c:pt idx="18">
                  <c:v>2.670787201</c:v>
                </c:pt>
                <c:pt idx="19">
                  <c:v>2.722005926</c:v>
                </c:pt>
                <c:pt idx="20">
                  <c:v>2.7645452399999999</c:v>
                </c:pt>
                <c:pt idx="21">
                  <c:v>2.802006907</c:v>
                </c:pt>
                <c:pt idx="22">
                  <c:v>2.825892005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28-468A-8059-D9E11282F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Alt2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(3)'!$B$1</c:f>
              <c:strCache>
                <c:ptCount val="1"/>
                <c:pt idx="0">
                  <c:v>SSP2-4.5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(3)'!$C$15:$C$37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1.1155016129999999</c:v>
                </c:pt>
                <c:pt idx="6">
                  <c:v>1.238923475</c:v>
                </c:pt>
                <c:pt idx="7">
                  <c:v>1.399070338</c:v>
                </c:pt>
                <c:pt idx="8">
                  <c:v>1.5290395539999999</c:v>
                </c:pt>
                <c:pt idx="9">
                  <c:v>1.6976462210000001</c:v>
                </c:pt>
                <c:pt idx="10">
                  <c:v>1.8516435739999999</c:v>
                </c:pt>
                <c:pt idx="11">
                  <c:v>1.994657691</c:v>
                </c:pt>
                <c:pt idx="12">
                  <c:v>2.1520910249999998</c:v>
                </c:pt>
                <c:pt idx="13">
                  <c:v>2.2576565149999999</c:v>
                </c:pt>
                <c:pt idx="14">
                  <c:v>2.3696917110000002</c:v>
                </c:pt>
                <c:pt idx="15">
                  <c:v>2.452372005</c:v>
                </c:pt>
                <c:pt idx="16">
                  <c:v>2.5526068089999998</c:v>
                </c:pt>
                <c:pt idx="17">
                  <c:v>2.6066020050000001</c:v>
                </c:pt>
                <c:pt idx="18">
                  <c:v>2.670787201</c:v>
                </c:pt>
                <c:pt idx="19">
                  <c:v>2.722005926</c:v>
                </c:pt>
                <c:pt idx="20">
                  <c:v>2.7645452399999999</c:v>
                </c:pt>
                <c:pt idx="21">
                  <c:v>2.802006907</c:v>
                </c:pt>
                <c:pt idx="22">
                  <c:v>2.825892005</c:v>
                </c:pt>
              </c:numCache>
            </c:numRef>
          </c:xVal>
          <c:yVal>
            <c:numRef>
              <c:f>'ICF SLR Module (3)'!$J$15:$J$37</c:f>
              <c:numCache>
                <c:formatCode>0.00</c:formatCode>
                <c:ptCount val="23"/>
                <c:pt idx="0">
                  <c:v>0.85108222477680151</c:v>
                </c:pt>
                <c:pt idx="1">
                  <c:v>1.3149582275851959</c:v>
                </c:pt>
                <c:pt idx="2">
                  <c:v>2.2146199510847793</c:v>
                </c:pt>
                <c:pt idx="3">
                  <c:v>3.4122962890311164</c:v>
                </c:pt>
                <c:pt idx="4">
                  <c:v>4.8645840700193022</c:v>
                </c:pt>
                <c:pt idx="5">
                  <c:v>6.5920869816241998</c:v>
                </c:pt>
                <c:pt idx="6">
                  <c:v>8.5549049479167145</c:v>
                </c:pt>
                <c:pt idx="7">
                  <c:v>10.810563783873997</c:v>
                </c:pt>
                <c:pt idx="8">
                  <c:v>13.299478748363763</c:v>
                </c:pt>
                <c:pt idx="9">
                  <c:v>16.096140491424432</c:v>
                </c:pt>
                <c:pt idx="10">
                  <c:v>19.172300567377832</c:v>
                </c:pt>
                <c:pt idx="11">
                  <c:v>22.502966778746075</c:v>
                </c:pt>
                <c:pt idx="12">
                  <c:v>26.119394932716666</c:v>
                </c:pt>
                <c:pt idx="13">
                  <c:v>29.898801063271605</c:v>
                </c:pt>
                <c:pt idx="14">
                  <c:v>33.849702160372232</c:v>
                </c:pt>
                <c:pt idx="15">
                  <c:v>37.89508528998666</c:v>
                </c:pt>
                <c:pt idx="16">
                  <c:v>42.07217064512708</c:v>
                </c:pt>
                <c:pt idx="17">
                  <c:v>46.261128579561429</c:v>
                </c:pt>
                <c:pt idx="18">
                  <c:v>50.482421567995303</c:v>
                </c:pt>
                <c:pt idx="19">
                  <c:v>54.699937038918499</c:v>
                </c:pt>
                <c:pt idx="20">
                  <c:v>58.889219875826171</c:v>
                </c:pt>
                <c:pt idx="21">
                  <c:v>63.036005679127761</c:v>
                </c:pt>
                <c:pt idx="22">
                  <c:v>67.105383156088223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E4-4922-9B97-4CB62CFC6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Alt3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(4)'!$B$15:$B$37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(4)'!$J$15:$J$37</c:f>
              <c:numCache>
                <c:formatCode>0.00</c:formatCode>
                <c:ptCount val="23"/>
                <c:pt idx="0">
                  <c:v>0.85108222477680151</c:v>
                </c:pt>
                <c:pt idx="1">
                  <c:v>1.3149582275851959</c:v>
                </c:pt>
                <c:pt idx="2">
                  <c:v>2.2146199510847793</c:v>
                </c:pt>
                <c:pt idx="3">
                  <c:v>3.4122962890311164</c:v>
                </c:pt>
                <c:pt idx="4">
                  <c:v>4.8645840700193022</c:v>
                </c:pt>
                <c:pt idx="5">
                  <c:v>6.5920869816241998</c:v>
                </c:pt>
                <c:pt idx="6">
                  <c:v>8.5549049479167145</c:v>
                </c:pt>
                <c:pt idx="7">
                  <c:v>10.810563783873997</c:v>
                </c:pt>
                <c:pt idx="8">
                  <c:v>13.299123842887628</c:v>
                </c:pt>
                <c:pt idx="9">
                  <c:v>16.094262150309891</c:v>
                </c:pt>
                <c:pt idx="10">
                  <c:v>19.168665519505101</c:v>
                </c:pt>
                <c:pt idx="11">
                  <c:v>22.496694971387964</c:v>
                </c:pt>
                <c:pt idx="12">
                  <c:v>26.110388081620844</c:v>
                </c:pt>
                <c:pt idx="13">
                  <c:v>29.886375542828674</c:v>
                </c:pt>
                <c:pt idx="14">
                  <c:v>33.833341119019423</c:v>
                </c:pt>
                <c:pt idx="15">
                  <c:v>37.874010426184576</c:v>
                </c:pt>
                <c:pt idx="16">
                  <c:v>42.046173067731885</c:v>
                </c:pt>
                <c:pt idx="17">
                  <c:v>46.229112864992949</c:v>
                </c:pt>
                <c:pt idx="18">
                  <c:v>50.443247821377035</c:v>
                </c:pt>
                <c:pt idx="19">
                  <c:v>54.653642868067941</c:v>
                </c:pt>
                <c:pt idx="20">
                  <c:v>58.835037854846782</c:v>
                </c:pt>
                <c:pt idx="21">
                  <c:v>62.972874808662382</c:v>
                </c:pt>
                <c:pt idx="22">
                  <c:v>67.03354296449568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54-4C32-B8EA-2B6C1A8FE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(4)'!$C$15:$C$37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1.1155016129999999</c:v>
                </c:pt>
                <c:pt idx="6">
                  <c:v>1.238923475</c:v>
                </c:pt>
                <c:pt idx="7">
                  <c:v>1.399070338</c:v>
                </c:pt>
                <c:pt idx="8">
                  <c:v>1.5288637700000001</c:v>
                </c:pt>
                <c:pt idx="9">
                  <c:v>1.696931221</c:v>
                </c:pt>
                <c:pt idx="10">
                  <c:v>1.850873574</c:v>
                </c:pt>
                <c:pt idx="11">
                  <c:v>1.993542691</c:v>
                </c:pt>
                <c:pt idx="12">
                  <c:v>2.1509910250000002</c:v>
                </c:pt>
                <c:pt idx="13">
                  <c:v>2.2563065149999999</c:v>
                </c:pt>
                <c:pt idx="14">
                  <c:v>2.3681667110000002</c:v>
                </c:pt>
                <c:pt idx="15">
                  <c:v>2.4505572010000001</c:v>
                </c:pt>
                <c:pt idx="16">
                  <c:v>2.550736809</c:v>
                </c:pt>
                <c:pt idx="17">
                  <c:v>2.6043020050000001</c:v>
                </c:pt>
                <c:pt idx="18">
                  <c:v>2.668042201</c:v>
                </c:pt>
                <c:pt idx="19">
                  <c:v>2.7192709260000001</c:v>
                </c:pt>
                <c:pt idx="20">
                  <c:v>2.7614902400000001</c:v>
                </c:pt>
                <c:pt idx="21">
                  <c:v>2.7985069070000002</c:v>
                </c:pt>
                <c:pt idx="22">
                  <c:v>2.8224420050000001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54-4C32-B8EA-2B6C1A8FE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Alt3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(4)'!$B$1</c:f>
              <c:strCache>
                <c:ptCount val="1"/>
                <c:pt idx="0">
                  <c:v>SSP2-4.5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(4)'!$C$15:$C$37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1.1155016129999999</c:v>
                </c:pt>
                <c:pt idx="6">
                  <c:v>1.238923475</c:v>
                </c:pt>
                <c:pt idx="7">
                  <c:v>1.399070338</c:v>
                </c:pt>
                <c:pt idx="8">
                  <c:v>1.5288637700000001</c:v>
                </c:pt>
                <c:pt idx="9">
                  <c:v>1.696931221</c:v>
                </c:pt>
                <c:pt idx="10">
                  <c:v>1.850873574</c:v>
                </c:pt>
                <c:pt idx="11">
                  <c:v>1.993542691</c:v>
                </c:pt>
                <c:pt idx="12">
                  <c:v>2.1509910250000002</c:v>
                </c:pt>
                <c:pt idx="13">
                  <c:v>2.2563065149999999</c:v>
                </c:pt>
                <c:pt idx="14">
                  <c:v>2.3681667110000002</c:v>
                </c:pt>
                <c:pt idx="15">
                  <c:v>2.4505572010000001</c:v>
                </c:pt>
                <c:pt idx="16">
                  <c:v>2.550736809</c:v>
                </c:pt>
                <c:pt idx="17">
                  <c:v>2.6043020050000001</c:v>
                </c:pt>
                <c:pt idx="18">
                  <c:v>2.668042201</c:v>
                </c:pt>
                <c:pt idx="19">
                  <c:v>2.7192709260000001</c:v>
                </c:pt>
                <c:pt idx="20">
                  <c:v>2.7614902400000001</c:v>
                </c:pt>
                <c:pt idx="21">
                  <c:v>2.7985069070000002</c:v>
                </c:pt>
                <c:pt idx="22">
                  <c:v>2.8224420050000001</c:v>
                </c:pt>
              </c:numCache>
            </c:numRef>
          </c:xVal>
          <c:yVal>
            <c:numRef>
              <c:f>'ICF SLR Module (4)'!$J$15:$J$37</c:f>
              <c:numCache>
                <c:formatCode>0.00</c:formatCode>
                <c:ptCount val="23"/>
                <c:pt idx="0">
                  <c:v>0.85108222477680151</c:v>
                </c:pt>
                <c:pt idx="1">
                  <c:v>1.3149582275851959</c:v>
                </c:pt>
                <c:pt idx="2">
                  <c:v>2.2146199510847793</c:v>
                </c:pt>
                <c:pt idx="3">
                  <c:v>3.4122962890311164</c:v>
                </c:pt>
                <c:pt idx="4">
                  <c:v>4.8645840700193022</c:v>
                </c:pt>
                <c:pt idx="5">
                  <c:v>6.5920869816241998</c:v>
                </c:pt>
                <c:pt idx="6">
                  <c:v>8.5549049479167145</c:v>
                </c:pt>
                <c:pt idx="7">
                  <c:v>10.810563783873997</c:v>
                </c:pt>
                <c:pt idx="8">
                  <c:v>13.299123842887628</c:v>
                </c:pt>
                <c:pt idx="9">
                  <c:v>16.094262150309891</c:v>
                </c:pt>
                <c:pt idx="10">
                  <c:v>19.168665519505101</c:v>
                </c:pt>
                <c:pt idx="11">
                  <c:v>22.496694971387964</c:v>
                </c:pt>
                <c:pt idx="12">
                  <c:v>26.110388081620844</c:v>
                </c:pt>
                <c:pt idx="13">
                  <c:v>29.886375542828674</c:v>
                </c:pt>
                <c:pt idx="14">
                  <c:v>33.833341119019423</c:v>
                </c:pt>
                <c:pt idx="15">
                  <c:v>37.874010426184576</c:v>
                </c:pt>
                <c:pt idx="16">
                  <c:v>42.046173067731885</c:v>
                </c:pt>
                <c:pt idx="17">
                  <c:v>46.229112864992949</c:v>
                </c:pt>
                <c:pt idx="18">
                  <c:v>50.443247821377035</c:v>
                </c:pt>
                <c:pt idx="19">
                  <c:v>54.653642868067941</c:v>
                </c:pt>
                <c:pt idx="20">
                  <c:v>58.835037854846782</c:v>
                </c:pt>
                <c:pt idx="21">
                  <c:v>62.972874808662382</c:v>
                </c:pt>
                <c:pt idx="22">
                  <c:v>67.03354296449568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99-4BF7-AC50-1E087425F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81201597335959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(1)'!$B$19</c:f>
              <c:strCache>
                <c:ptCount val="1"/>
                <c:pt idx="0">
                  <c:v>PC1LT3 + HDPUV4</c:v>
                </c:pt>
              </c:strCache>
            </c:strRef>
          </c:tx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(1)'!$C$19:$E$19</c:f>
              <c:numCache>
                <c:formatCode>0.00</c:formatCode>
                <c:ptCount val="3"/>
                <c:pt idx="0">
                  <c:v>1.0940000000005057E-2</c:v>
                </c:pt>
                <c:pt idx="1">
                  <c:v>1.8379999999979191E-2</c:v>
                </c:pt>
                <c:pt idx="2">
                  <c:v>2.3334999999974571E-2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4-41D7-A770-D9D01E8D762B}"/>
            </c:ext>
          </c:extLst>
        </c:ser>
        <c:ser>
          <c:idx val="1"/>
          <c:order val="1"/>
          <c:tx>
            <c:strRef>
              <c:f>'Tables (1)'!$B$20</c:f>
              <c:strCache>
                <c:ptCount val="1"/>
                <c:pt idx="0">
                  <c:v>PC2LT4 + HDPUV10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(1)'!$C$20:$E$20</c:f>
              <c:numCache>
                <c:formatCode>0.00</c:formatCode>
                <c:ptCount val="3"/>
                <c:pt idx="0">
                  <c:v>1.7599999999958982E-2</c:v>
                </c:pt>
                <c:pt idx="1">
                  <c:v>5.0264999999967586E-2</c:v>
                </c:pt>
                <c:pt idx="2">
                  <c:v>0.10101499999996122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14-41D7-A770-D9D01E8D762B}"/>
            </c:ext>
          </c:extLst>
        </c:ser>
        <c:ser>
          <c:idx val="2"/>
          <c:order val="2"/>
          <c:tx>
            <c:strRef>
              <c:f>'Tables (1)'!$B$21</c:f>
              <c:strCache>
                <c:ptCount val="1"/>
                <c:pt idx="0">
                  <c:v>PC6LT8 + HDPUV14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(1)'!$C$21:$E$21</c:f>
              <c:numCache>
                <c:formatCode>0.00</c:formatCode>
                <c:ptCount val="3"/>
                <c:pt idx="0">
                  <c:v>9.1124999999976808E-2</c:v>
                </c:pt>
                <c:pt idx="1">
                  <c:v>0.35255499999993845</c:v>
                </c:pt>
                <c:pt idx="2">
                  <c:v>0.77963499999998476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14-41D7-A770-D9D01E8D762B}"/>
            </c:ext>
          </c:extLst>
        </c:ser>
        <c:ser>
          <c:idx val="4"/>
          <c:order val="4"/>
          <c:tx>
            <c:strRef>
              <c:f>'Tables (1)'!$B$23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(1)'!$C$23:$E$23</c:f>
            </c:numRef>
          </c:val>
          <c:extLst>
            <c:ext xmlns:c16="http://schemas.microsoft.com/office/drawing/2014/chart" uri="{C3380CC4-5D6E-409C-BE32-E72D297353CC}">
              <c16:uniqueId val="{00000004-6914-41D7-A770-D9D01E8D762B}"/>
            </c:ext>
          </c:extLst>
        </c:ser>
        <c:ser>
          <c:idx val="5"/>
          <c:order val="5"/>
          <c:tx>
            <c:strRef>
              <c:f>'Tables (1)'!$B$24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(1)'!$C$24:$E$24</c:f>
            </c:numRef>
          </c:val>
          <c:extLst>
            <c:ext xmlns:c16="http://schemas.microsoft.com/office/drawing/2014/chart" uri="{C3380CC4-5D6E-409C-BE32-E72D297353CC}">
              <c16:uniqueId val="{00000005-6914-41D7-A770-D9D01E8D762B}"/>
            </c:ext>
          </c:extLst>
        </c:ser>
        <c:ser>
          <c:idx val="6"/>
          <c:order val="6"/>
          <c:tx>
            <c:strRef>
              <c:f>'Tables (1)'!$B$25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(1)'!$C$25:$E$25</c:f>
            </c:numRef>
          </c:val>
          <c:extLst>
            <c:ext xmlns:c16="http://schemas.microsoft.com/office/drawing/2014/chart" uri="{C3380CC4-5D6E-409C-BE32-E72D297353CC}">
              <c16:uniqueId val="{00000006-6914-41D7-A770-D9D01E8D762B}"/>
            </c:ext>
          </c:extLst>
        </c:ser>
        <c:ser>
          <c:idx val="8"/>
          <c:order val="7"/>
          <c:tx>
            <c:strRef>
              <c:f>'Tables (1)'!$B$26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(1)'!$C$26:$E$26</c:f>
            </c:numRef>
          </c:val>
          <c:extLst>
            <c:ext xmlns:c16="http://schemas.microsoft.com/office/drawing/2014/chart" uri="{C3380CC4-5D6E-409C-BE32-E72D297353CC}">
              <c16:uniqueId val="{00000007-6914-41D7-A770-D9D01E8D762B}"/>
            </c:ext>
          </c:extLst>
        </c:ser>
        <c:ser>
          <c:idx val="7"/>
          <c:order val="8"/>
          <c:tx>
            <c:strRef>
              <c:f>'Tables (1)'!$B$27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(1)'!$C$27:$E$27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8-6914-41D7-A770-D9D01E8D7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2941752"/>
        <c:axId val="233274864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'Tables (1)'!$B$22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'Tables (1)'!$C$6:$E$6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2040</c:v>
                      </c:pt>
                      <c:pt idx="1">
                        <c:v>2060</c:v>
                      </c:pt>
                      <c:pt idx="2">
                        <c:v>2100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'Tables (1)'!$C$22:$E$22</c15:sqref>
                        </c15:formulaRef>
                      </c:ext>
                    </c:extLst>
                  </c:numRef>
                </c:val>
                <c:extLst>
                  <c:ext xmlns:c16="http://schemas.microsoft.com/office/drawing/2014/chart" uri="{C3380CC4-5D6E-409C-BE32-E72D297353CC}">
                    <c16:uniqueId val="{00000003-6914-41D7-A770-D9D01E8D762B}"/>
                  </c:ext>
                </c:extLst>
              </c15:ser>
            </c15:filteredBarSeries>
          </c:ext>
        </c:extLst>
      </c:barChart>
      <c:catAx>
        <c:axId val="232941752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5875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274864"/>
        <c:crosses val="autoZero"/>
        <c:auto val="1"/>
        <c:lblAlgn val="ctr"/>
        <c:lblOffset val="100"/>
        <c:noMultiLvlLbl val="0"/>
      </c:catAx>
      <c:valAx>
        <c:axId val="23327486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baseline="0">
                    <a:effectLst/>
                  </a:rPr>
                  <a:t>parts per million (ppm)</a:t>
                </a:r>
                <a:endParaRPr lang="en-US" sz="400" b="1">
                  <a:effectLst/>
                </a:endParaRPr>
              </a:p>
            </c:rich>
          </c:tx>
          <c:layout>
            <c:manualLayout>
              <c:xMode val="edge"/>
              <c:yMode val="edge"/>
              <c:x val="3.2783680293387986E-3"/>
              <c:y val="0.292682897983263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1587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2941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70479182396721"/>
          <c:y val="0.92140104159172209"/>
          <c:w val="0.66143374385894071"/>
          <c:h val="4.5602042960161682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1228110448212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(1)'!$B$7</c:f>
              <c:strCache>
                <c:ptCount val="1"/>
                <c:pt idx="0">
                  <c:v>No-Action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(1)'!$F$7:$H$7</c:f>
              <c:numCache>
                <c:formatCode>0.000</c:formatCode>
                <c:ptCount val="3"/>
                <c:pt idx="0">
                  <c:v>1.8517435739999999</c:v>
                </c:pt>
                <c:pt idx="1">
                  <c:v>2.3699417110000001</c:v>
                </c:pt>
                <c:pt idx="2">
                  <c:v>2.8264020049999998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B-4F98-9C96-FFB749DE5B46}"/>
            </c:ext>
          </c:extLst>
        </c:ser>
        <c:ser>
          <c:idx val="1"/>
          <c:order val="1"/>
          <c:tx>
            <c:strRef>
              <c:f>'Tables (1)'!$B$8</c:f>
              <c:strCache>
                <c:ptCount val="1"/>
                <c:pt idx="0">
                  <c:v>PC1LT3 + HDPUV4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(1)'!$F$8:$H$8</c:f>
              <c:numCache>
                <c:formatCode>0.000</c:formatCode>
                <c:ptCount val="3"/>
                <c:pt idx="0">
                  <c:v>1.851663574</c:v>
                </c:pt>
                <c:pt idx="1">
                  <c:v>2.3698417109999999</c:v>
                </c:pt>
                <c:pt idx="2">
                  <c:v>2.8262820049999999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7B-4F98-9C96-FFB749DE5B46}"/>
            </c:ext>
          </c:extLst>
        </c:ser>
        <c:ser>
          <c:idx val="2"/>
          <c:order val="2"/>
          <c:tx>
            <c:strRef>
              <c:f>'Tables (1)'!$B$9</c:f>
              <c:strCache>
                <c:ptCount val="1"/>
                <c:pt idx="0">
                  <c:v>PC2LT4 + HDPUV10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(1)'!$F$9:$H$9</c:f>
              <c:numCache>
                <c:formatCode>0.000</c:formatCode>
                <c:ptCount val="3"/>
                <c:pt idx="0">
                  <c:v>1.8516435739999999</c:v>
                </c:pt>
                <c:pt idx="1">
                  <c:v>2.3696917110000002</c:v>
                </c:pt>
                <c:pt idx="2">
                  <c:v>2.825892005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7B-4F98-9C96-FFB749DE5B46}"/>
            </c:ext>
          </c:extLst>
        </c:ser>
        <c:ser>
          <c:idx val="3"/>
          <c:order val="3"/>
          <c:tx>
            <c:strRef>
              <c:f>'Tables (1)'!$B$10</c:f>
              <c:strCache>
                <c:ptCount val="1"/>
                <c:pt idx="0">
                  <c:v>PC6LT8 + HDPUV14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(1)'!$F$10:$H$10</c:f>
              <c:numCache>
                <c:formatCode>0.000</c:formatCode>
                <c:ptCount val="3"/>
                <c:pt idx="0">
                  <c:v>1.850873574</c:v>
                </c:pt>
                <c:pt idx="1">
                  <c:v>2.3681667110000002</c:v>
                </c:pt>
                <c:pt idx="2">
                  <c:v>2.8224420050000001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7B-4F98-9C96-FFB749DE5B46}"/>
            </c:ext>
          </c:extLst>
        </c:ser>
        <c:ser>
          <c:idx val="4"/>
          <c:order val="4"/>
          <c:tx>
            <c:strRef>
              <c:f>'Tables (1)'!$B$11</c:f>
              <c:strCache>
                <c:ptCount val="1"/>
              </c:strCache>
            </c:strRef>
          </c:tx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(1)'!$F$11:$H$11</c:f>
            </c:numRef>
          </c:val>
          <c:extLst>
            <c:ext xmlns:c16="http://schemas.microsoft.com/office/drawing/2014/chart" uri="{C3380CC4-5D6E-409C-BE32-E72D297353CC}">
              <c16:uniqueId val="{00000004-717B-4F98-9C96-FFB749DE5B46}"/>
            </c:ext>
          </c:extLst>
        </c:ser>
        <c:ser>
          <c:idx val="5"/>
          <c:order val="5"/>
          <c:tx>
            <c:strRef>
              <c:f>'Tables (1)'!$B$12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(1)'!$F$12:$H$12</c:f>
            </c:numRef>
          </c:val>
          <c:extLst>
            <c:ext xmlns:c16="http://schemas.microsoft.com/office/drawing/2014/chart" uri="{C3380CC4-5D6E-409C-BE32-E72D297353CC}">
              <c16:uniqueId val="{00000005-717B-4F98-9C96-FFB749DE5B46}"/>
            </c:ext>
          </c:extLst>
        </c:ser>
        <c:ser>
          <c:idx val="6"/>
          <c:order val="6"/>
          <c:tx>
            <c:strRef>
              <c:f>'Tables (1)'!$B$13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(1)'!$F$13:$H$13</c:f>
            </c:numRef>
          </c:val>
          <c:extLst>
            <c:ext xmlns:c16="http://schemas.microsoft.com/office/drawing/2014/chart" uri="{C3380CC4-5D6E-409C-BE32-E72D297353CC}">
              <c16:uniqueId val="{00000006-717B-4F98-9C96-FFB749DE5B46}"/>
            </c:ext>
          </c:extLst>
        </c:ser>
        <c:ser>
          <c:idx val="7"/>
          <c:order val="7"/>
          <c:tx>
            <c:strRef>
              <c:f>'Tables (1)'!$B$14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(1)'!$F$14:$H$14</c:f>
            </c:numRef>
          </c:val>
          <c:extLst>
            <c:ext xmlns:c16="http://schemas.microsoft.com/office/drawing/2014/chart" uri="{C3380CC4-5D6E-409C-BE32-E72D297353CC}">
              <c16:uniqueId val="{00000007-717B-4F98-9C96-FFB749DE5B46}"/>
            </c:ext>
          </c:extLst>
        </c:ser>
        <c:ser>
          <c:idx val="8"/>
          <c:order val="8"/>
          <c:tx>
            <c:strRef>
              <c:f>'Tables (1)'!$B$15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(1)'!$F$15:$H$15</c:f>
            </c:numRef>
          </c:val>
          <c:extLst>
            <c:ext xmlns:c16="http://schemas.microsoft.com/office/drawing/2014/chart" uri="{C3380CC4-5D6E-409C-BE32-E72D297353CC}">
              <c16:uniqueId val="{00000008-717B-4F98-9C96-FFB749DE5B46}"/>
            </c:ext>
          </c:extLst>
        </c:ser>
        <c:ser>
          <c:idx val="9"/>
          <c:order val="9"/>
          <c:tx>
            <c:strRef>
              <c:f>'Tables (1)'!$B$16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(1)'!$F$16:$H$16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9-717B-4F98-9C96-FFB749DE5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83654432"/>
        <c:axId val="183654824"/>
        <c:extLst/>
      </c:barChart>
      <c:catAx>
        <c:axId val="183654432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654824"/>
        <c:crosses val="autoZero"/>
        <c:auto val="1"/>
        <c:lblAlgn val="ctr"/>
        <c:lblOffset val="100"/>
        <c:noMultiLvlLbl val="0"/>
      </c:catAx>
      <c:valAx>
        <c:axId val="18365482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degrees Celsius</a:t>
                </a:r>
              </a:p>
            </c:rich>
          </c:tx>
          <c:layout>
            <c:manualLayout>
              <c:xMode val="edge"/>
              <c:yMode val="edge"/>
              <c:x val="2.349116360454943E-2"/>
              <c:y val="0.287247262318343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654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342322747505167"/>
          <c:y val="0.84790823033146689"/>
          <c:w val="0.83627053665497897"/>
          <c:h val="4.3104705338738968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819526030627235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(1)'!$B$19</c:f>
              <c:strCache>
                <c:ptCount val="1"/>
                <c:pt idx="0">
                  <c:v>PC1LT3 + HDPUV4</c:v>
                </c:pt>
              </c:strCache>
            </c:strRef>
          </c:tx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(1)'!$F$19:$H$19</c:f>
              <c:numCache>
                <c:formatCode>0.000</c:formatCode>
                <c:ptCount val="3"/>
                <c:pt idx="0">
                  <c:v>7.9999999999857963E-5</c:v>
                </c:pt>
                <c:pt idx="1">
                  <c:v>1.0000000000021103E-4</c:v>
                </c:pt>
                <c:pt idx="2">
                  <c:v>1.1999999999989797E-4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0-4E43-AD4C-EFDCA453ED19}"/>
            </c:ext>
          </c:extLst>
        </c:ser>
        <c:ser>
          <c:idx val="1"/>
          <c:order val="1"/>
          <c:tx>
            <c:strRef>
              <c:f>'Tables (1)'!$B$20</c:f>
              <c:strCache>
                <c:ptCount val="1"/>
                <c:pt idx="0">
                  <c:v>PC2LT4 + HDPUV10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(1)'!$F$20:$H$20</c:f>
              <c:numCache>
                <c:formatCode>0.000</c:formatCode>
                <c:ptCount val="3"/>
                <c:pt idx="0">
                  <c:v>9.9999999999988987E-5</c:v>
                </c:pt>
                <c:pt idx="1">
                  <c:v>2.4999999999986144E-4</c:v>
                </c:pt>
                <c:pt idx="2">
                  <c:v>5.099999999997884E-4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D0-4E43-AD4C-EFDCA453ED19}"/>
            </c:ext>
          </c:extLst>
        </c:ser>
        <c:ser>
          <c:idx val="2"/>
          <c:order val="2"/>
          <c:tx>
            <c:strRef>
              <c:f>'Tables (1)'!$B$21</c:f>
              <c:strCache>
                <c:ptCount val="1"/>
                <c:pt idx="0">
                  <c:v>PC6LT8 + HDPUV14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(1)'!$F$21:$H$21</c:f>
              <c:numCache>
                <c:formatCode>0.000</c:formatCode>
                <c:ptCount val="3"/>
                <c:pt idx="0">
                  <c:v>8.6999999999992639E-4</c:v>
                </c:pt>
                <c:pt idx="1">
                  <c:v>1.77499999999986E-3</c:v>
                </c:pt>
                <c:pt idx="2">
                  <c:v>3.9599999999997415E-3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D0-4E43-AD4C-EFDCA453ED19}"/>
            </c:ext>
          </c:extLst>
        </c:ser>
        <c:ser>
          <c:idx val="4"/>
          <c:order val="4"/>
          <c:tx>
            <c:strRef>
              <c:f>'Tables (1)'!$B$23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(1)'!$F$23:$H$23</c:f>
            </c:numRef>
          </c:val>
          <c:extLst>
            <c:ext xmlns:c16="http://schemas.microsoft.com/office/drawing/2014/chart" uri="{C3380CC4-5D6E-409C-BE32-E72D297353CC}">
              <c16:uniqueId val="{00000004-07D0-4E43-AD4C-EFDCA453ED19}"/>
            </c:ext>
          </c:extLst>
        </c:ser>
        <c:ser>
          <c:idx val="5"/>
          <c:order val="5"/>
          <c:tx>
            <c:strRef>
              <c:f>'Tables (1)'!$B$24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(1)'!$F$24:$H$24</c:f>
            </c:numRef>
          </c:val>
          <c:extLst>
            <c:ext xmlns:c16="http://schemas.microsoft.com/office/drawing/2014/chart" uri="{C3380CC4-5D6E-409C-BE32-E72D297353CC}">
              <c16:uniqueId val="{00000005-07D0-4E43-AD4C-EFDCA453ED19}"/>
            </c:ext>
          </c:extLst>
        </c:ser>
        <c:ser>
          <c:idx val="6"/>
          <c:order val="6"/>
          <c:tx>
            <c:strRef>
              <c:f>'Tables (1)'!$B$25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(1)'!$F$25:$H$25</c:f>
            </c:numRef>
          </c:val>
          <c:extLst>
            <c:ext xmlns:c16="http://schemas.microsoft.com/office/drawing/2014/chart" uri="{C3380CC4-5D6E-409C-BE32-E72D297353CC}">
              <c16:uniqueId val="{00000006-07D0-4E43-AD4C-EFDCA453ED19}"/>
            </c:ext>
          </c:extLst>
        </c:ser>
        <c:ser>
          <c:idx val="7"/>
          <c:order val="7"/>
          <c:tx>
            <c:strRef>
              <c:f>'Tables (1)'!$B$26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(1)'!$F$26:$H$26</c:f>
            </c:numRef>
          </c:val>
          <c:extLst>
            <c:ext xmlns:c16="http://schemas.microsoft.com/office/drawing/2014/chart" uri="{C3380CC4-5D6E-409C-BE32-E72D297353CC}">
              <c16:uniqueId val="{00000007-07D0-4E43-AD4C-EFDCA453ED19}"/>
            </c:ext>
          </c:extLst>
        </c:ser>
        <c:ser>
          <c:idx val="8"/>
          <c:order val="8"/>
          <c:tx>
            <c:strRef>
              <c:f>'Tables (1)'!$B$27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(1)'!$F$27:$H$27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8-07D0-4E43-AD4C-EFDCA453E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3014016"/>
        <c:axId val="23301440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'Tables (1)'!$B$22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'Tables (1)'!$F$6:$H$6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2040</c:v>
                      </c:pt>
                      <c:pt idx="1">
                        <c:v>2060</c:v>
                      </c:pt>
                      <c:pt idx="2">
                        <c:v>2100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'Tables (1)'!$F$22:$H$22</c15:sqref>
                        </c15:formulaRef>
                      </c:ext>
                    </c:extLst>
                  </c:numRef>
                </c:val>
                <c:extLst>
                  <c:ext xmlns:c16="http://schemas.microsoft.com/office/drawing/2014/chart" uri="{C3380CC4-5D6E-409C-BE32-E72D297353CC}">
                    <c16:uniqueId val="{00000003-07D0-4E43-AD4C-EFDCA453ED19}"/>
                  </c:ext>
                </c:extLst>
              </c15:ser>
            </c15:filteredBarSeries>
          </c:ext>
        </c:extLst>
      </c:barChart>
      <c:catAx>
        <c:axId val="233014016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5875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4408"/>
        <c:crosses val="autoZero"/>
        <c:auto val="1"/>
        <c:lblAlgn val="ctr"/>
        <c:lblOffset val="100"/>
        <c:noMultiLvlLbl val="0"/>
      </c:catAx>
      <c:valAx>
        <c:axId val="233014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baseline="0">
                    <a:effectLst/>
                  </a:rPr>
                  <a:t>degrees Celsius</a:t>
                </a:r>
                <a:endParaRPr lang="en-US" sz="1000" b="1">
                  <a:effectLst/>
                </a:endParaRPr>
              </a:p>
            </c:rich>
          </c:tx>
          <c:layout>
            <c:manualLayout>
              <c:xMode val="edge"/>
              <c:yMode val="edge"/>
              <c:x val="1.0547271060295543E-2"/>
              <c:y val="0.329043993363553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0" sourceLinked="0"/>
        <c:majorTickMark val="none"/>
        <c:minorTickMark val="none"/>
        <c:tickLblPos val="nextTo"/>
        <c:spPr>
          <a:ln w="15875">
            <a:solidFill>
              <a:schemeClr val="tx1">
                <a:tint val="75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4016"/>
        <c:crosses val="autoZero"/>
        <c:crossBetween val="between"/>
        <c:minorUnit val="1.0000000000000002E-3"/>
      </c:valAx>
    </c:plotArea>
    <c:legend>
      <c:legendPos val="b"/>
      <c:layout>
        <c:manualLayout>
          <c:xMode val="edge"/>
          <c:yMode val="edge"/>
          <c:x val="0.20136298673282277"/>
          <c:y val="0.9314144512819037"/>
          <c:w val="0.66143374385894071"/>
          <c:h val="4.5602042960161682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915516947202504E-2"/>
          <c:y val="6.6321666711655805E-2"/>
          <c:w val="0.87652384396797955"/>
          <c:h val="0.795950843822461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'Tables (1)'!$U$6</c:f>
              <c:strCache>
                <c:ptCount val="1"/>
                <c:pt idx="0">
                  <c:v>Emissions</c:v>
                </c:pt>
              </c:strCache>
            </c:strRef>
          </c:tx>
          <c:invertIfNegative val="0"/>
          <c:cat>
            <c:strRef>
              <c:f>'Tables (1)'!$S$7:$S$15</c:f>
              <c:strCache>
                <c:ptCount val="4"/>
                <c:pt idx="0">
                  <c:v>No-Action</c:v>
                </c:pt>
                <c:pt idx="1">
                  <c:v>PC1LT3 + HDPUV4</c:v>
                </c:pt>
                <c:pt idx="2">
                  <c:v>PC2LT4 + HDPUV10</c:v>
                </c:pt>
                <c:pt idx="3">
                  <c:v>PC6LT8 + HDPUV14</c:v>
                </c:pt>
              </c:strCache>
            </c:strRef>
          </c:cat>
          <c:val>
            <c:numRef>
              <c:f>'Tables (1)'!$U$7:$U$15</c:f>
              <c:numCache>
                <c:formatCode>_(* #,##0_);_(* \(#,##0\);_(* "-"??_);_(@_)</c:formatCode>
                <c:ptCount val="4"/>
                <c:pt idx="0">
                  <c:v>62500</c:v>
                </c:pt>
                <c:pt idx="1">
                  <c:v>62200</c:v>
                </c:pt>
                <c:pt idx="2">
                  <c:v>61300</c:v>
                </c:pt>
                <c:pt idx="3">
                  <c:v>53500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4-485C-958B-B7C9C9427CAD}"/>
            </c:ext>
          </c:extLst>
        </c:ser>
        <c:ser>
          <c:idx val="1"/>
          <c:order val="1"/>
          <c:tx>
            <c:strRef>
              <c:f>'Tables (1)'!$V$6</c:f>
              <c:strCache>
                <c:ptCount val="1"/>
                <c:pt idx="0">
                  <c:v>Emissions Difference Compared to No-Action Alternative</c:v>
                </c:pt>
              </c:strCache>
            </c:strRef>
          </c:tx>
          <c:invertIfNegative val="0"/>
          <c:cat>
            <c:strRef>
              <c:f>'Tables (1)'!$S$7:$S$15</c:f>
              <c:strCache>
                <c:ptCount val="4"/>
                <c:pt idx="0">
                  <c:v>No-Action</c:v>
                </c:pt>
                <c:pt idx="1">
                  <c:v>PC1LT3 + HDPUV4</c:v>
                </c:pt>
                <c:pt idx="2">
                  <c:v>PC2LT4 + HDPUV10</c:v>
                </c:pt>
                <c:pt idx="3">
                  <c:v>PC6LT8 + HDPUV14</c:v>
                </c:pt>
              </c:strCache>
            </c:strRef>
          </c:cat>
          <c:val>
            <c:numRef>
              <c:f>'Tables (1)'!$V$7:$V$15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300</c:v>
                </c:pt>
                <c:pt idx="2">
                  <c:v>1200</c:v>
                </c:pt>
                <c:pt idx="3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C4-485C-958B-B7C9C9427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3015192"/>
        <c:axId val="233015584"/>
      </c:barChart>
      <c:catAx>
        <c:axId val="233015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5875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5584"/>
        <c:crosses val="autoZero"/>
        <c:auto val="1"/>
        <c:lblAlgn val="ctr"/>
        <c:lblOffset val="100"/>
        <c:noMultiLvlLbl val="0"/>
      </c:catAx>
      <c:valAx>
        <c:axId val="2330155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1"/>
                  <a:t>MMTCO</a:t>
                </a:r>
                <a:r>
                  <a:rPr lang="en-US" b="1" baseline="-25000"/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15875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51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94937513350254E-2"/>
          <c:y val="4.7134798218469394E-2"/>
          <c:w val="0.89872680031310304"/>
          <c:h val="0.76428602841813187"/>
        </c:manualLayout>
      </c:layout>
      <c:lineChart>
        <c:grouping val="standard"/>
        <c:varyColors val="0"/>
        <c:ser>
          <c:idx val="0"/>
          <c:order val="0"/>
          <c:tx>
            <c:strRef>
              <c:f>Emissions!$B$17</c:f>
              <c:strCache>
                <c:ptCount val="1"/>
                <c:pt idx="0">
                  <c:v>No-Action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Emissions!$A$24:$A$58</c15:sqref>
                  </c15:fullRef>
                </c:ext>
              </c:extLst>
              <c:f>Emissions!$A$35:$A$58</c:f>
              <c:numCache>
                <c:formatCode>General</c:formatCode>
                <c:ptCount val="24"/>
                <c:pt idx="0">
                  <c:v>2027</c:v>
                </c:pt>
                <c:pt idx="1">
                  <c:v>2028</c:v>
                </c:pt>
                <c:pt idx="2">
                  <c:v>2029</c:v>
                </c:pt>
                <c:pt idx="3">
                  <c:v>2030</c:v>
                </c:pt>
                <c:pt idx="4">
                  <c:v>2031</c:v>
                </c:pt>
                <c:pt idx="5">
                  <c:v>2032</c:v>
                </c:pt>
                <c:pt idx="6">
                  <c:v>2033</c:v>
                </c:pt>
                <c:pt idx="7">
                  <c:v>2034</c:v>
                </c:pt>
                <c:pt idx="8">
                  <c:v>2035</c:v>
                </c:pt>
                <c:pt idx="9">
                  <c:v>2036</c:v>
                </c:pt>
                <c:pt idx="10">
                  <c:v>2037</c:v>
                </c:pt>
                <c:pt idx="11">
                  <c:v>2038</c:v>
                </c:pt>
                <c:pt idx="12">
                  <c:v>2039</c:v>
                </c:pt>
                <c:pt idx="13">
                  <c:v>2040</c:v>
                </c:pt>
                <c:pt idx="14">
                  <c:v>2041</c:v>
                </c:pt>
                <c:pt idx="15">
                  <c:v>2042</c:v>
                </c:pt>
                <c:pt idx="16">
                  <c:v>2043</c:v>
                </c:pt>
                <c:pt idx="17">
                  <c:v>2044</c:v>
                </c:pt>
                <c:pt idx="18">
                  <c:v>2045</c:v>
                </c:pt>
                <c:pt idx="19">
                  <c:v>2046</c:v>
                </c:pt>
                <c:pt idx="20">
                  <c:v>2047</c:v>
                </c:pt>
                <c:pt idx="21">
                  <c:v>2048</c:v>
                </c:pt>
                <c:pt idx="22">
                  <c:v>2049</c:v>
                </c:pt>
                <c:pt idx="23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Emissions!$B$24:$B$58</c15:sqref>
                  </c15:fullRef>
                </c:ext>
              </c:extLst>
              <c:f>Emissions!$B$35:$B$58</c:f>
              <c:numCache>
                <c:formatCode>General</c:formatCode>
                <c:ptCount val="24"/>
                <c:pt idx="0">
                  <c:v>1533.69063606759</c:v>
                </c:pt>
                <c:pt idx="1">
                  <c:v>1502.0364816086801</c:v>
                </c:pt>
                <c:pt idx="2">
                  <c:v>1470.2426865868899</c:v>
                </c:pt>
                <c:pt idx="3">
                  <c:v>1435.1960128702599</c:v>
                </c:pt>
                <c:pt idx="4">
                  <c:v>1397.1925877859198</c:v>
                </c:pt>
                <c:pt idx="5">
                  <c:v>1356.5248773660101</c:v>
                </c:pt>
                <c:pt idx="6">
                  <c:v>1314.16103784856</c:v>
                </c:pt>
                <c:pt idx="7">
                  <c:v>1272.2437874612201</c:v>
                </c:pt>
                <c:pt idx="8">
                  <c:v>1231.6844390492101</c:v>
                </c:pt>
                <c:pt idx="9">
                  <c:v>1191.88196047932</c:v>
                </c:pt>
                <c:pt idx="10">
                  <c:v>1152.89329256322</c:v>
                </c:pt>
                <c:pt idx="11">
                  <c:v>1116.25042143104</c:v>
                </c:pt>
                <c:pt idx="12">
                  <c:v>1080.9850818280001</c:v>
                </c:pt>
                <c:pt idx="13">
                  <c:v>1045.4420543374799</c:v>
                </c:pt>
                <c:pt idx="14">
                  <c:v>1012.86217854223</c:v>
                </c:pt>
                <c:pt idx="15">
                  <c:v>981.94574429325496</c:v>
                </c:pt>
                <c:pt idx="16">
                  <c:v>952.23188970057095</c:v>
                </c:pt>
                <c:pt idx="17">
                  <c:v>922.67373569562096</c:v>
                </c:pt>
                <c:pt idx="18">
                  <c:v>891.39442884624395</c:v>
                </c:pt>
                <c:pt idx="19">
                  <c:v>859.45800174265901</c:v>
                </c:pt>
                <c:pt idx="20">
                  <c:v>827.84094485039998</c:v>
                </c:pt>
                <c:pt idx="21">
                  <c:v>797.56503235211505</c:v>
                </c:pt>
                <c:pt idx="22">
                  <c:v>765.88231622180899</c:v>
                </c:pt>
                <c:pt idx="23">
                  <c:v>733.40069529013294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29-4C61-958B-DAF92D3D6B8D}"/>
            </c:ext>
          </c:extLst>
        </c:ser>
        <c:ser>
          <c:idx val="1"/>
          <c:order val="1"/>
          <c:tx>
            <c:strRef>
              <c:f>Emissions!$C$17</c:f>
              <c:strCache>
                <c:ptCount val="1"/>
                <c:pt idx="0">
                  <c:v>PC1LT3 + HDPUV4</c:v>
                </c:pt>
              </c:strCache>
            </c:strRef>
          </c:tx>
          <c:spPr>
            <a:ln w="25400" cap="rnd">
              <a:solidFill>
                <a:srgbClr val="49494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Emissions!$A$24:$A$58</c15:sqref>
                  </c15:fullRef>
                </c:ext>
              </c:extLst>
              <c:f>Emissions!$A$35:$A$58</c:f>
              <c:numCache>
                <c:formatCode>General</c:formatCode>
                <c:ptCount val="24"/>
                <c:pt idx="0">
                  <c:v>2027</c:v>
                </c:pt>
                <c:pt idx="1">
                  <c:v>2028</c:v>
                </c:pt>
                <c:pt idx="2">
                  <c:v>2029</c:v>
                </c:pt>
                <c:pt idx="3">
                  <c:v>2030</c:v>
                </c:pt>
                <c:pt idx="4">
                  <c:v>2031</c:v>
                </c:pt>
                <c:pt idx="5">
                  <c:v>2032</c:v>
                </c:pt>
                <c:pt idx="6">
                  <c:v>2033</c:v>
                </c:pt>
                <c:pt idx="7">
                  <c:v>2034</c:v>
                </c:pt>
                <c:pt idx="8">
                  <c:v>2035</c:v>
                </c:pt>
                <c:pt idx="9">
                  <c:v>2036</c:v>
                </c:pt>
                <c:pt idx="10">
                  <c:v>2037</c:v>
                </c:pt>
                <c:pt idx="11">
                  <c:v>2038</c:v>
                </c:pt>
                <c:pt idx="12">
                  <c:v>2039</c:v>
                </c:pt>
                <c:pt idx="13">
                  <c:v>2040</c:v>
                </c:pt>
                <c:pt idx="14">
                  <c:v>2041</c:v>
                </c:pt>
                <c:pt idx="15">
                  <c:v>2042</c:v>
                </c:pt>
                <c:pt idx="16">
                  <c:v>2043</c:v>
                </c:pt>
                <c:pt idx="17">
                  <c:v>2044</c:v>
                </c:pt>
                <c:pt idx="18">
                  <c:v>2045</c:v>
                </c:pt>
                <c:pt idx="19">
                  <c:v>2046</c:v>
                </c:pt>
                <c:pt idx="20">
                  <c:v>2047</c:v>
                </c:pt>
                <c:pt idx="21">
                  <c:v>2048</c:v>
                </c:pt>
                <c:pt idx="22">
                  <c:v>2049</c:v>
                </c:pt>
                <c:pt idx="23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Emissions!$C$24:$C$58</c15:sqref>
                  </c15:fullRef>
                </c:ext>
              </c:extLst>
              <c:f>Emissions!$C$35:$C$58</c:f>
              <c:numCache>
                <c:formatCode>General</c:formatCode>
                <c:ptCount val="24"/>
                <c:pt idx="0">
                  <c:v>1531.68904006759</c:v>
                </c:pt>
                <c:pt idx="1">
                  <c:v>1497.99508960868</c:v>
                </c:pt>
                <c:pt idx="2">
                  <c:v>1464.15511058689</c:v>
                </c:pt>
                <c:pt idx="3">
                  <c:v>1427.8730940307901</c:v>
                </c:pt>
                <c:pt idx="4">
                  <c:v>1388.5859459061401</c:v>
                </c:pt>
                <c:pt idx="5">
                  <c:v>1346.6147009157201</c:v>
                </c:pt>
                <c:pt idx="6">
                  <c:v>1303.9223146019699</c:v>
                </c:pt>
                <c:pt idx="7">
                  <c:v>1262.0043730008299</c:v>
                </c:pt>
                <c:pt idx="8">
                  <c:v>1221.47073867058</c:v>
                </c:pt>
                <c:pt idx="9">
                  <c:v>1181.5077077703399</c:v>
                </c:pt>
                <c:pt idx="10">
                  <c:v>1142.63059333248</c:v>
                </c:pt>
                <c:pt idx="11">
                  <c:v>1106.34729543966</c:v>
                </c:pt>
                <c:pt idx="12">
                  <c:v>1071.17147714881</c:v>
                </c:pt>
                <c:pt idx="13">
                  <c:v>1035.29768095756</c:v>
                </c:pt>
                <c:pt idx="14">
                  <c:v>1002.7456942208701</c:v>
                </c:pt>
                <c:pt idx="15">
                  <c:v>971.83359976897395</c:v>
                </c:pt>
                <c:pt idx="16">
                  <c:v>942.33554528475497</c:v>
                </c:pt>
                <c:pt idx="17">
                  <c:v>912.86658605085802</c:v>
                </c:pt>
                <c:pt idx="18">
                  <c:v>882.69008691172598</c:v>
                </c:pt>
                <c:pt idx="19">
                  <c:v>852.21367254824202</c:v>
                </c:pt>
                <c:pt idx="20">
                  <c:v>822.08281283859901</c:v>
                </c:pt>
                <c:pt idx="21">
                  <c:v>793.24756331465005</c:v>
                </c:pt>
                <c:pt idx="22">
                  <c:v>762.82420274386095</c:v>
                </c:pt>
                <c:pt idx="23">
                  <c:v>731.36110957450194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29-4C61-958B-DAF92D3D6B8D}"/>
            </c:ext>
          </c:extLst>
        </c:ser>
        <c:ser>
          <c:idx val="2"/>
          <c:order val="2"/>
          <c:tx>
            <c:strRef>
              <c:f>Emissions!$D$17</c:f>
              <c:strCache>
                <c:ptCount val="1"/>
                <c:pt idx="0">
                  <c:v>PC2LT4 + HDPUV10</c:v>
                </c:pt>
              </c:strCache>
            </c:strRef>
          </c:tx>
          <c:spPr>
            <a:ln w="25400" cap="rnd">
              <a:solidFill>
                <a:srgbClr val="7F7F7F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Emissions!$A$24:$A$58</c15:sqref>
                  </c15:fullRef>
                </c:ext>
              </c:extLst>
              <c:f>Emissions!$A$35:$A$58</c:f>
              <c:numCache>
                <c:formatCode>General</c:formatCode>
                <c:ptCount val="24"/>
                <c:pt idx="0">
                  <c:v>2027</c:v>
                </c:pt>
                <c:pt idx="1">
                  <c:v>2028</c:v>
                </c:pt>
                <c:pt idx="2">
                  <c:v>2029</c:v>
                </c:pt>
                <c:pt idx="3">
                  <c:v>2030</c:v>
                </c:pt>
                <c:pt idx="4">
                  <c:v>2031</c:v>
                </c:pt>
                <c:pt idx="5">
                  <c:v>2032</c:v>
                </c:pt>
                <c:pt idx="6">
                  <c:v>2033</c:v>
                </c:pt>
                <c:pt idx="7">
                  <c:v>2034</c:v>
                </c:pt>
                <c:pt idx="8">
                  <c:v>2035</c:v>
                </c:pt>
                <c:pt idx="9">
                  <c:v>2036</c:v>
                </c:pt>
                <c:pt idx="10">
                  <c:v>2037</c:v>
                </c:pt>
                <c:pt idx="11">
                  <c:v>2038</c:v>
                </c:pt>
                <c:pt idx="12">
                  <c:v>2039</c:v>
                </c:pt>
                <c:pt idx="13">
                  <c:v>2040</c:v>
                </c:pt>
                <c:pt idx="14">
                  <c:v>2041</c:v>
                </c:pt>
                <c:pt idx="15">
                  <c:v>2042</c:v>
                </c:pt>
                <c:pt idx="16">
                  <c:v>2043</c:v>
                </c:pt>
                <c:pt idx="17">
                  <c:v>2044</c:v>
                </c:pt>
                <c:pt idx="18">
                  <c:v>2045</c:v>
                </c:pt>
                <c:pt idx="19">
                  <c:v>2046</c:v>
                </c:pt>
                <c:pt idx="20">
                  <c:v>2047</c:v>
                </c:pt>
                <c:pt idx="21">
                  <c:v>2048</c:v>
                </c:pt>
                <c:pt idx="22">
                  <c:v>2049</c:v>
                </c:pt>
                <c:pt idx="23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Emissions!$D$24:$D$58</c15:sqref>
                  </c15:fullRef>
                </c:ext>
              </c:extLst>
              <c:f>Emissions!$D$35:$D$58</c:f>
              <c:numCache>
                <c:formatCode>General</c:formatCode>
                <c:ptCount val="24"/>
                <c:pt idx="0">
                  <c:v>1531.0395640675899</c:v>
                </c:pt>
                <c:pt idx="1">
                  <c:v>1496.49003760868</c:v>
                </c:pt>
                <c:pt idx="2">
                  <c:v>1461.7867195868901</c:v>
                </c:pt>
                <c:pt idx="3">
                  <c:v>1424.5788680641699</c:v>
                </c:pt>
                <c:pt idx="4">
                  <c:v>1384.4195065834001</c:v>
                </c:pt>
                <c:pt idx="5">
                  <c:v>1341.52568624018</c:v>
                </c:pt>
                <c:pt idx="6">
                  <c:v>1298.2599279840299</c:v>
                </c:pt>
                <c:pt idx="7">
                  <c:v>1255.7536552039699</c:v>
                </c:pt>
                <c:pt idx="8">
                  <c:v>1214.70326575678</c:v>
                </c:pt>
                <c:pt idx="9">
                  <c:v>1174.4263145303701</c:v>
                </c:pt>
                <c:pt idx="10">
                  <c:v>1135.2454496946102</c:v>
                </c:pt>
                <c:pt idx="11">
                  <c:v>1098.8817015674902</c:v>
                </c:pt>
                <c:pt idx="12">
                  <c:v>1062.80015803371</c:v>
                </c:pt>
                <c:pt idx="13">
                  <c:v>1025.9936670254001</c:v>
                </c:pt>
                <c:pt idx="14">
                  <c:v>992.06700952374001</c:v>
                </c:pt>
                <c:pt idx="15">
                  <c:v>960.16528796756302</c:v>
                </c:pt>
                <c:pt idx="16">
                  <c:v>929.84078765145603</c:v>
                </c:pt>
                <c:pt idx="17">
                  <c:v>899.22296256616403</c:v>
                </c:pt>
                <c:pt idx="18">
                  <c:v>868.37167762910099</c:v>
                </c:pt>
                <c:pt idx="19">
                  <c:v>837.80325371002402</c:v>
                </c:pt>
                <c:pt idx="20">
                  <c:v>807.55016104632296</c:v>
                </c:pt>
                <c:pt idx="21">
                  <c:v>778.67532213696393</c:v>
                </c:pt>
                <c:pt idx="22">
                  <c:v>748.372615979447</c:v>
                </c:pt>
                <c:pt idx="23">
                  <c:v>717.34078059671197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29-4C61-958B-DAF92D3D6B8D}"/>
            </c:ext>
          </c:extLst>
        </c:ser>
        <c:ser>
          <c:idx val="3"/>
          <c:order val="3"/>
          <c:tx>
            <c:strRef>
              <c:f>Emissions!$E$17</c:f>
              <c:strCache>
                <c:ptCount val="1"/>
                <c:pt idx="0">
                  <c:v>PC6LT8 + HDPUV14</c:v>
                </c:pt>
              </c:strCache>
            </c:strRef>
          </c:tx>
          <c:spPr>
            <a:ln w="38100" cap="rnd">
              <a:solidFill>
                <a:srgbClr val="595959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Emissions!$A$24:$A$58</c15:sqref>
                  </c15:fullRef>
                </c:ext>
              </c:extLst>
              <c:f>Emissions!$A$35:$A$58</c:f>
              <c:numCache>
                <c:formatCode>General</c:formatCode>
                <c:ptCount val="24"/>
                <c:pt idx="0">
                  <c:v>2027</c:v>
                </c:pt>
                <c:pt idx="1">
                  <c:v>2028</c:v>
                </c:pt>
                <c:pt idx="2">
                  <c:v>2029</c:v>
                </c:pt>
                <c:pt idx="3">
                  <c:v>2030</c:v>
                </c:pt>
                <c:pt idx="4">
                  <c:v>2031</c:v>
                </c:pt>
                <c:pt idx="5">
                  <c:v>2032</c:v>
                </c:pt>
                <c:pt idx="6">
                  <c:v>2033</c:v>
                </c:pt>
                <c:pt idx="7">
                  <c:v>2034</c:v>
                </c:pt>
                <c:pt idx="8">
                  <c:v>2035</c:v>
                </c:pt>
                <c:pt idx="9">
                  <c:v>2036</c:v>
                </c:pt>
                <c:pt idx="10">
                  <c:v>2037</c:v>
                </c:pt>
                <c:pt idx="11">
                  <c:v>2038</c:v>
                </c:pt>
                <c:pt idx="12">
                  <c:v>2039</c:v>
                </c:pt>
                <c:pt idx="13">
                  <c:v>2040</c:v>
                </c:pt>
                <c:pt idx="14">
                  <c:v>2041</c:v>
                </c:pt>
                <c:pt idx="15">
                  <c:v>2042</c:v>
                </c:pt>
                <c:pt idx="16">
                  <c:v>2043</c:v>
                </c:pt>
                <c:pt idx="17">
                  <c:v>2044</c:v>
                </c:pt>
                <c:pt idx="18">
                  <c:v>2045</c:v>
                </c:pt>
                <c:pt idx="19">
                  <c:v>2046</c:v>
                </c:pt>
                <c:pt idx="20">
                  <c:v>2047</c:v>
                </c:pt>
                <c:pt idx="21">
                  <c:v>2048</c:v>
                </c:pt>
                <c:pt idx="22">
                  <c:v>2049</c:v>
                </c:pt>
                <c:pt idx="23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Emissions!$E$24:$E$58</c15:sqref>
                  </c15:fullRef>
                </c:ext>
              </c:extLst>
              <c:f>Emissions!$E$35:$E$58</c:f>
              <c:numCache>
                <c:formatCode>General</c:formatCode>
                <c:ptCount val="24"/>
                <c:pt idx="0">
                  <c:v>1529.29198606759</c:v>
                </c:pt>
                <c:pt idx="1">
                  <c:v>1490.69729560868</c:v>
                </c:pt>
                <c:pt idx="2">
                  <c:v>1451.11791058689</c:v>
                </c:pt>
                <c:pt idx="3">
                  <c:v>1406.3067218285601</c:v>
                </c:pt>
                <c:pt idx="4">
                  <c:v>1356.0742915578401</c:v>
                </c:pt>
                <c:pt idx="5">
                  <c:v>1301.69741612025</c:v>
                </c:pt>
                <c:pt idx="6">
                  <c:v>1246.1479011899801</c:v>
                </c:pt>
                <c:pt idx="7">
                  <c:v>1191.6874630130301</c:v>
                </c:pt>
                <c:pt idx="8">
                  <c:v>1139.03868650241</c:v>
                </c:pt>
                <c:pt idx="9">
                  <c:v>1087.2155789687099</c:v>
                </c:pt>
                <c:pt idx="10">
                  <c:v>1037.24930969353</c:v>
                </c:pt>
                <c:pt idx="11">
                  <c:v>990.72805911845694</c:v>
                </c:pt>
                <c:pt idx="12">
                  <c:v>946.34840754638606</c:v>
                </c:pt>
                <c:pt idx="13">
                  <c:v>903.10590984223995</c:v>
                </c:pt>
                <c:pt idx="14">
                  <c:v>864.57859073316592</c:v>
                </c:pt>
                <c:pt idx="15">
                  <c:v>828.97153187209494</c:v>
                </c:pt>
                <c:pt idx="16">
                  <c:v>796.29107258439899</c:v>
                </c:pt>
                <c:pt idx="17">
                  <c:v>763.99184017958703</c:v>
                </c:pt>
                <c:pt idx="18">
                  <c:v>733.31960796071894</c:v>
                </c:pt>
                <c:pt idx="19">
                  <c:v>704.76460309091306</c:v>
                </c:pt>
                <c:pt idx="20">
                  <c:v>677.24963140616705</c:v>
                </c:pt>
                <c:pt idx="21">
                  <c:v>651.20691549784806</c:v>
                </c:pt>
                <c:pt idx="22">
                  <c:v>625.63799052448292</c:v>
                </c:pt>
                <c:pt idx="23">
                  <c:v>600.31247262588295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29-4C61-958B-DAF92D3D6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013624"/>
        <c:axId val="233013232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Emissions!$F$17</c15:sqref>
                        </c15:formulaRef>
                      </c:ext>
                    </c:extLst>
                    <c:strCache>
                      <c:ptCount val="1"/>
                      <c:pt idx="0">
                        <c:v>Alt 4</c:v>
                      </c:pt>
                    </c:strCache>
                  </c:strRef>
                </c:tx>
                <c:spPr>
                  <a:ln w="28575" cap="rnd">
                    <a:solidFill>
                      <a:srgbClr val="494949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ullRef>
                          <c15:sqref>Emissions!$A$24:$A$58</c15:sqref>
                        </c15:fullRef>
                        <c15:formulaRef>
                          <c15:sqref>Emissions!$A$35:$A$58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2027</c:v>
                      </c:pt>
                      <c:pt idx="1">
                        <c:v>2028</c:v>
                      </c:pt>
                      <c:pt idx="2">
                        <c:v>2029</c:v>
                      </c:pt>
                      <c:pt idx="3">
                        <c:v>2030</c:v>
                      </c:pt>
                      <c:pt idx="4">
                        <c:v>2031</c:v>
                      </c:pt>
                      <c:pt idx="5">
                        <c:v>2032</c:v>
                      </c:pt>
                      <c:pt idx="6">
                        <c:v>2033</c:v>
                      </c:pt>
                      <c:pt idx="7">
                        <c:v>2034</c:v>
                      </c:pt>
                      <c:pt idx="8">
                        <c:v>2035</c:v>
                      </c:pt>
                      <c:pt idx="9">
                        <c:v>2036</c:v>
                      </c:pt>
                      <c:pt idx="10">
                        <c:v>2037</c:v>
                      </c:pt>
                      <c:pt idx="11">
                        <c:v>2038</c:v>
                      </c:pt>
                      <c:pt idx="12">
                        <c:v>2039</c:v>
                      </c:pt>
                      <c:pt idx="13">
                        <c:v>2040</c:v>
                      </c:pt>
                      <c:pt idx="14">
                        <c:v>2041</c:v>
                      </c:pt>
                      <c:pt idx="15">
                        <c:v>2042</c:v>
                      </c:pt>
                      <c:pt idx="16">
                        <c:v>2043</c:v>
                      </c:pt>
                      <c:pt idx="17">
                        <c:v>2044</c:v>
                      </c:pt>
                      <c:pt idx="18">
                        <c:v>2045</c:v>
                      </c:pt>
                      <c:pt idx="19">
                        <c:v>2046</c:v>
                      </c:pt>
                      <c:pt idx="20">
                        <c:v>2047</c:v>
                      </c:pt>
                      <c:pt idx="21">
                        <c:v>2048</c:v>
                      </c:pt>
                      <c:pt idx="22">
                        <c:v>2049</c:v>
                      </c:pt>
                      <c:pt idx="23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Emissions!$F$24:$F$58</c15:sqref>
                        </c15:fullRef>
                        <c15:formulaRef>
                          <c15:sqref>Emissions!$F$35:$F$58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ED29-4C61-958B-DAF92D3D6B8D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Emissions!$G$17</c15:sqref>
                        </c15:formulaRef>
                      </c:ext>
                    </c:extLst>
                    <c:strCache>
                      <c:ptCount val="1"/>
                      <c:pt idx="0">
                        <c:v>Alt 5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Emissions!$A$24:$A$58</c15:sqref>
                        </c15:fullRef>
                        <c15:formulaRef>
                          <c15:sqref>Emissions!$A$35:$A$58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2027</c:v>
                      </c:pt>
                      <c:pt idx="1">
                        <c:v>2028</c:v>
                      </c:pt>
                      <c:pt idx="2">
                        <c:v>2029</c:v>
                      </c:pt>
                      <c:pt idx="3">
                        <c:v>2030</c:v>
                      </c:pt>
                      <c:pt idx="4">
                        <c:v>2031</c:v>
                      </c:pt>
                      <c:pt idx="5">
                        <c:v>2032</c:v>
                      </c:pt>
                      <c:pt idx="6">
                        <c:v>2033</c:v>
                      </c:pt>
                      <c:pt idx="7">
                        <c:v>2034</c:v>
                      </c:pt>
                      <c:pt idx="8">
                        <c:v>2035</c:v>
                      </c:pt>
                      <c:pt idx="9">
                        <c:v>2036</c:v>
                      </c:pt>
                      <c:pt idx="10">
                        <c:v>2037</c:v>
                      </c:pt>
                      <c:pt idx="11">
                        <c:v>2038</c:v>
                      </c:pt>
                      <c:pt idx="12">
                        <c:v>2039</c:v>
                      </c:pt>
                      <c:pt idx="13">
                        <c:v>2040</c:v>
                      </c:pt>
                      <c:pt idx="14">
                        <c:v>2041</c:v>
                      </c:pt>
                      <c:pt idx="15">
                        <c:v>2042</c:v>
                      </c:pt>
                      <c:pt idx="16">
                        <c:v>2043</c:v>
                      </c:pt>
                      <c:pt idx="17">
                        <c:v>2044</c:v>
                      </c:pt>
                      <c:pt idx="18">
                        <c:v>2045</c:v>
                      </c:pt>
                      <c:pt idx="19">
                        <c:v>2046</c:v>
                      </c:pt>
                      <c:pt idx="20">
                        <c:v>2047</c:v>
                      </c:pt>
                      <c:pt idx="21">
                        <c:v>2048</c:v>
                      </c:pt>
                      <c:pt idx="22">
                        <c:v>2049</c:v>
                      </c:pt>
                      <c:pt idx="23">
                        <c:v>2050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Emissions!$G$24:$G$58</c15:sqref>
                        </c15:fullRef>
                        <c15:formulaRef>
                          <c15:sqref>Emissions!$G$35:$G$58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D29-4C61-958B-DAF92D3D6B8D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Emissions!$H$17</c15:sqref>
                        </c15:formulaRef>
                      </c:ext>
                    </c:extLst>
                    <c:strCache>
                      <c:ptCount val="1"/>
                      <c:pt idx="0">
                        <c:v>Alt 6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Emissions!$A$24:$A$58</c15:sqref>
                        </c15:fullRef>
                        <c15:formulaRef>
                          <c15:sqref>Emissions!$A$35:$A$58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2027</c:v>
                      </c:pt>
                      <c:pt idx="1">
                        <c:v>2028</c:v>
                      </c:pt>
                      <c:pt idx="2">
                        <c:v>2029</c:v>
                      </c:pt>
                      <c:pt idx="3">
                        <c:v>2030</c:v>
                      </c:pt>
                      <c:pt idx="4">
                        <c:v>2031</c:v>
                      </c:pt>
                      <c:pt idx="5">
                        <c:v>2032</c:v>
                      </c:pt>
                      <c:pt idx="6">
                        <c:v>2033</c:v>
                      </c:pt>
                      <c:pt idx="7">
                        <c:v>2034</c:v>
                      </c:pt>
                      <c:pt idx="8">
                        <c:v>2035</c:v>
                      </c:pt>
                      <c:pt idx="9">
                        <c:v>2036</c:v>
                      </c:pt>
                      <c:pt idx="10">
                        <c:v>2037</c:v>
                      </c:pt>
                      <c:pt idx="11">
                        <c:v>2038</c:v>
                      </c:pt>
                      <c:pt idx="12">
                        <c:v>2039</c:v>
                      </c:pt>
                      <c:pt idx="13">
                        <c:v>2040</c:v>
                      </c:pt>
                      <c:pt idx="14">
                        <c:v>2041</c:v>
                      </c:pt>
                      <c:pt idx="15">
                        <c:v>2042</c:v>
                      </c:pt>
                      <c:pt idx="16">
                        <c:v>2043</c:v>
                      </c:pt>
                      <c:pt idx="17">
                        <c:v>2044</c:v>
                      </c:pt>
                      <c:pt idx="18">
                        <c:v>2045</c:v>
                      </c:pt>
                      <c:pt idx="19">
                        <c:v>2046</c:v>
                      </c:pt>
                      <c:pt idx="20">
                        <c:v>2047</c:v>
                      </c:pt>
                      <c:pt idx="21">
                        <c:v>2048</c:v>
                      </c:pt>
                      <c:pt idx="22">
                        <c:v>2049</c:v>
                      </c:pt>
                      <c:pt idx="23">
                        <c:v>2050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Emissions!$H$24:$H$58</c15:sqref>
                        </c15:fullRef>
                        <c15:formulaRef>
                          <c15:sqref>Emissions!$H$35:$H$58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D29-4C61-958B-DAF92D3D6B8D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Emissions!$I$17</c15:sqref>
                        </c15:formulaRef>
                      </c:ext>
                    </c:extLst>
                    <c:strCache>
                      <c:ptCount val="1"/>
                      <c:pt idx="0">
                        <c:v>Alt 7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Emissions!$A$24:$A$58</c15:sqref>
                        </c15:fullRef>
                        <c15:formulaRef>
                          <c15:sqref>Emissions!$A$35:$A$58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2027</c:v>
                      </c:pt>
                      <c:pt idx="1">
                        <c:v>2028</c:v>
                      </c:pt>
                      <c:pt idx="2">
                        <c:v>2029</c:v>
                      </c:pt>
                      <c:pt idx="3">
                        <c:v>2030</c:v>
                      </c:pt>
                      <c:pt idx="4">
                        <c:v>2031</c:v>
                      </c:pt>
                      <c:pt idx="5">
                        <c:v>2032</c:v>
                      </c:pt>
                      <c:pt idx="6">
                        <c:v>2033</c:v>
                      </c:pt>
                      <c:pt idx="7">
                        <c:v>2034</c:v>
                      </c:pt>
                      <c:pt idx="8">
                        <c:v>2035</c:v>
                      </c:pt>
                      <c:pt idx="9">
                        <c:v>2036</c:v>
                      </c:pt>
                      <c:pt idx="10">
                        <c:v>2037</c:v>
                      </c:pt>
                      <c:pt idx="11">
                        <c:v>2038</c:v>
                      </c:pt>
                      <c:pt idx="12">
                        <c:v>2039</c:v>
                      </c:pt>
                      <c:pt idx="13">
                        <c:v>2040</c:v>
                      </c:pt>
                      <c:pt idx="14">
                        <c:v>2041</c:v>
                      </c:pt>
                      <c:pt idx="15">
                        <c:v>2042</c:v>
                      </c:pt>
                      <c:pt idx="16">
                        <c:v>2043</c:v>
                      </c:pt>
                      <c:pt idx="17">
                        <c:v>2044</c:v>
                      </c:pt>
                      <c:pt idx="18">
                        <c:v>2045</c:v>
                      </c:pt>
                      <c:pt idx="19">
                        <c:v>2046</c:v>
                      </c:pt>
                      <c:pt idx="20">
                        <c:v>2047</c:v>
                      </c:pt>
                      <c:pt idx="21">
                        <c:v>2048</c:v>
                      </c:pt>
                      <c:pt idx="22">
                        <c:v>2049</c:v>
                      </c:pt>
                      <c:pt idx="23">
                        <c:v>2050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Emissions!$I$24:$I$58</c15:sqref>
                        </c15:fullRef>
                        <c15:formulaRef>
                          <c15:sqref>Emissions!$I$35:$I$58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D29-4C61-958B-DAF92D3D6B8D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Emissions!$J$17</c15:sqref>
                        </c15:formulaRef>
                      </c:ext>
                    </c:extLst>
                    <c:strCache>
                      <c:ptCount val="1"/>
                      <c:pt idx="0">
                        <c:v>Alt 8</c:v>
                      </c:pt>
                    </c:strCache>
                  </c:strRef>
                </c:tx>
                <c:spPr>
                  <a:ln w="28575" cap="rnd">
                    <a:solidFill>
                      <a:schemeClr val="tx1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Emissions!$A$24:$A$58</c15:sqref>
                        </c15:fullRef>
                        <c15:formulaRef>
                          <c15:sqref>Emissions!$A$35:$A$58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2027</c:v>
                      </c:pt>
                      <c:pt idx="1">
                        <c:v>2028</c:v>
                      </c:pt>
                      <c:pt idx="2">
                        <c:v>2029</c:v>
                      </c:pt>
                      <c:pt idx="3">
                        <c:v>2030</c:v>
                      </c:pt>
                      <c:pt idx="4">
                        <c:v>2031</c:v>
                      </c:pt>
                      <c:pt idx="5">
                        <c:v>2032</c:v>
                      </c:pt>
                      <c:pt idx="6">
                        <c:v>2033</c:v>
                      </c:pt>
                      <c:pt idx="7">
                        <c:v>2034</c:v>
                      </c:pt>
                      <c:pt idx="8">
                        <c:v>2035</c:v>
                      </c:pt>
                      <c:pt idx="9">
                        <c:v>2036</c:v>
                      </c:pt>
                      <c:pt idx="10">
                        <c:v>2037</c:v>
                      </c:pt>
                      <c:pt idx="11">
                        <c:v>2038</c:v>
                      </c:pt>
                      <c:pt idx="12">
                        <c:v>2039</c:v>
                      </c:pt>
                      <c:pt idx="13">
                        <c:v>2040</c:v>
                      </c:pt>
                      <c:pt idx="14">
                        <c:v>2041</c:v>
                      </c:pt>
                      <c:pt idx="15">
                        <c:v>2042</c:v>
                      </c:pt>
                      <c:pt idx="16">
                        <c:v>2043</c:v>
                      </c:pt>
                      <c:pt idx="17">
                        <c:v>2044</c:v>
                      </c:pt>
                      <c:pt idx="18">
                        <c:v>2045</c:v>
                      </c:pt>
                      <c:pt idx="19">
                        <c:v>2046</c:v>
                      </c:pt>
                      <c:pt idx="20">
                        <c:v>2047</c:v>
                      </c:pt>
                      <c:pt idx="21">
                        <c:v>2048</c:v>
                      </c:pt>
                      <c:pt idx="22">
                        <c:v>2049</c:v>
                      </c:pt>
                      <c:pt idx="23">
                        <c:v>2050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Emissions!$J$24:$J$58</c15:sqref>
                        </c15:fullRef>
                        <c15:formulaRef>
                          <c15:sqref>Emissions!$J$35:$J$58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D29-4C61-958B-DAF92D3D6B8D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Emissions!$K$17</c15:sqref>
                        </c15:formulaRef>
                      </c:ext>
                    </c:extLst>
                    <c:strCache>
                      <c:ptCount val="1"/>
                      <c:pt idx="0">
                        <c:v>Alt 9</c:v>
                      </c:pt>
                    </c:strCache>
                  </c:strRef>
                </c:tx>
                <c:spPr>
                  <a:ln w="28575" cap="rnd">
                    <a:solidFill>
                      <a:srgbClr val="7F7F7F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Emissions!$A$24:$A$58</c15:sqref>
                        </c15:fullRef>
                        <c15:formulaRef>
                          <c15:sqref>Emissions!$A$35:$A$58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2027</c:v>
                      </c:pt>
                      <c:pt idx="1">
                        <c:v>2028</c:v>
                      </c:pt>
                      <c:pt idx="2">
                        <c:v>2029</c:v>
                      </c:pt>
                      <c:pt idx="3">
                        <c:v>2030</c:v>
                      </c:pt>
                      <c:pt idx="4">
                        <c:v>2031</c:v>
                      </c:pt>
                      <c:pt idx="5">
                        <c:v>2032</c:v>
                      </c:pt>
                      <c:pt idx="6">
                        <c:v>2033</c:v>
                      </c:pt>
                      <c:pt idx="7">
                        <c:v>2034</c:v>
                      </c:pt>
                      <c:pt idx="8">
                        <c:v>2035</c:v>
                      </c:pt>
                      <c:pt idx="9">
                        <c:v>2036</c:v>
                      </c:pt>
                      <c:pt idx="10">
                        <c:v>2037</c:v>
                      </c:pt>
                      <c:pt idx="11">
                        <c:v>2038</c:v>
                      </c:pt>
                      <c:pt idx="12">
                        <c:v>2039</c:v>
                      </c:pt>
                      <c:pt idx="13">
                        <c:v>2040</c:v>
                      </c:pt>
                      <c:pt idx="14">
                        <c:v>2041</c:v>
                      </c:pt>
                      <c:pt idx="15">
                        <c:v>2042</c:v>
                      </c:pt>
                      <c:pt idx="16">
                        <c:v>2043</c:v>
                      </c:pt>
                      <c:pt idx="17">
                        <c:v>2044</c:v>
                      </c:pt>
                      <c:pt idx="18">
                        <c:v>2045</c:v>
                      </c:pt>
                      <c:pt idx="19">
                        <c:v>2046</c:v>
                      </c:pt>
                      <c:pt idx="20">
                        <c:v>2047</c:v>
                      </c:pt>
                      <c:pt idx="21">
                        <c:v>2048</c:v>
                      </c:pt>
                      <c:pt idx="22">
                        <c:v>2049</c:v>
                      </c:pt>
                      <c:pt idx="23">
                        <c:v>2050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Emissions!$K$24:$K$58</c15:sqref>
                        </c15:fullRef>
                        <c15:formulaRef>
                          <c15:sqref>Emissions!$K$35:$K$58</c15:sqref>
                        </c15:formulaRef>
                      </c:ext>
                    </c:extLst>
                    <c:numCache>
                      <c:formatCode>General</c:formatCode>
                      <c:ptCount val="2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D29-4C61-958B-DAF92D3D6B8D}"/>
                  </c:ext>
                </c:extLst>
              </c15:ser>
            </c15:filteredLineSeries>
          </c:ext>
        </c:extLst>
      </c:lineChart>
      <c:catAx>
        <c:axId val="23301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232"/>
        <c:crosses val="autoZero"/>
        <c:auto val="1"/>
        <c:lblAlgn val="ctr"/>
        <c:lblOffset val="100"/>
        <c:tickLblSkip val="5"/>
        <c:noMultiLvlLbl val="0"/>
      </c:catAx>
      <c:valAx>
        <c:axId val="233013232"/>
        <c:scaling>
          <c:orientation val="minMax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MMTCO</a:t>
                </a:r>
                <a:r>
                  <a:rPr lang="en-US" sz="1000" b="1" i="0" u="none" strike="noStrike" baseline="0">
                    <a:solidFill>
                      <a:sysClr val="windowText" lastClr="000000"/>
                    </a:solidFill>
                  </a:rPr>
                  <a:t>₂</a:t>
                </a:r>
                <a:endParaRPr lang="en-US" sz="1000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5875">
            <a:solidFill>
              <a:schemeClr val="tx1">
                <a:tint val="75000"/>
                <a:shade val="95000"/>
                <a:satMod val="10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791440403874363"/>
          <c:y val="0.8944011322474632"/>
          <c:w val="0.82343711493030369"/>
          <c:h val="9.5443805299331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35238610008918"/>
          <c:y val="0.13089958913274427"/>
          <c:w val="0.8092016238159675"/>
          <c:h val="0.76459770114942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(2)'!$D$42:$L$42</c:f>
              <c:strCache>
                <c:ptCount val="9"/>
                <c:pt idx="0">
                  <c:v>Number of Vehicles Removed from Fleet Corresponding to Emissions Reductions from Baseline Alternative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'Tables (2)'!$D$43:$L$43</c15:sqref>
                  </c15:fullRef>
                </c:ext>
              </c:extLst>
              <c:f>('Tables (2)'!$D$43:$F$43,'Tables (2)'!$L$43)</c:f>
              <c:strCache>
                <c:ptCount val="4"/>
                <c:pt idx="0">
                  <c:v>PC1LT3 + HDPUV4</c:v>
                </c:pt>
                <c:pt idx="1">
                  <c:v>PC2LT4 + HDPUV10</c:v>
                </c:pt>
                <c:pt idx="2">
                  <c:v>PC6LT8 + HDPUV14</c:v>
                </c:pt>
                <c:pt idx="3">
                  <c:v>Alt 10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'Tables (2)'!$D$61:$K$61</c15:sqref>
                  </c15:fullRef>
                </c:ext>
              </c:extLst>
              <c:f>'Tables (2)'!$D$61:$F$61</c:f>
              <c:numCache>
                <c:formatCode>#,##0</c:formatCode>
                <c:ptCount val="3"/>
                <c:pt idx="0">
                  <c:v>2314603.8599741966</c:v>
                </c:pt>
                <c:pt idx="1">
                  <c:v>3848232.0601244313</c:v>
                </c:pt>
                <c:pt idx="2">
                  <c:v>20995154.401014239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2-4F40-9595-2619C716F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016760"/>
        <c:axId val="183656000"/>
      </c:barChart>
      <c:catAx>
        <c:axId val="233016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5875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656000"/>
        <c:crosses val="autoZero"/>
        <c:auto val="1"/>
        <c:lblAlgn val="ctr"/>
        <c:lblOffset val="100"/>
        <c:noMultiLvlLbl val="0"/>
      </c:catAx>
      <c:valAx>
        <c:axId val="183656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/>
                  <a:t>Number of vehicles (equivalent)</a:t>
                </a:r>
              </a:p>
            </c:rich>
          </c:tx>
          <c:layout>
            <c:manualLayout>
              <c:xMode val="edge"/>
              <c:yMode val="edge"/>
              <c:x val="1.8177626124795856E-2"/>
              <c:y val="0.3101707028350522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15875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676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94937513350254E-2"/>
          <c:y val="4.7134798218469394E-2"/>
          <c:w val="0.89872680031310304"/>
          <c:h val="0.76428602841813187"/>
        </c:manualLayout>
      </c:layout>
      <c:lineChart>
        <c:grouping val="standard"/>
        <c:varyColors val="0"/>
        <c:ser>
          <c:idx val="0"/>
          <c:order val="0"/>
          <c:tx>
            <c:strRef>
              <c:f>Emissions!$B$17</c:f>
              <c:strCache>
                <c:ptCount val="1"/>
                <c:pt idx="0">
                  <c:v>No-Action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Emissions!$B$24:$B$108</c:f>
              <c:numCache>
                <c:formatCode>General</c:formatCode>
                <c:ptCount val="85"/>
                <c:pt idx="0">
                  <c:v>1835.0555441128845</c:v>
                </c:pt>
                <c:pt idx="1">
                  <c:v>1806.4667999014434</c:v>
                </c:pt>
                <c:pt idx="2">
                  <c:v>1777.8780556900101</c:v>
                </c:pt>
                <c:pt idx="3">
                  <c:v>1749.2893114785691</c:v>
                </c:pt>
                <c:pt idx="4">
                  <c:v>1720.700567267128</c:v>
                </c:pt>
                <c:pt idx="5">
                  <c:v>1692.1118230556947</c:v>
                </c:pt>
                <c:pt idx="6">
                  <c:v>1623.0685203400199</c:v>
                </c:pt>
                <c:pt idx="7">
                  <c:v>1635.8711007971101</c:v>
                </c:pt>
                <c:pt idx="8">
                  <c:v>1621.9526086082399</c:v>
                </c:pt>
                <c:pt idx="9">
                  <c:v>1588.9842402847801</c:v>
                </c:pt>
                <c:pt idx="10">
                  <c:v>1561.6131833422598</c:v>
                </c:pt>
                <c:pt idx="11">
                  <c:v>1533.69063606759</c:v>
                </c:pt>
                <c:pt idx="12">
                  <c:v>1502.0364816086801</c:v>
                </c:pt>
                <c:pt idx="13">
                  <c:v>1470.2426865868899</c:v>
                </c:pt>
                <c:pt idx="14">
                  <c:v>1435.1960128702599</c:v>
                </c:pt>
                <c:pt idx="15">
                  <c:v>1397.1925877859198</c:v>
                </c:pt>
                <c:pt idx="16">
                  <c:v>1356.5248773660101</c:v>
                </c:pt>
                <c:pt idx="17">
                  <c:v>1314.16103784856</c:v>
                </c:pt>
                <c:pt idx="18">
                  <c:v>1272.2437874612201</c:v>
                </c:pt>
                <c:pt idx="19">
                  <c:v>1231.6844390492101</c:v>
                </c:pt>
                <c:pt idx="20">
                  <c:v>1191.88196047932</c:v>
                </c:pt>
                <c:pt idx="21">
                  <c:v>1152.89329256322</c:v>
                </c:pt>
                <c:pt idx="22">
                  <c:v>1116.25042143104</c:v>
                </c:pt>
                <c:pt idx="23">
                  <c:v>1080.9850818280001</c:v>
                </c:pt>
                <c:pt idx="24">
                  <c:v>1045.4420543374799</c:v>
                </c:pt>
                <c:pt idx="25">
                  <c:v>1012.86217854223</c:v>
                </c:pt>
                <c:pt idx="26">
                  <c:v>981.94574429325496</c:v>
                </c:pt>
                <c:pt idx="27">
                  <c:v>952.23188970057095</c:v>
                </c:pt>
                <c:pt idx="28">
                  <c:v>922.67373569562096</c:v>
                </c:pt>
                <c:pt idx="29">
                  <c:v>891.39442884624395</c:v>
                </c:pt>
                <c:pt idx="30">
                  <c:v>859.45800174265901</c:v>
                </c:pt>
                <c:pt idx="31">
                  <c:v>827.84094485039998</c:v>
                </c:pt>
                <c:pt idx="32">
                  <c:v>797.56503235211505</c:v>
                </c:pt>
                <c:pt idx="33">
                  <c:v>765.88231622180899</c:v>
                </c:pt>
                <c:pt idx="34">
                  <c:v>733.40069529013294</c:v>
                </c:pt>
                <c:pt idx="35">
                  <c:v>733.02377010528596</c:v>
                </c:pt>
                <c:pt idx="36">
                  <c:v>732.64684492043898</c:v>
                </c:pt>
                <c:pt idx="37">
                  <c:v>732.269919735592</c:v>
                </c:pt>
                <c:pt idx="38">
                  <c:v>731.89299455074502</c:v>
                </c:pt>
                <c:pt idx="39">
                  <c:v>731.51606936589803</c:v>
                </c:pt>
                <c:pt idx="40">
                  <c:v>731.13914418105105</c:v>
                </c:pt>
                <c:pt idx="41">
                  <c:v>730.76221899620407</c:v>
                </c:pt>
                <c:pt idx="42">
                  <c:v>730.38529381135697</c:v>
                </c:pt>
                <c:pt idx="43">
                  <c:v>730.00836862650999</c:v>
                </c:pt>
                <c:pt idx="44">
                  <c:v>729.63144344166301</c:v>
                </c:pt>
                <c:pt idx="45">
                  <c:v>729.25451825681603</c:v>
                </c:pt>
                <c:pt idx="46">
                  <c:v>728.87759307196905</c:v>
                </c:pt>
                <c:pt idx="47">
                  <c:v>728.50066788712206</c:v>
                </c:pt>
                <c:pt idx="48">
                  <c:v>728.12374270227508</c:v>
                </c:pt>
                <c:pt idx="49">
                  <c:v>727.74681751742798</c:v>
                </c:pt>
                <c:pt idx="50">
                  <c:v>727.52941216649879</c:v>
                </c:pt>
                <c:pt idx="51">
                  <c:v>727.31200681556959</c:v>
                </c:pt>
                <c:pt idx="52">
                  <c:v>727.09460146464039</c:v>
                </c:pt>
                <c:pt idx="53">
                  <c:v>726.87719611371119</c:v>
                </c:pt>
                <c:pt idx="54">
                  <c:v>726.65979076278211</c:v>
                </c:pt>
                <c:pt idx="55">
                  <c:v>726.4423854118528</c:v>
                </c:pt>
                <c:pt idx="56">
                  <c:v>726.22498006092371</c:v>
                </c:pt>
                <c:pt idx="57">
                  <c:v>726.0075747099944</c:v>
                </c:pt>
                <c:pt idx="58">
                  <c:v>725.79016935906532</c:v>
                </c:pt>
                <c:pt idx="59">
                  <c:v>725.57276400813612</c:v>
                </c:pt>
                <c:pt idx="60">
                  <c:v>725.35535865720692</c:v>
                </c:pt>
                <c:pt idx="61">
                  <c:v>725.13795330627772</c:v>
                </c:pt>
                <c:pt idx="62">
                  <c:v>724.92054795534852</c:v>
                </c:pt>
                <c:pt idx="63">
                  <c:v>724.70314260441933</c:v>
                </c:pt>
                <c:pt idx="64">
                  <c:v>724.48573725349013</c:v>
                </c:pt>
                <c:pt idx="65">
                  <c:v>721.10919067145142</c:v>
                </c:pt>
                <c:pt idx="66">
                  <c:v>717.7326440894127</c:v>
                </c:pt>
                <c:pt idx="67">
                  <c:v>714.35609750737387</c:v>
                </c:pt>
                <c:pt idx="68">
                  <c:v>710.97955092533516</c:v>
                </c:pt>
                <c:pt idx="69">
                  <c:v>707.60300434329656</c:v>
                </c:pt>
                <c:pt idx="70">
                  <c:v>704.22645776125773</c:v>
                </c:pt>
                <c:pt idx="71">
                  <c:v>700.84991117921902</c:v>
                </c:pt>
                <c:pt idx="72">
                  <c:v>697.47336459718042</c:v>
                </c:pt>
                <c:pt idx="73">
                  <c:v>694.09681801514171</c:v>
                </c:pt>
                <c:pt idx="74">
                  <c:v>690.72027143310311</c:v>
                </c:pt>
                <c:pt idx="75">
                  <c:v>687.34372485106428</c:v>
                </c:pt>
                <c:pt idx="76">
                  <c:v>683.96717826902557</c:v>
                </c:pt>
                <c:pt idx="77">
                  <c:v>680.59063168698697</c:v>
                </c:pt>
                <c:pt idx="78">
                  <c:v>677.21408510494825</c:v>
                </c:pt>
                <c:pt idx="79">
                  <c:v>673.83753852290965</c:v>
                </c:pt>
                <c:pt idx="80">
                  <c:v>673.83753852290965</c:v>
                </c:pt>
                <c:pt idx="81">
                  <c:v>673.83753852290965</c:v>
                </c:pt>
                <c:pt idx="82">
                  <c:v>673.83753852290965</c:v>
                </c:pt>
                <c:pt idx="83">
                  <c:v>673.83753852290965</c:v>
                </c:pt>
                <c:pt idx="84">
                  <c:v>673.83753852290965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B5-4289-A72A-0318FFC4B2C7}"/>
            </c:ext>
          </c:extLst>
        </c:ser>
        <c:ser>
          <c:idx val="1"/>
          <c:order val="1"/>
          <c:tx>
            <c:strRef>
              <c:f>Emissions!$C$17</c:f>
              <c:strCache>
                <c:ptCount val="1"/>
                <c:pt idx="0">
                  <c:v>PC1LT3 + HDPUV4</c:v>
                </c:pt>
              </c:strCache>
            </c:strRef>
          </c:tx>
          <c:spPr>
            <a:ln w="38100" cap="rnd">
              <a:solidFill>
                <a:srgbClr val="49494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Emissions!$C$24:$C$108</c:f>
              <c:numCache>
                <c:formatCode>General</c:formatCode>
                <c:ptCount val="85"/>
                <c:pt idx="0">
                  <c:v>1835.0555441128845</c:v>
                </c:pt>
                <c:pt idx="1">
                  <c:v>1806.4667999014434</c:v>
                </c:pt>
                <c:pt idx="2">
                  <c:v>1777.8780556900101</c:v>
                </c:pt>
                <c:pt idx="3">
                  <c:v>1749.2893114785691</c:v>
                </c:pt>
                <c:pt idx="4">
                  <c:v>1720.700567267128</c:v>
                </c:pt>
                <c:pt idx="5">
                  <c:v>1692.1118230556947</c:v>
                </c:pt>
                <c:pt idx="6">
                  <c:v>1623.0685203400199</c:v>
                </c:pt>
                <c:pt idx="7">
                  <c:v>1635.8711007971101</c:v>
                </c:pt>
                <c:pt idx="8">
                  <c:v>1621.9526086082399</c:v>
                </c:pt>
                <c:pt idx="9">
                  <c:v>1588.9842402847801</c:v>
                </c:pt>
                <c:pt idx="10">
                  <c:v>1561.6131833422598</c:v>
                </c:pt>
                <c:pt idx="11">
                  <c:v>1531.68904006759</c:v>
                </c:pt>
                <c:pt idx="12">
                  <c:v>1497.99508960868</c:v>
                </c:pt>
                <c:pt idx="13">
                  <c:v>1464.15511058689</c:v>
                </c:pt>
                <c:pt idx="14">
                  <c:v>1427.8730940307901</c:v>
                </c:pt>
                <c:pt idx="15">
                  <c:v>1388.5859459061401</c:v>
                </c:pt>
                <c:pt idx="16">
                  <c:v>1346.6147009157201</c:v>
                </c:pt>
                <c:pt idx="17">
                  <c:v>1303.9223146019699</c:v>
                </c:pt>
                <c:pt idx="18">
                  <c:v>1262.0043730008299</c:v>
                </c:pt>
                <c:pt idx="19">
                  <c:v>1221.47073867058</c:v>
                </c:pt>
                <c:pt idx="20">
                  <c:v>1181.5077077703399</c:v>
                </c:pt>
                <c:pt idx="21">
                  <c:v>1142.63059333248</c:v>
                </c:pt>
                <c:pt idx="22">
                  <c:v>1106.34729543966</c:v>
                </c:pt>
                <c:pt idx="23">
                  <c:v>1071.17147714881</c:v>
                </c:pt>
                <c:pt idx="24">
                  <c:v>1035.29768095756</c:v>
                </c:pt>
                <c:pt idx="25">
                  <c:v>1002.7456942208701</c:v>
                </c:pt>
                <c:pt idx="26">
                  <c:v>971.83359976897395</c:v>
                </c:pt>
                <c:pt idx="27">
                  <c:v>942.33554528475497</c:v>
                </c:pt>
                <c:pt idx="28">
                  <c:v>912.86658605085802</c:v>
                </c:pt>
                <c:pt idx="29">
                  <c:v>882.69008691172598</c:v>
                </c:pt>
                <c:pt idx="30">
                  <c:v>852.21367254824202</c:v>
                </c:pt>
                <c:pt idx="31">
                  <c:v>822.08281283859901</c:v>
                </c:pt>
                <c:pt idx="32">
                  <c:v>793.24756331465005</c:v>
                </c:pt>
                <c:pt idx="33">
                  <c:v>762.82420274386095</c:v>
                </c:pt>
                <c:pt idx="34">
                  <c:v>731.36110957450194</c:v>
                </c:pt>
                <c:pt idx="35">
                  <c:v>730.98523261776245</c:v>
                </c:pt>
                <c:pt idx="36">
                  <c:v>730.60935566102285</c:v>
                </c:pt>
                <c:pt idx="37">
                  <c:v>730.23347870428336</c:v>
                </c:pt>
                <c:pt idx="38">
                  <c:v>729.85760174754387</c:v>
                </c:pt>
                <c:pt idx="39">
                  <c:v>729.48172479080426</c:v>
                </c:pt>
                <c:pt idx="40">
                  <c:v>729.10584783406478</c:v>
                </c:pt>
                <c:pt idx="41">
                  <c:v>728.72997087732517</c:v>
                </c:pt>
                <c:pt idx="42">
                  <c:v>728.35409392058568</c:v>
                </c:pt>
                <c:pt idx="43">
                  <c:v>727.97821696384608</c:v>
                </c:pt>
                <c:pt idx="44">
                  <c:v>727.60234000710659</c:v>
                </c:pt>
                <c:pt idx="45">
                  <c:v>727.22646305036699</c:v>
                </c:pt>
                <c:pt idx="46">
                  <c:v>726.8505860936275</c:v>
                </c:pt>
                <c:pt idx="47">
                  <c:v>726.4747091368879</c:v>
                </c:pt>
                <c:pt idx="48">
                  <c:v>726.09883218014841</c:v>
                </c:pt>
                <c:pt idx="49">
                  <c:v>725.7229552234088</c:v>
                </c:pt>
                <c:pt idx="50">
                  <c:v>725.50615447628081</c:v>
                </c:pt>
                <c:pt idx="51">
                  <c:v>725.28935372915294</c:v>
                </c:pt>
                <c:pt idx="52">
                  <c:v>725.07255298202494</c:v>
                </c:pt>
                <c:pt idx="53">
                  <c:v>724.85575223489707</c:v>
                </c:pt>
                <c:pt idx="54">
                  <c:v>724.63895148776908</c:v>
                </c:pt>
                <c:pt idx="55">
                  <c:v>724.42215074064109</c:v>
                </c:pt>
                <c:pt idx="56">
                  <c:v>724.20534999351321</c:v>
                </c:pt>
                <c:pt idx="57">
                  <c:v>723.98854924638522</c:v>
                </c:pt>
                <c:pt idx="58">
                  <c:v>723.77174849925734</c:v>
                </c:pt>
                <c:pt idx="59">
                  <c:v>723.55494775212946</c:v>
                </c:pt>
                <c:pt idx="60">
                  <c:v>723.33814700500147</c:v>
                </c:pt>
                <c:pt idx="61">
                  <c:v>723.12134625787348</c:v>
                </c:pt>
                <c:pt idx="62">
                  <c:v>722.90454551074549</c:v>
                </c:pt>
                <c:pt idx="63">
                  <c:v>722.68774476361762</c:v>
                </c:pt>
                <c:pt idx="64">
                  <c:v>722.47094401648963</c:v>
                </c:pt>
                <c:pt idx="65">
                  <c:v>719.10378760304661</c:v>
                </c:pt>
                <c:pt idx="66">
                  <c:v>715.7366311896036</c:v>
                </c:pt>
                <c:pt idx="67">
                  <c:v>712.36947477616047</c:v>
                </c:pt>
                <c:pt idx="68">
                  <c:v>709.00231836271735</c:v>
                </c:pt>
                <c:pt idx="69">
                  <c:v>705.63516194927445</c:v>
                </c:pt>
                <c:pt idx="70">
                  <c:v>702.26800553583132</c:v>
                </c:pt>
                <c:pt idx="71">
                  <c:v>698.90084912238819</c:v>
                </c:pt>
                <c:pt idx="72">
                  <c:v>695.53369270894518</c:v>
                </c:pt>
                <c:pt idx="73">
                  <c:v>692.16653629550217</c:v>
                </c:pt>
                <c:pt idx="74">
                  <c:v>688.79937988205904</c:v>
                </c:pt>
                <c:pt idx="75">
                  <c:v>685.43222346861603</c:v>
                </c:pt>
                <c:pt idx="76">
                  <c:v>682.0650670551729</c:v>
                </c:pt>
                <c:pt idx="77">
                  <c:v>678.69791064173</c:v>
                </c:pt>
                <c:pt idx="78">
                  <c:v>675.33075422828688</c:v>
                </c:pt>
                <c:pt idx="79">
                  <c:v>671.96359781484375</c:v>
                </c:pt>
                <c:pt idx="80">
                  <c:v>671.96359781484375</c:v>
                </c:pt>
                <c:pt idx="81">
                  <c:v>671.96359781484375</c:v>
                </c:pt>
                <c:pt idx="82">
                  <c:v>671.96359781484375</c:v>
                </c:pt>
                <c:pt idx="83">
                  <c:v>671.96359781484375</c:v>
                </c:pt>
                <c:pt idx="84">
                  <c:v>671.96359781484375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B5-4289-A72A-0318FFC4B2C7}"/>
            </c:ext>
          </c:extLst>
        </c:ser>
        <c:ser>
          <c:idx val="2"/>
          <c:order val="2"/>
          <c:tx>
            <c:strRef>
              <c:f>Emissions!$D$17</c:f>
              <c:strCache>
                <c:ptCount val="1"/>
                <c:pt idx="0">
                  <c:v>PC2LT4 + HDPUV10</c:v>
                </c:pt>
              </c:strCache>
            </c:strRef>
          </c:tx>
          <c:spPr>
            <a:ln w="38100" cap="rnd">
              <a:solidFill>
                <a:srgbClr val="7F7F7F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Emissions!$D$24:$D$108</c:f>
              <c:numCache>
                <c:formatCode>General</c:formatCode>
                <c:ptCount val="85"/>
                <c:pt idx="0">
                  <c:v>1835.0555441128845</c:v>
                </c:pt>
                <c:pt idx="1">
                  <c:v>1806.4667999014434</c:v>
                </c:pt>
                <c:pt idx="2">
                  <c:v>1777.8780556900101</c:v>
                </c:pt>
                <c:pt idx="3">
                  <c:v>1749.2893114785691</c:v>
                </c:pt>
                <c:pt idx="4">
                  <c:v>1720.700567267128</c:v>
                </c:pt>
                <c:pt idx="5">
                  <c:v>1692.1118230556947</c:v>
                </c:pt>
                <c:pt idx="6">
                  <c:v>1623.0685203400199</c:v>
                </c:pt>
                <c:pt idx="7">
                  <c:v>1635.8711007971101</c:v>
                </c:pt>
                <c:pt idx="8">
                  <c:v>1621.9526086082399</c:v>
                </c:pt>
                <c:pt idx="9">
                  <c:v>1588.9842402847801</c:v>
                </c:pt>
                <c:pt idx="10">
                  <c:v>1561.6131833422598</c:v>
                </c:pt>
                <c:pt idx="11">
                  <c:v>1531.0395640675899</c:v>
                </c:pt>
                <c:pt idx="12">
                  <c:v>1496.49003760868</c:v>
                </c:pt>
                <c:pt idx="13">
                  <c:v>1461.7867195868901</c:v>
                </c:pt>
                <c:pt idx="14">
                  <c:v>1424.5788680641699</c:v>
                </c:pt>
                <c:pt idx="15">
                  <c:v>1384.4195065834001</c:v>
                </c:pt>
                <c:pt idx="16">
                  <c:v>1341.52568624018</c:v>
                </c:pt>
                <c:pt idx="17">
                  <c:v>1298.2599279840299</c:v>
                </c:pt>
                <c:pt idx="18">
                  <c:v>1255.7536552039699</c:v>
                </c:pt>
                <c:pt idx="19">
                  <c:v>1214.70326575678</c:v>
                </c:pt>
                <c:pt idx="20">
                  <c:v>1174.4263145303701</c:v>
                </c:pt>
                <c:pt idx="21">
                  <c:v>1135.2454496946102</c:v>
                </c:pt>
                <c:pt idx="22">
                  <c:v>1098.8817015674902</c:v>
                </c:pt>
                <c:pt idx="23">
                  <c:v>1062.80015803371</c:v>
                </c:pt>
                <c:pt idx="24">
                  <c:v>1025.9936670254001</c:v>
                </c:pt>
                <c:pt idx="25">
                  <c:v>992.06700952374001</c:v>
                </c:pt>
                <c:pt idx="26">
                  <c:v>960.16528796756302</c:v>
                </c:pt>
                <c:pt idx="27">
                  <c:v>929.84078765145603</c:v>
                </c:pt>
                <c:pt idx="28">
                  <c:v>899.22296256616403</c:v>
                </c:pt>
                <c:pt idx="29">
                  <c:v>868.37167762910099</c:v>
                </c:pt>
                <c:pt idx="30">
                  <c:v>837.80325371002402</c:v>
                </c:pt>
                <c:pt idx="31">
                  <c:v>807.55016104632296</c:v>
                </c:pt>
                <c:pt idx="32">
                  <c:v>778.67532213696393</c:v>
                </c:pt>
                <c:pt idx="33">
                  <c:v>748.372615979447</c:v>
                </c:pt>
                <c:pt idx="34">
                  <c:v>717.34078059671197</c:v>
                </c:pt>
                <c:pt idx="35">
                  <c:v>716.97210927138997</c:v>
                </c:pt>
                <c:pt idx="36">
                  <c:v>716.60343794606797</c:v>
                </c:pt>
                <c:pt idx="37">
                  <c:v>716.23476662074586</c:v>
                </c:pt>
                <c:pt idx="38">
                  <c:v>715.86609529542386</c:v>
                </c:pt>
                <c:pt idx="39">
                  <c:v>715.49742397010186</c:v>
                </c:pt>
                <c:pt idx="40">
                  <c:v>715.12875264477975</c:v>
                </c:pt>
                <c:pt idx="41">
                  <c:v>714.76008131945775</c:v>
                </c:pt>
                <c:pt idx="42">
                  <c:v>714.39140999413576</c:v>
                </c:pt>
                <c:pt idx="43">
                  <c:v>714.02273866881376</c:v>
                </c:pt>
                <c:pt idx="44">
                  <c:v>713.65406734349165</c:v>
                </c:pt>
                <c:pt idx="45">
                  <c:v>713.28539601816965</c:v>
                </c:pt>
                <c:pt idx="46">
                  <c:v>712.91672469284765</c:v>
                </c:pt>
                <c:pt idx="47">
                  <c:v>712.54805336752554</c:v>
                </c:pt>
                <c:pt idx="48">
                  <c:v>712.17938204220354</c:v>
                </c:pt>
                <c:pt idx="49">
                  <c:v>711.81071071688154</c:v>
                </c:pt>
                <c:pt idx="50">
                  <c:v>711.59806608054146</c:v>
                </c:pt>
                <c:pt idx="51">
                  <c:v>711.3854214442016</c:v>
                </c:pt>
                <c:pt idx="52">
                  <c:v>711.17277680786151</c:v>
                </c:pt>
                <c:pt idx="53">
                  <c:v>710.96013217152165</c:v>
                </c:pt>
                <c:pt idx="54">
                  <c:v>710.74748753518179</c:v>
                </c:pt>
                <c:pt idx="55">
                  <c:v>710.5348428988417</c:v>
                </c:pt>
                <c:pt idx="56">
                  <c:v>710.32219826250184</c:v>
                </c:pt>
                <c:pt idx="57">
                  <c:v>710.10955362616187</c:v>
                </c:pt>
                <c:pt idx="58">
                  <c:v>709.8969089898219</c:v>
                </c:pt>
                <c:pt idx="59">
                  <c:v>709.68426435348204</c:v>
                </c:pt>
                <c:pt idx="60">
                  <c:v>709.47161971714195</c:v>
                </c:pt>
                <c:pt idx="61">
                  <c:v>709.25897508080209</c:v>
                </c:pt>
                <c:pt idx="62">
                  <c:v>709.04633044446211</c:v>
                </c:pt>
                <c:pt idx="63">
                  <c:v>708.83368580812214</c:v>
                </c:pt>
                <c:pt idx="64">
                  <c:v>708.62104117178217</c:v>
                </c:pt>
                <c:pt idx="65">
                  <c:v>705.31843377525854</c:v>
                </c:pt>
                <c:pt idx="66">
                  <c:v>702.0158263787348</c:v>
                </c:pt>
                <c:pt idx="67">
                  <c:v>698.71321898221106</c:v>
                </c:pt>
                <c:pt idx="68">
                  <c:v>695.41061158568743</c:v>
                </c:pt>
                <c:pt idx="69">
                  <c:v>692.10800418916381</c:v>
                </c:pt>
                <c:pt idx="70">
                  <c:v>688.80539679264007</c:v>
                </c:pt>
                <c:pt idx="71">
                  <c:v>685.50278939611633</c:v>
                </c:pt>
                <c:pt idx="72">
                  <c:v>682.2001819995927</c:v>
                </c:pt>
                <c:pt idx="73">
                  <c:v>678.89757460306907</c:v>
                </c:pt>
                <c:pt idx="74">
                  <c:v>675.59496720654533</c:v>
                </c:pt>
                <c:pt idx="75">
                  <c:v>672.29235981002159</c:v>
                </c:pt>
                <c:pt idx="76">
                  <c:v>668.98975241349797</c:v>
                </c:pt>
                <c:pt idx="77">
                  <c:v>665.68714501697434</c:v>
                </c:pt>
                <c:pt idx="78">
                  <c:v>662.3845376204506</c:v>
                </c:pt>
                <c:pt idx="79">
                  <c:v>659.08193022392686</c:v>
                </c:pt>
                <c:pt idx="80">
                  <c:v>659.08193022392686</c:v>
                </c:pt>
                <c:pt idx="81">
                  <c:v>659.08193022392686</c:v>
                </c:pt>
                <c:pt idx="82">
                  <c:v>659.08193022392686</c:v>
                </c:pt>
                <c:pt idx="83">
                  <c:v>659.08193022392686</c:v>
                </c:pt>
                <c:pt idx="84">
                  <c:v>659.08193022392686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B5-4289-A72A-0318FFC4B2C7}"/>
            </c:ext>
          </c:extLst>
        </c:ser>
        <c:ser>
          <c:idx val="3"/>
          <c:order val="3"/>
          <c:tx>
            <c:strRef>
              <c:f>Emissions!$E$17</c:f>
              <c:strCache>
                <c:ptCount val="1"/>
                <c:pt idx="0">
                  <c:v>PC6LT8 + HDPUV14</c:v>
                </c:pt>
              </c:strCache>
            </c:strRef>
          </c:tx>
          <c:spPr>
            <a:ln w="38100" cap="rnd">
              <a:solidFill>
                <a:srgbClr val="595959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Emissions!$E$24:$E$108</c:f>
              <c:numCache>
                <c:formatCode>General</c:formatCode>
                <c:ptCount val="85"/>
                <c:pt idx="0">
                  <c:v>1835.0555441128845</c:v>
                </c:pt>
                <c:pt idx="1">
                  <c:v>1806.4667999014434</c:v>
                </c:pt>
                <c:pt idx="2">
                  <c:v>1777.8780556900101</c:v>
                </c:pt>
                <c:pt idx="3">
                  <c:v>1749.2893114785691</c:v>
                </c:pt>
                <c:pt idx="4">
                  <c:v>1720.700567267128</c:v>
                </c:pt>
                <c:pt idx="5">
                  <c:v>1692.1118230556947</c:v>
                </c:pt>
                <c:pt idx="6">
                  <c:v>1623.0685203400199</c:v>
                </c:pt>
                <c:pt idx="7">
                  <c:v>1635.8711007971101</c:v>
                </c:pt>
                <c:pt idx="8">
                  <c:v>1621.9526086082399</c:v>
                </c:pt>
                <c:pt idx="9">
                  <c:v>1588.9842402847801</c:v>
                </c:pt>
                <c:pt idx="10">
                  <c:v>1561.6131833422598</c:v>
                </c:pt>
                <c:pt idx="11">
                  <c:v>1529.29198606759</c:v>
                </c:pt>
                <c:pt idx="12">
                  <c:v>1490.69729560868</c:v>
                </c:pt>
                <c:pt idx="13">
                  <c:v>1451.11791058689</c:v>
                </c:pt>
                <c:pt idx="14">
                  <c:v>1406.3067218285601</c:v>
                </c:pt>
                <c:pt idx="15">
                  <c:v>1356.0742915578401</c:v>
                </c:pt>
                <c:pt idx="16">
                  <c:v>1301.69741612025</c:v>
                </c:pt>
                <c:pt idx="17">
                  <c:v>1246.1479011899801</c:v>
                </c:pt>
                <c:pt idx="18">
                  <c:v>1191.6874630130301</c:v>
                </c:pt>
                <c:pt idx="19">
                  <c:v>1139.03868650241</c:v>
                </c:pt>
                <c:pt idx="20">
                  <c:v>1087.2155789687099</c:v>
                </c:pt>
                <c:pt idx="21">
                  <c:v>1037.24930969353</c:v>
                </c:pt>
                <c:pt idx="22">
                  <c:v>990.72805911845694</c:v>
                </c:pt>
                <c:pt idx="23">
                  <c:v>946.34840754638606</c:v>
                </c:pt>
                <c:pt idx="24">
                  <c:v>903.10590984223995</c:v>
                </c:pt>
                <c:pt idx="25">
                  <c:v>864.57859073316592</c:v>
                </c:pt>
                <c:pt idx="26">
                  <c:v>828.97153187209494</c:v>
                </c:pt>
                <c:pt idx="27">
                  <c:v>796.29107258439899</c:v>
                </c:pt>
                <c:pt idx="28">
                  <c:v>763.99184017958703</c:v>
                </c:pt>
                <c:pt idx="29">
                  <c:v>733.31960796071894</c:v>
                </c:pt>
                <c:pt idx="30">
                  <c:v>704.76460309091306</c:v>
                </c:pt>
                <c:pt idx="31">
                  <c:v>677.24963140616705</c:v>
                </c:pt>
                <c:pt idx="32">
                  <c:v>651.20691549784806</c:v>
                </c:pt>
                <c:pt idx="33">
                  <c:v>625.63799052448292</c:v>
                </c:pt>
                <c:pt idx="34">
                  <c:v>600.31247262588295</c:v>
                </c:pt>
                <c:pt idx="35">
                  <c:v>600.00394702567075</c:v>
                </c:pt>
                <c:pt idx="36">
                  <c:v>599.69542142545856</c:v>
                </c:pt>
                <c:pt idx="37">
                  <c:v>599.38689582524637</c:v>
                </c:pt>
                <c:pt idx="38">
                  <c:v>599.07837022503406</c:v>
                </c:pt>
                <c:pt idx="39">
                  <c:v>598.76984462482187</c:v>
                </c:pt>
                <c:pt idx="40">
                  <c:v>598.46131902460968</c:v>
                </c:pt>
                <c:pt idx="41">
                  <c:v>598.15279342439749</c:v>
                </c:pt>
                <c:pt idx="42">
                  <c:v>597.84426782418529</c:v>
                </c:pt>
                <c:pt idx="43">
                  <c:v>597.53574222397299</c:v>
                </c:pt>
                <c:pt idx="44">
                  <c:v>597.2272166237608</c:v>
                </c:pt>
                <c:pt idx="45">
                  <c:v>596.9186910235486</c:v>
                </c:pt>
                <c:pt idx="46">
                  <c:v>596.61016542333641</c:v>
                </c:pt>
                <c:pt idx="47">
                  <c:v>596.30163982312422</c:v>
                </c:pt>
                <c:pt idx="48">
                  <c:v>595.99311422291191</c:v>
                </c:pt>
                <c:pt idx="49">
                  <c:v>595.68458862269972</c:v>
                </c:pt>
                <c:pt idx="50">
                  <c:v>595.50663522748675</c:v>
                </c:pt>
                <c:pt idx="51">
                  <c:v>595.32868183227379</c:v>
                </c:pt>
                <c:pt idx="52">
                  <c:v>595.15072843706082</c:v>
                </c:pt>
                <c:pt idx="53">
                  <c:v>594.97277504184797</c:v>
                </c:pt>
                <c:pt idx="54">
                  <c:v>594.794821646635</c:v>
                </c:pt>
                <c:pt idx="55">
                  <c:v>594.61686825142203</c:v>
                </c:pt>
                <c:pt idx="56">
                  <c:v>594.43891485620918</c:v>
                </c:pt>
                <c:pt idx="57">
                  <c:v>594.2609614609961</c:v>
                </c:pt>
                <c:pt idx="58">
                  <c:v>594.08300806578325</c:v>
                </c:pt>
                <c:pt idx="59">
                  <c:v>593.90505467057039</c:v>
                </c:pt>
                <c:pt idx="60">
                  <c:v>593.72710127535731</c:v>
                </c:pt>
                <c:pt idx="61">
                  <c:v>593.54914788014446</c:v>
                </c:pt>
                <c:pt idx="62">
                  <c:v>593.37119448493149</c:v>
                </c:pt>
                <c:pt idx="63">
                  <c:v>593.19324108971853</c:v>
                </c:pt>
                <c:pt idx="64">
                  <c:v>593.01528769450556</c:v>
                </c:pt>
                <c:pt idx="65">
                  <c:v>590.25147380583974</c:v>
                </c:pt>
                <c:pt idx="66">
                  <c:v>587.48765991717391</c:v>
                </c:pt>
                <c:pt idx="67">
                  <c:v>584.72384602850798</c:v>
                </c:pt>
                <c:pt idx="68">
                  <c:v>581.96003213984204</c:v>
                </c:pt>
                <c:pt idx="69">
                  <c:v>579.19621825117622</c:v>
                </c:pt>
                <c:pt idx="70">
                  <c:v>576.43240436251028</c:v>
                </c:pt>
                <c:pt idx="71">
                  <c:v>573.66859047384446</c:v>
                </c:pt>
                <c:pt idx="72">
                  <c:v>570.90477658517852</c:v>
                </c:pt>
                <c:pt idx="73">
                  <c:v>568.1409626965127</c:v>
                </c:pt>
                <c:pt idx="74">
                  <c:v>565.37714880784677</c:v>
                </c:pt>
                <c:pt idx="75">
                  <c:v>562.61333491918083</c:v>
                </c:pt>
                <c:pt idx="76">
                  <c:v>559.84952103051501</c:v>
                </c:pt>
                <c:pt idx="77">
                  <c:v>557.08570714184918</c:v>
                </c:pt>
                <c:pt idx="78">
                  <c:v>554.32189325318325</c:v>
                </c:pt>
                <c:pt idx="79">
                  <c:v>551.55807936451731</c:v>
                </c:pt>
                <c:pt idx="80">
                  <c:v>551.55807936451731</c:v>
                </c:pt>
                <c:pt idx="81">
                  <c:v>551.55807936451731</c:v>
                </c:pt>
                <c:pt idx="82">
                  <c:v>551.55807936451731</c:v>
                </c:pt>
                <c:pt idx="83">
                  <c:v>551.55807936451731</c:v>
                </c:pt>
                <c:pt idx="84">
                  <c:v>551.55807936451731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B5-4289-A72A-0318FFC4B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013624"/>
        <c:axId val="233013232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Emissions!$F$17</c15:sqref>
                        </c15:formulaRef>
                      </c:ext>
                    </c:extLst>
                    <c:strCache>
                      <c:ptCount val="1"/>
                      <c:pt idx="0">
                        <c:v>Alt 4</c:v>
                      </c:pt>
                    </c:strCache>
                  </c:strRef>
                </c:tx>
                <c:spPr>
                  <a:ln w="28575" cap="rnd">
                    <a:solidFill>
                      <a:srgbClr val="494949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Emissions!$F$24:$F$58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1835.0555441128845</c:v>
                      </c:pt>
                      <c:pt idx="1">
                        <c:v>1806.4667999014434</c:v>
                      </c:pt>
                      <c:pt idx="2">
                        <c:v>1777.8780556900101</c:v>
                      </c:pt>
                      <c:pt idx="3">
                        <c:v>1749.2893114785691</c:v>
                      </c:pt>
                      <c:pt idx="4">
                        <c:v>1720.700567267128</c:v>
                      </c:pt>
                      <c:pt idx="5">
                        <c:v>1692.1118230556947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29B5-4289-A72A-0318FFC4B2C7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Emissions!$G$17</c15:sqref>
                        </c15:formulaRef>
                      </c:ext>
                    </c:extLst>
                    <c:strCache>
                      <c:ptCount val="1"/>
                      <c:pt idx="0">
                        <c:v>Alt 5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Emissions!$G$24:$G$58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1835.0555441128845</c:v>
                      </c:pt>
                      <c:pt idx="1">
                        <c:v>1806.4667999014434</c:v>
                      </c:pt>
                      <c:pt idx="2">
                        <c:v>1777.8780556900101</c:v>
                      </c:pt>
                      <c:pt idx="3">
                        <c:v>1749.2893114785691</c:v>
                      </c:pt>
                      <c:pt idx="4">
                        <c:v>1720.700567267128</c:v>
                      </c:pt>
                      <c:pt idx="5">
                        <c:v>1692.1118230556947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9B5-4289-A72A-0318FFC4B2C7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Emissions!$H$17</c15:sqref>
                        </c15:formulaRef>
                      </c:ext>
                    </c:extLst>
                    <c:strCache>
                      <c:ptCount val="1"/>
                      <c:pt idx="0">
                        <c:v>Alt 6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Emissions!$H$24:$H$58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1835.0555441128845</c:v>
                      </c:pt>
                      <c:pt idx="1">
                        <c:v>1806.4667999014434</c:v>
                      </c:pt>
                      <c:pt idx="2">
                        <c:v>1777.8780556900101</c:v>
                      </c:pt>
                      <c:pt idx="3">
                        <c:v>1749.2893114785691</c:v>
                      </c:pt>
                      <c:pt idx="4">
                        <c:v>1720.700567267128</c:v>
                      </c:pt>
                      <c:pt idx="5">
                        <c:v>1692.1118230556947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9B5-4289-A72A-0318FFC4B2C7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Emissions!$I$17</c15:sqref>
                        </c15:formulaRef>
                      </c:ext>
                    </c:extLst>
                    <c:strCache>
                      <c:ptCount val="1"/>
                      <c:pt idx="0">
                        <c:v>Alt 7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Emissions!$I$24:$I$58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1835.0555441128845</c:v>
                      </c:pt>
                      <c:pt idx="1">
                        <c:v>1806.4667999014434</c:v>
                      </c:pt>
                      <c:pt idx="2">
                        <c:v>1777.8780556900101</c:v>
                      </c:pt>
                      <c:pt idx="3">
                        <c:v>1749.2893114785691</c:v>
                      </c:pt>
                      <c:pt idx="4">
                        <c:v>1720.700567267128</c:v>
                      </c:pt>
                      <c:pt idx="5">
                        <c:v>1692.1118230556947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9B5-4289-A72A-0318FFC4B2C7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Emissions!$J$17</c15:sqref>
                        </c15:formulaRef>
                      </c:ext>
                    </c:extLst>
                    <c:strCache>
                      <c:ptCount val="1"/>
                      <c:pt idx="0">
                        <c:v>Alt 8</c:v>
                      </c:pt>
                    </c:strCache>
                  </c:strRef>
                </c:tx>
                <c:spPr>
                  <a:ln w="28575" cap="rnd">
                    <a:solidFill>
                      <a:schemeClr val="tx1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Emissions!$J$24:$J$58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1835.0555441128845</c:v>
                      </c:pt>
                      <c:pt idx="1">
                        <c:v>1806.4667999014434</c:v>
                      </c:pt>
                      <c:pt idx="2">
                        <c:v>1777.8780556900101</c:v>
                      </c:pt>
                      <c:pt idx="3">
                        <c:v>1749.2893114785691</c:v>
                      </c:pt>
                      <c:pt idx="4">
                        <c:v>1720.700567267128</c:v>
                      </c:pt>
                      <c:pt idx="5">
                        <c:v>1692.1118230556947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9B5-4289-A72A-0318FFC4B2C7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Emissions!$K$17</c15:sqref>
                        </c15:formulaRef>
                      </c:ext>
                    </c:extLst>
                    <c:strCache>
                      <c:ptCount val="1"/>
                      <c:pt idx="0">
                        <c:v>Alt 9</c:v>
                      </c:pt>
                    </c:strCache>
                  </c:strRef>
                </c:tx>
                <c:spPr>
                  <a:ln w="28575" cap="rnd">
                    <a:solidFill>
                      <a:srgbClr val="7F7F7F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Emissions!$K$24:$K$58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1835.0555441128845</c:v>
                      </c:pt>
                      <c:pt idx="1">
                        <c:v>1806.4667999014434</c:v>
                      </c:pt>
                      <c:pt idx="2">
                        <c:v>1777.8780556900101</c:v>
                      </c:pt>
                      <c:pt idx="3">
                        <c:v>1749.2893114785691</c:v>
                      </c:pt>
                      <c:pt idx="4">
                        <c:v>1720.700567267128</c:v>
                      </c:pt>
                      <c:pt idx="5">
                        <c:v>1692.1118230556947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29B5-4289-A72A-0318FFC4B2C7}"/>
                  </c:ext>
                </c:extLst>
              </c15:ser>
            </c15:filteredLineSeries>
          </c:ext>
        </c:extLst>
      </c:lineChart>
      <c:catAx>
        <c:axId val="23301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232"/>
        <c:crosses val="autoZero"/>
        <c:auto val="1"/>
        <c:lblAlgn val="ctr"/>
        <c:lblOffset val="100"/>
        <c:tickLblSkip val="5"/>
        <c:noMultiLvlLbl val="0"/>
      </c:catAx>
      <c:valAx>
        <c:axId val="233013232"/>
        <c:scaling>
          <c:orientation val="minMax"/>
          <c:max val="1600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MMT CO</a:t>
                </a:r>
                <a:r>
                  <a:rPr lang="en-US" sz="1200" b="0" i="0" u="none" strike="noStrike" baseline="0">
                    <a:solidFill>
                      <a:sysClr val="windowText" lastClr="000000"/>
                    </a:solidFill>
                  </a:rPr>
                  <a:t>₂</a:t>
                </a:r>
                <a:endParaRPr lang="en-US" sz="12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791440403874363"/>
          <c:y val="0.8944011322474632"/>
          <c:w val="0.82343711493030369"/>
          <c:h val="9.5443805299331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SSP1</a:t>
            </a:r>
            <a:r>
              <a:rPr lang="en-US" baseline="0"/>
              <a:t> 2.6 - Alt0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(1)'!$B$15:$B$37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(1)'!$J$15:$J$37</c:f>
              <c:numCache>
                <c:formatCode>0.00</c:formatCode>
                <c:ptCount val="23"/>
                <c:pt idx="0">
                  <c:v>0.85108222477680151</c:v>
                </c:pt>
                <c:pt idx="1">
                  <c:v>1.3149582275851959</c:v>
                </c:pt>
                <c:pt idx="2">
                  <c:v>2.2146199510847793</c:v>
                </c:pt>
                <c:pt idx="3">
                  <c:v>3.4122962890311164</c:v>
                </c:pt>
                <c:pt idx="4">
                  <c:v>4.8645840700193022</c:v>
                </c:pt>
                <c:pt idx="5">
                  <c:v>6.5920869816241998</c:v>
                </c:pt>
                <c:pt idx="6">
                  <c:v>8.5549049479167145</c:v>
                </c:pt>
                <c:pt idx="7">
                  <c:v>10.810573386994752</c:v>
                </c:pt>
                <c:pt idx="8">
                  <c:v>13.299761410028033</c:v>
                </c:pt>
                <c:pt idx="9">
                  <c:v>16.096804739960518</c:v>
                </c:pt>
                <c:pt idx="10">
                  <c:v>19.173208956375099</c:v>
                </c:pt>
                <c:pt idx="11">
                  <c:v>22.504288685501646</c:v>
                </c:pt>
                <c:pt idx="12">
                  <c:v>26.121172888771234</c:v>
                </c:pt>
                <c:pt idx="13">
                  <c:v>29.901131536878573</c:v>
                </c:pt>
                <c:pt idx="14">
                  <c:v>33.852683595113199</c:v>
                </c:pt>
                <c:pt idx="15">
                  <c:v>37.898825739006959</c:v>
                </c:pt>
                <c:pt idx="16">
                  <c:v>42.07668062614124</c:v>
                </c:pt>
                <c:pt idx="17">
                  <c:v>46.266572245843463</c:v>
                </c:pt>
                <c:pt idx="18">
                  <c:v>50.488964434297266</c:v>
                </c:pt>
                <c:pt idx="19">
                  <c:v>54.707576032949689</c:v>
                </c:pt>
                <c:pt idx="20">
                  <c:v>58.898035833472548</c:v>
                </c:pt>
                <c:pt idx="21">
                  <c:v>63.046177675250213</c:v>
                </c:pt>
                <c:pt idx="22">
                  <c:v>67.116842250353585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96-4D06-997C-F7127B2B8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(1)'!$C$15:$C$37</c:f>
              <c:numCache>
                <c:formatCode>0.00</c:formatCode>
                <c:ptCount val="23"/>
                <c:pt idx="0">
                  <c:v>0.63959318099999996</c:v>
                </c:pt>
                <c:pt idx="1">
                  <c:v>0.54236465199999995</c:v>
                </c:pt>
                <c:pt idx="2">
                  <c:v>0.77213053399999998</c:v>
                </c:pt>
                <c:pt idx="3">
                  <c:v>0.86815092599999999</c:v>
                </c:pt>
                <c:pt idx="4">
                  <c:v>0.97556141699999999</c:v>
                </c:pt>
                <c:pt idx="5">
                  <c:v>1.1155016129999999</c:v>
                </c:pt>
                <c:pt idx="6">
                  <c:v>1.238923475</c:v>
                </c:pt>
                <c:pt idx="7">
                  <c:v>1.3990753380000001</c:v>
                </c:pt>
                <c:pt idx="8">
                  <c:v>1.5291745539999999</c:v>
                </c:pt>
                <c:pt idx="9">
                  <c:v>1.6978212210000001</c:v>
                </c:pt>
                <c:pt idx="10">
                  <c:v>1.8517435739999999</c:v>
                </c:pt>
                <c:pt idx="11">
                  <c:v>1.994827691</c:v>
                </c:pt>
                <c:pt idx="12">
                  <c:v>2.1522710250000001</c:v>
                </c:pt>
                <c:pt idx="13">
                  <c:v>2.2578715150000002</c:v>
                </c:pt>
                <c:pt idx="14">
                  <c:v>2.3699417110000001</c:v>
                </c:pt>
                <c:pt idx="15">
                  <c:v>2.4526620050000001</c:v>
                </c:pt>
                <c:pt idx="16">
                  <c:v>2.5528968089999999</c:v>
                </c:pt>
                <c:pt idx="17">
                  <c:v>2.6069570049999999</c:v>
                </c:pt>
                <c:pt idx="18">
                  <c:v>2.6712072010000001</c:v>
                </c:pt>
                <c:pt idx="19">
                  <c:v>2.7224259260000001</c:v>
                </c:pt>
                <c:pt idx="20">
                  <c:v>2.76500024</c:v>
                </c:pt>
                <c:pt idx="21">
                  <c:v>2.8025369069999999</c:v>
                </c:pt>
                <c:pt idx="22">
                  <c:v>2.8264020049999998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96-4D06-997C-F7127B2B8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GBox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Radio" firstButton="1" fmlaLink="$S$2" lockText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123825</xdr:rowOff>
    </xdr:from>
    <xdr:to>
      <xdr:col>1</xdr:col>
      <xdr:colOff>349251</xdr:colOff>
      <xdr:row>5</xdr:row>
      <xdr:rowOff>67688</xdr:rowOff>
    </xdr:to>
    <xdr:pic>
      <xdr:nvPicPr>
        <xdr:cNvPr id="2" name="Picture 1" descr="MAGICC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863601" cy="861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330201</xdr:colOff>
      <xdr:row>0</xdr:row>
      <xdr:rowOff>104775</xdr:rowOff>
    </xdr:from>
    <xdr:to>
      <xdr:col>3</xdr:col>
      <xdr:colOff>2508480</xdr:colOff>
      <xdr:row>5</xdr:row>
      <xdr:rowOff>22120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9801" y="104775"/>
          <a:ext cx="2787302" cy="80317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528108</xdr:colOff>
      <xdr:row>10</xdr:row>
      <xdr:rowOff>104775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9600" y="1304925"/>
          <a:ext cx="528108" cy="485775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9</a:t>
          </a:r>
        </a:p>
      </xdr:txBody>
    </xdr:sp>
    <xdr:clientData/>
  </xdr:twoCellAnchor>
  <xdr:twoCellAnchor>
    <xdr:from>
      <xdr:col>0</xdr:col>
      <xdr:colOff>609599</xdr:colOff>
      <xdr:row>13</xdr:row>
      <xdr:rowOff>0</xdr:rowOff>
    </xdr:from>
    <xdr:to>
      <xdr:col>1</xdr:col>
      <xdr:colOff>581024</xdr:colOff>
      <xdr:row>15</xdr:row>
      <xdr:rowOff>153450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9599" y="2228850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10</a:t>
          </a:r>
        </a:p>
      </xdr:txBody>
    </xdr:sp>
    <xdr:clientData/>
  </xdr:twoCellAnchor>
  <xdr:twoCellAnchor>
    <xdr:from>
      <xdr:col>0</xdr:col>
      <xdr:colOff>609599</xdr:colOff>
      <xdr:row>17</xdr:row>
      <xdr:rowOff>76200</xdr:rowOff>
    </xdr:from>
    <xdr:to>
      <xdr:col>1</xdr:col>
      <xdr:colOff>581024</xdr:colOff>
      <xdr:row>20</xdr:row>
      <xdr:rowOff>39150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9599" y="3067050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11</a:t>
          </a:r>
        </a:p>
      </xdr:txBody>
    </xdr:sp>
    <xdr:clientData/>
  </xdr:twoCellAnchor>
  <xdr:twoCellAnchor>
    <xdr:from>
      <xdr:col>9</xdr:col>
      <xdr:colOff>9524</xdr:colOff>
      <xdr:row>7</xdr:row>
      <xdr:rowOff>19050</xdr:rowOff>
    </xdr:from>
    <xdr:to>
      <xdr:col>9</xdr:col>
      <xdr:colOff>590549</xdr:colOff>
      <xdr:row>9</xdr:row>
      <xdr:rowOff>172500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429374" y="1133475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12</a:t>
          </a:r>
        </a:p>
      </xdr:txBody>
    </xdr:sp>
    <xdr:clientData/>
  </xdr:twoCellAnchor>
  <xdr:twoCellAnchor editAs="oneCell">
    <xdr:from>
      <xdr:col>10</xdr:col>
      <xdr:colOff>28575</xdr:colOff>
      <xdr:row>8</xdr:row>
      <xdr:rowOff>9525</xdr:rowOff>
    </xdr:from>
    <xdr:to>
      <xdr:col>13</xdr:col>
      <xdr:colOff>504824</xdr:colOff>
      <xdr:row>12</xdr:row>
      <xdr:rowOff>69204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1314450"/>
          <a:ext cx="2305050" cy="7867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9524</xdr:colOff>
      <xdr:row>12</xdr:row>
      <xdr:rowOff>123825</xdr:rowOff>
    </xdr:from>
    <xdr:to>
      <xdr:col>9</xdr:col>
      <xdr:colOff>590549</xdr:colOff>
      <xdr:row>15</xdr:row>
      <xdr:rowOff>86775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429374" y="2162175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13</a:t>
          </a:r>
        </a:p>
      </xdr:txBody>
    </xdr:sp>
    <xdr:clientData/>
  </xdr:twoCellAnchor>
  <xdr:twoCellAnchor>
    <xdr:from>
      <xdr:col>9</xdr:col>
      <xdr:colOff>9524</xdr:colOff>
      <xdr:row>17</xdr:row>
      <xdr:rowOff>9525</xdr:rowOff>
    </xdr:from>
    <xdr:to>
      <xdr:col>9</xdr:col>
      <xdr:colOff>590549</xdr:colOff>
      <xdr:row>19</xdr:row>
      <xdr:rowOff>162975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429374" y="3000375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20</xdr:row>
          <xdr:rowOff>123825</xdr:rowOff>
        </xdr:from>
        <xdr:to>
          <xdr:col>12</xdr:col>
          <xdr:colOff>180975</xdr:colOff>
          <xdr:row>24</xdr:row>
          <xdr:rowOff>85725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Select Below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561975</xdr:colOff>
      <xdr:row>21</xdr:row>
      <xdr:rowOff>115015</xdr:rowOff>
    </xdr:from>
    <xdr:to>
      <xdr:col>12</xdr:col>
      <xdr:colOff>142875</xdr:colOff>
      <xdr:row>22</xdr:row>
      <xdr:rowOff>115015</xdr:rowOff>
    </xdr:to>
    <xdr:pic>
      <xdr:nvPicPr>
        <xdr:cNvPr id="19" name="Picture 18" descr="http://bryjo.com/wp-content/uploads/2012/06/red-flags-bryjo-300x300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386786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27</xdr:row>
      <xdr:rowOff>30480</xdr:rowOff>
    </xdr:from>
    <xdr:to>
      <xdr:col>11</xdr:col>
      <xdr:colOff>571500</xdr:colOff>
      <xdr:row>30</xdr:row>
      <xdr:rowOff>68580</xdr:rowOff>
    </xdr:to>
    <xdr:sp macro="" textlink="">
      <xdr:nvSpPr>
        <xdr:cNvPr id="20" name="Down Arrow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772400" y="4739640"/>
          <a:ext cx="571500" cy="586740"/>
        </a:xfrm>
        <a:prstGeom prst="down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endParaRPr lang="en-US" sz="1600" b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561975</xdr:colOff>
          <xdr:row>34</xdr:row>
          <xdr:rowOff>104775</xdr:rowOff>
        </xdr:from>
        <xdr:to>
          <xdr:col>11</xdr:col>
          <xdr:colOff>228600</xdr:colOff>
          <xdr:row>36</xdr:row>
          <xdr:rowOff>123825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Tables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352425</xdr:colOff>
          <xdr:row>34</xdr:row>
          <xdr:rowOff>104775</xdr:rowOff>
        </xdr:from>
        <xdr:to>
          <xdr:col>13</xdr:col>
          <xdr:colOff>85725</xdr:colOff>
          <xdr:row>36</xdr:row>
          <xdr:rowOff>142875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Graphs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21</xdr:row>
          <xdr:rowOff>76200</xdr:rowOff>
        </xdr:from>
        <xdr:to>
          <xdr:col>12</xdr:col>
          <xdr:colOff>9525</xdr:colOff>
          <xdr:row>22</xdr:row>
          <xdr:rowOff>104775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MAGICC6 Results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22</xdr:row>
          <xdr:rowOff>180975</xdr:rowOff>
        </xdr:from>
        <xdr:to>
          <xdr:col>12</xdr:col>
          <xdr:colOff>66675</xdr:colOff>
          <xdr:row>24</xdr:row>
          <xdr:rowOff>9525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ICF SLR Module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13</xdr:row>
          <xdr:rowOff>66675</xdr:rowOff>
        </xdr:from>
        <xdr:to>
          <xdr:col>13</xdr:col>
          <xdr:colOff>371475</xdr:colOff>
          <xdr:row>16</xdr:row>
          <xdr:rowOff>104775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Process MAGICC Results!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340178</xdr:colOff>
      <xdr:row>1</xdr:row>
      <xdr:rowOff>27214</xdr:rowOff>
    </xdr:from>
    <xdr:to>
      <xdr:col>12</xdr:col>
      <xdr:colOff>227239</xdr:colOff>
      <xdr:row>30</xdr:row>
      <xdr:rowOff>23359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313720</xdr:colOff>
      <xdr:row>2</xdr:row>
      <xdr:rowOff>53671</xdr:rowOff>
    </xdr:from>
    <xdr:to>
      <xdr:col>24</xdr:col>
      <xdr:colOff>428020</xdr:colOff>
      <xdr:row>29</xdr:row>
      <xdr:rowOff>126243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108856</xdr:colOff>
      <xdr:row>1</xdr:row>
      <xdr:rowOff>27214</xdr:rowOff>
    </xdr:from>
    <xdr:to>
      <xdr:col>36</xdr:col>
      <xdr:colOff>608239</xdr:colOff>
      <xdr:row>30</xdr:row>
      <xdr:rowOff>23359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141514</xdr:colOff>
      <xdr:row>1</xdr:row>
      <xdr:rowOff>16328</xdr:rowOff>
    </xdr:from>
    <xdr:to>
      <xdr:col>49</xdr:col>
      <xdr:colOff>255814</xdr:colOff>
      <xdr:row>28</xdr:row>
      <xdr:rowOff>88900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49</xdr:col>
      <xdr:colOff>476250</xdr:colOff>
      <xdr:row>2</xdr:row>
      <xdr:rowOff>76200</xdr:rowOff>
    </xdr:from>
    <xdr:to>
      <xdr:col>63</xdr:col>
      <xdr:colOff>120650</xdr:colOff>
      <xdr:row>29</xdr:row>
      <xdr:rowOff>144236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300-000006000000}"/>
            </a:ext>
            <a:ext uri="{147F2762-F138-4A5C-976F-8EAC2B608ADB}">
              <a16:predDERef xmlns:a16="http://schemas.microsoft.com/office/drawing/2014/main" pre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63</xdr:col>
      <xdr:colOff>381000</xdr:colOff>
      <xdr:row>2</xdr:row>
      <xdr:rowOff>4989</xdr:rowOff>
    </xdr:from>
    <xdr:to>
      <xdr:col>78</xdr:col>
      <xdr:colOff>0</xdr:colOff>
      <xdr:row>29</xdr:row>
      <xdr:rowOff>108857</xdr:rowOff>
    </xdr:to>
    <xdr:graphicFrame macro="">
      <xdr:nvGraphicFramePr>
        <xdr:cNvPr id="10" name="Chart 6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78</xdr:col>
      <xdr:colOff>533399</xdr:colOff>
      <xdr:row>1</xdr:row>
      <xdr:rowOff>146503</xdr:rowOff>
    </xdr:from>
    <xdr:to>
      <xdr:col>90</xdr:col>
      <xdr:colOff>257174</xdr:colOff>
      <xdr:row>25</xdr:row>
      <xdr:rowOff>50347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63</xdr:col>
      <xdr:colOff>444500</xdr:colOff>
      <xdr:row>30</xdr:row>
      <xdr:rowOff>12700</xdr:rowOff>
    </xdr:from>
    <xdr:to>
      <xdr:col>78</xdr:col>
      <xdr:colOff>63500</xdr:colOff>
      <xdr:row>57</xdr:row>
      <xdr:rowOff>116568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17</xdr:row>
      <xdr:rowOff>180975</xdr:rowOff>
    </xdr:from>
    <xdr:to>
      <xdr:col>6</xdr:col>
      <xdr:colOff>0</xdr:colOff>
      <xdr:row>19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724150" y="3848100"/>
          <a:ext cx="474345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17% below 2005 = 476.2 MMTCO2</a:t>
          </a:r>
        </a:p>
      </xdr:txBody>
    </xdr:sp>
    <xdr:clientData/>
  </xdr:twoCellAnchor>
  <xdr:twoCellAnchor>
    <xdr:from>
      <xdr:col>1</xdr:col>
      <xdr:colOff>66675</xdr:colOff>
      <xdr:row>14</xdr:row>
      <xdr:rowOff>85725</xdr:rowOff>
    </xdr:from>
    <xdr:to>
      <xdr:col>6</xdr:col>
      <xdr:colOff>0</xdr:colOff>
      <xdr:row>16</xdr:row>
      <xdr:rowOff>18825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743200" y="3181350"/>
          <a:ext cx="4724400" cy="3141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ysClr val="windowText" lastClr="000000"/>
              </a:solidFill>
              <a:latin typeface="Calibri"/>
            </a:rPr>
            <a:t>Note: CO</a:t>
          </a:r>
          <a:r>
            <a:rPr lang="en-US" sz="1100" baseline="-25000">
              <a:solidFill>
                <a:sysClr val="windowText" lastClr="000000"/>
              </a:solidFill>
              <a:latin typeface="Calibri"/>
            </a:rPr>
            <a:t>2</a:t>
          </a:r>
          <a:r>
            <a:rPr lang="en-US" sz="1100">
              <a:solidFill>
                <a:sysClr val="windowText" lastClr="000000"/>
              </a:solidFill>
              <a:latin typeface="Calibri"/>
            </a:rPr>
            <a:t> emissions for MD/HD vehicles  in 2005 are 517.8 MMTCO</a:t>
          </a:r>
          <a:r>
            <a:rPr lang="en-US" sz="1100" baseline="-25000">
              <a:solidFill>
                <a:sysClr val="windowText" lastClr="000000"/>
              </a:solidFill>
              <a:latin typeface="Calibri"/>
            </a:rPr>
            <a:t>2</a:t>
          </a:r>
          <a:r>
            <a:rPr lang="en-US" sz="1100">
              <a:solidFill>
                <a:sysClr val="windowText" lastClr="000000"/>
              </a:solidFill>
              <a:latin typeface="Calibri"/>
            </a:rPr>
            <a:t>. </a:t>
          </a: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s/CAFE4/Shared%20Documents/MAGICC6/CAFE6/MAGICC/Final%20Interpolation%20Files/Interpolation_11.14.2022_SSP24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Directions"/>
      <sheetName val="Changelog"/>
      <sheetName val="ListofScenarios"/>
      <sheetName val="REF"/>
      <sheetName val="SSP126"/>
      <sheetName val="SSP245"/>
      <sheetName val="OtherScenario"/>
      <sheetName val="SSP370"/>
      <sheetName val="REF Data"/>
      <sheetName val="Conversions+"/>
      <sheetName val="Tables"/>
      <sheetName val="REF Fuel"/>
      <sheetName val="REF 2005"/>
      <sheetName val="GHG emissions totals"/>
      <sheetName val="nonGHG emissions totals"/>
      <sheetName val="EPA GHG Data"/>
      <sheetName val="EPA nonGHG Data"/>
      <sheetName val="Emissions (1)"/>
      <sheetName val="MAGICC (1)"/>
      <sheetName val="Emissions (2)"/>
      <sheetName val="MAGICC (2)"/>
      <sheetName val="Emissions (3)"/>
      <sheetName val="MAGICC (3)"/>
      <sheetName val="Emissions (4)"/>
      <sheetName val="MAGICC (4)"/>
      <sheetName val="Emissions (5)"/>
      <sheetName val="MAGICC (5)"/>
      <sheetName val="Emissions (6)"/>
      <sheetName val="MAGICC (6)"/>
      <sheetName val="Emissions (7)"/>
      <sheetName val="MAGICC (7)"/>
      <sheetName val="Emissions (8)"/>
      <sheetName val="MAGICC (8)"/>
      <sheetName val="Emissions (9)"/>
      <sheetName val="MAGICC (9)"/>
      <sheetName val="Emissions (10)"/>
      <sheetName val="MAGICC (10)"/>
      <sheetName val="Interpolation_11.14"/>
    </sheetNames>
    <definedNames>
      <definedName name="RadioOut" refersTo="='ListofScenarios'!$C$24"/>
    </definedNames>
    <sheetDataSet>
      <sheetData sheetId="0" refreshError="1"/>
      <sheetData sheetId="1" refreshError="1"/>
      <sheetData sheetId="2" refreshError="1"/>
      <sheetData sheetId="3">
        <row r="24">
          <cell r="C24">
            <v>2</v>
          </cell>
        </row>
        <row r="25">
          <cell r="B25">
            <v>1</v>
          </cell>
          <cell r="C25" t="str">
            <v>SSP3-7.0</v>
          </cell>
        </row>
        <row r="26">
          <cell r="B26">
            <v>2</v>
          </cell>
          <cell r="C26" t="str">
            <v>SSP2-4.5</v>
          </cell>
        </row>
        <row r="27">
          <cell r="B27">
            <v>3</v>
          </cell>
          <cell r="C27" t="str">
            <v>SSP1-2.6</v>
          </cell>
        </row>
        <row r="28">
          <cell r="B28">
            <v>4</v>
          </cell>
          <cell r="C28" t="str">
            <v>Other</v>
          </cell>
        </row>
      </sheetData>
      <sheetData sheetId="4" refreshError="1"/>
      <sheetData sheetId="5" refreshError="1"/>
      <sheetData sheetId="6">
        <row r="135">
          <cell r="C135">
            <v>2484191.0576414065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10">
          <cell r="C10">
            <v>62500</v>
          </cell>
          <cell r="D10">
            <v>0</v>
          </cell>
          <cell r="E10">
            <v>0</v>
          </cell>
        </row>
        <row r="11">
          <cell r="C11">
            <v>62200</v>
          </cell>
          <cell r="D11">
            <v>300</v>
          </cell>
          <cell r="E11">
            <v>1.2076365828513705E-4</v>
          </cell>
          <cell r="F11">
            <v>4.7999999999999996E-3</v>
          </cell>
        </row>
        <row r="12">
          <cell r="C12">
            <v>61300</v>
          </cell>
          <cell r="D12">
            <v>1200</v>
          </cell>
          <cell r="E12">
            <v>4.830546331405482E-4</v>
          </cell>
          <cell r="F12">
            <v>1.9199999999999998E-2</v>
          </cell>
        </row>
        <row r="13">
          <cell r="C13">
            <v>53500</v>
          </cell>
          <cell r="D13">
            <v>9000</v>
          </cell>
          <cell r="E13">
            <v>3.6229097485541112E-3</v>
          </cell>
          <cell r="F13">
            <v>0.14399999999999999</v>
          </cell>
        </row>
        <row r="14">
          <cell r="C14">
            <v>0</v>
          </cell>
          <cell r="D14">
            <v>62500</v>
          </cell>
          <cell r="E14">
            <v>2.5159095476070217E-2</v>
          </cell>
          <cell r="F14">
            <v>1</v>
          </cell>
        </row>
        <row r="15">
          <cell r="C15">
            <v>0</v>
          </cell>
          <cell r="D15">
            <v>62500</v>
          </cell>
          <cell r="E15">
            <v>2.5159095476070217E-2</v>
          </cell>
          <cell r="F15">
            <v>1</v>
          </cell>
        </row>
        <row r="16">
          <cell r="C16">
            <v>0</v>
          </cell>
          <cell r="D16">
            <v>62500</v>
          </cell>
          <cell r="E16">
            <v>2.5159095476070217E-2</v>
          </cell>
          <cell r="F16">
            <v>1</v>
          </cell>
        </row>
        <row r="17">
          <cell r="C17">
            <v>0</v>
          </cell>
          <cell r="D17">
            <v>62500</v>
          </cell>
          <cell r="E17">
            <v>2.5159095476070217E-2</v>
          </cell>
          <cell r="F17">
            <v>1</v>
          </cell>
        </row>
        <row r="18">
          <cell r="C18">
            <v>0</v>
          </cell>
          <cell r="D18">
            <v>62500</v>
          </cell>
          <cell r="E18">
            <v>2.5159095476070217E-2</v>
          </cell>
          <cell r="F18">
            <v>1</v>
          </cell>
        </row>
        <row r="19">
          <cell r="C19">
            <v>0</v>
          </cell>
          <cell r="D19">
            <v>62500</v>
          </cell>
          <cell r="E19">
            <v>2.5159095476070217E-2</v>
          </cell>
        </row>
        <row r="31">
          <cell r="C31">
            <v>1720.700567267128</v>
          </cell>
          <cell r="D31">
            <v>1720.700567267128</v>
          </cell>
          <cell r="E31">
            <v>1720.700567267128</v>
          </cell>
          <cell r="F31">
            <v>1720.700567267128</v>
          </cell>
          <cell r="G31">
            <v>1720.700567267128</v>
          </cell>
          <cell r="H31">
            <v>1720.700567267128</v>
          </cell>
          <cell r="I31">
            <v>1720.700567267128</v>
          </cell>
          <cell r="J31">
            <v>1720.700567267128</v>
          </cell>
          <cell r="K31">
            <v>1720.700567267128</v>
          </cell>
          <cell r="L31">
            <v>1720.700567267128</v>
          </cell>
        </row>
        <row r="32">
          <cell r="C32">
            <v>1045.4420543374799</v>
          </cell>
          <cell r="D32">
            <v>1035.29768095756</v>
          </cell>
          <cell r="E32">
            <v>1025.9936670254001</v>
          </cell>
          <cell r="F32">
            <v>903.10590984223995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729.63144344166301</v>
          </cell>
          <cell r="D33">
            <v>727.60234000710659</v>
          </cell>
          <cell r="E33">
            <v>713.65406734349165</v>
          </cell>
          <cell r="F33">
            <v>597.2272166237608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724.48573725349013</v>
          </cell>
          <cell r="D34">
            <v>722.47094401648963</v>
          </cell>
          <cell r="E34">
            <v>708.62104117178217</v>
          </cell>
          <cell r="F34">
            <v>593.01528769450556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>
            <v>673.83753852290965</v>
          </cell>
          <cell r="D35">
            <v>671.96359781484375</v>
          </cell>
          <cell r="E35">
            <v>659.08193022392686</v>
          </cell>
          <cell r="F35">
            <v>551.55807936451731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9">
          <cell r="C39">
            <v>58.404628781257628</v>
          </cell>
          <cell r="D39">
            <v>58.404628781257628</v>
          </cell>
          <cell r="E39">
            <v>58.404628781257628</v>
          </cell>
          <cell r="F39">
            <v>58.404628781257628</v>
          </cell>
          <cell r="G39">
            <v>58.404628781257628</v>
          </cell>
          <cell r="H39">
            <v>58.404628781257628</v>
          </cell>
          <cell r="I39">
            <v>58.404628781257628</v>
          </cell>
          <cell r="J39">
            <v>58.404628781257628</v>
          </cell>
          <cell r="K39">
            <v>58.404628781257628</v>
          </cell>
          <cell r="L39">
            <v>58.404628781257628</v>
          </cell>
        </row>
        <row r="40">
          <cell r="C40">
            <v>38.808710678693501</v>
          </cell>
          <cell r="D40">
            <v>38.514851877025997</v>
          </cell>
          <cell r="E40">
            <v>38.249895292099495</v>
          </cell>
          <cell r="F40">
            <v>34.898183815737745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>
            <v>30.02318758897545</v>
          </cell>
          <cell r="D41">
            <v>29.946500920735055</v>
          </cell>
          <cell r="E41">
            <v>29.545787105303575</v>
          </cell>
          <cell r="F41">
            <v>26.38536780726022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>
            <v>29.81144986364313</v>
          </cell>
          <cell r="D42">
            <v>29.73530402607399</v>
          </cell>
          <cell r="E42">
            <v>29.337416234079789</v>
          </cell>
          <cell r="F42">
            <v>26.199285708382167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C43">
            <v>27.727356058201902</v>
          </cell>
          <cell r="D43">
            <v>27.656533513163424</v>
          </cell>
          <cell r="E43">
            <v>27.286461727648248</v>
          </cell>
          <cell r="F43">
            <v>24.367715311720108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7">
          <cell r="C47">
            <v>20.771497859248161</v>
          </cell>
          <cell r="D47">
            <v>20.771497859248161</v>
          </cell>
          <cell r="E47">
            <v>20.771497859248161</v>
          </cell>
          <cell r="F47">
            <v>20.771497859248161</v>
          </cell>
          <cell r="G47">
            <v>20.771497859248161</v>
          </cell>
          <cell r="H47">
            <v>20.771497859248161</v>
          </cell>
          <cell r="I47">
            <v>20.771497859248161</v>
          </cell>
          <cell r="J47">
            <v>20.771497859248161</v>
          </cell>
          <cell r="K47">
            <v>20.771497859248161</v>
          </cell>
          <cell r="L47">
            <v>0</v>
          </cell>
        </row>
        <row r="48">
          <cell r="C48">
            <v>10.84736729488862</v>
          </cell>
          <cell r="D48">
            <v>10.729005469850321</v>
          </cell>
          <cell r="E48">
            <v>10.612620592221624</v>
          </cell>
          <cell r="F48">
            <v>9.0724519677143771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7.165523145329888</v>
          </cell>
          <cell r="D49">
            <v>7.1408385717187173</v>
          </cell>
          <cell r="E49">
            <v>6.9607500933936706</v>
          </cell>
          <cell r="F49">
            <v>5.5047511138896601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7.1149884855069727</v>
          </cell>
          <cell r="D50">
            <v>7.0904779991892237</v>
          </cell>
          <cell r="E50">
            <v>6.9116595900280942</v>
          </cell>
          <cell r="F50">
            <v>5.465929004281171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6.6175855246897299</v>
          </cell>
          <cell r="D51">
            <v>6.5947885461999123</v>
          </cell>
          <cell r="E51">
            <v>6.4284711841376661</v>
          </cell>
          <cell r="F51">
            <v>5.0838104279989578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</sheetData>
      <sheetData sheetId="12" refreshError="1"/>
      <sheetData sheetId="13" refreshError="1"/>
      <sheetData sheetId="14">
        <row r="12">
          <cell r="B12">
            <v>2149531730.4386902</v>
          </cell>
          <cell r="C12">
            <v>2149531730.4386902</v>
          </cell>
          <cell r="D12">
            <v>2149531730.4386902</v>
          </cell>
          <cell r="E12">
            <v>2149531730.4386902</v>
          </cell>
          <cell r="F12">
            <v>2149531730.4386902</v>
          </cell>
          <cell r="G12">
            <v>2149531730.4386902</v>
          </cell>
          <cell r="H12">
            <v>2149531730.4386902</v>
          </cell>
          <cell r="I12">
            <v>2149531730.4386902</v>
          </cell>
          <cell r="J12">
            <v>2149531730.4386902</v>
          </cell>
          <cell r="K12">
            <v>2149531730.4386902</v>
          </cell>
          <cell r="N12">
            <v>71640894.894647598</v>
          </cell>
          <cell r="O12">
            <v>71640894.894647598</v>
          </cell>
          <cell r="P12">
            <v>71640894.894647598</v>
          </cell>
          <cell r="Q12">
            <v>71640894.894647598</v>
          </cell>
          <cell r="R12">
            <v>71640894.894647598</v>
          </cell>
          <cell r="S12">
            <v>71640894.894647598</v>
          </cell>
          <cell r="T12">
            <v>71640894.894647598</v>
          </cell>
          <cell r="U12">
            <v>71640894.894647598</v>
          </cell>
          <cell r="V12">
            <v>71640894.894647598</v>
          </cell>
          <cell r="W12">
            <v>71640894.894647598</v>
          </cell>
          <cell r="Z12">
            <v>28711206.57291472</v>
          </cell>
          <cell r="AA12">
            <v>28711206.57291472</v>
          </cell>
          <cell r="AB12">
            <v>28711206.57291472</v>
          </cell>
          <cell r="AC12">
            <v>28711206.57291472</v>
          </cell>
          <cell r="AD12">
            <v>28711206.57291472</v>
          </cell>
          <cell r="AE12">
            <v>28711206.57291472</v>
          </cell>
          <cell r="AF12">
            <v>28711206.57291472</v>
          </cell>
          <cell r="AG12">
            <v>28711206.57291472</v>
          </cell>
          <cell r="AH12">
            <v>28711206.57291472</v>
          </cell>
        </row>
        <row r="21">
          <cell r="B21">
            <v>1892233032.535759</v>
          </cell>
          <cell r="C21">
            <v>1892233032.535759</v>
          </cell>
          <cell r="D21">
            <v>1892233032.535759</v>
          </cell>
          <cell r="E21">
            <v>1892233032.535759</v>
          </cell>
          <cell r="F21">
            <v>1892233032.535759</v>
          </cell>
          <cell r="G21">
            <v>1892233032.535759</v>
          </cell>
          <cell r="H21">
            <v>1892233032.535759</v>
          </cell>
          <cell r="I21">
            <v>1892233032.535759</v>
          </cell>
          <cell r="J21">
            <v>1892233032.535759</v>
          </cell>
          <cell r="K21">
            <v>1892233032.535759</v>
          </cell>
        </row>
        <row r="22">
          <cell r="B22">
            <v>1863644288.3243179</v>
          </cell>
          <cell r="C22">
            <v>1863644288.3243179</v>
          </cell>
          <cell r="D22">
            <v>1863644288.3243179</v>
          </cell>
          <cell r="E22">
            <v>1863644288.3243179</v>
          </cell>
          <cell r="F22">
            <v>1863644288.3243179</v>
          </cell>
          <cell r="G22">
            <v>1863644288.3243179</v>
          </cell>
          <cell r="H22">
            <v>1863644288.3243179</v>
          </cell>
          <cell r="I22">
            <v>1863644288.3243179</v>
          </cell>
          <cell r="J22">
            <v>1863644288.3243179</v>
          </cell>
          <cell r="K22">
            <v>1863644288.3243179</v>
          </cell>
        </row>
        <row r="23">
          <cell r="B23">
            <v>1835055544.1128845</v>
          </cell>
          <cell r="C23">
            <v>1835055544.1128845</v>
          </cell>
          <cell r="D23">
            <v>1835055544.1128845</v>
          </cell>
          <cell r="E23">
            <v>1835055544.1128845</v>
          </cell>
          <cell r="F23">
            <v>1835055544.1128845</v>
          </cell>
          <cell r="G23">
            <v>1835055544.1128845</v>
          </cell>
          <cell r="H23">
            <v>1835055544.1128845</v>
          </cell>
          <cell r="I23">
            <v>1835055544.1128845</v>
          </cell>
          <cell r="J23">
            <v>1835055544.1128845</v>
          </cell>
          <cell r="K23">
            <v>1835055544.1128845</v>
          </cell>
        </row>
        <row r="24">
          <cell r="B24">
            <v>1806466799.9014435</v>
          </cell>
          <cell r="C24">
            <v>1806466799.9014435</v>
          </cell>
          <cell r="D24">
            <v>1806466799.9014435</v>
          </cell>
          <cell r="E24">
            <v>1806466799.9014435</v>
          </cell>
          <cell r="F24">
            <v>1806466799.9014435</v>
          </cell>
          <cell r="G24">
            <v>1806466799.9014435</v>
          </cell>
          <cell r="H24">
            <v>1806466799.9014435</v>
          </cell>
          <cell r="I24">
            <v>1806466799.9014435</v>
          </cell>
          <cell r="J24">
            <v>1806466799.9014435</v>
          </cell>
          <cell r="K24">
            <v>1806466799.9014435</v>
          </cell>
        </row>
        <row r="25">
          <cell r="B25">
            <v>1777878055.6900101</v>
          </cell>
          <cell r="C25">
            <v>1777878055.6900101</v>
          </cell>
          <cell r="D25">
            <v>1777878055.6900101</v>
          </cell>
          <cell r="E25">
            <v>1777878055.6900101</v>
          </cell>
          <cell r="F25">
            <v>1777878055.6900101</v>
          </cell>
          <cell r="G25">
            <v>1777878055.6900101</v>
          </cell>
          <cell r="H25">
            <v>1777878055.6900101</v>
          </cell>
          <cell r="I25">
            <v>1777878055.6900101</v>
          </cell>
          <cell r="J25">
            <v>1777878055.6900101</v>
          </cell>
          <cell r="K25">
            <v>1777878055.6900101</v>
          </cell>
        </row>
        <row r="26">
          <cell r="B26">
            <v>1749289311.478569</v>
          </cell>
          <cell r="C26">
            <v>1749289311.478569</v>
          </cell>
          <cell r="D26">
            <v>1749289311.478569</v>
          </cell>
          <cell r="E26">
            <v>1749289311.478569</v>
          </cell>
          <cell r="F26">
            <v>1749289311.478569</v>
          </cell>
          <cell r="G26">
            <v>1749289311.478569</v>
          </cell>
          <cell r="H26">
            <v>1749289311.478569</v>
          </cell>
          <cell r="I26">
            <v>1749289311.478569</v>
          </cell>
          <cell r="J26">
            <v>1749289311.478569</v>
          </cell>
          <cell r="K26">
            <v>1749289311.478569</v>
          </cell>
        </row>
        <row r="27">
          <cell r="B27">
            <v>1720700567.267128</v>
          </cell>
          <cell r="C27">
            <v>1720700567.267128</v>
          </cell>
          <cell r="D27">
            <v>1720700567.267128</v>
          </cell>
          <cell r="E27">
            <v>1720700567.267128</v>
          </cell>
          <cell r="F27">
            <v>1720700567.267128</v>
          </cell>
          <cell r="G27">
            <v>1720700567.267128</v>
          </cell>
          <cell r="H27">
            <v>1720700567.267128</v>
          </cell>
          <cell r="I27">
            <v>1720700567.267128</v>
          </cell>
          <cell r="J27">
            <v>1720700567.267128</v>
          </cell>
          <cell r="K27">
            <v>1720700567.267128</v>
          </cell>
        </row>
        <row r="28">
          <cell r="B28">
            <v>1692111823.0556946</v>
          </cell>
          <cell r="C28">
            <v>1692111823.0556946</v>
          </cell>
          <cell r="D28">
            <v>1692111823.0556946</v>
          </cell>
          <cell r="E28">
            <v>1692111823.0556946</v>
          </cell>
          <cell r="F28">
            <v>1692111823.0556946</v>
          </cell>
          <cell r="G28">
            <v>1692111823.0556946</v>
          </cell>
          <cell r="H28">
            <v>1692111823.0556946</v>
          </cell>
          <cell r="I28">
            <v>1692111823.0556946</v>
          </cell>
          <cell r="J28">
            <v>1692111823.0556946</v>
          </cell>
          <cell r="K28">
            <v>1692111823.0556946</v>
          </cell>
        </row>
        <row r="29">
          <cell r="B29">
            <v>1623068520.3400199</v>
          </cell>
          <cell r="C29">
            <v>1623068520.3400199</v>
          </cell>
          <cell r="D29">
            <v>1623068520.3400199</v>
          </cell>
          <cell r="E29">
            <v>1623068520.3400199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1635871100.7971101</v>
          </cell>
          <cell r="C30">
            <v>1635871100.7971101</v>
          </cell>
          <cell r="D30">
            <v>1635871100.7971101</v>
          </cell>
          <cell r="E30">
            <v>1635871100.7971101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1621952608.6082399</v>
          </cell>
          <cell r="C31">
            <v>1621952608.6082399</v>
          </cell>
          <cell r="D31">
            <v>1621952608.6082399</v>
          </cell>
          <cell r="E31">
            <v>1621952608.6082399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1588984240.28478</v>
          </cell>
          <cell r="C32">
            <v>1588984240.28478</v>
          </cell>
          <cell r="D32">
            <v>1588984240.28478</v>
          </cell>
          <cell r="E32">
            <v>1588984240.28478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1561613183.3422599</v>
          </cell>
          <cell r="C33">
            <v>1561613183.3422599</v>
          </cell>
          <cell r="D33">
            <v>1561613183.3422599</v>
          </cell>
          <cell r="E33">
            <v>1561613183.3422599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1533690636.06759</v>
          </cell>
          <cell r="C34">
            <v>1531689040.06759</v>
          </cell>
          <cell r="D34">
            <v>1531039564.06759</v>
          </cell>
          <cell r="E34">
            <v>1529291986.06759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1502036481.60868</v>
          </cell>
          <cell r="C35">
            <v>1497995089.60868</v>
          </cell>
          <cell r="D35">
            <v>1496490037.60868</v>
          </cell>
          <cell r="E35">
            <v>1490697295.60868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1470242686.58689</v>
          </cell>
          <cell r="C36">
            <v>1464155110.58689</v>
          </cell>
          <cell r="D36">
            <v>1461786719.58689</v>
          </cell>
          <cell r="E36">
            <v>1451117910.58689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1435196012.87026</v>
          </cell>
          <cell r="C37">
            <v>1427873094.0307901</v>
          </cell>
          <cell r="D37">
            <v>1424578868.0641699</v>
          </cell>
          <cell r="E37">
            <v>1406306721.8285601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49520171.618446998</v>
          </cell>
          <cell r="O37">
            <v>49328667.561581247</v>
          </cell>
          <cell r="P37">
            <v>49237424.957309254</v>
          </cell>
          <cell r="Q37">
            <v>48757588.725173004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Z37">
            <v>15454598.010840237</v>
          </cell>
          <cell r="AA37">
            <v>15365139.738809295</v>
          </cell>
          <cell r="AB37">
            <v>15324732.381996475</v>
          </cell>
          <cell r="AC37">
            <v>15090084.750887055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</row>
        <row r="38">
          <cell r="B38">
            <v>1397192587.7859199</v>
          </cell>
          <cell r="C38">
            <v>1388585945.9061401</v>
          </cell>
          <cell r="D38">
            <v>1384419506.5834</v>
          </cell>
          <cell r="E38">
            <v>1356074291.5578401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>
            <v>1356524877.36601</v>
          </cell>
          <cell r="C39">
            <v>1346614700.91572</v>
          </cell>
          <cell r="D39">
            <v>1341525686.24018</v>
          </cell>
          <cell r="E39">
            <v>1301697416.12025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>
            <v>1314161037.8485601</v>
          </cell>
          <cell r="C40">
            <v>1303922314.60197</v>
          </cell>
          <cell r="D40">
            <v>1298259927.98403</v>
          </cell>
          <cell r="E40">
            <v>1246147901.18998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>
            <v>1272243787.46122</v>
          </cell>
          <cell r="C41">
            <v>1262004373.0008299</v>
          </cell>
          <cell r="D41">
            <v>1255753655.20397</v>
          </cell>
          <cell r="E41">
            <v>1191687463.0130301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B42">
            <v>1231684439.0492101</v>
          </cell>
          <cell r="C42">
            <v>1221470738.6705799</v>
          </cell>
          <cell r="D42">
            <v>1214703265.7567799</v>
          </cell>
          <cell r="E42">
            <v>1139038686.5024099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1191881960.47932</v>
          </cell>
          <cell r="C43">
            <v>1181507707.77034</v>
          </cell>
          <cell r="D43">
            <v>1174426314.53037</v>
          </cell>
          <cell r="E43">
            <v>1087215578.9687099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B44">
            <v>1152893292.56322</v>
          </cell>
          <cell r="C44">
            <v>1142630593.33248</v>
          </cell>
          <cell r="D44">
            <v>1135245449.6946101</v>
          </cell>
          <cell r="E44">
            <v>1037249309.69353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>
            <v>1116250421.43104</v>
          </cell>
          <cell r="C45">
            <v>1106347295.4396601</v>
          </cell>
          <cell r="D45">
            <v>1098881701.5674901</v>
          </cell>
          <cell r="E45">
            <v>990728059.11845696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B46">
            <v>1080985081.8280001</v>
          </cell>
          <cell r="C46">
            <v>1071171477.14881</v>
          </cell>
          <cell r="D46">
            <v>1062800158.03371</v>
          </cell>
          <cell r="E46">
            <v>946348407.546386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B47">
            <v>1045442054.3374799</v>
          </cell>
          <cell r="C47">
            <v>1035297680.9575599</v>
          </cell>
          <cell r="D47">
            <v>1025993667.0254</v>
          </cell>
          <cell r="E47">
            <v>903105909.84223998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B48">
            <v>1012862178.54223</v>
          </cell>
          <cell r="C48">
            <v>1002745694.22087</v>
          </cell>
          <cell r="D48">
            <v>992067009.52374005</v>
          </cell>
          <cell r="E48">
            <v>864578590.73316598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B49">
            <v>981945744.29325497</v>
          </cell>
          <cell r="C49">
            <v>971833599.76897395</v>
          </cell>
          <cell r="D49">
            <v>960165287.96756303</v>
          </cell>
          <cell r="E49">
            <v>828971531.87209499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B50">
            <v>952231889.70057094</v>
          </cell>
          <cell r="C50">
            <v>942335545.28475499</v>
          </cell>
          <cell r="D50">
            <v>929840787.651456</v>
          </cell>
          <cell r="E50">
            <v>796291072.58439898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B51">
            <v>922673735.69562101</v>
          </cell>
          <cell r="C51">
            <v>912866586.05085802</v>
          </cell>
          <cell r="D51">
            <v>899222962.56616402</v>
          </cell>
          <cell r="E51">
            <v>763991840.17958701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B52">
            <v>891394428.84624398</v>
          </cell>
          <cell r="C52">
            <v>882690086.911726</v>
          </cell>
          <cell r="D52">
            <v>868371677.62910104</v>
          </cell>
          <cell r="E52">
            <v>733319607.96071899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B53">
            <v>859458001.74265897</v>
          </cell>
          <cell r="C53">
            <v>852213672.54824197</v>
          </cell>
          <cell r="D53">
            <v>837803253.710024</v>
          </cell>
          <cell r="E53">
            <v>704764603.09091306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B54">
            <v>827840944.85039997</v>
          </cell>
          <cell r="C54">
            <v>822082812.83859897</v>
          </cell>
          <cell r="D54">
            <v>807550161.04632294</v>
          </cell>
          <cell r="E54">
            <v>677249631.40616703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B55">
            <v>797565032.35211504</v>
          </cell>
          <cell r="C55">
            <v>793247563.31465006</v>
          </cell>
          <cell r="D55">
            <v>778675322.13696396</v>
          </cell>
          <cell r="E55">
            <v>651206915.49784803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B56">
            <v>765882316.22180903</v>
          </cell>
          <cell r="C56">
            <v>762824202.74386096</v>
          </cell>
          <cell r="D56">
            <v>748372615.97944701</v>
          </cell>
          <cell r="E56">
            <v>625637990.52448297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B57">
            <v>733400695.290133</v>
          </cell>
          <cell r="C57">
            <v>731361109.57450199</v>
          </cell>
          <cell r="D57">
            <v>717340780.59671199</v>
          </cell>
          <cell r="E57">
            <v>600312472.62588298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B58">
            <v>733023770.105286</v>
          </cell>
          <cell r="C58">
            <v>730985232.61776245</v>
          </cell>
          <cell r="D58">
            <v>716972109.27138996</v>
          </cell>
          <cell r="E58">
            <v>600003947.02567077</v>
          </cell>
        </row>
        <row r="59">
          <cell r="B59">
            <v>732646844.920439</v>
          </cell>
          <cell r="C59">
            <v>730609355.6610229</v>
          </cell>
          <cell r="D59">
            <v>716603437.94606793</v>
          </cell>
          <cell r="E59">
            <v>599695421.42545855</v>
          </cell>
        </row>
        <row r="60">
          <cell r="B60">
            <v>732269919.73559201</v>
          </cell>
          <cell r="C60">
            <v>730233478.70428336</v>
          </cell>
          <cell r="D60">
            <v>716234766.6207459</v>
          </cell>
          <cell r="E60">
            <v>599386895.82524633</v>
          </cell>
        </row>
        <row r="61">
          <cell r="B61">
            <v>731892994.55074501</v>
          </cell>
          <cell r="C61">
            <v>729857601.74754381</v>
          </cell>
          <cell r="D61">
            <v>715866095.29542387</v>
          </cell>
          <cell r="E61">
            <v>599078370.22503412</v>
          </cell>
        </row>
        <row r="62">
          <cell r="B62">
            <v>731516069.36589801</v>
          </cell>
          <cell r="C62">
            <v>729481724.79080427</v>
          </cell>
          <cell r="D62">
            <v>715497423.97010183</v>
          </cell>
          <cell r="E62">
            <v>598769844.6248219</v>
          </cell>
        </row>
        <row r="63">
          <cell r="B63">
            <v>731139144.18105102</v>
          </cell>
          <cell r="C63">
            <v>729105847.83406472</v>
          </cell>
          <cell r="D63">
            <v>715128752.6447798</v>
          </cell>
          <cell r="E63">
            <v>598461319.02460968</v>
          </cell>
        </row>
        <row r="64">
          <cell r="B64">
            <v>730762218.99620402</v>
          </cell>
          <cell r="C64">
            <v>728729970.87732518</v>
          </cell>
          <cell r="D64">
            <v>714760081.31945777</v>
          </cell>
          <cell r="E64">
            <v>598152793.42439747</v>
          </cell>
        </row>
        <row r="65">
          <cell r="B65">
            <v>730385293.81135702</v>
          </cell>
          <cell r="C65">
            <v>728354093.92058563</v>
          </cell>
          <cell r="D65">
            <v>714391409.99413574</v>
          </cell>
          <cell r="E65">
            <v>597844267.82418525</v>
          </cell>
        </row>
        <row r="66">
          <cell r="B66">
            <v>730008368.62651002</v>
          </cell>
          <cell r="C66">
            <v>727978216.96384609</v>
          </cell>
          <cell r="D66">
            <v>714022738.66881371</v>
          </cell>
          <cell r="E66">
            <v>597535742.22397304</v>
          </cell>
        </row>
        <row r="67">
          <cell r="B67">
            <v>729631443.44166303</v>
          </cell>
          <cell r="C67">
            <v>727602340.00710654</v>
          </cell>
          <cell r="D67">
            <v>713654067.34349167</v>
          </cell>
          <cell r="E67">
            <v>597227216.62376082</v>
          </cell>
        </row>
        <row r="68">
          <cell r="B68">
            <v>729254518.25681603</v>
          </cell>
          <cell r="C68">
            <v>727226463.050367</v>
          </cell>
          <cell r="D68">
            <v>713285396.01816964</v>
          </cell>
          <cell r="E68">
            <v>596918691.0235486</v>
          </cell>
        </row>
        <row r="69">
          <cell r="B69">
            <v>728877593.07196903</v>
          </cell>
          <cell r="C69">
            <v>726850586.09362745</v>
          </cell>
          <cell r="D69">
            <v>712916724.69284761</v>
          </cell>
          <cell r="E69">
            <v>596610165.42333639</v>
          </cell>
        </row>
        <row r="70">
          <cell r="B70">
            <v>728500667.88712204</v>
          </cell>
          <cell r="C70">
            <v>726474709.13688791</v>
          </cell>
          <cell r="D70">
            <v>712548053.36752558</v>
          </cell>
          <cell r="E70">
            <v>596301639.82312417</v>
          </cell>
        </row>
        <row r="71">
          <cell r="B71">
            <v>728123742.70227504</v>
          </cell>
          <cell r="C71">
            <v>726098832.18014836</v>
          </cell>
          <cell r="D71">
            <v>712179382.04220355</v>
          </cell>
          <cell r="E71">
            <v>595993114.22291195</v>
          </cell>
        </row>
        <row r="72">
          <cell r="B72">
            <v>727746817.51742804</v>
          </cell>
          <cell r="C72">
            <v>725722955.22340882</v>
          </cell>
          <cell r="D72">
            <v>711810710.71688151</v>
          </cell>
          <cell r="E72">
            <v>595684588.62269974</v>
          </cell>
        </row>
        <row r="73">
          <cell r="B73">
            <v>727529412.16649878</v>
          </cell>
          <cell r="C73">
            <v>725506154.47628081</v>
          </cell>
          <cell r="D73">
            <v>711598066.08054149</v>
          </cell>
          <cell r="E73">
            <v>595506635.22748673</v>
          </cell>
        </row>
        <row r="74">
          <cell r="B74">
            <v>727312006.81556964</v>
          </cell>
          <cell r="C74">
            <v>725289353.72915292</v>
          </cell>
          <cell r="D74">
            <v>711385421.44420159</v>
          </cell>
          <cell r="E74">
            <v>595328681.83227384</v>
          </cell>
        </row>
        <row r="75">
          <cell r="B75">
            <v>727094601.46464038</v>
          </cell>
          <cell r="C75">
            <v>725072552.98202491</v>
          </cell>
          <cell r="D75">
            <v>711172776.80786157</v>
          </cell>
          <cell r="E75">
            <v>595150728.43706083</v>
          </cell>
        </row>
        <row r="76">
          <cell r="B76">
            <v>726877196.11371124</v>
          </cell>
          <cell r="C76">
            <v>724855752.23489702</v>
          </cell>
          <cell r="D76">
            <v>710960132.17152166</v>
          </cell>
          <cell r="E76">
            <v>594972775.04184794</v>
          </cell>
        </row>
        <row r="77">
          <cell r="B77">
            <v>726659790.7627821</v>
          </cell>
          <cell r="C77">
            <v>724638951.48776913</v>
          </cell>
          <cell r="D77">
            <v>710747487.53518176</v>
          </cell>
          <cell r="E77">
            <v>594794821.64663506</v>
          </cell>
        </row>
        <row r="78">
          <cell r="B78">
            <v>726442385.41185284</v>
          </cell>
          <cell r="C78">
            <v>724422150.74064112</v>
          </cell>
          <cell r="D78">
            <v>710534842.89884174</v>
          </cell>
          <cell r="E78">
            <v>594616868.25142205</v>
          </cell>
        </row>
        <row r="79">
          <cell r="B79">
            <v>726224980.0609237</v>
          </cell>
          <cell r="C79">
            <v>724205349.99351323</v>
          </cell>
          <cell r="D79">
            <v>710322198.26250184</v>
          </cell>
          <cell r="E79">
            <v>594438914.85620916</v>
          </cell>
        </row>
        <row r="80">
          <cell r="B80">
            <v>726007574.70999444</v>
          </cell>
          <cell r="C80">
            <v>723988549.24638522</v>
          </cell>
          <cell r="D80">
            <v>710109553.62616181</v>
          </cell>
          <cell r="E80">
            <v>594260961.46099615</v>
          </cell>
        </row>
        <row r="81">
          <cell r="B81">
            <v>725790169.35906529</v>
          </cell>
          <cell r="C81">
            <v>723771748.49925733</v>
          </cell>
          <cell r="D81">
            <v>709896908.98982191</v>
          </cell>
          <cell r="E81">
            <v>594083008.06578326</v>
          </cell>
        </row>
        <row r="82">
          <cell r="B82">
            <v>725572764.00813615</v>
          </cell>
          <cell r="C82">
            <v>723554947.75212944</v>
          </cell>
          <cell r="D82">
            <v>709684264.35348201</v>
          </cell>
          <cell r="E82">
            <v>593905054.67057037</v>
          </cell>
        </row>
        <row r="83">
          <cell r="B83">
            <v>725355358.65720689</v>
          </cell>
          <cell r="C83">
            <v>723338147.00500143</v>
          </cell>
          <cell r="D83">
            <v>709471619.71714199</v>
          </cell>
          <cell r="E83">
            <v>593727101.27535737</v>
          </cell>
        </row>
        <row r="84">
          <cell r="B84">
            <v>725137953.30627775</v>
          </cell>
          <cell r="C84">
            <v>723121346.25787354</v>
          </cell>
          <cell r="D84">
            <v>709258975.08080208</v>
          </cell>
          <cell r="E84">
            <v>593549147.88014448</v>
          </cell>
        </row>
        <row r="85">
          <cell r="B85">
            <v>724920547.95534849</v>
          </cell>
          <cell r="C85">
            <v>722904545.51074553</v>
          </cell>
          <cell r="D85">
            <v>709046330.44446206</v>
          </cell>
          <cell r="E85">
            <v>593371194.48493147</v>
          </cell>
        </row>
        <row r="86">
          <cell r="B86">
            <v>724703142.60441935</v>
          </cell>
          <cell r="C86">
            <v>722687744.76361763</v>
          </cell>
          <cell r="D86">
            <v>708833685.80812216</v>
          </cell>
          <cell r="E86">
            <v>593193241.08971858</v>
          </cell>
        </row>
        <row r="87">
          <cell r="B87">
            <v>724485737.25349009</v>
          </cell>
          <cell r="C87">
            <v>722470944.01648962</v>
          </cell>
          <cell r="D87">
            <v>708621041.17178214</v>
          </cell>
          <cell r="E87">
            <v>593015287.69450557</v>
          </cell>
        </row>
        <row r="88">
          <cell r="B88">
            <v>721109190.67145145</v>
          </cell>
          <cell r="C88">
            <v>719103787.60304666</v>
          </cell>
          <cell r="D88">
            <v>705318433.77525854</v>
          </cell>
          <cell r="E88">
            <v>590251473.80583978</v>
          </cell>
        </row>
        <row r="89">
          <cell r="B89">
            <v>717732644.08941269</v>
          </cell>
          <cell r="C89">
            <v>715736631.18960357</v>
          </cell>
          <cell r="D89">
            <v>702015826.37873483</v>
          </cell>
          <cell r="E89">
            <v>587487659.91717386</v>
          </cell>
        </row>
        <row r="90">
          <cell r="B90">
            <v>714356097.50737393</v>
          </cell>
          <cell r="C90">
            <v>712369474.77616048</v>
          </cell>
          <cell r="D90">
            <v>698713218.98221111</v>
          </cell>
          <cell r="E90">
            <v>584723846.02850795</v>
          </cell>
        </row>
        <row r="91">
          <cell r="B91">
            <v>710979550.92533517</v>
          </cell>
          <cell r="C91">
            <v>709002318.36271739</v>
          </cell>
          <cell r="D91">
            <v>695410611.5856874</v>
          </cell>
          <cell r="E91">
            <v>581960032.13984203</v>
          </cell>
        </row>
        <row r="92">
          <cell r="B92">
            <v>707603004.34329653</v>
          </cell>
          <cell r="C92">
            <v>705635161.94927442</v>
          </cell>
          <cell r="D92">
            <v>692108004.1891638</v>
          </cell>
          <cell r="E92">
            <v>579196218.25117624</v>
          </cell>
        </row>
        <row r="93">
          <cell r="B93">
            <v>704226457.76125777</v>
          </cell>
          <cell r="C93">
            <v>702268005.53583133</v>
          </cell>
          <cell r="D93">
            <v>688805396.79264009</v>
          </cell>
          <cell r="E93">
            <v>576432404.36251032</v>
          </cell>
        </row>
        <row r="94">
          <cell r="B94">
            <v>700849911.17921901</v>
          </cell>
          <cell r="C94">
            <v>698900849.12238824</v>
          </cell>
          <cell r="D94">
            <v>685502789.39611638</v>
          </cell>
          <cell r="E94">
            <v>573668590.47384441</v>
          </cell>
        </row>
        <row r="95">
          <cell r="B95">
            <v>697473364.59718037</v>
          </cell>
          <cell r="C95">
            <v>695533692.70894516</v>
          </cell>
          <cell r="D95">
            <v>682200181.99959266</v>
          </cell>
          <cell r="E95">
            <v>570904776.58517849</v>
          </cell>
        </row>
        <row r="96">
          <cell r="B96">
            <v>694096818.01514173</v>
          </cell>
          <cell r="C96">
            <v>692166536.29550219</v>
          </cell>
          <cell r="D96">
            <v>678897574.60306907</v>
          </cell>
          <cell r="E96">
            <v>568140962.6965127</v>
          </cell>
        </row>
        <row r="97">
          <cell r="B97">
            <v>690720271.43310308</v>
          </cell>
          <cell r="C97">
            <v>688799379.8820591</v>
          </cell>
          <cell r="D97">
            <v>675594967.20654535</v>
          </cell>
          <cell r="E97">
            <v>565377148.80784678</v>
          </cell>
        </row>
        <row r="98">
          <cell r="B98">
            <v>687343724.85106432</v>
          </cell>
          <cell r="C98">
            <v>685432223.46861601</v>
          </cell>
          <cell r="D98">
            <v>672292359.81002164</v>
          </cell>
          <cell r="E98">
            <v>562613334.91918087</v>
          </cell>
        </row>
        <row r="99">
          <cell r="B99">
            <v>683967178.26902556</v>
          </cell>
          <cell r="C99">
            <v>682065067.05517292</v>
          </cell>
          <cell r="D99">
            <v>668989752.41349792</v>
          </cell>
          <cell r="E99">
            <v>559849521.03051496</v>
          </cell>
        </row>
        <row r="100">
          <cell r="B100">
            <v>680590631.68698692</v>
          </cell>
          <cell r="C100">
            <v>678697910.64172995</v>
          </cell>
          <cell r="D100">
            <v>665687145.01697433</v>
          </cell>
          <cell r="E100">
            <v>557085707.14184916</v>
          </cell>
        </row>
        <row r="101">
          <cell r="B101">
            <v>677214085.10494828</v>
          </cell>
          <cell r="C101">
            <v>675330754.22828686</v>
          </cell>
          <cell r="D101">
            <v>662384537.62045062</v>
          </cell>
          <cell r="E101">
            <v>554321893.25318325</v>
          </cell>
        </row>
        <row r="102">
          <cell r="B102">
            <v>673837538.52290964</v>
          </cell>
          <cell r="C102">
            <v>671963597.81484377</v>
          </cell>
          <cell r="D102">
            <v>659081930.2239269</v>
          </cell>
          <cell r="E102">
            <v>551558079.36451733</v>
          </cell>
        </row>
        <row r="103">
          <cell r="B103">
            <v>673837538.52290964</v>
          </cell>
          <cell r="C103">
            <v>671963597.81484377</v>
          </cell>
          <cell r="D103">
            <v>659081930.2239269</v>
          </cell>
          <cell r="E103">
            <v>551558079.36451733</v>
          </cell>
        </row>
        <row r="104">
          <cell r="B104">
            <v>673837538.52290964</v>
          </cell>
          <cell r="C104">
            <v>671963597.81484377</v>
          </cell>
          <cell r="D104">
            <v>659081930.2239269</v>
          </cell>
          <cell r="E104">
            <v>551558079.36451733</v>
          </cell>
        </row>
        <row r="105">
          <cell r="B105">
            <v>673837538.52290964</v>
          </cell>
          <cell r="C105">
            <v>671963597.81484377</v>
          </cell>
          <cell r="D105">
            <v>659081930.2239269</v>
          </cell>
          <cell r="E105">
            <v>551558079.36451733</v>
          </cell>
        </row>
        <row r="106">
          <cell r="B106">
            <v>673837538.52290964</v>
          </cell>
          <cell r="C106">
            <v>671963597.81484377</v>
          </cell>
          <cell r="D106">
            <v>659081930.2239269</v>
          </cell>
          <cell r="E106">
            <v>551558079.36451733</v>
          </cell>
        </row>
        <row r="107">
          <cell r="B107">
            <v>673837538.52290964</v>
          </cell>
          <cell r="C107">
            <v>671963597.81484377</v>
          </cell>
          <cell r="D107">
            <v>659081930.2239269</v>
          </cell>
          <cell r="E107">
            <v>551558079.36451733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9" connectionId="15" xr16:uid="{A40F5572-9708-4741-B27C-1EBCC1A3668E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0" connectionId="132" xr16:uid="{C34CE352-F7FD-4D1C-BB1F-853D32F1CEEA}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6" connectionId="135" xr16:uid="{30B57D73-6ED2-4608-BAA5-416E5BC9CD7D}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7" connectionId="60" xr16:uid="{FB651A49-C21D-452B-B0A2-A4AD8F151B7A}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1" connectionId="125" xr16:uid="{D98351CA-2CC4-48FE-A65A-E8D3328E2C4B}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104" xr16:uid="{00000000-0016-0000-2900-00008F010000}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7" connectionId="93" xr16:uid="{00000000-0016-0000-2900-00009E010000}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8" connectionId="50" xr16:uid="{C04707FB-3EC9-4328-9ED0-A168FF6E1C73}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0" connectionId="52" xr16:uid="{40828666-F595-4433-92D7-3C8959375D78}" autoFormatId="16" applyNumberFormats="0" applyBorderFormats="0" applyFontFormats="1" applyPatternFormats="1" applyAlignmentFormats="0" applyWidthHeightFormats="0"/>
</file>

<file path=xl/queryTables/queryTable1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5" connectionId="91" xr16:uid="{00000000-0016-0000-2900-000093010000}" autoFormatId="16" applyNumberFormats="0" applyBorderFormats="0" applyFontFormats="1" applyPatternFormats="1" applyAlignmentFormats="0" applyWidthHeightFormats="0"/>
</file>

<file path=xl/queryTables/queryTable1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105" xr16:uid="{00000000-0016-0000-2900-00009B010000}" autoFormatId="16" applyNumberFormats="0" applyBorderFormats="0" applyFontFormats="1" applyPatternFormats="1" applyAlignmentFormats="0" applyWidthHeightFormats="0"/>
</file>

<file path=xl/queryTables/queryTable1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6" connectionId="70" xr16:uid="{5D491A40-3114-4EDD-A536-9314F5D1ED5E}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1" connectionId="17" xr16:uid="{3C3D21D2-28EC-4B48-8B25-2DBCB94DA9A6}" autoFormatId="16" applyNumberFormats="0" applyBorderFormats="0" applyFontFormats="1" applyPatternFormats="1" applyAlignmentFormats="0" applyWidthHeightFormats="0"/>
</file>

<file path=xl/queryTables/queryTable1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95" xr16:uid="{00000000-0016-0000-2900-0000A1010000}" autoFormatId="16" applyNumberFormats="0" applyBorderFormats="0" applyFontFormats="1" applyPatternFormats="1" applyAlignmentFormats="0" applyWidthHeightFormats="0"/>
</file>

<file path=xl/queryTables/queryTable1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7" connectionId="49" xr16:uid="{85811145-A5CA-4D2B-946F-8BB6E6BF2A63}" autoFormatId="16" applyNumberFormats="0" applyBorderFormats="0" applyFontFormats="1" applyPatternFormats="1" applyAlignmentFormats="0" applyWidthHeightFormats="0"/>
</file>

<file path=xl/queryTables/queryTable1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5" connectionId="58" xr16:uid="{60248F4D-9DB1-4E06-9D77-FB492FEED41F}" autoFormatId="16" applyNumberFormats="0" applyBorderFormats="0" applyFontFormats="1" applyPatternFormats="1" applyAlignmentFormats="0" applyWidthHeightFormats="0"/>
</file>

<file path=xl/queryTables/queryTable1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5" connectionId="120" xr16:uid="{AED9428F-3E89-40C1-AB9D-EF3E97320F29}" autoFormatId="16" applyNumberFormats="0" applyBorderFormats="0" applyFontFormats="1" applyPatternFormats="1" applyAlignmentFormats="0" applyWidthHeightFormats="0"/>
</file>

<file path=xl/queryTables/queryTable1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1" connectionId="87" xr16:uid="{00000000-0016-0000-2900-000094010000}" autoFormatId="16" applyNumberFormats="0" applyBorderFormats="0" applyFontFormats="1" applyPatternFormats="1" applyAlignmentFormats="0" applyWidthHeightFormats="0"/>
</file>

<file path=xl/queryTables/queryTable1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103" xr16:uid="{00000000-0016-0000-2900-00009C010000}" autoFormatId="16" applyNumberFormats="0" applyBorderFormats="0" applyFontFormats="1" applyPatternFormats="1" applyAlignmentFormats="0" applyWidthHeightFormats="0"/>
</file>

<file path=xl/queryTables/queryTable1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1" connectionId="53" xr16:uid="{FB64A368-C839-41C2-9603-5AB2CB64BB6B}" autoFormatId="16" applyNumberFormats="0" applyBorderFormats="0" applyFontFormats="1" applyPatternFormats="1" applyAlignmentFormats="0" applyWidthHeightFormats="0"/>
</file>

<file path=xl/queryTables/queryTable1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2" connectionId="54" xr16:uid="{8A6C9562-E241-4B57-B574-7C4108EECF68}" autoFormatId="16" applyNumberFormats="0" applyBorderFormats="0" applyFontFormats="1" applyPatternFormats="1" applyAlignmentFormats="0" applyWidthHeightFormats="0"/>
</file>

<file path=xl/queryTables/queryTable1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0" connectionId="124" xr16:uid="{19368A24-EAFC-4191-850D-83A68B6E7A2D}" autoFormatId="16" applyNumberFormats="0" applyBorderFormats="0" applyFontFormats="1" applyPatternFormats="1" applyAlignmentFormats="0" applyWidthHeightFormats="0"/>
</file>

<file path=xl/queryTables/queryTable1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6" connectionId="59" xr16:uid="{3D7441B9-98B3-4180-A095-81D08DA1FD71}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1" connectionId="80" xr16:uid="{00000000-0016-0000-2800-000087010000}" autoFormatId="16" applyNumberFormats="0" applyBorderFormats="0" applyFontFormats="1" applyPatternFormats="1" applyAlignmentFormats="0" applyWidthHeightFormats="0"/>
</file>

<file path=xl/queryTables/queryTable1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4" connectionId="57" xr16:uid="{9E09286C-24A0-4685-B304-A668DA7579E0}" autoFormatId="16" applyNumberFormats="0" applyBorderFormats="0" applyFontFormats="1" applyPatternFormats="1" applyAlignmentFormats="0" applyWidthHeightFormats="0"/>
</file>

<file path=xl/queryTables/queryTable1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1" connectionId="98" xr16:uid="{693C4DA8-366E-43C3-AAF9-98DC522EE468}" autoFormatId="16" applyNumberFormats="0" applyBorderFormats="0" applyFontFormats="1" applyPatternFormats="1" applyAlignmentFormats="0" applyWidthHeightFormats="0"/>
</file>

<file path=xl/queryTables/queryTable1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9" connectionId="123" xr16:uid="{8AD15C60-6FDC-46B2-9FC9-9FC69880C7C1}" autoFormatId="16" applyNumberFormats="0" applyBorderFormats="0" applyFontFormats="1" applyPatternFormats="1" applyAlignmentFormats="0" applyWidthHeightFormats="0"/>
</file>

<file path=xl/queryTables/queryTable1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1" connectionId="64" xr16:uid="{51102AE3-13E3-46F3-8A46-7EDDAEF473A9}" autoFormatId="16" applyNumberFormats="0" applyBorderFormats="0" applyFontFormats="1" applyPatternFormats="1" applyAlignmentFormats="0" applyWidthHeightFormats="0"/>
</file>

<file path=xl/queryTables/queryTable1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3" connectionId="127" xr16:uid="{C72B8114-7472-43A6-B073-E6C373088FF9}" autoFormatId="16" applyNumberFormats="0" applyBorderFormats="0" applyFontFormats="1" applyPatternFormats="1" applyAlignmentFormats="0" applyWidthHeightFormats="0"/>
</file>

<file path=xl/queryTables/queryTable1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106" xr16:uid="{00000000-0016-0000-2900-00009A010000}" autoFormatId="16" applyNumberFormats="0" applyBorderFormats="0" applyFontFormats="1" applyPatternFormats="1" applyAlignmentFormats="0" applyWidthHeightFormats="0"/>
</file>

<file path=xl/queryTables/queryTable1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7" connectionId="129" xr16:uid="{E47E190F-7C24-4235-A4FD-3E27B0B278D4}" autoFormatId="16" applyNumberFormats="0" applyBorderFormats="0" applyFontFormats="1" applyPatternFormats="1" applyAlignmentFormats="0" applyWidthHeightFormats="0"/>
</file>

<file path=xl/queryTables/queryTable1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6" connectionId="92" xr16:uid="{00000000-0016-0000-2900-0000A0010000}" autoFormatId="16" applyNumberFormats="0" applyBorderFormats="0" applyFontFormats="1" applyPatternFormats="1" applyAlignmentFormats="0" applyWidthHeightFormats="0"/>
</file>

<file path=xl/queryTables/queryTable1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4" connectionId="68" xr16:uid="{4324BC56-65B8-47AF-9846-27A2107938C8}" autoFormatId="16" applyNumberFormats="0" applyBorderFormats="0" applyFontFormats="1" applyPatternFormats="1" applyAlignmentFormats="0" applyWidthHeightFormats="0"/>
</file>

<file path=xl/queryTables/queryTable1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8" connectionId="94" xr16:uid="{00000000-0016-0000-2900-00009F010000}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6" connectionId="11" xr16:uid="{0B1869B9-77B6-45D3-BABE-97DBA68C311B}" autoFormatId="16" applyNumberFormats="0" applyBorderFormats="0" applyFontFormats="1" applyPatternFormats="1" applyAlignmentFormats="0" applyWidthHeightFormats="0"/>
</file>

<file path=xl/queryTables/queryTable1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0" connectionId="97" xr16:uid="{FE9670C8-64D9-40C2-9EE5-D2907484FD5E}" autoFormatId="16" applyNumberFormats="0" applyBorderFormats="0" applyFontFormats="1" applyPatternFormats="1" applyAlignmentFormats="0" applyWidthHeightFormats="0"/>
</file>

<file path=xl/queryTables/queryTable1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9" connectionId="62" xr16:uid="{245079A4-54E0-46DA-B29F-E6FC44B7DAE0}" autoFormatId="16" applyNumberFormats="0" applyBorderFormats="0" applyFontFormats="1" applyPatternFormats="1" applyAlignmentFormats="0" applyWidthHeightFormats="0"/>
</file>

<file path=xl/queryTables/queryTable1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8" connectionId="122" xr16:uid="{E07F017B-ED57-463B-9F47-5FC0029D44CE}" autoFormatId="16" applyNumberFormats="0" applyBorderFormats="0" applyFontFormats="1" applyPatternFormats="1" applyAlignmentFormats="0" applyWidthHeightFormats="0"/>
</file>

<file path=xl/queryTables/queryTable1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9" connectionId="96" xr16:uid="{00000000-0016-0000-2900-000098010000}" autoFormatId="16" applyNumberFormats="0" applyBorderFormats="0" applyFontFormats="1" applyPatternFormats="1" applyAlignmentFormats="0" applyWidthHeightFormats="0"/>
</file>

<file path=xl/queryTables/queryTable1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8" connectionId="110" xr16:uid="{9FB27FCC-4C4A-46E6-B6A5-7AE40D63929C}" autoFormatId="16" applyNumberFormats="0" applyBorderFormats="0" applyFontFormats="1" applyPatternFormats="1" applyAlignmentFormats="0" applyWidthHeightFormats="0"/>
</file>

<file path=xl/queryTables/queryTable1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4" connectionId="133" xr16:uid="{56CB9F62-41C9-4A50-96BB-AF70ED7BA9CA}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7" connectionId="119" xr16:uid="{9E8DBB4D-2C5D-4686-9624-94CF19F1A889}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7" connectionId="12" xr16:uid="{AA8A5871-826E-4BDF-98AC-77EA0B88A9BD}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8" connectionId="22" xr16:uid="{ADA4B3F7-8C80-4141-A5A9-4B10DA9901A3}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3" connectionId="43" xr16:uid="{ECEE7666-5AE0-4907-B011-CEC2066F1D3D}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32" xr16:uid="{00000000-0016-0000-2800-000085010000}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9" connectionId="111" xr16:uid="{77DAB6BD-7710-4D82-A3A8-E9A74BFD6B0F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6" connectionId="47" xr16:uid="{8FB13D43-1B31-482B-B87C-B61C8C6018C4}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1" connectionId="6" xr16:uid="{7C3CBD73-4720-430D-8352-E1D2561D29DE}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0" connectionId="78" xr16:uid="{00000000-0016-0000-2800-00007E010000}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6" connectionId="118" xr16:uid="{6B2F8E2C-BD57-4975-9275-CBED36276702}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0" connectionId="40" xr16:uid="{00000000-0016-0000-2800-00007C010000}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8" connectionId="3" xr16:uid="{2311CB64-8451-4F10-9355-7B919F1C62AB}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3" connectionId="9" xr16:uid="{18356A01-74C3-4BD8-85FF-6F6EEA0B2ED1}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1" connectionId="128" xr16:uid="{1EA57D95-F183-4BC7-BB63-CAF6CB114513}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1" xr16:uid="{00000000-0016-0000-2800-000083010000}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4" connectionId="44" xr16:uid="{A5551BE5-7AE0-44E9-AEE4-5626BFF28A13}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5" connectionId="20" xr16:uid="{37886AD1-E31A-4ECE-9CCE-1A65A349AC53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7" connectionId="37" xr16:uid="{00000000-0016-0000-2800-000082010000}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7" connectionId="21" xr16:uid="{CBFA56F5-4A82-41B4-9EB3-408BCC0B229E}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6" connectionId="19" xr16:uid="{C43C81E7-B2E4-4238-BEBF-D4240095B8FA}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34" xr16:uid="{00000000-0016-0000-2800-00007D010000}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2" connectionId="18" xr16:uid="{5720F337-DB18-43F3-BFB3-1B50D0C76F17}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45" xr16:uid="{00000000-0016-0000-2800-000088010000}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0" connectionId="5" xr16:uid="{620D7755-AB18-4946-9E24-9527A0E4823B}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2" connectionId="114" xr16:uid="{583FD810-AAEE-41C3-85FD-6018DBB1B777}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1" connectionId="41" xr16:uid="{B25D7CC3-9DC7-4780-9898-6D4472438A30}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5" connectionId="10" xr16:uid="{529E62F2-C584-48AD-B3D8-2DD47D05AA64}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9" connectionId="4" xr16:uid="{C853C16E-5334-42E8-811C-D18EC47AF06B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9" connectionId="67" xr16:uid="{00000000-0016-0000-2800-000081010000}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5" connectionId="46" xr16:uid="{F5DEB1D1-A23A-42BB-AA0D-C2FCBBD4387A}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5" connectionId="35" xr16:uid="{00000000-0016-0000-2800-000089010000}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3" connectionId="8" xr16:uid="{894B6614-496D-44BA-B256-C662320FCECB}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1" connectionId="113" xr16:uid="{F2049C97-E788-47B0-9271-C125CA01BA9C}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9" connectionId="131" xr16:uid="{02A53E42-1B8A-4ED7-8152-41C6BBFE6E29}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0" connectionId="16" xr16:uid="{CE43AAA0-6FFB-4E0B-8E45-8E4B9AC91267}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8" connectionId="14" xr16:uid="{3385712C-89B3-4147-BBB4-E9126DBCCB8E}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3" connectionId="82" xr16:uid="{00000000-0016-0000-2800-00008E010000}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5" connectionId="117" xr16:uid="{584A00FC-4630-4CFF-9328-B251A5ED537C}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6" connectionId="36" xr16:uid="{00000000-0016-0000-2800-00008401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2" connectionId="7" xr16:uid="{6E76D474-BA99-4A02-9CF6-B5E9D0995997}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8" connectionId="38" xr16:uid="{00000000-0016-0000-2800-00008D010000}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56" xr16:uid="{00000000-0016-0000-2800-00008B010000}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7" connectionId="29" xr16:uid="{B8A36B12-660C-4142-889C-5501EEDC2697}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33" xr16:uid="{00000000-0016-0000-2800-00007F010000}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2" connectionId="25" xr16:uid="{7A408BE7-0C26-4EC8-AE93-C65B7DA45D66}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7" connectionId="1" xr16:uid="{8717066A-789C-4068-BC2F-8F0C5620ADD5}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4" connectionId="83" xr16:uid="{00000000-0016-0000-2800-00008A010000}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9" connectionId="39" xr16:uid="{00000000-0016-0000-2800-00008C010000}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2" connectionId="109" xr16:uid="{031DD9F8-79AE-4535-AF19-A1779B1FE24D}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1" connectionId="24" xr16:uid="{00DA7EEE-EDAC-43B7-9121-B8B54C4F2CCF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6" connectionId="28" xr16:uid="{38B49AFE-E47D-44AF-B952-13FD2397662C}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3" connectionId="115" xr16:uid="{EAABFF5B-DF02-4C26-9AD2-010B6F7B59AE}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2" connectionId="81" xr16:uid="{00000000-0016-0000-2800-000080010000}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5" connectionId="27" xr16:uid="{A9C2454A-51BB-4FB3-BD71-BBC35F2B0611}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0" connectionId="112" xr16:uid="{EF54F247-2D44-4B2E-8B19-0951E06B1362}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2" connectionId="42" xr16:uid="{EC7FED70-438E-4E60-BBD1-0C8CF01A2127}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30" xr16:uid="{00000000-0016-0000-2800-000086010000}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4" connectionId="23" xr16:uid="{1113C040-5E01-4D2A-973C-826652DFB559}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3" connectionId="26" xr16:uid="{561D139F-B50D-4528-9C8A-7343B87A3542}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8" connectionId="130" xr16:uid="{A399B377-4AEF-4D4A-A7E9-F37FC4DACAA2}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5" connectionId="134" xr16:uid="{C75AE2D8-0B0F-44E2-B63F-D9FBEE96C77E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4" connectionId="116" xr16:uid="{451D0E8D-ABBD-45F9-9892-25D9A617F739}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85" xr16:uid="{00000000-0016-0000-2900-000097010000}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1" connectionId="75" xr16:uid="{214AB54F-4254-4164-B52D-4EE5AE058671}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6" connectionId="48" xr16:uid="{6277F922-32C6-464C-BD34-2C5AAD98B3CC}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0" connectionId="63" xr16:uid="{B71178D0-ACBA-42C0-99BF-600E8C8A79F3}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2" connectionId="65" xr16:uid="{DFAB2936-37D3-4EFF-8928-A2335F613D7E}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2" connectionId="126" xr16:uid="{7B987EC5-1D97-4F44-B59C-B0E00B78AB82}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3" connectionId="55" xr16:uid="{80634195-589B-4E47-B9E8-07E44AE538C9}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4" connectionId="79" xr16:uid="{FB66CE86-05AD-4000-9061-3F4B8B8BBC6D}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8" connectionId="72" xr16:uid="{BDD19FB4-472F-4335-9A71-7A5A34713C98}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5" connectionId="102" xr16:uid="{BEDF4E84-273C-45B8-B7DD-0D20838C1C89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9" connectionId="13" xr16:uid="{4BDCC948-77FE-4DAE-9862-31A714069F03}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0" connectionId="74" xr16:uid="{C4B2BD41-117A-411F-BCA2-1DAF6C7C96C1}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5" connectionId="69" xr16:uid="{18C7B92A-4283-49C0-A3F7-9523138404BC}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0" connectionId="86" xr16:uid="{00000000-0016-0000-2900-000095010000}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84" xr16:uid="{00000000-0016-0000-2900-000099010000}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9" connectionId="51" xr16:uid="{6905055A-2A85-429A-B562-B32AF6FE344E}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3" connectionId="66" xr16:uid="{F9DBB694-C805-40B4-ADC4-19DB9FCA0952}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2" connectionId="88" xr16:uid="{00000000-0016-0000-2900-000096010000}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3" connectionId="89" xr16:uid="{00000000-0016-0000-2900-000090010000}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6" connectionId="121" xr16:uid="{90F9C632-9F89-4F83-993B-4748F646E92E}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107" xr16:uid="{00000000-0016-0000-2900-000091010000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8" connectionId="2" xr16:uid="{8EBEC75B-CDDF-4727-B5F0-1F477819D8E7}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3" connectionId="100" xr16:uid="{829E7F7B-A93B-4A83-9333-C897EB96CA24}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2" connectionId="76" xr16:uid="{7D26282D-BDBB-4940-999B-058D3ED145F5}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7" connectionId="71" xr16:uid="{B9E6E732-A998-43FA-8B22-5625E3F98638}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8" connectionId="61" xr16:uid="{388EB8A6-FD7C-42E8-9BAD-51E88AB32706}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4" connectionId="101" xr16:uid="{080A2B6A-32B3-42A2-9AEF-F80CB02C91FC}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4" connectionId="90" xr16:uid="{00000000-0016-0000-2900-000092010000}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3" connectionId="77" xr16:uid="{29EC7862-2984-4891-BC83-4E5B4A972575}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9" connectionId="108" xr16:uid="{00000000-0016-0000-2900-00009D010000}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2" connectionId="99" xr16:uid="{82AD6431-E8DB-437A-9E18-120FA17D3CB1}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9" connectionId="73" xr16:uid="{AEC1E1BD-D76F-4991-9997-98A7E0F858BD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13.xml"/><Relationship Id="rId18" Type="http://schemas.openxmlformats.org/officeDocument/2006/relationships/queryTable" Target="../queryTables/queryTable18.xml"/><Relationship Id="rId26" Type="http://schemas.openxmlformats.org/officeDocument/2006/relationships/queryTable" Target="../queryTables/queryTable26.xml"/><Relationship Id="rId39" Type="http://schemas.openxmlformats.org/officeDocument/2006/relationships/queryTable" Target="../queryTables/queryTable39.xml"/><Relationship Id="rId21" Type="http://schemas.openxmlformats.org/officeDocument/2006/relationships/queryTable" Target="../queryTables/queryTable21.xml"/><Relationship Id="rId34" Type="http://schemas.openxmlformats.org/officeDocument/2006/relationships/queryTable" Target="../queryTables/queryTable34.xml"/><Relationship Id="rId42" Type="http://schemas.openxmlformats.org/officeDocument/2006/relationships/queryTable" Target="../queryTables/queryTable42.xml"/><Relationship Id="rId47" Type="http://schemas.openxmlformats.org/officeDocument/2006/relationships/queryTable" Target="../queryTables/queryTable47.xml"/><Relationship Id="rId50" Type="http://schemas.openxmlformats.org/officeDocument/2006/relationships/queryTable" Target="../queryTables/queryTable50.xml"/><Relationship Id="rId55" Type="http://schemas.openxmlformats.org/officeDocument/2006/relationships/queryTable" Target="../queryTables/queryTable55.xml"/><Relationship Id="rId63" Type="http://schemas.openxmlformats.org/officeDocument/2006/relationships/queryTable" Target="../queryTables/queryTable63.xml"/><Relationship Id="rId68" Type="http://schemas.openxmlformats.org/officeDocument/2006/relationships/queryTable" Target="../queryTables/queryTable68.xml"/><Relationship Id="rId7" Type="http://schemas.openxmlformats.org/officeDocument/2006/relationships/queryTable" Target="../queryTables/queryTable7.xml"/><Relationship Id="rId2" Type="http://schemas.openxmlformats.org/officeDocument/2006/relationships/queryTable" Target="../queryTables/queryTable2.xml"/><Relationship Id="rId16" Type="http://schemas.openxmlformats.org/officeDocument/2006/relationships/queryTable" Target="../queryTables/queryTable16.xml"/><Relationship Id="rId29" Type="http://schemas.openxmlformats.org/officeDocument/2006/relationships/queryTable" Target="../queryTables/queryTable29.xml"/><Relationship Id="rId1" Type="http://schemas.openxmlformats.org/officeDocument/2006/relationships/queryTable" Target="../queryTables/queryTable1.xml"/><Relationship Id="rId6" Type="http://schemas.openxmlformats.org/officeDocument/2006/relationships/queryTable" Target="../queryTables/queryTable6.xml"/><Relationship Id="rId11" Type="http://schemas.openxmlformats.org/officeDocument/2006/relationships/queryTable" Target="../queryTables/queryTable11.xml"/><Relationship Id="rId24" Type="http://schemas.openxmlformats.org/officeDocument/2006/relationships/queryTable" Target="../queryTables/queryTable24.xml"/><Relationship Id="rId32" Type="http://schemas.openxmlformats.org/officeDocument/2006/relationships/queryTable" Target="../queryTables/queryTable32.xml"/><Relationship Id="rId37" Type="http://schemas.openxmlformats.org/officeDocument/2006/relationships/queryTable" Target="../queryTables/queryTable37.xml"/><Relationship Id="rId40" Type="http://schemas.openxmlformats.org/officeDocument/2006/relationships/queryTable" Target="../queryTables/queryTable40.xml"/><Relationship Id="rId45" Type="http://schemas.openxmlformats.org/officeDocument/2006/relationships/queryTable" Target="../queryTables/queryTable45.xml"/><Relationship Id="rId53" Type="http://schemas.openxmlformats.org/officeDocument/2006/relationships/queryTable" Target="../queryTables/queryTable53.xml"/><Relationship Id="rId58" Type="http://schemas.openxmlformats.org/officeDocument/2006/relationships/queryTable" Target="../queryTables/queryTable58.xml"/><Relationship Id="rId66" Type="http://schemas.openxmlformats.org/officeDocument/2006/relationships/queryTable" Target="../queryTables/queryTable66.xml"/><Relationship Id="rId5" Type="http://schemas.openxmlformats.org/officeDocument/2006/relationships/queryTable" Target="../queryTables/queryTable5.xml"/><Relationship Id="rId15" Type="http://schemas.openxmlformats.org/officeDocument/2006/relationships/queryTable" Target="../queryTables/queryTable15.xml"/><Relationship Id="rId23" Type="http://schemas.openxmlformats.org/officeDocument/2006/relationships/queryTable" Target="../queryTables/queryTable23.xml"/><Relationship Id="rId28" Type="http://schemas.openxmlformats.org/officeDocument/2006/relationships/queryTable" Target="../queryTables/queryTable28.xml"/><Relationship Id="rId36" Type="http://schemas.openxmlformats.org/officeDocument/2006/relationships/queryTable" Target="../queryTables/queryTable36.xml"/><Relationship Id="rId49" Type="http://schemas.openxmlformats.org/officeDocument/2006/relationships/queryTable" Target="../queryTables/queryTable49.xml"/><Relationship Id="rId57" Type="http://schemas.openxmlformats.org/officeDocument/2006/relationships/queryTable" Target="../queryTables/queryTable57.xml"/><Relationship Id="rId61" Type="http://schemas.openxmlformats.org/officeDocument/2006/relationships/queryTable" Target="../queryTables/queryTable61.xml"/><Relationship Id="rId10" Type="http://schemas.openxmlformats.org/officeDocument/2006/relationships/queryTable" Target="../queryTables/queryTable10.xml"/><Relationship Id="rId19" Type="http://schemas.openxmlformats.org/officeDocument/2006/relationships/queryTable" Target="../queryTables/queryTable19.xml"/><Relationship Id="rId31" Type="http://schemas.openxmlformats.org/officeDocument/2006/relationships/queryTable" Target="../queryTables/queryTable31.xml"/><Relationship Id="rId44" Type="http://schemas.openxmlformats.org/officeDocument/2006/relationships/queryTable" Target="../queryTables/queryTable44.xml"/><Relationship Id="rId52" Type="http://schemas.openxmlformats.org/officeDocument/2006/relationships/queryTable" Target="../queryTables/queryTable52.xml"/><Relationship Id="rId60" Type="http://schemas.openxmlformats.org/officeDocument/2006/relationships/queryTable" Target="../queryTables/queryTable60.xml"/><Relationship Id="rId65" Type="http://schemas.openxmlformats.org/officeDocument/2006/relationships/queryTable" Target="../queryTables/queryTable65.xml"/><Relationship Id="rId4" Type="http://schemas.openxmlformats.org/officeDocument/2006/relationships/queryTable" Target="../queryTables/queryTable4.xml"/><Relationship Id="rId9" Type="http://schemas.openxmlformats.org/officeDocument/2006/relationships/queryTable" Target="../queryTables/queryTable9.xml"/><Relationship Id="rId14" Type="http://schemas.openxmlformats.org/officeDocument/2006/relationships/queryTable" Target="../queryTables/queryTable14.xml"/><Relationship Id="rId22" Type="http://schemas.openxmlformats.org/officeDocument/2006/relationships/queryTable" Target="../queryTables/queryTable22.xml"/><Relationship Id="rId27" Type="http://schemas.openxmlformats.org/officeDocument/2006/relationships/queryTable" Target="../queryTables/queryTable27.xml"/><Relationship Id="rId30" Type="http://schemas.openxmlformats.org/officeDocument/2006/relationships/queryTable" Target="../queryTables/queryTable30.xml"/><Relationship Id="rId35" Type="http://schemas.openxmlformats.org/officeDocument/2006/relationships/queryTable" Target="../queryTables/queryTable35.xml"/><Relationship Id="rId43" Type="http://schemas.openxmlformats.org/officeDocument/2006/relationships/queryTable" Target="../queryTables/queryTable43.xml"/><Relationship Id="rId48" Type="http://schemas.openxmlformats.org/officeDocument/2006/relationships/queryTable" Target="../queryTables/queryTable48.xml"/><Relationship Id="rId56" Type="http://schemas.openxmlformats.org/officeDocument/2006/relationships/queryTable" Target="../queryTables/queryTable56.xml"/><Relationship Id="rId64" Type="http://schemas.openxmlformats.org/officeDocument/2006/relationships/queryTable" Target="../queryTables/queryTable64.xml"/><Relationship Id="rId8" Type="http://schemas.openxmlformats.org/officeDocument/2006/relationships/queryTable" Target="../queryTables/queryTable8.xml"/><Relationship Id="rId51" Type="http://schemas.openxmlformats.org/officeDocument/2006/relationships/queryTable" Target="../queryTables/queryTable51.xml"/><Relationship Id="rId3" Type="http://schemas.openxmlformats.org/officeDocument/2006/relationships/queryTable" Target="../queryTables/queryTable3.xml"/><Relationship Id="rId12" Type="http://schemas.openxmlformats.org/officeDocument/2006/relationships/queryTable" Target="../queryTables/queryTable12.xml"/><Relationship Id="rId17" Type="http://schemas.openxmlformats.org/officeDocument/2006/relationships/queryTable" Target="../queryTables/queryTable17.xml"/><Relationship Id="rId25" Type="http://schemas.openxmlformats.org/officeDocument/2006/relationships/queryTable" Target="../queryTables/queryTable25.xml"/><Relationship Id="rId33" Type="http://schemas.openxmlformats.org/officeDocument/2006/relationships/queryTable" Target="../queryTables/queryTable33.xml"/><Relationship Id="rId38" Type="http://schemas.openxmlformats.org/officeDocument/2006/relationships/queryTable" Target="../queryTables/queryTable38.xml"/><Relationship Id="rId46" Type="http://schemas.openxmlformats.org/officeDocument/2006/relationships/queryTable" Target="../queryTables/queryTable46.xml"/><Relationship Id="rId59" Type="http://schemas.openxmlformats.org/officeDocument/2006/relationships/queryTable" Target="../queryTables/queryTable59.xml"/><Relationship Id="rId67" Type="http://schemas.openxmlformats.org/officeDocument/2006/relationships/queryTable" Target="../queryTables/queryTable67.xml"/><Relationship Id="rId20" Type="http://schemas.openxmlformats.org/officeDocument/2006/relationships/queryTable" Target="../queryTables/queryTable20.xml"/><Relationship Id="rId41" Type="http://schemas.openxmlformats.org/officeDocument/2006/relationships/queryTable" Target="../queryTables/queryTable41.xml"/><Relationship Id="rId54" Type="http://schemas.openxmlformats.org/officeDocument/2006/relationships/queryTable" Target="../queryTables/queryTable54.xml"/><Relationship Id="rId62" Type="http://schemas.openxmlformats.org/officeDocument/2006/relationships/queryTable" Target="../queryTables/queryTable62.xm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81.xml"/><Relationship Id="rId18" Type="http://schemas.openxmlformats.org/officeDocument/2006/relationships/queryTable" Target="../queryTables/queryTable86.xml"/><Relationship Id="rId26" Type="http://schemas.openxmlformats.org/officeDocument/2006/relationships/queryTable" Target="../queryTables/queryTable94.xml"/><Relationship Id="rId39" Type="http://schemas.openxmlformats.org/officeDocument/2006/relationships/queryTable" Target="../queryTables/queryTable107.xml"/><Relationship Id="rId21" Type="http://schemas.openxmlformats.org/officeDocument/2006/relationships/queryTable" Target="../queryTables/queryTable89.xml"/><Relationship Id="rId34" Type="http://schemas.openxmlformats.org/officeDocument/2006/relationships/queryTable" Target="../queryTables/queryTable102.xml"/><Relationship Id="rId42" Type="http://schemas.openxmlformats.org/officeDocument/2006/relationships/queryTable" Target="../queryTables/queryTable110.xml"/><Relationship Id="rId47" Type="http://schemas.openxmlformats.org/officeDocument/2006/relationships/queryTable" Target="../queryTables/queryTable115.xml"/><Relationship Id="rId50" Type="http://schemas.openxmlformats.org/officeDocument/2006/relationships/queryTable" Target="../queryTables/queryTable118.xml"/><Relationship Id="rId55" Type="http://schemas.openxmlformats.org/officeDocument/2006/relationships/queryTable" Target="../queryTables/queryTable123.xml"/><Relationship Id="rId63" Type="http://schemas.openxmlformats.org/officeDocument/2006/relationships/queryTable" Target="../queryTables/queryTable131.xml"/><Relationship Id="rId7" Type="http://schemas.openxmlformats.org/officeDocument/2006/relationships/queryTable" Target="../queryTables/queryTable75.xml"/><Relationship Id="rId2" Type="http://schemas.openxmlformats.org/officeDocument/2006/relationships/queryTable" Target="../queryTables/queryTable70.xml"/><Relationship Id="rId16" Type="http://schemas.openxmlformats.org/officeDocument/2006/relationships/queryTable" Target="../queryTables/queryTable84.xml"/><Relationship Id="rId29" Type="http://schemas.openxmlformats.org/officeDocument/2006/relationships/queryTable" Target="../queryTables/queryTable97.xml"/><Relationship Id="rId1" Type="http://schemas.openxmlformats.org/officeDocument/2006/relationships/queryTable" Target="../queryTables/queryTable69.xml"/><Relationship Id="rId6" Type="http://schemas.openxmlformats.org/officeDocument/2006/relationships/queryTable" Target="../queryTables/queryTable74.xml"/><Relationship Id="rId11" Type="http://schemas.openxmlformats.org/officeDocument/2006/relationships/queryTable" Target="../queryTables/queryTable79.xml"/><Relationship Id="rId24" Type="http://schemas.openxmlformats.org/officeDocument/2006/relationships/queryTable" Target="../queryTables/queryTable92.xml"/><Relationship Id="rId32" Type="http://schemas.openxmlformats.org/officeDocument/2006/relationships/queryTable" Target="../queryTables/queryTable100.xml"/><Relationship Id="rId37" Type="http://schemas.openxmlformats.org/officeDocument/2006/relationships/queryTable" Target="../queryTables/queryTable105.xml"/><Relationship Id="rId40" Type="http://schemas.openxmlformats.org/officeDocument/2006/relationships/queryTable" Target="../queryTables/queryTable108.xml"/><Relationship Id="rId45" Type="http://schemas.openxmlformats.org/officeDocument/2006/relationships/queryTable" Target="../queryTables/queryTable113.xml"/><Relationship Id="rId53" Type="http://schemas.openxmlformats.org/officeDocument/2006/relationships/queryTable" Target="../queryTables/queryTable121.xml"/><Relationship Id="rId58" Type="http://schemas.openxmlformats.org/officeDocument/2006/relationships/queryTable" Target="../queryTables/queryTable126.xml"/><Relationship Id="rId66" Type="http://schemas.openxmlformats.org/officeDocument/2006/relationships/queryTable" Target="../queryTables/queryTable134.xml"/><Relationship Id="rId5" Type="http://schemas.openxmlformats.org/officeDocument/2006/relationships/queryTable" Target="../queryTables/queryTable73.xml"/><Relationship Id="rId15" Type="http://schemas.openxmlformats.org/officeDocument/2006/relationships/queryTable" Target="../queryTables/queryTable83.xml"/><Relationship Id="rId23" Type="http://schemas.openxmlformats.org/officeDocument/2006/relationships/queryTable" Target="../queryTables/queryTable91.xml"/><Relationship Id="rId28" Type="http://schemas.openxmlformats.org/officeDocument/2006/relationships/queryTable" Target="../queryTables/queryTable96.xml"/><Relationship Id="rId36" Type="http://schemas.openxmlformats.org/officeDocument/2006/relationships/queryTable" Target="../queryTables/queryTable104.xml"/><Relationship Id="rId49" Type="http://schemas.openxmlformats.org/officeDocument/2006/relationships/queryTable" Target="../queryTables/queryTable117.xml"/><Relationship Id="rId57" Type="http://schemas.openxmlformats.org/officeDocument/2006/relationships/queryTable" Target="../queryTables/queryTable125.xml"/><Relationship Id="rId61" Type="http://schemas.openxmlformats.org/officeDocument/2006/relationships/queryTable" Target="../queryTables/queryTable129.xml"/><Relationship Id="rId10" Type="http://schemas.openxmlformats.org/officeDocument/2006/relationships/queryTable" Target="../queryTables/queryTable78.xml"/><Relationship Id="rId19" Type="http://schemas.openxmlformats.org/officeDocument/2006/relationships/queryTable" Target="../queryTables/queryTable87.xml"/><Relationship Id="rId31" Type="http://schemas.openxmlformats.org/officeDocument/2006/relationships/queryTable" Target="../queryTables/queryTable99.xml"/><Relationship Id="rId44" Type="http://schemas.openxmlformats.org/officeDocument/2006/relationships/queryTable" Target="../queryTables/queryTable112.xml"/><Relationship Id="rId52" Type="http://schemas.openxmlformats.org/officeDocument/2006/relationships/queryTable" Target="../queryTables/queryTable120.xml"/><Relationship Id="rId60" Type="http://schemas.openxmlformats.org/officeDocument/2006/relationships/queryTable" Target="../queryTables/queryTable128.xml"/><Relationship Id="rId65" Type="http://schemas.openxmlformats.org/officeDocument/2006/relationships/queryTable" Target="../queryTables/queryTable133.xml"/><Relationship Id="rId4" Type="http://schemas.openxmlformats.org/officeDocument/2006/relationships/queryTable" Target="../queryTables/queryTable72.xml"/><Relationship Id="rId9" Type="http://schemas.openxmlformats.org/officeDocument/2006/relationships/queryTable" Target="../queryTables/queryTable77.xml"/><Relationship Id="rId14" Type="http://schemas.openxmlformats.org/officeDocument/2006/relationships/queryTable" Target="../queryTables/queryTable82.xml"/><Relationship Id="rId22" Type="http://schemas.openxmlformats.org/officeDocument/2006/relationships/queryTable" Target="../queryTables/queryTable90.xml"/><Relationship Id="rId27" Type="http://schemas.openxmlformats.org/officeDocument/2006/relationships/queryTable" Target="../queryTables/queryTable95.xml"/><Relationship Id="rId30" Type="http://schemas.openxmlformats.org/officeDocument/2006/relationships/queryTable" Target="../queryTables/queryTable98.xml"/><Relationship Id="rId35" Type="http://schemas.openxmlformats.org/officeDocument/2006/relationships/queryTable" Target="../queryTables/queryTable103.xml"/><Relationship Id="rId43" Type="http://schemas.openxmlformats.org/officeDocument/2006/relationships/queryTable" Target="../queryTables/queryTable111.xml"/><Relationship Id="rId48" Type="http://schemas.openxmlformats.org/officeDocument/2006/relationships/queryTable" Target="../queryTables/queryTable116.xml"/><Relationship Id="rId56" Type="http://schemas.openxmlformats.org/officeDocument/2006/relationships/queryTable" Target="../queryTables/queryTable124.xml"/><Relationship Id="rId64" Type="http://schemas.openxmlformats.org/officeDocument/2006/relationships/queryTable" Target="../queryTables/queryTable132.xml"/><Relationship Id="rId8" Type="http://schemas.openxmlformats.org/officeDocument/2006/relationships/queryTable" Target="../queryTables/queryTable76.xml"/><Relationship Id="rId51" Type="http://schemas.openxmlformats.org/officeDocument/2006/relationships/queryTable" Target="../queryTables/queryTable119.xml"/><Relationship Id="rId3" Type="http://schemas.openxmlformats.org/officeDocument/2006/relationships/queryTable" Target="../queryTables/queryTable71.xml"/><Relationship Id="rId12" Type="http://schemas.openxmlformats.org/officeDocument/2006/relationships/queryTable" Target="../queryTables/queryTable80.xml"/><Relationship Id="rId17" Type="http://schemas.openxmlformats.org/officeDocument/2006/relationships/queryTable" Target="../queryTables/queryTable85.xml"/><Relationship Id="rId25" Type="http://schemas.openxmlformats.org/officeDocument/2006/relationships/queryTable" Target="../queryTables/queryTable93.xml"/><Relationship Id="rId33" Type="http://schemas.openxmlformats.org/officeDocument/2006/relationships/queryTable" Target="../queryTables/queryTable101.xml"/><Relationship Id="rId38" Type="http://schemas.openxmlformats.org/officeDocument/2006/relationships/queryTable" Target="../queryTables/queryTable106.xml"/><Relationship Id="rId46" Type="http://schemas.openxmlformats.org/officeDocument/2006/relationships/queryTable" Target="../queryTables/queryTable114.xml"/><Relationship Id="rId59" Type="http://schemas.openxmlformats.org/officeDocument/2006/relationships/queryTable" Target="../queryTables/queryTable127.xml"/><Relationship Id="rId67" Type="http://schemas.openxmlformats.org/officeDocument/2006/relationships/queryTable" Target="../queryTables/queryTable135.xml"/><Relationship Id="rId20" Type="http://schemas.openxmlformats.org/officeDocument/2006/relationships/queryTable" Target="../queryTables/queryTable88.xml"/><Relationship Id="rId41" Type="http://schemas.openxmlformats.org/officeDocument/2006/relationships/queryTable" Target="../queryTables/queryTable109.xml"/><Relationship Id="rId54" Type="http://schemas.openxmlformats.org/officeDocument/2006/relationships/queryTable" Target="../queryTables/queryTable122.xml"/><Relationship Id="rId62" Type="http://schemas.openxmlformats.org/officeDocument/2006/relationships/queryTable" Target="../queryTables/queryTable13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T114"/>
  <sheetViews>
    <sheetView zoomScale="110" zoomScaleNormal="110" workbookViewId="0"/>
  </sheetViews>
  <sheetFormatPr defaultRowHeight="15" x14ac:dyDescent="0.25"/>
  <cols>
    <col min="3" max="3" width="6.28515625" hidden="1" customWidth="1"/>
    <col min="4" max="4" width="42.42578125" customWidth="1"/>
    <col min="7" max="7" width="12.140625" customWidth="1"/>
    <col min="9" max="9" width="29.42578125" customWidth="1"/>
    <col min="10" max="10" width="9.5703125" customWidth="1"/>
    <col min="15" max="20" width="9.140625" customWidth="1"/>
  </cols>
  <sheetData>
    <row r="2" spans="2:19" x14ac:dyDescent="0.25">
      <c r="I2" s="1"/>
      <c r="P2" s="2" t="s">
        <v>0</v>
      </c>
      <c r="Q2">
        <v>1.96</v>
      </c>
      <c r="S2">
        <v>2</v>
      </c>
    </row>
    <row r="3" spans="2:19" ht="12.75" customHeight="1" x14ac:dyDescent="0.25">
      <c r="I3" s="208"/>
      <c r="J3" s="208"/>
      <c r="K3" s="208"/>
      <c r="L3" s="208"/>
      <c r="M3" s="208"/>
      <c r="N3" s="208"/>
      <c r="P3" s="2" t="s">
        <v>1</v>
      </c>
      <c r="Q3">
        <v>1.68</v>
      </c>
    </row>
    <row r="4" spans="2:19" x14ac:dyDescent="0.25">
      <c r="I4" s="208"/>
      <c r="J4" s="208"/>
      <c r="K4" s="208"/>
      <c r="L4" s="208"/>
      <c r="M4" s="208"/>
      <c r="N4" s="208"/>
      <c r="P4" s="2" t="s">
        <v>2</v>
      </c>
      <c r="Q4">
        <v>1.68</v>
      </c>
    </row>
    <row r="5" spans="2:19" x14ac:dyDescent="0.25">
      <c r="I5" s="208"/>
      <c r="J5" s="208"/>
      <c r="K5" s="208"/>
      <c r="L5" s="208"/>
      <c r="M5" s="208"/>
      <c r="N5" s="208"/>
      <c r="P5" s="2" t="s">
        <v>3</v>
      </c>
      <c r="Q5">
        <v>1.68</v>
      </c>
    </row>
    <row r="6" spans="2:19" x14ac:dyDescent="0.25">
      <c r="I6" s="208"/>
      <c r="J6" s="208"/>
      <c r="K6" s="208"/>
      <c r="L6" s="208"/>
      <c r="M6" s="208"/>
      <c r="N6" s="208"/>
      <c r="P6" s="2" t="s">
        <v>4</v>
      </c>
      <c r="Q6">
        <v>1.83</v>
      </c>
    </row>
    <row r="7" spans="2:19" ht="15" customHeight="1" x14ac:dyDescent="0.25">
      <c r="P7" s="2" t="s">
        <v>5</v>
      </c>
      <c r="Q7">
        <v>1.71</v>
      </c>
    </row>
    <row r="8" spans="2:19" x14ac:dyDescent="0.25">
      <c r="B8" s="3"/>
      <c r="C8" s="3"/>
      <c r="D8" s="4" t="s">
        <v>6</v>
      </c>
      <c r="E8" s="3"/>
      <c r="F8" s="3"/>
      <c r="G8" s="3"/>
      <c r="H8" s="3"/>
      <c r="I8" s="3"/>
      <c r="J8" s="5"/>
      <c r="K8" s="6" t="s">
        <v>7</v>
      </c>
      <c r="L8" s="5"/>
      <c r="M8" s="5"/>
      <c r="N8" s="5"/>
      <c r="O8" s="5"/>
      <c r="P8" s="2" t="s">
        <v>8</v>
      </c>
      <c r="Q8">
        <v>2.16</v>
      </c>
    </row>
    <row r="9" spans="2:19" x14ac:dyDescent="0.25">
      <c r="B9" s="3"/>
      <c r="C9" s="3"/>
      <c r="D9" s="7" t="s">
        <v>9</v>
      </c>
      <c r="E9" s="8"/>
      <c r="F9" s="8"/>
      <c r="G9" s="9" t="s">
        <v>10</v>
      </c>
      <c r="H9" s="3"/>
      <c r="I9" s="3"/>
      <c r="J9" s="5"/>
      <c r="K9" s="10"/>
      <c r="L9" s="5"/>
      <c r="M9" s="5"/>
      <c r="N9" s="5"/>
      <c r="O9" s="5"/>
      <c r="P9" s="2" t="s">
        <v>11</v>
      </c>
      <c r="Q9">
        <v>3.05</v>
      </c>
    </row>
    <row r="10" spans="2:19" x14ac:dyDescent="0.25">
      <c r="B10" s="3"/>
      <c r="C10" s="4"/>
      <c r="D10" s="7" t="s">
        <v>12</v>
      </c>
      <c r="E10" s="8"/>
      <c r="F10" s="8"/>
      <c r="G10" s="11"/>
      <c r="H10" s="3"/>
      <c r="I10" s="3"/>
      <c r="J10" s="5"/>
      <c r="K10" s="5"/>
      <c r="L10" s="5"/>
      <c r="M10" s="5"/>
      <c r="N10" s="5"/>
      <c r="O10" s="5"/>
      <c r="P10" s="5"/>
    </row>
    <row r="11" spans="2:19" ht="12.75" customHeight="1" x14ac:dyDescent="0.25">
      <c r="B11" s="3"/>
      <c r="C11" s="3"/>
      <c r="D11" s="12" t="str">
        <f>IF(G9="Other",G10,VLOOKUP(G9,$D$107:$E$112,2,FALSE))&amp;"Output\"&amp;D14&amp;"\"</f>
        <v>C:\Users\59866\ICF\CAFE - Documents\API\api_output_combined_3.17.23\Output\SSP2-4.5\</v>
      </c>
      <c r="E11" s="3"/>
      <c r="F11" s="3"/>
      <c r="G11" s="3"/>
      <c r="H11" s="3"/>
      <c r="I11" s="3"/>
      <c r="J11" s="5"/>
      <c r="K11" s="5"/>
      <c r="L11" s="5"/>
      <c r="M11" s="5"/>
      <c r="N11" s="5"/>
      <c r="O11" s="5"/>
      <c r="P11" s="5"/>
    </row>
    <row r="12" spans="2:19" x14ac:dyDescent="0.25">
      <c r="B12" s="3"/>
      <c r="C12" s="3"/>
      <c r="D12" s="12"/>
      <c r="E12" s="3"/>
      <c r="F12" s="3"/>
      <c r="G12" s="3"/>
      <c r="H12" s="3"/>
      <c r="I12" s="3"/>
      <c r="J12" s="5"/>
      <c r="K12" s="5"/>
      <c r="L12" s="5"/>
      <c r="M12" s="5"/>
      <c r="N12" s="5"/>
      <c r="O12" s="5"/>
      <c r="P12" s="5"/>
    </row>
    <row r="13" spans="2:19" x14ac:dyDescent="0.25">
      <c r="B13" s="3"/>
      <c r="C13" s="3"/>
      <c r="D13" s="4" t="s">
        <v>13</v>
      </c>
      <c r="E13" s="3"/>
      <c r="F13" s="3"/>
      <c r="G13" s="3"/>
      <c r="H13" s="3"/>
      <c r="I13" s="3"/>
      <c r="J13" s="5"/>
      <c r="K13" s="10"/>
      <c r="L13" s="5"/>
      <c r="M13" s="5"/>
      <c r="N13" s="5"/>
      <c r="O13" s="5"/>
      <c r="P13" s="5"/>
    </row>
    <row r="14" spans="2:19" x14ac:dyDescent="0.25">
      <c r="B14" s="3"/>
      <c r="C14" s="3"/>
      <c r="D14" s="3" t="s">
        <v>8</v>
      </c>
      <c r="E14" s="108" t="str">
        <f>IF(INDEX([1]ListofScenarios!$C$25:$C$28,MATCH([1]!RadioOut,[1]ListofScenarios!$B$25:$B$28,0),1)=D14,"","Scenario Doesn't Match Interpolation File!")</f>
        <v/>
      </c>
      <c r="F14" s="3"/>
      <c r="G14" s="3"/>
      <c r="H14" s="3"/>
      <c r="I14" s="3"/>
      <c r="J14" s="5"/>
      <c r="K14" s="5"/>
      <c r="L14" s="5"/>
      <c r="M14" s="5"/>
      <c r="N14" s="5"/>
      <c r="O14" s="5"/>
      <c r="P14" s="5"/>
    </row>
    <row r="15" spans="2:19" x14ac:dyDescent="0.25">
      <c r="B15" s="3"/>
      <c r="C15" s="3"/>
      <c r="D15" s="3"/>
      <c r="E15" s="3"/>
      <c r="F15" s="3"/>
      <c r="G15" s="3"/>
      <c r="H15" s="3"/>
      <c r="I15" s="3"/>
      <c r="J15" s="5"/>
      <c r="K15" s="5"/>
      <c r="L15" s="5"/>
      <c r="M15" s="5"/>
      <c r="N15" s="5"/>
      <c r="O15" s="5"/>
      <c r="P15" s="5"/>
    </row>
    <row r="16" spans="2:19" x14ac:dyDescent="0.25">
      <c r="B16" s="3"/>
      <c r="C16" s="3"/>
      <c r="D16" s="3"/>
      <c r="E16" s="3"/>
      <c r="F16" s="3"/>
      <c r="G16" s="3"/>
      <c r="H16" s="3"/>
      <c r="I16" s="3"/>
      <c r="J16" s="5"/>
      <c r="K16" s="5"/>
      <c r="L16" s="5"/>
      <c r="M16" s="5"/>
      <c r="N16" s="5"/>
      <c r="O16" s="5"/>
      <c r="P16" s="5"/>
    </row>
    <row r="17" spans="2:20" x14ac:dyDescent="0.25">
      <c r="B17" s="3"/>
      <c r="C17" s="3"/>
      <c r="D17" s="3"/>
      <c r="E17" s="3"/>
      <c r="F17" s="3"/>
      <c r="G17" s="3"/>
      <c r="H17" s="3"/>
      <c r="I17" s="3"/>
      <c r="J17" s="5"/>
      <c r="K17" s="5"/>
      <c r="L17" s="5"/>
      <c r="M17" s="5"/>
      <c r="N17" s="5"/>
      <c r="O17" s="5"/>
      <c r="P17" s="5"/>
    </row>
    <row r="18" spans="2:20" x14ac:dyDescent="0.25">
      <c r="B18" s="3"/>
      <c r="C18" s="3"/>
      <c r="D18" s="4" t="s">
        <v>14</v>
      </c>
      <c r="E18" s="3"/>
      <c r="F18" s="3"/>
      <c r="G18" s="3"/>
      <c r="H18" s="3"/>
      <c r="I18" s="3"/>
      <c r="J18" s="5"/>
      <c r="K18" s="5"/>
      <c r="L18" s="5"/>
      <c r="M18" s="5"/>
      <c r="N18" s="5"/>
      <c r="O18" s="5"/>
      <c r="P18" s="5"/>
    </row>
    <row r="19" spans="2:20" x14ac:dyDescent="0.25">
      <c r="B19" s="3"/>
      <c r="C19" s="12" t="str">
        <f>$C$56&amp;$D$11&amp;D19&amp;$C$58</f>
        <v>TEXT;C:\Users\59866\ICF\CAFE - Documents\API\api_output_combined_3.17.23\Output\SSP2-4.5\timeseries_output_Combined_245_Alt 0_Alt 1.csv</v>
      </c>
      <c r="D19" s="3" t="s">
        <v>15</v>
      </c>
      <c r="E19" s="3"/>
      <c r="F19" s="3"/>
      <c r="G19" s="3"/>
      <c r="H19" s="3"/>
      <c r="I19" s="3"/>
      <c r="J19" s="5"/>
      <c r="K19" s="10" t="s">
        <v>16</v>
      </c>
      <c r="L19" s="5"/>
      <c r="M19" s="5"/>
      <c r="N19" s="5"/>
      <c r="O19" s="5"/>
      <c r="P19" s="5"/>
    </row>
    <row r="20" spans="2:20" x14ac:dyDescent="0.25">
      <c r="B20" s="3"/>
      <c r="C20" s="12" t="str">
        <f>$C$56&amp;$D$11&amp;D20&amp;$C$58</f>
        <v>TEXT;C:\Users\59866\ICF\CAFE - Documents\API\api_output_combined_3.17.23\Output\SSP2-4.5\timeseries_output_Combined_245_Alt 2_Alt 3.csv</v>
      </c>
      <c r="D20" s="3" t="s">
        <v>17</v>
      </c>
      <c r="E20" s="3"/>
      <c r="F20" s="3"/>
      <c r="G20" s="3"/>
      <c r="H20" s="3"/>
      <c r="I20" s="3"/>
      <c r="J20" s="5"/>
      <c r="K20" s="5"/>
      <c r="L20" s="5"/>
      <c r="M20" s="5"/>
      <c r="N20" s="5"/>
      <c r="O20" s="5"/>
      <c r="P20" s="5"/>
    </row>
    <row r="21" spans="2:20" x14ac:dyDescent="0.25">
      <c r="B21" s="3"/>
      <c r="C21" s="12"/>
      <c r="D21" s="3"/>
      <c r="E21" s="3"/>
      <c r="F21" s="3"/>
      <c r="G21" s="3"/>
      <c r="H21" s="3"/>
      <c r="I21" s="3"/>
      <c r="J21" s="5"/>
      <c r="K21" s="10"/>
      <c r="L21" s="5"/>
      <c r="M21" s="5"/>
      <c r="N21" s="5"/>
      <c r="O21" s="5"/>
      <c r="P21" s="5"/>
      <c r="R21" s="2"/>
    </row>
    <row r="22" spans="2:20" x14ac:dyDescent="0.25">
      <c r="B22" s="3"/>
      <c r="C22" s="12"/>
      <c r="D22" s="3"/>
      <c r="E22" s="3"/>
      <c r="F22" s="3"/>
      <c r="G22" s="3"/>
      <c r="H22" s="3"/>
      <c r="I22" s="3"/>
      <c r="J22" s="5"/>
      <c r="K22" s="5"/>
      <c r="L22" s="5"/>
      <c r="M22" s="5"/>
      <c r="N22" s="5"/>
      <c r="O22" s="5"/>
      <c r="P22" s="5"/>
      <c r="T22" s="2"/>
    </row>
    <row r="23" spans="2:20" x14ac:dyDescent="0.25">
      <c r="B23" s="3"/>
      <c r="C23" s="12"/>
      <c r="D23" s="3"/>
      <c r="E23" s="3"/>
      <c r="F23" s="3"/>
      <c r="G23" s="3"/>
      <c r="H23" s="3"/>
      <c r="I23" s="3"/>
      <c r="J23" s="5"/>
      <c r="K23" s="5"/>
      <c r="L23" s="5"/>
      <c r="M23" s="5"/>
      <c r="N23" s="5"/>
      <c r="O23" s="5"/>
      <c r="P23" s="5"/>
    </row>
    <row r="24" spans="2:20" x14ac:dyDescent="0.25">
      <c r="B24" s="3"/>
      <c r="C24" s="12"/>
      <c r="D24" s="3"/>
      <c r="E24" s="3"/>
      <c r="F24" s="3"/>
      <c r="G24" s="3"/>
      <c r="H24" s="3"/>
      <c r="I24" s="3"/>
      <c r="J24" s="5"/>
      <c r="K24" s="5"/>
      <c r="L24" s="5"/>
      <c r="M24" s="5"/>
      <c r="N24" s="5"/>
      <c r="O24" s="5"/>
      <c r="P24" s="5"/>
    </row>
    <row r="25" spans="2:20" x14ac:dyDescent="0.25">
      <c r="B25" s="3"/>
      <c r="C25" s="12"/>
      <c r="D25" s="3"/>
      <c r="E25" s="3"/>
      <c r="F25" s="3"/>
      <c r="G25" s="3"/>
      <c r="H25" s="3"/>
      <c r="I25" s="3"/>
      <c r="J25" s="5"/>
      <c r="K25" s="5"/>
      <c r="L25" s="5"/>
      <c r="M25" s="5"/>
      <c r="N25" s="5"/>
      <c r="O25" s="5"/>
      <c r="P25" s="5"/>
    </row>
    <row r="26" spans="2:20" x14ac:dyDescent="0.25">
      <c r="B26" s="3"/>
      <c r="C26" s="12"/>
      <c r="D26" s="3"/>
      <c r="E26" s="3"/>
      <c r="F26" s="3"/>
      <c r="G26" s="3"/>
      <c r="H26" s="3"/>
      <c r="I26" s="3"/>
      <c r="J26" s="5"/>
      <c r="K26" s="5"/>
      <c r="L26" s="5"/>
      <c r="M26" s="5"/>
      <c r="N26" s="5"/>
      <c r="O26" s="5"/>
      <c r="P26" s="5"/>
    </row>
    <row r="27" spans="2:20" x14ac:dyDescent="0.25">
      <c r="B27" s="3"/>
      <c r="C27" s="12"/>
      <c r="D27" s="3"/>
      <c r="E27" s="3"/>
      <c r="F27" s="3"/>
      <c r="G27" s="3"/>
      <c r="H27" s="3"/>
      <c r="I27" s="3"/>
      <c r="J27" s="5"/>
      <c r="K27" s="5"/>
      <c r="L27" s="5"/>
      <c r="M27" s="5"/>
      <c r="N27" s="5"/>
      <c r="O27" s="5"/>
      <c r="P27" s="5"/>
    </row>
    <row r="28" spans="2:20" x14ac:dyDescent="0.25">
      <c r="B28" s="3"/>
      <c r="C28" s="12"/>
      <c r="D28" s="3"/>
      <c r="E28" s="3"/>
      <c r="F28" s="3"/>
      <c r="G28" s="3"/>
      <c r="H28" s="3"/>
      <c r="I28" s="3"/>
      <c r="J28" s="5"/>
      <c r="K28" s="5"/>
      <c r="L28" s="5"/>
      <c r="M28" s="5"/>
      <c r="N28" s="5"/>
      <c r="O28" s="5"/>
      <c r="P28" s="5"/>
    </row>
    <row r="29" spans="2:20" x14ac:dyDescent="0.25">
      <c r="B29" s="3"/>
      <c r="C29" s="3"/>
      <c r="D29" s="3"/>
      <c r="E29" s="3"/>
      <c r="F29" s="3"/>
      <c r="G29" s="3"/>
      <c r="H29" s="3"/>
      <c r="I29" s="3"/>
      <c r="J29" s="5"/>
      <c r="K29" s="5"/>
      <c r="L29" s="5"/>
      <c r="M29" s="5"/>
      <c r="N29" s="5"/>
      <c r="O29" s="5"/>
      <c r="P29" s="5"/>
    </row>
    <row r="30" spans="2:20" x14ac:dyDescent="0.25">
      <c r="B30" s="3"/>
      <c r="C30" s="12"/>
      <c r="D30" s="3"/>
      <c r="E30" s="3"/>
      <c r="F30" s="3"/>
      <c r="G30" s="3"/>
      <c r="H30" s="3"/>
      <c r="I30" s="3"/>
      <c r="J30" s="5"/>
      <c r="K30" s="5"/>
      <c r="L30" s="5"/>
      <c r="M30" s="5"/>
      <c r="N30" s="5"/>
      <c r="O30" s="5"/>
      <c r="P30" s="5"/>
    </row>
    <row r="31" spans="2:20" x14ac:dyDescent="0.25">
      <c r="B31" s="3"/>
      <c r="C31" s="12"/>
      <c r="D31" s="3"/>
      <c r="E31" s="3"/>
      <c r="F31" s="3"/>
      <c r="G31" s="3"/>
      <c r="H31" s="3"/>
      <c r="I31" s="3"/>
      <c r="J31" s="5"/>
      <c r="K31" s="5"/>
      <c r="L31" s="5"/>
      <c r="M31" s="5"/>
      <c r="N31" s="5"/>
      <c r="O31" s="5"/>
      <c r="P31" s="5"/>
    </row>
    <row r="32" spans="2:20" x14ac:dyDescent="0.25">
      <c r="B32" s="3"/>
      <c r="C32" s="12"/>
      <c r="D32" s="3"/>
      <c r="E32" s="3"/>
      <c r="F32" s="3"/>
      <c r="G32" s="3"/>
      <c r="H32" s="3"/>
      <c r="I32" s="3"/>
      <c r="J32" s="5"/>
      <c r="K32" s="5"/>
      <c r="L32" s="5"/>
      <c r="M32" s="5"/>
      <c r="N32" s="5"/>
      <c r="O32" s="5"/>
      <c r="P32" s="5"/>
    </row>
    <row r="33" spans="2:16" x14ac:dyDescent="0.25">
      <c r="B33" s="3"/>
      <c r="C33" s="12"/>
      <c r="D33" s="3"/>
      <c r="E33" s="3"/>
      <c r="F33" s="3"/>
      <c r="G33" s="3"/>
      <c r="H33" s="3"/>
      <c r="I33" s="3"/>
      <c r="J33" s="5"/>
      <c r="K33" s="5"/>
      <c r="L33" s="5"/>
      <c r="M33" s="5"/>
      <c r="N33" s="5"/>
      <c r="O33" s="5"/>
      <c r="P33" s="5"/>
    </row>
    <row r="34" spans="2:16" x14ac:dyDescent="0.25">
      <c r="B34" s="3"/>
      <c r="C34" s="12"/>
      <c r="D34" s="3"/>
      <c r="E34" s="3"/>
      <c r="F34" s="3"/>
      <c r="G34" s="3"/>
      <c r="H34" s="3"/>
      <c r="I34" s="3"/>
      <c r="J34" s="5"/>
      <c r="K34" s="5"/>
      <c r="L34" s="5"/>
      <c r="M34" s="5"/>
      <c r="N34" s="5"/>
      <c r="O34" s="5"/>
      <c r="P34" s="5"/>
    </row>
    <row r="35" spans="2:16" x14ac:dyDescent="0.25">
      <c r="B35" s="3"/>
      <c r="C35" s="12"/>
      <c r="D35" s="3"/>
      <c r="E35" s="3"/>
      <c r="F35" s="3"/>
      <c r="G35" s="3"/>
      <c r="H35" s="3"/>
      <c r="I35" s="3"/>
      <c r="J35" s="5"/>
      <c r="K35" s="5"/>
      <c r="L35" s="5"/>
      <c r="M35" s="5"/>
      <c r="N35" s="5"/>
      <c r="O35" s="5"/>
      <c r="P35" s="5"/>
    </row>
    <row r="36" spans="2:16" x14ac:dyDescent="0.25">
      <c r="B36" s="3"/>
      <c r="C36" s="12"/>
      <c r="D36" s="3"/>
      <c r="E36" s="3"/>
      <c r="F36" s="3"/>
      <c r="G36" s="3"/>
      <c r="H36" s="3"/>
      <c r="I36" s="3"/>
      <c r="J36" s="5"/>
      <c r="K36" s="5"/>
      <c r="L36" s="5"/>
      <c r="M36" s="5"/>
      <c r="N36" s="5"/>
      <c r="O36" s="5"/>
      <c r="P36" s="5"/>
    </row>
    <row r="37" spans="2:16" x14ac:dyDescent="0.25">
      <c r="B37" s="3"/>
      <c r="C37" s="12"/>
      <c r="D37" s="3"/>
      <c r="E37" s="3"/>
      <c r="F37" s="3"/>
      <c r="G37" s="3"/>
      <c r="H37" s="3"/>
      <c r="I37" s="3"/>
      <c r="J37" s="5"/>
      <c r="K37" s="5"/>
      <c r="L37" s="5"/>
      <c r="M37" s="5"/>
      <c r="N37" s="5"/>
      <c r="O37" s="5"/>
      <c r="P37" s="5"/>
    </row>
    <row r="38" spans="2:16" x14ac:dyDescent="0.25">
      <c r="B38" s="3"/>
      <c r="C38" s="12"/>
      <c r="D38" s="3"/>
      <c r="E38" s="3"/>
      <c r="F38" s="3"/>
      <c r="G38" s="3"/>
      <c r="H38" s="3"/>
      <c r="I38" s="3"/>
      <c r="J38" s="5"/>
      <c r="K38" s="5"/>
      <c r="L38" s="5"/>
      <c r="M38" s="5"/>
      <c r="N38" s="5"/>
      <c r="O38" s="5"/>
      <c r="P38" s="5"/>
    </row>
    <row r="39" spans="2:16" x14ac:dyDescent="0.25">
      <c r="B39" s="3"/>
      <c r="C39" s="12"/>
      <c r="D39" s="3"/>
      <c r="E39" s="3"/>
      <c r="F39" s="3"/>
      <c r="G39" s="3"/>
      <c r="H39" s="3"/>
      <c r="I39" s="3"/>
      <c r="J39" s="5"/>
      <c r="K39" s="5"/>
      <c r="L39" s="5"/>
      <c r="M39" s="5"/>
      <c r="N39" s="5"/>
      <c r="O39" s="5"/>
      <c r="P39" s="5"/>
    </row>
    <row r="40" spans="2:16" x14ac:dyDescent="0.25">
      <c r="B40" s="3"/>
      <c r="C40" s="3"/>
      <c r="D40" s="3"/>
      <c r="E40" s="3"/>
      <c r="F40" s="3"/>
      <c r="G40" s="3"/>
      <c r="H40" s="3"/>
      <c r="I40" s="3"/>
      <c r="J40" s="5"/>
      <c r="K40" s="5"/>
      <c r="L40" s="5"/>
      <c r="M40" s="5"/>
      <c r="N40" s="5"/>
      <c r="O40" s="5"/>
      <c r="P40" s="5"/>
    </row>
    <row r="41" spans="2:16" x14ac:dyDescent="0.25">
      <c r="B41" s="3"/>
      <c r="C41" s="3"/>
      <c r="D41" s="3"/>
      <c r="E41" s="3"/>
      <c r="F41" s="3"/>
      <c r="G41" s="3"/>
      <c r="H41" s="3"/>
      <c r="I41" s="3"/>
      <c r="J41" s="5"/>
      <c r="K41" s="5"/>
      <c r="L41" s="5"/>
      <c r="M41" s="5"/>
      <c r="N41" s="5"/>
      <c r="O41" s="5"/>
      <c r="P41" s="5"/>
    </row>
    <row r="42" spans="2:16" x14ac:dyDescent="0.25">
      <c r="B42" s="3"/>
      <c r="C42" s="12"/>
      <c r="D42" s="3"/>
      <c r="E42" s="3"/>
      <c r="F42" s="3"/>
      <c r="G42" s="3"/>
      <c r="H42" s="3"/>
      <c r="I42" s="3"/>
      <c r="J42" s="5"/>
      <c r="K42" s="5"/>
      <c r="L42" s="5"/>
      <c r="M42" s="5"/>
      <c r="N42" s="5"/>
      <c r="O42" s="5"/>
      <c r="P42" s="5"/>
    </row>
    <row r="43" spans="2:16" x14ac:dyDescent="0.25">
      <c r="B43" s="3"/>
      <c r="C43" s="12"/>
      <c r="D43" s="3"/>
      <c r="E43" s="3"/>
      <c r="F43" s="3"/>
      <c r="G43" s="3"/>
      <c r="H43" s="3"/>
      <c r="I43" s="3"/>
      <c r="J43" s="5"/>
      <c r="K43" s="5"/>
      <c r="L43" s="5"/>
      <c r="M43" s="5"/>
      <c r="N43" s="5"/>
      <c r="O43" s="5"/>
      <c r="P43" s="5"/>
    </row>
    <row r="44" spans="2:16" x14ac:dyDescent="0.25">
      <c r="B44" s="3"/>
      <c r="C44" s="12"/>
      <c r="D44" s="3"/>
      <c r="E44" s="3"/>
      <c r="F44" s="3"/>
      <c r="G44" s="3"/>
      <c r="H44" s="3"/>
      <c r="I44" s="3"/>
      <c r="J44" s="5"/>
      <c r="K44" s="5"/>
      <c r="L44" s="5"/>
      <c r="M44" s="5"/>
      <c r="N44" s="5"/>
      <c r="O44" s="5"/>
      <c r="P44" s="5"/>
    </row>
    <row r="45" spans="2:16" x14ac:dyDescent="0.25">
      <c r="B45" s="3"/>
      <c r="C45" s="12"/>
      <c r="D45" s="3"/>
      <c r="E45" s="3"/>
      <c r="F45" s="3"/>
      <c r="G45" s="3"/>
      <c r="H45" s="3"/>
      <c r="I45" s="3"/>
      <c r="J45" s="5"/>
      <c r="K45" s="5"/>
      <c r="L45" s="5"/>
      <c r="M45" s="5"/>
      <c r="N45" s="5"/>
      <c r="O45" s="5"/>
      <c r="P45" s="5"/>
    </row>
    <row r="46" spans="2:16" x14ac:dyDescent="0.25">
      <c r="B46" s="3"/>
      <c r="C46" s="12"/>
      <c r="D46" s="3"/>
      <c r="E46" s="3"/>
      <c r="F46" s="3"/>
      <c r="G46" s="3"/>
      <c r="H46" s="3"/>
      <c r="I46" s="3"/>
      <c r="J46" s="5"/>
      <c r="K46" s="5"/>
      <c r="L46" s="5"/>
      <c r="M46" s="5"/>
      <c r="N46" s="5"/>
      <c r="O46" s="5"/>
      <c r="P46" s="5"/>
    </row>
    <row r="47" spans="2:16" x14ac:dyDescent="0.25">
      <c r="B47" s="3"/>
      <c r="C47" s="12"/>
      <c r="D47" s="3"/>
      <c r="E47" s="3"/>
      <c r="F47" s="3"/>
      <c r="G47" s="3"/>
      <c r="H47" s="3"/>
      <c r="I47" s="3"/>
      <c r="J47" s="5"/>
      <c r="K47" s="5"/>
      <c r="L47" s="5"/>
      <c r="M47" s="5"/>
      <c r="N47" s="5"/>
      <c r="O47" s="5"/>
      <c r="P47" s="5"/>
    </row>
    <row r="48" spans="2:16" x14ac:dyDescent="0.25">
      <c r="B48" s="3"/>
      <c r="C48" s="12"/>
      <c r="D48" s="3"/>
      <c r="E48" s="3"/>
      <c r="F48" s="3"/>
      <c r="G48" s="3"/>
      <c r="H48" s="3"/>
      <c r="I48" s="3"/>
      <c r="J48" s="5"/>
      <c r="K48" s="5"/>
      <c r="L48" s="5"/>
      <c r="M48" s="5"/>
      <c r="N48" s="5"/>
      <c r="O48" s="5"/>
      <c r="P48" s="5"/>
    </row>
    <row r="49" spans="2:16" x14ac:dyDescent="0.25">
      <c r="B49" s="3"/>
      <c r="C49" s="12"/>
      <c r="D49" s="3"/>
      <c r="E49" s="3"/>
      <c r="F49" s="3"/>
      <c r="G49" s="3"/>
      <c r="H49" s="3"/>
      <c r="I49" s="3"/>
      <c r="J49" s="5"/>
      <c r="K49" s="5"/>
      <c r="L49" s="5"/>
      <c r="M49" s="5"/>
      <c r="N49" s="5"/>
      <c r="O49" s="5"/>
      <c r="P49" s="5"/>
    </row>
    <row r="50" spans="2:16" x14ac:dyDescent="0.25">
      <c r="B50" s="3"/>
      <c r="C50" s="12"/>
      <c r="D50" s="3"/>
      <c r="E50" s="3"/>
      <c r="F50" s="3"/>
      <c r="G50" s="3"/>
      <c r="H50" s="3"/>
      <c r="I50" s="3"/>
      <c r="J50" s="5"/>
      <c r="K50" s="5"/>
      <c r="L50" s="5"/>
      <c r="M50" s="5"/>
      <c r="N50" s="5"/>
      <c r="O50" s="5"/>
      <c r="P50" s="5"/>
    </row>
    <row r="51" spans="2:16" x14ac:dyDescent="0.25">
      <c r="B51" s="3"/>
      <c r="C51" s="12"/>
      <c r="D51" s="3"/>
      <c r="E51" s="3"/>
      <c r="F51" s="3"/>
      <c r="G51" s="3"/>
      <c r="H51" s="3"/>
      <c r="I51" s="3"/>
      <c r="J51" s="5"/>
      <c r="K51" s="5"/>
      <c r="L51" s="5"/>
      <c r="M51" s="5"/>
      <c r="N51" s="5"/>
      <c r="O51" s="5"/>
      <c r="P51" s="5"/>
    </row>
    <row r="52" spans="2:16" x14ac:dyDescent="0.25">
      <c r="B52" s="3"/>
      <c r="C52" s="12"/>
      <c r="D52" s="3"/>
      <c r="E52" s="3"/>
      <c r="F52" s="3"/>
      <c r="G52" s="3"/>
      <c r="H52" s="3"/>
      <c r="I52" s="3"/>
      <c r="J52" s="5"/>
      <c r="K52" s="5"/>
      <c r="L52" s="5"/>
      <c r="M52" s="5"/>
      <c r="N52" s="5"/>
      <c r="O52" s="5"/>
      <c r="P52" s="5"/>
    </row>
    <row r="56" spans="2:16" x14ac:dyDescent="0.25">
      <c r="C56" s="2" t="s">
        <v>18</v>
      </c>
    </row>
    <row r="58" spans="2:16" x14ac:dyDescent="0.25">
      <c r="C58" t="s">
        <v>19</v>
      </c>
    </row>
    <row r="103" spans="4:6" x14ac:dyDescent="0.25">
      <c r="D103" s="111" t="s">
        <v>20</v>
      </c>
      <c r="E103" s="111"/>
      <c r="F103" s="111"/>
    </row>
    <row r="105" spans="4:6" x14ac:dyDescent="0.25">
      <c r="D105" s="2"/>
    </row>
    <row r="106" spans="4:6" x14ac:dyDescent="0.25">
      <c r="D106" s="2"/>
    </row>
    <row r="107" spans="4:6" x14ac:dyDescent="0.25">
      <c r="D107" s="2" t="s">
        <v>21</v>
      </c>
      <c r="E107" s="13" t="s">
        <v>22</v>
      </c>
    </row>
    <row r="108" spans="4:6" x14ac:dyDescent="0.25">
      <c r="D108" s="2" t="s">
        <v>23</v>
      </c>
      <c r="E108" s="13" t="s">
        <v>24</v>
      </c>
    </row>
    <row r="109" spans="4:6" x14ac:dyDescent="0.25">
      <c r="D109" s="2" t="s">
        <v>25</v>
      </c>
      <c r="E109" s="110" t="s">
        <v>26</v>
      </c>
    </row>
    <row r="110" spans="4:6" x14ac:dyDescent="0.25">
      <c r="D110" s="2" t="s">
        <v>10</v>
      </c>
      <c r="E110" t="s">
        <v>27</v>
      </c>
    </row>
    <row r="111" spans="4:6" x14ac:dyDescent="0.25">
      <c r="D111" s="2" t="s">
        <v>28</v>
      </c>
      <c r="E111" s="2" t="s">
        <v>29</v>
      </c>
    </row>
    <row r="112" spans="4:6" x14ac:dyDescent="0.25">
      <c r="D112" s="2" t="s">
        <v>30</v>
      </c>
      <c r="E112" t="s">
        <v>31</v>
      </c>
    </row>
    <row r="113" spans="4:4" x14ac:dyDescent="0.25">
      <c r="D113" s="2" t="s">
        <v>3</v>
      </c>
    </row>
    <row r="114" spans="4:4" x14ac:dyDescent="0.25">
      <c r="D114" s="2"/>
    </row>
  </sheetData>
  <mergeCells count="1">
    <mergeCell ref="I3:N6"/>
  </mergeCells>
  <phoneticPr fontId="17" type="noConversion"/>
  <dataValidations count="2">
    <dataValidation type="list" allowBlank="1" showInputMessage="1" showErrorMessage="1" sqref="D14" xr:uid="{00000000-0002-0000-0000-000000000000}">
      <formula1>$P$5:$P$9</formula1>
    </dataValidation>
    <dataValidation type="list" allowBlank="1" showInputMessage="1" showErrorMessage="1" sqref="G9" xr:uid="{00000000-0002-0000-0000-000001000000}">
      <formula1>$D$107:$D$112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Group Box 3">
              <controlPr defaultSize="0" autoFill="0" autoPict="0">
                <anchor moveWithCells="1">
                  <from>
                    <xdr:col>10</xdr:col>
                    <xdr:colOff>28575</xdr:colOff>
                    <xdr:row>20</xdr:row>
                    <xdr:rowOff>123825</xdr:rowOff>
                  </from>
                  <to>
                    <xdr:col>12</xdr:col>
                    <xdr:colOff>180975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Tables">
                <anchor moveWithCells="1" sizeWithCells="1">
                  <from>
                    <xdr:col>9</xdr:col>
                    <xdr:colOff>561975</xdr:colOff>
                    <xdr:row>34</xdr:row>
                    <xdr:rowOff>104775</xdr:rowOff>
                  </from>
                  <to>
                    <xdr:col>11</xdr:col>
                    <xdr:colOff>228600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Button 5">
              <controlPr defaultSize="0" print="0" autoFill="0" autoPict="0" macro="[0]!Graphs">
                <anchor moveWithCells="1" sizeWithCells="1">
                  <from>
                    <xdr:col>11</xdr:col>
                    <xdr:colOff>352425</xdr:colOff>
                    <xdr:row>34</xdr:row>
                    <xdr:rowOff>104775</xdr:rowOff>
                  </from>
                  <to>
                    <xdr:col>13</xdr:col>
                    <xdr:colOff>85725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Option Button 6">
              <controlPr defaultSize="0" autoFill="0" autoLine="0" autoPict="0">
                <anchor moveWithCells="1">
                  <from>
                    <xdr:col>10</xdr:col>
                    <xdr:colOff>104775</xdr:colOff>
                    <xdr:row>21</xdr:row>
                    <xdr:rowOff>76200</xdr:rowOff>
                  </from>
                  <to>
                    <xdr:col>12</xdr:col>
                    <xdr:colOff>9525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Option Button 7">
              <controlPr defaultSize="0" autoFill="0" autoLine="0" autoPict="0">
                <anchor moveWithCells="1">
                  <from>
                    <xdr:col>10</xdr:col>
                    <xdr:colOff>114300</xdr:colOff>
                    <xdr:row>22</xdr:row>
                    <xdr:rowOff>180975</xdr:rowOff>
                  </from>
                  <to>
                    <xdr:col>12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Button 11">
              <controlPr defaultSize="0" print="0" autoFill="0" autoPict="0" macro="[0]!Populate">
                <anchor moveWithCells="1" sizeWithCells="1">
                  <from>
                    <xdr:col>10</xdr:col>
                    <xdr:colOff>219075</xdr:colOff>
                    <xdr:row>13</xdr:row>
                    <xdr:rowOff>66675</xdr:rowOff>
                  </from>
                  <to>
                    <xdr:col>13</xdr:col>
                    <xdr:colOff>371475</xdr:colOff>
                    <xdr:row>16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25">
    <tabColor theme="7" tint="0.59999389629810485"/>
  </sheetPr>
  <dimension ref="A1:DU356"/>
  <sheetViews>
    <sheetView workbookViewId="0"/>
  </sheetViews>
  <sheetFormatPr defaultRowHeight="15" x14ac:dyDescent="0.25"/>
  <cols>
    <col min="1" max="1" width="6.42578125" bestFit="1" customWidth="1"/>
    <col min="2" max="2" width="13.7109375" bestFit="1" customWidth="1"/>
    <col min="3" max="3" width="10.140625" bestFit="1" customWidth="1"/>
    <col min="4" max="4" width="6.42578125" bestFit="1" customWidth="1"/>
    <col min="5" max="5" width="9.5703125" bestFit="1" customWidth="1"/>
    <col min="6" max="6" width="30" bestFit="1" customWidth="1"/>
    <col min="7" max="7" width="6.140625" bestFit="1" customWidth="1"/>
    <col min="8" max="8" width="25.7109375" bestFit="1" customWidth="1"/>
    <col min="9" max="9" width="25.140625" bestFit="1" customWidth="1"/>
    <col min="10" max="10" width="11.85546875" customWidth="1"/>
    <col min="11" max="122" width="11.85546875" bestFit="1" customWidth="1"/>
    <col min="123" max="123" width="9.85546875" bestFit="1" customWidth="1"/>
    <col min="124" max="125" width="8" bestFit="1" customWidth="1"/>
  </cols>
  <sheetData>
    <row r="1" spans="1:125" x14ac:dyDescent="0.2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  <c r="G1" t="s">
        <v>126</v>
      </c>
      <c r="H1" t="s">
        <v>127</v>
      </c>
      <c r="I1" t="s">
        <v>128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  <c r="U1">
        <v>2001</v>
      </c>
      <c r="V1">
        <v>2002</v>
      </c>
      <c r="W1">
        <v>2003</v>
      </c>
      <c r="X1">
        <v>2004</v>
      </c>
      <c r="Y1">
        <v>2005</v>
      </c>
      <c r="Z1">
        <v>2006</v>
      </c>
      <c r="AA1">
        <v>2007</v>
      </c>
      <c r="AB1">
        <v>2008</v>
      </c>
      <c r="AC1">
        <v>2009</v>
      </c>
      <c r="AD1">
        <v>2010</v>
      </c>
      <c r="AE1">
        <v>2011</v>
      </c>
      <c r="AF1">
        <v>2012</v>
      </c>
      <c r="AG1">
        <v>2013</v>
      </c>
      <c r="AH1">
        <v>2014</v>
      </c>
      <c r="AI1">
        <v>2015</v>
      </c>
      <c r="AJ1">
        <v>2016</v>
      </c>
      <c r="AK1">
        <v>2017</v>
      </c>
      <c r="AL1">
        <v>2018</v>
      </c>
      <c r="AM1">
        <v>2019</v>
      </c>
      <c r="AN1">
        <v>2020</v>
      </c>
      <c r="AO1">
        <v>2021</v>
      </c>
      <c r="AP1">
        <v>2022</v>
      </c>
      <c r="AQ1">
        <v>2023</v>
      </c>
      <c r="AR1">
        <v>2024</v>
      </c>
      <c r="AS1">
        <v>2025</v>
      </c>
      <c r="AT1">
        <v>2026</v>
      </c>
      <c r="AU1">
        <v>2027</v>
      </c>
      <c r="AV1">
        <v>2028</v>
      </c>
      <c r="AW1">
        <v>2029</v>
      </c>
      <c r="AX1">
        <v>2030</v>
      </c>
      <c r="AY1">
        <v>2031</v>
      </c>
      <c r="AZ1">
        <v>2032</v>
      </c>
      <c r="BA1">
        <v>2033</v>
      </c>
      <c r="BB1">
        <v>2034</v>
      </c>
      <c r="BC1">
        <v>2035</v>
      </c>
      <c r="BD1">
        <v>2036</v>
      </c>
      <c r="BE1">
        <v>2037</v>
      </c>
      <c r="BF1">
        <v>2038</v>
      </c>
      <c r="BG1">
        <v>2039</v>
      </c>
      <c r="BH1">
        <v>2040</v>
      </c>
      <c r="BI1">
        <v>2041</v>
      </c>
      <c r="BJ1">
        <v>2042</v>
      </c>
      <c r="BK1">
        <v>2043</v>
      </c>
      <c r="BL1">
        <v>2044</v>
      </c>
      <c r="BM1">
        <v>2045</v>
      </c>
      <c r="BN1">
        <v>2046</v>
      </c>
      <c r="BO1">
        <v>2047</v>
      </c>
      <c r="BP1">
        <v>2048</v>
      </c>
      <c r="BQ1">
        <v>2049</v>
      </c>
      <c r="BR1">
        <v>2050</v>
      </c>
      <c r="BS1">
        <v>2051</v>
      </c>
      <c r="BT1">
        <v>2052</v>
      </c>
      <c r="BU1">
        <v>2053</v>
      </c>
      <c r="BV1">
        <v>2054</v>
      </c>
      <c r="BW1">
        <v>2055</v>
      </c>
      <c r="BX1">
        <v>2056</v>
      </c>
      <c r="BY1">
        <v>2057</v>
      </c>
      <c r="BZ1">
        <v>2058</v>
      </c>
      <c r="CA1">
        <v>2059</v>
      </c>
      <c r="CB1">
        <v>2060</v>
      </c>
      <c r="CC1">
        <v>2061</v>
      </c>
      <c r="CD1">
        <v>2062</v>
      </c>
      <c r="CE1">
        <v>2063</v>
      </c>
      <c r="CF1">
        <v>2064</v>
      </c>
      <c r="CG1">
        <v>2065</v>
      </c>
      <c r="CH1">
        <v>2066</v>
      </c>
      <c r="CI1">
        <v>2067</v>
      </c>
      <c r="CJ1">
        <v>2068</v>
      </c>
      <c r="CK1">
        <v>2069</v>
      </c>
      <c r="CL1">
        <v>2070</v>
      </c>
      <c r="CM1">
        <v>2071</v>
      </c>
      <c r="CN1">
        <v>2072</v>
      </c>
      <c r="CO1">
        <v>2073</v>
      </c>
      <c r="CP1">
        <v>2074</v>
      </c>
      <c r="CQ1">
        <v>2075</v>
      </c>
      <c r="CR1">
        <v>2076</v>
      </c>
      <c r="CS1">
        <v>2077</v>
      </c>
      <c r="CT1">
        <v>2078</v>
      </c>
      <c r="CU1">
        <v>2079</v>
      </c>
      <c r="CV1">
        <v>2080</v>
      </c>
      <c r="CW1">
        <v>2081</v>
      </c>
      <c r="CX1">
        <v>2082</v>
      </c>
      <c r="CY1">
        <v>2083</v>
      </c>
      <c r="CZ1">
        <v>2084</v>
      </c>
      <c r="DA1">
        <v>2085</v>
      </c>
      <c r="DB1">
        <v>2086</v>
      </c>
      <c r="DC1">
        <v>2087</v>
      </c>
      <c r="DD1">
        <v>2088</v>
      </c>
      <c r="DE1">
        <v>2089</v>
      </c>
      <c r="DF1">
        <v>2090</v>
      </c>
      <c r="DG1">
        <v>2091</v>
      </c>
      <c r="DH1">
        <v>2092</v>
      </c>
      <c r="DI1">
        <v>2093</v>
      </c>
      <c r="DJ1">
        <v>2094</v>
      </c>
      <c r="DK1">
        <v>2095</v>
      </c>
      <c r="DL1">
        <v>2096</v>
      </c>
      <c r="DM1">
        <v>2097</v>
      </c>
      <c r="DN1">
        <v>2098</v>
      </c>
      <c r="DO1">
        <v>2099</v>
      </c>
      <c r="DP1">
        <v>2100</v>
      </c>
    </row>
    <row r="2" spans="1:125" x14ac:dyDescent="0.25">
      <c r="A2" t="s">
        <v>129</v>
      </c>
      <c r="B2" t="s">
        <v>130</v>
      </c>
      <c r="C2" t="s">
        <v>131</v>
      </c>
      <c r="D2" t="s">
        <v>132</v>
      </c>
      <c r="E2">
        <v>5</v>
      </c>
      <c r="F2" t="s">
        <v>133</v>
      </c>
      <c r="G2" t="s">
        <v>134</v>
      </c>
      <c r="H2">
        <v>1850</v>
      </c>
      <c r="I2">
        <v>1900</v>
      </c>
      <c r="J2">
        <v>354.07299999999998</v>
      </c>
      <c r="K2">
        <v>355.35300000000001</v>
      </c>
      <c r="L2">
        <v>356.22899999999998</v>
      </c>
      <c r="M2">
        <v>356.92500000000001</v>
      </c>
      <c r="N2">
        <v>358.25400000000002</v>
      </c>
      <c r="O2">
        <v>360.23899999999998</v>
      </c>
      <c r="P2">
        <v>362.005</v>
      </c>
      <c r="Q2">
        <v>363.25200000000001</v>
      </c>
      <c r="R2">
        <v>365.93299999999999</v>
      </c>
      <c r="S2">
        <v>367.84500000000003</v>
      </c>
      <c r="T2">
        <v>369.125</v>
      </c>
      <c r="U2">
        <v>370.673</v>
      </c>
      <c r="V2">
        <v>372.83499999999998</v>
      </c>
      <c r="W2">
        <v>375.411</v>
      </c>
      <c r="X2">
        <v>376.98700000000002</v>
      </c>
      <c r="Y2">
        <v>378.90699999999998</v>
      </c>
      <c r="Z2">
        <v>381.01</v>
      </c>
      <c r="AA2">
        <v>382.60300000000001</v>
      </c>
      <c r="AB2">
        <v>384.73899999999998</v>
      </c>
      <c r="AC2">
        <v>386.28</v>
      </c>
      <c r="AD2">
        <v>388.71699999999998</v>
      </c>
      <c r="AE2">
        <v>390.94400000000002</v>
      </c>
      <c r="AF2">
        <v>393.01600000000002</v>
      </c>
      <c r="AG2">
        <v>395.72500000000002</v>
      </c>
      <c r="AH2">
        <v>397.54700000000003</v>
      </c>
      <c r="AI2">
        <v>399.94900000000001</v>
      </c>
      <c r="AJ2">
        <v>402.49694649999998</v>
      </c>
      <c r="AK2">
        <v>405.03544799999997</v>
      </c>
      <c r="AL2">
        <v>407.58273300000002</v>
      </c>
      <c r="AM2">
        <v>410.12755149999998</v>
      </c>
      <c r="AN2">
        <v>412.683446</v>
      </c>
      <c r="AO2">
        <v>415.25900000000001</v>
      </c>
      <c r="AP2">
        <v>417.85574350000002</v>
      </c>
      <c r="AQ2">
        <v>420.46637850000002</v>
      </c>
      <c r="AR2">
        <v>423.05672700000002</v>
      </c>
      <c r="AS2">
        <v>425.67172549999998</v>
      </c>
      <c r="AT2">
        <v>428.2927095</v>
      </c>
      <c r="AU2">
        <v>430.89927499999999</v>
      </c>
      <c r="AV2">
        <v>433.516097</v>
      </c>
      <c r="AW2">
        <v>436.183537</v>
      </c>
      <c r="AX2">
        <v>438.81806649999999</v>
      </c>
      <c r="AY2">
        <v>441.48929600000002</v>
      </c>
      <c r="AZ2">
        <v>444.20065249999999</v>
      </c>
      <c r="BA2">
        <v>446.82047</v>
      </c>
      <c r="BB2">
        <v>449.4714055</v>
      </c>
      <c r="BC2">
        <v>452.15853099999998</v>
      </c>
      <c r="BD2">
        <v>454.84376350000002</v>
      </c>
      <c r="BE2">
        <v>457.50352650000002</v>
      </c>
      <c r="BF2">
        <v>460.16245149999997</v>
      </c>
      <c r="BG2">
        <v>462.82162949999997</v>
      </c>
      <c r="BH2">
        <v>465.48033349999997</v>
      </c>
      <c r="BI2">
        <v>468.13841400000001</v>
      </c>
      <c r="BJ2">
        <v>470.75919699999997</v>
      </c>
      <c r="BK2">
        <v>473.36251650000003</v>
      </c>
      <c r="BL2">
        <v>475.92733750000002</v>
      </c>
      <c r="BM2">
        <v>478.51968950000003</v>
      </c>
      <c r="BN2">
        <v>481.06607500000001</v>
      </c>
      <c r="BO2">
        <v>483.603387</v>
      </c>
      <c r="BP2">
        <v>486.1695115</v>
      </c>
      <c r="BQ2">
        <v>488.73958099999999</v>
      </c>
      <c r="BR2">
        <v>491.2793355</v>
      </c>
      <c r="BS2">
        <v>493.791449</v>
      </c>
      <c r="BT2">
        <v>496.25517050000002</v>
      </c>
      <c r="BU2">
        <v>498.67796600000003</v>
      </c>
      <c r="BV2">
        <v>501.04010049999999</v>
      </c>
      <c r="BW2">
        <v>503.35584449999999</v>
      </c>
      <c r="BX2">
        <v>505.70076999999998</v>
      </c>
      <c r="BY2">
        <v>507.99286549999999</v>
      </c>
      <c r="BZ2">
        <v>510.24110000000002</v>
      </c>
      <c r="CA2">
        <v>512.46144300000003</v>
      </c>
      <c r="CB2">
        <v>514.63636750000001</v>
      </c>
      <c r="CC2">
        <v>516.77987499999995</v>
      </c>
      <c r="CD2">
        <v>518.85493499999995</v>
      </c>
      <c r="CE2">
        <v>520.87595550000003</v>
      </c>
      <c r="CF2">
        <v>522.84650650000003</v>
      </c>
      <c r="CG2">
        <v>524.76668749999999</v>
      </c>
      <c r="CH2">
        <v>526.65604099999996</v>
      </c>
      <c r="CI2">
        <v>528.5180795</v>
      </c>
      <c r="CJ2">
        <v>530.33968200000004</v>
      </c>
      <c r="CK2">
        <v>532.11904749999997</v>
      </c>
      <c r="CL2">
        <v>533.8458445</v>
      </c>
      <c r="CM2">
        <v>535.52513099999999</v>
      </c>
      <c r="CN2">
        <v>537.11297549999995</v>
      </c>
      <c r="CO2">
        <v>538.59828000000005</v>
      </c>
      <c r="CP2">
        <v>540.01015050000001</v>
      </c>
      <c r="CQ2">
        <v>541.34321950000003</v>
      </c>
      <c r="CR2">
        <v>542.59865149999996</v>
      </c>
      <c r="CS2">
        <v>543.777603</v>
      </c>
      <c r="CT2">
        <v>544.88296400000002</v>
      </c>
      <c r="CU2">
        <v>545.91869050000003</v>
      </c>
      <c r="CV2">
        <v>546.88647800000001</v>
      </c>
      <c r="CW2">
        <v>547.78618449999999</v>
      </c>
      <c r="CX2">
        <v>548.58962499999996</v>
      </c>
      <c r="CY2">
        <v>549.29876650000006</v>
      </c>
      <c r="CZ2">
        <v>549.91258300000004</v>
      </c>
      <c r="DA2">
        <v>550.43336350000004</v>
      </c>
      <c r="DB2">
        <v>550.86010699999997</v>
      </c>
      <c r="DC2">
        <v>551.19553250000001</v>
      </c>
      <c r="DD2">
        <v>551.44335550000005</v>
      </c>
      <c r="DE2">
        <v>551.60570250000001</v>
      </c>
      <c r="DF2">
        <v>551.68590349999999</v>
      </c>
      <c r="DG2">
        <v>551.68768599999999</v>
      </c>
      <c r="DH2">
        <v>551.65846950000002</v>
      </c>
      <c r="DI2">
        <v>551.59620199999995</v>
      </c>
      <c r="DJ2">
        <v>551.49402399999997</v>
      </c>
      <c r="DK2">
        <v>551.34771950000004</v>
      </c>
      <c r="DL2">
        <v>551.16480650000005</v>
      </c>
      <c r="DM2">
        <v>550.95109600000001</v>
      </c>
      <c r="DN2">
        <v>550.69694849999996</v>
      </c>
      <c r="DO2">
        <v>550.40298399999995</v>
      </c>
      <c r="DP2">
        <v>550.07045949999997</v>
      </c>
    </row>
    <row r="3" spans="1:125" x14ac:dyDescent="0.25">
      <c r="A3" t="s">
        <v>129</v>
      </c>
      <c r="B3" t="s">
        <v>130</v>
      </c>
      <c r="C3" t="s">
        <v>131</v>
      </c>
      <c r="D3" t="s">
        <v>132</v>
      </c>
      <c r="E3">
        <v>5</v>
      </c>
      <c r="F3" t="s">
        <v>135</v>
      </c>
      <c r="G3" t="s">
        <v>136</v>
      </c>
      <c r="H3">
        <v>1850</v>
      </c>
      <c r="I3">
        <v>1900</v>
      </c>
      <c r="J3">
        <v>0.52989976000000005</v>
      </c>
      <c r="K3">
        <v>0.51393388699999998</v>
      </c>
      <c r="L3">
        <v>0.44245322999999998</v>
      </c>
      <c r="M3">
        <v>0.30301851499999999</v>
      </c>
      <c r="N3">
        <v>0.33804292600000002</v>
      </c>
      <c r="O3">
        <v>0.43651754399999998</v>
      </c>
      <c r="P3">
        <v>0.499803887</v>
      </c>
      <c r="Q3">
        <v>0.526194995</v>
      </c>
      <c r="R3">
        <v>0.56007373000000005</v>
      </c>
      <c r="S3">
        <v>0.60593279899999997</v>
      </c>
      <c r="T3">
        <v>0.63672749500000003</v>
      </c>
      <c r="U3">
        <v>0.66218027899999998</v>
      </c>
      <c r="V3">
        <v>0.68041382800000005</v>
      </c>
      <c r="W3">
        <v>0.69713177900000001</v>
      </c>
      <c r="X3">
        <v>0.710185328</v>
      </c>
      <c r="Y3">
        <v>0.72173716200000004</v>
      </c>
      <c r="Z3">
        <v>0.73413230900000004</v>
      </c>
      <c r="AA3">
        <v>0.74894922100000005</v>
      </c>
      <c r="AB3">
        <v>0.76975348499999996</v>
      </c>
      <c r="AC3">
        <v>0.78909686800000001</v>
      </c>
      <c r="AD3">
        <v>0.80618456400000005</v>
      </c>
      <c r="AE3">
        <v>0.83083525000000003</v>
      </c>
      <c r="AF3">
        <v>0.85181642599999996</v>
      </c>
      <c r="AG3">
        <v>0.87608004399999995</v>
      </c>
      <c r="AH3">
        <v>0.89765004400000004</v>
      </c>
      <c r="AI3">
        <v>0.91378499499999999</v>
      </c>
      <c r="AJ3">
        <v>0.93017439700000004</v>
      </c>
      <c r="AK3">
        <v>0.94598601500000001</v>
      </c>
      <c r="AL3">
        <v>0.96458158299999996</v>
      </c>
      <c r="AM3">
        <v>0.98245082800000005</v>
      </c>
      <c r="AN3">
        <v>1.0033338970000001</v>
      </c>
      <c r="AO3">
        <v>1.025103152</v>
      </c>
      <c r="AP3">
        <v>1.052056828</v>
      </c>
      <c r="AQ3">
        <v>1.0766166319999999</v>
      </c>
      <c r="AR3">
        <v>1.1002777500000001</v>
      </c>
      <c r="AS3">
        <v>1.1204362299999999</v>
      </c>
      <c r="AT3">
        <v>1.1389868869999999</v>
      </c>
      <c r="AU3">
        <v>1.1560713869999999</v>
      </c>
      <c r="AV3">
        <v>1.176042005</v>
      </c>
      <c r="AW3">
        <v>1.196694838</v>
      </c>
      <c r="AX3">
        <v>1.2132380739999999</v>
      </c>
      <c r="AY3">
        <v>1.2317211130000001</v>
      </c>
      <c r="AZ3">
        <v>1.2560698189999999</v>
      </c>
      <c r="BA3">
        <v>1.281470691</v>
      </c>
      <c r="BB3">
        <v>1.3114537500000001</v>
      </c>
      <c r="BC3">
        <v>1.3415163379999999</v>
      </c>
      <c r="BD3">
        <v>1.3698933579999999</v>
      </c>
      <c r="BE3">
        <v>1.392420819</v>
      </c>
      <c r="BF3">
        <v>1.4108235929999999</v>
      </c>
      <c r="BG3">
        <v>1.4235205929999999</v>
      </c>
      <c r="BH3">
        <v>1.4387283280000001</v>
      </c>
      <c r="BI3">
        <v>1.459337181</v>
      </c>
      <c r="BJ3">
        <v>1.4772387890000001</v>
      </c>
      <c r="BK3">
        <v>1.497388819</v>
      </c>
      <c r="BL3">
        <v>1.514573819</v>
      </c>
      <c r="BM3">
        <v>1.5349362010000001</v>
      </c>
      <c r="BN3">
        <v>1.5636819749999999</v>
      </c>
      <c r="BO3">
        <v>1.592471789</v>
      </c>
      <c r="BP3">
        <v>1.615358289</v>
      </c>
      <c r="BQ3">
        <v>1.633179505</v>
      </c>
      <c r="BR3">
        <v>1.645516505</v>
      </c>
      <c r="BS3">
        <v>1.655919505</v>
      </c>
      <c r="BT3">
        <v>1.665917721</v>
      </c>
      <c r="BU3">
        <v>1.675926721</v>
      </c>
      <c r="BV3">
        <v>1.6899183090000001</v>
      </c>
      <c r="BW3">
        <v>1.7077650150000001</v>
      </c>
      <c r="BX3">
        <v>1.7274850150000001</v>
      </c>
      <c r="BY3">
        <v>1.745622515</v>
      </c>
      <c r="BZ3">
        <v>1.7632070150000001</v>
      </c>
      <c r="CA3">
        <v>1.7788742399999999</v>
      </c>
      <c r="CB3">
        <v>1.7894763579999999</v>
      </c>
      <c r="CC3">
        <v>1.7995988869999999</v>
      </c>
      <c r="CD3">
        <v>1.8099493769999999</v>
      </c>
      <c r="CE3">
        <v>1.8154505540000001</v>
      </c>
      <c r="CF3">
        <v>1.821657554</v>
      </c>
      <c r="CG3">
        <v>1.8296350539999999</v>
      </c>
      <c r="CH3">
        <v>1.8433995249999999</v>
      </c>
      <c r="CI3">
        <v>1.860056025</v>
      </c>
      <c r="CJ3">
        <v>1.8756675249999999</v>
      </c>
      <c r="CK3">
        <v>1.886868907</v>
      </c>
      <c r="CL3">
        <v>1.89287374</v>
      </c>
      <c r="CM3">
        <v>1.89491024</v>
      </c>
      <c r="CN3">
        <v>1.8988057700000001</v>
      </c>
      <c r="CO3">
        <v>1.90542927</v>
      </c>
      <c r="CP3">
        <v>1.9115737699999999</v>
      </c>
      <c r="CQ3">
        <v>1.9179687700000001</v>
      </c>
      <c r="CR3">
        <v>1.9228124259999999</v>
      </c>
      <c r="CS3">
        <v>1.9292964260000001</v>
      </c>
      <c r="CT3">
        <v>1.9385459169999999</v>
      </c>
      <c r="CU3">
        <v>1.947542554</v>
      </c>
      <c r="CV3">
        <v>1.9566849070000001</v>
      </c>
      <c r="CW3">
        <v>1.964072407</v>
      </c>
      <c r="CX3">
        <v>1.969653407</v>
      </c>
      <c r="CY3">
        <v>1.972226407</v>
      </c>
      <c r="CZ3">
        <v>1.9739114069999999</v>
      </c>
      <c r="DA3">
        <v>1.9730404070000001</v>
      </c>
      <c r="DB3">
        <v>1.972156054</v>
      </c>
      <c r="DC3">
        <v>1.9731730540000001</v>
      </c>
      <c r="DD3">
        <v>1.9764881910000001</v>
      </c>
      <c r="DE3">
        <v>1.982795691</v>
      </c>
      <c r="DF3">
        <v>1.9904706910000001</v>
      </c>
      <c r="DG3">
        <v>1.998211191</v>
      </c>
      <c r="DH3">
        <v>2.006514691</v>
      </c>
      <c r="DI3">
        <v>2.0123026909999999</v>
      </c>
      <c r="DJ3">
        <v>2.015642691</v>
      </c>
      <c r="DK3">
        <v>2.0175395740000002</v>
      </c>
      <c r="DL3">
        <v>2.014527985</v>
      </c>
      <c r="DM3">
        <v>2.014162475</v>
      </c>
      <c r="DN3">
        <v>2.0111864750000001</v>
      </c>
      <c r="DO3">
        <v>2.0110429750000001</v>
      </c>
      <c r="DP3">
        <v>2.014851975</v>
      </c>
    </row>
    <row r="4" spans="1:125" x14ac:dyDescent="0.25">
      <c r="A4" t="s">
        <v>129</v>
      </c>
      <c r="B4" t="s">
        <v>130</v>
      </c>
      <c r="C4" t="s">
        <v>131</v>
      </c>
      <c r="D4" t="s">
        <v>132</v>
      </c>
      <c r="E4">
        <v>17</v>
      </c>
      <c r="F4" t="s">
        <v>133</v>
      </c>
      <c r="G4" t="s">
        <v>134</v>
      </c>
      <c r="H4">
        <v>1850</v>
      </c>
      <c r="I4">
        <v>1900</v>
      </c>
      <c r="J4">
        <v>354.07299999999998</v>
      </c>
      <c r="K4">
        <v>355.35300000000001</v>
      </c>
      <c r="L4">
        <v>356.22899999999998</v>
      </c>
      <c r="M4">
        <v>356.92500000000001</v>
      </c>
      <c r="N4">
        <v>358.25400000000002</v>
      </c>
      <c r="O4">
        <v>360.23899999999998</v>
      </c>
      <c r="P4">
        <v>362.005</v>
      </c>
      <c r="Q4">
        <v>363.25200000000001</v>
      </c>
      <c r="R4">
        <v>365.93299999999999</v>
      </c>
      <c r="S4">
        <v>367.84500000000003</v>
      </c>
      <c r="T4">
        <v>369.125</v>
      </c>
      <c r="U4">
        <v>370.673</v>
      </c>
      <c r="V4">
        <v>372.83499999999998</v>
      </c>
      <c r="W4">
        <v>375.411</v>
      </c>
      <c r="X4">
        <v>376.98700000000002</v>
      </c>
      <c r="Y4">
        <v>378.90699999999998</v>
      </c>
      <c r="Z4">
        <v>381.01</v>
      </c>
      <c r="AA4">
        <v>382.60300000000001</v>
      </c>
      <c r="AB4">
        <v>384.73899999999998</v>
      </c>
      <c r="AC4">
        <v>386.28</v>
      </c>
      <c r="AD4">
        <v>388.71699999999998</v>
      </c>
      <c r="AE4">
        <v>390.94400000000002</v>
      </c>
      <c r="AF4">
        <v>393.01600000000002</v>
      </c>
      <c r="AG4">
        <v>395.72500000000002</v>
      </c>
      <c r="AH4">
        <v>397.54700000000003</v>
      </c>
      <c r="AI4">
        <v>399.94900000000001</v>
      </c>
      <c r="AJ4">
        <v>402.57266240000001</v>
      </c>
      <c r="AK4">
        <v>405.18271220000003</v>
      </c>
      <c r="AL4">
        <v>407.79405079999998</v>
      </c>
      <c r="AM4">
        <v>410.40776349999999</v>
      </c>
      <c r="AN4">
        <v>413.02513069999998</v>
      </c>
      <c r="AO4">
        <v>415.65871540000001</v>
      </c>
      <c r="AP4">
        <v>418.29246210000002</v>
      </c>
      <c r="AQ4">
        <v>420.93242500000002</v>
      </c>
      <c r="AR4">
        <v>423.59112670000002</v>
      </c>
      <c r="AS4">
        <v>426.28185130000003</v>
      </c>
      <c r="AT4">
        <v>428.94230429999999</v>
      </c>
      <c r="AU4">
        <v>431.63368079999998</v>
      </c>
      <c r="AV4">
        <v>434.33184080000001</v>
      </c>
      <c r="AW4">
        <v>437.06162360000002</v>
      </c>
      <c r="AX4" s="109">
        <v>439.77104960000003</v>
      </c>
      <c r="AY4">
        <v>442.4953347</v>
      </c>
      <c r="AZ4">
        <v>445.23035090000002</v>
      </c>
      <c r="BA4">
        <v>447.93655969999998</v>
      </c>
      <c r="BB4">
        <v>450.67215959999999</v>
      </c>
      <c r="BC4">
        <v>453.40116269999999</v>
      </c>
      <c r="BD4">
        <v>456.15339610000001</v>
      </c>
      <c r="BE4">
        <v>458.9017604</v>
      </c>
      <c r="BF4">
        <v>461.66450500000002</v>
      </c>
      <c r="BG4">
        <v>464.41419969999998</v>
      </c>
      <c r="BH4">
        <v>467.15910229999997</v>
      </c>
      <c r="BI4">
        <v>469.90171939999999</v>
      </c>
      <c r="BJ4">
        <v>472.6511433</v>
      </c>
      <c r="BK4">
        <v>475.35248189999999</v>
      </c>
      <c r="BL4">
        <v>478.04809779999999</v>
      </c>
      <c r="BM4">
        <v>480.69755309999999</v>
      </c>
      <c r="BN4">
        <v>483.35154340000003</v>
      </c>
      <c r="BO4">
        <v>486.06573279999998</v>
      </c>
      <c r="BP4">
        <v>488.7181478</v>
      </c>
      <c r="BQ4">
        <v>491.36440010000001</v>
      </c>
      <c r="BR4">
        <v>494.01932090000003</v>
      </c>
      <c r="BS4">
        <v>496.6664126</v>
      </c>
      <c r="BT4">
        <v>499.26338149999998</v>
      </c>
      <c r="BU4">
        <v>501.82070850000002</v>
      </c>
      <c r="BV4">
        <v>504.34656610000002</v>
      </c>
      <c r="BW4">
        <v>506.7896743</v>
      </c>
      <c r="BX4">
        <v>509.23129110000002</v>
      </c>
      <c r="BY4">
        <v>511.63758669999999</v>
      </c>
      <c r="BZ4">
        <v>514.01207509999995</v>
      </c>
      <c r="CA4">
        <v>516.34163799999999</v>
      </c>
      <c r="CB4">
        <v>518.60858910000002</v>
      </c>
      <c r="CC4">
        <v>520.84683749999999</v>
      </c>
      <c r="CD4">
        <v>523.08517059999997</v>
      </c>
      <c r="CE4">
        <v>525.22374630000002</v>
      </c>
      <c r="CF4">
        <v>527.31815889999996</v>
      </c>
      <c r="CG4">
        <v>529.37866459999998</v>
      </c>
      <c r="CH4">
        <v>531.40381420000006</v>
      </c>
      <c r="CI4">
        <v>533.38497180000002</v>
      </c>
      <c r="CJ4">
        <v>535.35027739999998</v>
      </c>
      <c r="CK4">
        <v>537.26637979999998</v>
      </c>
      <c r="CL4">
        <v>539.13685480000004</v>
      </c>
      <c r="CM4">
        <v>540.95754529999999</v>
      </c>
      <c r="CN4">
        <v>542.68108889999996</v>
      </c>
      <c r="CO4">
        <v>544.30040450000001</v>
      </c>
      <c r="CP4">
        <v>545.78343610000002</v>
      </c>
      <c r="CQ4">
        <v>547.17236800000001</v>
      </c>
      <c r="CR4">
        <v>548.55194410000001</v>
      </c>
      <c r="CS4">
        <v>549.85895210000001</v>
      </c>
      <c r="CT4">
        <v>551.09055469999998</v>
      </c>
      <c r="CU4">
        <v>552.24994909999998</v>
      </c>
      <c r="CV4">
        <v>553.34900730000004</v>
      </c>
      <c r="CW4">
        <v>554.37207230000001</v>
      </c>
      <c r="CX4">
        <v>555.27507879999996</v>
      </c>
      <c r="CY4">
        <v>556.07625440000004</v>
      </c>
      <c r="CZ4">
        <v>556.76090720000002</v>
      </c>
      <c r="DA4">
        <v>557.38025549999998</v>
      </c>
      <c r="DB4">
        <v>557.9032737</v>
      </c>
      <c r="DC4">
        <v>558.31346240000005</v>
      </c>
      <c r="DD4">
        <v>558.63484410000001</v>
      </c>
      <c r="DE4">
        <v>558.86929199999997</v>
      </c>
      <c r="DF4">
        <v>558.98188470000002</v>
      </c>
      <c r="DG4">
        <v>558.99252769999998</v>
      </c>
      <c r="DH4">
        <v>558.96768520000001</v>
      </c>
      <c r="DI4">
        <v>558.98959820000005</v>
      </c>
      <c r="DJ4">
        <v>558.99377679999998</v>
      </c>
      <c r="DK4">
        <v>558.95222100000001</v>
      </c>
      <c r="DL4">
        <v>558.86519659999999</v>
      </c>
      <c r="DM4">
        <v>558.73385789999998</v>
      </c>
      <c r="DN4">
        <v>558.55810989999998</v>
      </c>
      <c r="DO4">
        <v>558.3312588</v>
      </c>
      <c r="DP4">
        <v>558.07150409999997</v>
      </c>
    </row>
    <row r="5" spans="1:125" x14ac:dyDescent="0.25">
      <c r="A5" t="s">
        <v>129</v>
      </c>
      <c r="B5" t="s">
        <v>130</v>
      </c>
      <c r="C5" t="s">
        <v>131</v>
      </c>
      <c r="D5" t="s">
        <v>132</v>
      </c>
      <c r="E5">
        <v>17</v>
      </c>
      <c r="F5" t="s">
        <v>135</v>
      </c>
      <c r="G5" t="s">
        <v>136</v>
      </c>
      <c r="H5">
        <v>1850</v>
      </c>
      <c r="I5">
        <v>1900</v>
      </c>
      <c r="J5">
        <v>0.57380192500000005</v>
      </c>
      <c r="K5">
        <v>0.56153332099999997</v>
      </c>
      <c r="L5">
        <v>0.49029959699999998</v>
      </c>
      <c r="M5">
        <v>0.36480231099999999</v>
      </c>
      <c r="N5">
        <v>0.39193043799999999</v>
      </c>
      <c r="O5">
        <v>0.47903165399999997</v>
      </c>
      <c r="P5">
        <v>0.544123044</v>
      </c>
      <c r="Q5">
        <v>0.57289721299999996</v>
      </c>
      <c r="R5">
        <v>0.60943696000000003</v>
      </c>
      <c r="S5">
        <v>0.65763106599999999</v>
      </c>
      <c r="T5">
        <v>0.69519793399999996</v>
      </c>
      <c r="U5">
        <v>0.72155330500000003</v>
      </c>
      <c r="V5">
        <v>0.74305023999999997</v>
      </c>
      <c r="W5">
        <v>0.75863147500000006</v>
      </c>
      <c r="X5">
        <v>0.77407546599999999</v>
      </c>
      <c r="Y5">
        <v>0.78674854800000005</v>
      </c>
      <c r="Z5">
        <v>0.80008252599999996</v>
      </c>
      <c r="AA5">
        <v>0.813066556</v>
      </c>
      <c r="AB5">
        <v>0.83732130100000002</v>
      </c>
      <c r="AC5">
        <v>0.85934200100000002</v>
      </c>
      <c r="AD5">
        <v>0.87702149900000004</v>
      </c>
      <c r="AE5">
        <v>0.90395465399999997</v>
      </c>
      <c r="AF5">
        <v>0.927549599</v>
      </c>
      <c r="AG5">
        <v>0.95684965600000005</v>
      </c>
      <c r="AH5">
        <v>0.98192942500000002</v>
      </c>
      <c r="AI5">
        <v>1.001775485</v>
      </c>
      <c r="AJ5">
        <v>1.0153289400000001</v>
      </c>
      <c r="AK5">
        <v>1.0360821950000001</v>
      </c>
      <c r="AL5">
        <v>1.057705648</v>
      </c>
      <c r="AM5">
        <v>1.0812163340000001</v>
      </c>
      <c r="AN5">
        <v>1.102283052</v>
      </c>
      <c r="AO5">
        <v>1.129143258</v>
      </c>
      <c r="AP5">
        <v>1.156648415</v>
      </c>
      <c r="AQ5">
        <v>1.1862251150000001</v>
      </c>
      <c r="AR5">
        <v>1.2140076259999999</v>
      </c>
      <c r="AS5">
        <v>1.2389658809999999</v>
      </c>
      <c r="AT5">
        <v>1.261536601</v>
      </c>
      <c r="AU5">
        <v>1.2838222189999999</v>
      </c>
      <c r="AV5">
        <v>1.3055055520000001</v>
      </c>
      <c r="AW5">
        <v>1.326387172</v>
      </c>
      <c r="AX5">
        <v>1.346554915</v>
      </c>
      <c r="AY5">
        <v>1.365747442</v>
      </c>
      <c r="AZ5" s="109">
        <v>1.387389717</v>
      </c>
      <c r="BA5" s="109">
        <v>1.4126684009999999</v>
      </c>
      <c r="BB5" s="109">
        <v>1.445277272</v>
      </c>
      <c r="BC5" s="109">
        <v>1.475410307</v>
      </c>
      <c r="BD5" s="109">
        <v>1.5075715380000001</v>
      </c>
      <c r="BE5" s="109">
        <v>1.5324460600000001</v>
      </c>
      <c r="BF5" s="109">
        <v>1.5556494949999999</v>
      </c>
      <c r="BG5" s="109">
        <v>1.57686774</v>
      </c>
      <c r="BH5" s="109">
        <v>1.59695626</v>
      </c>
      <c r="BI5" s="109">
        <v>1.61666786</v>
      </c>
      <c r="BJ5" s="109">
        <v>1.6381573009999999</v>
      </c>
      <c r="BK5" s="109">
        <v>1.6612868009999999</v>
      </c>
      <c r="BL5" s="109">
        <v>1.6873285769999999</v>
      </c>
      <c r="BM5" s="109">
        <v>1.7192397770000001</v>
      </c>
      <c r="BN5" s="109">
        <v>1.748520268</v>
      </c>
      <c r="BO5" s="109">
        <v>1.7749684750000001</v>
      </c>
      <c r="BP5" s="109">
        <v>1.8023920339999999</v>
      </c>
      <c r="BQ5" s="109">
        <v>1.8250977340000001</v>
      </c>
      <c r="BR5" s="109">
        <v>1.843448768</v>
      </c>
      <c r="BS5" s="109">
        <v>1.861906952</v>
      </c>
      <c r="BT5" s="109">
        <v>1.880396052</v>
      </c>
      <c r="BU5" s="109">
        <v>1.894229385</v>
      </c>
      <c r="BV5" s="109">
        <v>1.9118725519999999</v>
      </c>
      <c r="BW5" s="109">
        <v>1.930778807</v>
      </c>
      <c r="BX5" s="109">
        <v>1.9491088130000001</v>
      </c>
      <c r="BY5" s="109">
        <v>1.9691484379999999</v>
      </c>
      <c r="BZ5" s="109">
        <v>1.984750464</v>
      </c>
      <c r="CA5" s="109">
        <v>1.9999318770000001</v>
      </c>
      <c r="CB5" s="109">
        <v>2.014573307</v>
      </c>
      <c r="CC5" s="109">
        <v>2.0238165719999999</v>
      </c>
      <c r="CD5" s="109">
        <v>2.0339759719999999</v>
      </c>
      <c r="CE5" s="109">
        <v>2.0437734949999999</v>
      </c>
      <c r="CF5" s="109">
        <v>2.053605095</v>
      </c>
      <c r="CG5" s="109">
        <v>2.0647869280000002</v>
      </c>
      <c r="CH5" s="109">
        <v>2.079624838</v>
      </c>
      <c r="CI5" s="109">
        <v>2.0951921680000001</v>
      </c>
      <c r="CJ5" s="109">
        <v>2.1105848279999999</v>
      </c>
      <c r="CK5" s="109">
        <v>2.1228737739999999</v>
      </c>
      <c r="CL5" s="109">
        <v>2.132681974</v>
      </c>
      <c r="CM5" s="109">
        <v>2.1431243279999999</v>
      </c>
      <c r="CN5" s="109">
        <v>2.1489159949999999</v>
      </c>
      <c r="CO5" s="109">
        <v>2.155514862</v>
      </c>
      <c r="CP5" s="109">
        <v>2.1633118439999999</v>
      </c>
      <c r="CQ5" s="109">
        <v>2.1714867189999998</v>
      </c>
      <c r="CR5" s="109">
        <v>2.178548954</v>
      </c>
      <c r="CS5" s="109">
        <v>2.1845871539999999</v>
      </c>
      <c r="CT5" s="109">
        <v>2.1930880890000002</v>
      </c>
      <c r="CU5" s="109">
        <v>2.2048804890000002</v>
      </c>
      <c r="CV5" s="109">
        <v>2.216902589</v>
      </c>
      <c r="CW5" s="109">
        <v>2.2265690249999999</v>
      </c>
      <c r="CX5" s="109">
        <v>2.2329748249999999</v>
      </c>
      <c r="CY5" s="109">
        <v>2.2378182990000002</v>
      </c>
      <c r="CZ5" s="109">
        <v>2.244424623</v>
      </c>
      <c r="DA5" s="109">
        <v>2.2489750659999999</v>
      </c>
      <c r="DB5" s="109">
        <v>2.2524983660000002</v>
      </c>
      <c r="DC5" s="109">
        <v>2.2569716660000001</v>
      </c>
      <c r="DD5" s="109">
        <v>2.2606814320000002</v>
      </c>
      <c r="DE5" s="109">
        <v>2.262213032</v>
      </c>
      <c r="DF5" s="109">
        <v>2.268154515</v>
      </c>
      <c r="DG5" s="109">
        <v>2.2762476810000001</v>
      </c>
      <c r="DH5" s="109">
        <v>2.2849915809999999</v>
      </c>
      <c r="DI5" s="109">
        <v>2.2918560810000002</v>
      </c>
      <c r="DJ5" s="109">
        <v>2.295972248</v>
      </c>
      <c r="DK5" s="109">
        <v>2.2956492480000001</v>
      </c>
      <c r="DL5" s="109">
        <v>2.2944479480000002</v>
      </c>
      <c r="DM5" s="109">
        <v>2.293677948</v>
      </c>
      <c r="DN5" s="109">
        <v>2.2945657069999998</v>
      </c>
      <c r="DO5" s="109">
        <v>2.2956615889999998</v>
      </c>
      <c r="DP5" s="109">
        <v>2.297580907</v>
      </c>
      <c r="DQ5" s="109"/>
      <c r="DR5" s="109"/>
      <c r="DS5" s="109"/>
      <c r="DT5" s="109"/>
      <c r="DU5" s="109"/>
    </row>
    <row r="6" spans="1:125" x14ac:dyDescent="0.25">
      <c r="A6" t="s">
        <v>129</v>
      </c>
      <c r="B6" t="s">
        <v>130</v>
      </c>
      <c r="C6" t="s">
        <v>131</v>
      </c>
      <c r="D6" t="s">
        <v>132</v>
      </c>
      <c r="E6">
        <v>50</v>
      </c>
      <c r="F6" t="s">
        <v>133</v>
      </c>
      <c r="G6" t="s">
        <v>134</v>
      </c>
      <c r="H6">
        <v>1850</v>
      </c>
      <c r="I6">
        <v>1900</v>
      </c>
      <c r="J6">
        <v>354.07299999999998</v>
      </c>
      <c r="K6">
        <v>355.35300000000001</v>
      </c>
      <c r="L6">
        <v>356.22899999999998</v>
      </c>
      <c r="M6">
        <v>356.92500000000001</v>
      </c>
      <c r="N6">
        <v>358.25400000000002</v>
      </c>
      <c r="O6">
        <v>360.23899999999998</v>
      </c>
      <c r="P6">
        <v>362.005</v>
      </c>
      <c r="Q6">
        <v>363.25200000000001</v>
      </c>
      <c r="R6">
        <v>365.93299999999999</v>
      </c>
      <c r="S6">
        <v>367.84500000000003</v>
      </c>
      <c r="T6">
        <v>369.125</v>
      </c>
      <c r="U6">
        <v>370.673</v>
      </c>
      <c r="V6">
        <v>372.83499999999998</v>
      </c>
      <c r="W6">
        <v>375.411</v>
      </c>
      <c r="X6">
        <v>376.98700000000002</v>
      </c>
      <c r="Y6">
        <v>378.90699999999998</v>
      </c>
      <c r="Z6">
        <v>381.01</v>
      </c>
      <c r="AA6">
        <v>382.60300000000001</v>
      </c>
      <c r="AB6">
        <v>384.73899999999998</v>
      </c>
      <c r="AC6">
        <v>386.28</v>
      </c>
      <c r="AD6">
        <v>388.71699999999998</v>
      </c>
      <c r="AE6">
        <v>390.94400000000002</v>
      </c>
      <c r="AF6">
        <v>393.01600000000002</v>
      </c>
      <c r="AG6">
        <v>395.72500000000002</v>
      </c>
      <c r="AH6">
        <v>397.54700000000003</v>
      </c>
      <c r="AI6">
        <v>399.94900000000001</v>
      </c>
      <c r="AJ6">
        <v>402.72108500000002</v>
      </c>
      <c r="AK6">
        <v>405.46086000000003</v>
      </c>
      <c r="AL6">
        <v>408.20072499999998</v>
      </c>
      <c r="AM6">
        <v>410.95546000000002</v>
      </c>
      <c r="AN6">
        <v>413.70299499999999</v>
      </c>
      <c r="AO6">
        <v>416.46345500000001</v>
      </c>
      <c r="AP6">
        <v>419.258465</v>
      </c>
      <c r="AQ6">
        <v>422.050905</v>
      </c>
      <c r="AR6">
        <v>424.90753000000001</v>
      </c>
      <c r="AS6">
        <v>427.77853499999998</v>
      </c>
      <c r="AT6">
        <v>430.65291999999999</v>
      </c>
      <c r="AU6">
        <v>433.48858999999999</v>
      </c>
      <c r="AV6">
        <v>436.34152999999998</v>
      </c>
      <c r="AW6">
        <v>439.25643000000002</v>
      </c>
      <c r="AX6">
        <v>442.21847000000002</v>
      </c>
      <c r="AY6">
        <v>445.21039999999999</v>
      </c>
      <c r="AZ6">
        <v>448.22059000000002</v>
      </c>
      <c r="BA6">
        <v>451.21890500000001</v>
      </c>
      <c r="BB6">
        <v>454.23367999999999</v>
      </c>
      <c r="BC6">
        <v>457.29575999999997</v>
      </c>
      <c r="BD6">
        <v>460.36356000000001</v>
      </c>
      <c r="BE6">
        <v>463.404875</v>
      </c>
      <c r="BF6">
        <v>466.47703999999999</v>
      </c>
      <c r="BG6">
        <v>469.55899499999998</v>
      </c>
      <c r="BH6">
        <v>472.65220499999998</v>
      </c>
      <c r="BI6">
        <v>475.78875499999998</v>
      </c>
      <c r="BJ6">
        <v>478.936395</v>
      </c>
      <c r="BK6">
        <v>482.06102499999997</v>
      </c>
      <c r="BL6">
        <v>485.12414000000001</v>
      </c>
      <c r="BM6">
        <v>488.11721</v>
      </c>
      <c r="BN6">
        <v>491.08442000000002</v>
      </c>
      <c r="BO6">
        <v>494.04327000000001</v>
      </c>
      <c r="BP6">
        <v>497.05462499999999</v>
      </c>
      <c r="BQ6">
        <v>500.21862499999997</v>
      </c>
      <c r="BR6">
        <v>503.27075500000001</v>
      </c>
      <c r="BS6">
        <v>506.31181500000002</v>
      </c>
      <c r="BT6">
        <v>509.42848500000002</v>
      </c>
      <c r="BU6">
        <v>512.50224000000003</v>
      </c>
      <c r="BV6">
        <v>515.46683499999995</v>
      </c>
      <c r="BW6">
        <v>518.30940499999997</v>
      </c>
      <c r="BX6">
        <v>521.21502499999997</v>
      </c>
      <c r="BY6">
        <v>524.14835000000005</v>
      </c>
      <c r="BZ6">
        <v>526.94400499999995</v>
      </c>
      <c r="CA6">
        <v>529.67422999999997</v>
      </c>
      <c r="CB6">
        <v>532.40386999999998</v>
      </c>
      <c r="CC6">
        <v>535.13097000000005</v>
      </c>
      <c r="CD6">
        <v>537.90752499999996</v>
      </c>
      <c r="CE6">
        <v>540.53311499999995</v>
      </c>
      <c r="CF6">
        <v>543.07000000000005</v>
      </c>
      <c r="CG6">
        <v>545.549215</v>
      </c>
      <c r="CH6">
        <v>547.94149000000004</v>
      </c>
      <c r="CI6">
        <v>550.37477999999999</v>
      </c>
      <c r="CJ6">
        <v>552.74255500000004</v>
      </c>
      <c r="CK6">
        <v>555.04771500000004</v>
      </c>
      <c r="CL6">
        <v>557.31133</v>
      </c>
      <c r="CM6">
        <v>559.57983999999999</v>
      </c>
      <c r="CN6">
        <v>561.80026499999997</v>
      </c>
      <c r="CO6">
        <v>563.98577999999998</v>
      </c>
      <c r="CP6">
        <v>566.10544000000004</v>
      </c>
      <c r="CQ6">
        <v>568.07709</v>
      </c>
      <c r="CR6">
        <v>569.91777999999999</v>
      </c>
      <c r="CS6">
        <v>571.62455999999997</v>
      </c>
      <c r="CT6">
        <v>573.25355000000002</v>
      </c>
      <c r="CU6">
        <v>574.82381999999996</v>
      </c>
      <c r="CV6">
        <v>576.34528999999998</v>
      </c>
      <c r="CW6">
        <v>577.71915999999999</v>
      </c>
      <c r="CX6">
        <v>579.01710500000002</v>
      </c>
      <c r="CY6">
        <v>580.21271000000002</v>
      </c>
      <c r="CZ6">
        <v>581.389185</v>
      </c>
      <c r="DA6">
        <v>582.39148999999998</v>
      </c>
      <c r="DB6">
        <v>583.33054000000004</v>
      </c>
      <c r="DC6">
        <v>584.17570999999998</v>
      </c>
      <c r="DD6">
        <v>584.85520499999996</v>
      </c>
      <c r="DE6">
        <v>585.46136000000001</v>
      </c>
      <c r="DF6">
        <v>586.01931999999999</v>
      </c>
      <c r="DG6">
        <v>586.37700500000005</v>
      </c>
      <c r="DH6">
        <v>586.63387499999999</v>
      </c>
      <c r="DI6">
        <v>586.84618499999999</v>
      </c>
      <c r="DJ6">
        <v>587.07235000000003</v>
      </c>
      <c r="DK6">
        <v>587.25952500000005</v>
      </c>
      <c r="DL6">
        <v>587.45520499999998</v>
      </c>
      <c r="DM6">
        <v>587.55569500000001</v>
      </c>
      <c r="DN6">
        <v>587.72688500000004</v>
      </c>
      <c r="DO6">
        <v>587.81461999999999</v>
      </c>
      <c r="DP6">
        <v>587.78062999999997</v>
      </c>
    </row>
    <row r="7" spans="1:125" x14ac:dyDescent="0.25">
      <c r="A7" t="s">
        <v>129</v>
      </c>
      <c r="B7" t="s">
        <v>130</v>
      </c>
      <c r="C7" t="s">
        <v>131</v>
      </c>
      <c r="D7" t="s">
        <v>132</v>
      </c>
      <c r="E7">
        <v>50</v>
      </c>
      <c r="F7" t="s">
        <v>135</v>
      </c>
      <c r="G7" t="s">
        <v>136</v>
      </c>
      <c r="H7">
        <v>1850</v>
      </c>
      <c r="I7">
        <v>1900</v>
      </c>
      <c r="J7">
        <v>0.63959318099999996</v>
      </c>
      <c r="K7">
        <v>0.62626769100000002</v>
      </c>
      <c r="L7">
        <v>0.55519514199999997</v>
      </c>
      <c r="M7">
        <v>0.44137553400000001</v>
      </c>
      <c r="N7">
        <v>0.46432965199999998</v>
      </c>
      <c r="O7">
        <v>0.54236465199999995</v>
      </c>
      <c r="P7">
        <v>0.60639955400000001</v>
      </c>
      <c r="Q7">
        <v>0.63513043599999996</v>
      </c>
      <c r="R7">
        <v>0.67230004399999999</v>
      </c>
      <c r="S7">
        <v>0.72653376999999997</v>
      </c>
      <c r="T7">
        <v>0.77213053399999998</v>
      </c>
      <c r="U7">
        <v>0.80566239699999997</v>
      </c>
      <c r="V7">
        <v>0.82714141699999999</v>
      </c>
      <c r="W7">
        <v>0.84429769099999996</v>
      </c>
      <c r="X7">
        <v>0.857233672</v>
      </c>
      <c r="Y7">
        <v>0.86815092599999999</v>
      </c>
      <c r="Z7">
        <v>0.88190671099999995</v>
      </c>
      <c r="AA7">
        <v>0.89890827900000003</v>
      </c>
      <c r="AB7">
        <v>0.92780406400000004</v>
      </c>
      <c r="AC7">
        <v>0.95397602500000001</v>
      </c>
      <c r="AD7">
        <v>0.97556141699999999</v>
      </c>
      <c r="AE7">
        <v>1.0063758279999999</v>
      </c>
      <c r="AF7">
        <v>1.033264358</v>
      </c>
      <c r="AG7">
        <v>1.0659286720000001</v>
      </c>
      <c r="AH7">
        <v>1.093619554</v>
      </c>
      <c r="AI7">
        <v>1.1155016129999999</v>
      </c>
      <c r="AJ7">
        <v>1.1345000439999999</v>
      </c>
      <c r="AK7">
        <v>1.1590791620000001</v>
      </c>
      <c r="AL7">
        <v>1.1835593579999999</v>
      </c>
      <c r="AM7">
        <v>1.210785926</v>
      </c>
      <c r="AN7">
        <v>1.238923475</v>
      </c>
      <c r="AO7">
        <v>1.271436907</v>
      </c>
      <c r="AP7">
        <v>1.3052362209999999</v>
      </c>
      <c r="AQ7">
        <v>1.340486123</v>
      </c>
      <c r="AR7">
        <v>1.371350632</v>
      </c>
      <c r="AS7">
        <v>1.3990753380000001</v>
      </c>
      <c r="AT7">
        <v>1.4281776909999999</v>
      </c>
      <c r="AU7">
        <v>1.4505883770000001</v>
      </c>
      <c r="AV7">
        <v>1.4766780829999999</v>
      </c>
      <c r="AW7">
        <v>1.5019446519999999</v>
      </c>
      <c r="AX7">
        <v>1.5291745539999999</v>
      </c>
      <c r="AY7">
        <v>1.5586108279999999</v>
      </c>
      <c r="AZ7">
        <v>1.590843083</v>
      </c>
      <c r="BA7">
        <v>1.6237318089999999</v>
      </c>
      <c r="BB7">
        <v>1.6612889660000001</v>
      </c>
      <c r="BC7">
        <v>1.6978212210000001</v>
      </c>
      <c r="BD7">
        <v>1.7329055339999999</v>
      </c>
      <c r="BE7">
        <v>1.766127789</v>
      </c>
      <c r="BF7">
        <v>1.7984777890000001</v>
      </c>
      <c r="BG7">
        <v>1.8272091619999999</v>
      </c>
      <c r="BH7">
        <v>1.8517435739999999</v>
      </c>
      <c r="BI7">
        <v>1.877389652</v>
      </c>
      <c r="BJ7">
        <v>1.9042416129999999</v>
      </c>
      <c r="BK7">
        <v>1.9337866130000001</v>
      </c>
      <c r="BL7">
        <v>1.963984162</v>
      </c>
      <c r="BM7">
        <v>1.994827691</v>
      </c>
      <c r="BN7">
        <v>2.0296466130000002</v>
      </c>
      <c r="BO7">
        <v>2.0642153379999999</v>
      </c>
      <c r="BP7">
        <v>2.0968745539999998</v>
      </c>
      <c r="BQ7">
        <v>2.126715044</v>
      </c>
      <c r="BR7">
        <v>2.1522710250000001</v>
      </c>
      <c r="BS7">
        <v>2.172766025</v>
      </c>
      <c r="BT7">
        <v>2.1921833770000001</v>
      </c>
      <c r="BU7">
        <v>2.213304554</v>
      </c>
      <c r="BV7">
        <v>2.2348675930000002</v>
      </c>
      <c r="BW7">
        <v>2.2578715150000002</v>
      </c>
      <c r="BX7">
        <v>2.283258966</v>
      </c>
      <c r="BY7">
        <v>2.3062665149999999</v>
      </c>
      <c r="BZ7">
        <v>2.327782005</v>
      </c>
      <c r="CA7">
        <v>2.3507274950000001</v>
      </c>
      <c r="CB7">
        <v>2.3699417110000001</v>
      </c>
      <c r="CC7">
        <v>2.3856128870000002</v>
      </c>
      <c r="CD7">
        <v>2.4028233769999998</v>
      </c>
      <c r="CE7">
        <v>2.4196883769999999</v>
      </c>
      <c r="CF7">
        <v>2.4357394559999999</v>
      </c>
      <c r="CG7">
        <v>2.4526620050000001</v>
      </c>
      <c r="CH7">
        <v>2.471837201</v>
      </c>
      <c r="CI7">
        <v>2.4939711230000001</v>
      </c>
      <c r="CJ7">
        <v>2.5166456319999999</v>
      </c>
      <c r="CK7">
        <v>2.535985632</v>
      </c>
      <c r="CL7">
        <v>2.5528968089999999</v>
      </c>
      <c r="CM7">
        <v>2.5653982790000001</v>
      </c>
      <c r="CN7">
        <v>2.5788030829999999</v>
      </c>
      <c r="CO7">
        <v>2.5896412209999999</v>
      </c>
      <c r="CP7">
        <v>2.5971615149999998</v>
      </c>
      <c r="CQ7">
        <v>2.6069570049999999</v>
      </c>
      <c r="CR7">
        <v>2.6184017110000002</v>
      </c>
      <c r="CS7">
        <v>2.6286417110000002</v>
      </c>
      <c r="CT7">
        <v>2.6410304359999999</v>
      </c>
      <c r="CU7">
        <v>2.6555825930000001</v>
      </c>
      <c r="CV7">
        <v>2.6712072010000001</v>
      </c>
      <c r="CW7">
        <v>2.6850852399999998</v>
      </c>
      <c r="CX7">
        <v>2.6972152399999998</v>
      </c>
      <c r="CY7">
        <v>2.7070204360000001</v>
      </c>
      <c r="CZ7">
        <v>2.7150209259999998</v>
      </c>
      <c r="DA7">
        <v>2.7224259260000001</v>
      </c>
      <c r="DB7">
        <v>2.7290409260000001</v>
      </c>
      <c r="DC7">
        <v>2.736210926</v>
      </c>
      <c r="DD7">
        <v>2.744171417</v>
      </c>
      <c r="DE7">
        <v>2.75416024</v>
      </c>
      <c r="DF7">
        <v>2.76500024</v>
      </c>
      <c r="DG7">
        <v>2.7760552399999998</v>
      </c>
      <c r="DH7">
        <v>2.78753524</v>
      </c>
      <c r="DI7">
        <v>2.7955158280000001</v>
      </c>
      <c r="DJ7">
        <v>2.8002762209999998</v>
      </c>
      <c r="DK7">
        <v>2.8025369069999999</v>
      </c>
      <c r="DL7">
        <v>2.8050416130000002</v>
      </c>
      <c r="DM7">
        <v>2.8109266129999999</v>
      </c>
      <c r="DN7">
        <v>2.8140822010000002</v>
      </c>
      <c r="DO7">
        <v>2.8190020050000002</v>
      </c>
      <c r="DP7">
        <v>2.8264020049999998</v>
      </c>
    </row>
    <row r="8" spans="1:125" x14ac:dyDescent="0.25">
      <c r="A8" t="s">
        <v>129</v>
      </c>
      <c r="B8" t="s">
        <v>130</v>
      </c>
      <c r="C8" t="s">
        <v>131</v>
      </c>
      <c r="D8" t="s">
        <v>132</v>
      </c>
      <c r="E8">
        <v>83</v>
      </c>
      <c r="F8" t="s">
        <v>133</v>
      </c>
      <c r="G8" t="s">
        <v>134</v>
      </c>
      <c r="H8">
        <v>1850</v>
      </c>
      <c r="I8">
        <v>1900</v>
      </c>
      <c r="J8">
        <v>354.07299999999998</v>
      </c>
      <c r="K8">
        <v>355.35300000000001</v>
      </c>
      <c r="L8">
        <v>356.22899999999998</v>
      </c>
      <c r="M8">
        <v>356.92500000000001</v>
      </c>
      <c r="N8">
        <v>358.25400000000002</v>
      </c>
      <c r="O8">
        <v>360.23899999999998</v>
      </c>
      <c r="P8">
        <v>362.005</v>
      </c>
      <c r="Q8">
        <v>363.25200000000001</v>
      </c>
      <c r="R8">
        <v>365.93299999999999</v>
      </c>
      <c r="S8">
        <v>367.84500000000003</v>
      </c>
      <c r="T8">
        <v>369.125</v>
      </c>
      <c r="U8">
        <v>370.673</v>
      </c>
      <c r="V8">
        <v>372.83499999999998</v>
      </c>
      <c r="W8">
        <v>375.411</v>
      </c>
      <c r="X8">
        <v>376.98700000000002</v>
      </c>
      <c r="Y8">
        <v>378.90699999999998</v>
      </c>
      <c r="Z8">
        <v>381.01</v>
      </c>
      <c r="AA8">
        <v>382.60300000000001</v>
      </c>
      <c r="AB8">
        <v>384.73899999999998</v>
      </c>
      <c r="AC8">
        <v>386.28</v>
      </c>
      <c r="AD8">
        <v>388.71699999999998</v>
      </c>
      <c r="AE8">
        <v>390.94400000000002</v>
      </c>
      <c r="AF8">
        <v>393.01600000000002</v>
      </c>
      <c r="AG8">
        <v>395.72500000000002</v>
      </c>
      <c r="AH8">
        <v>397.54700000000003</v>
      </c>
      <c r="AI8">
        <v>399.94900000000001</v>
      </c>
      <c r="AJ8">
        <v>402.92069099999998</v>
      </c>
      <c r="AK8">
        <v>405.85330709999999</v>
      </c>
      <c r="AL8">
        <v>408.79456740000001</v>
      </c>
      <c r="AM8">
        <v>411.73938939999999</v>
      </c>
      <c r="AN8">
        <v>414.69669709999999</v>
      </c>
      <c r="AO8">
        <v>417.66732689999998</v>
      </c>
      <c r="AP8">
        <v>420.65827680000001</v>
      </c>
      <c r="AQ8">
        <v>423.68575709999999</v>
      </c>
      <c r="AR8">
        <v>426.76580539999998</v>
      </c>
      <c r="AS8">
        <v>429.83004110000002</v>
      </c>
      <c r="AT8">
        <v>432.93426030000001</v>
      </c>
      <c r="AU8">
        <v>436.03985030000001</v>
      </c>
      <c r="AV8">
        <v>439.17743519999999</v>
      </c>
      <c r="AW8">
        <v>442.34190150000001</v>
      </c>
      <c r="AX8">
        <v>445.53872960000001</v>
      </c>
      <c r="AY8">
        <v>448.80947190000001</v>
      </c>
      <c r="AZ8">
        <v>452.06166039999999</v>
      </c>
      <c r="BA8">
        <v>455.3147811</v>
      </c>
      <c r="BB8">
        <v>458.60525730000001</v>
      </c>
      <c r="BC8">
        <v>461.9172466</v>
      </c>
      <c r="BD8">
        <v>465.21185509999998</v>
      </c>
      <c r="BE8">
        <v>468.51601399999998</v>
      </c>
      <c r="BF8">
        <v>471.86363970000002</v>
      </c>
      <c r="BG8">
        <v>475.23904249999998</v>
      </c>
      <c r="BH8">
        <v>478.62320890000001</v>
      </c>
      <c r="BI8">
        <v>482.0612994</v>
      </c>
      <c r="BJ8">
        <v>485.46850230000001</v>
      </c>
      <c r="BK8">
        <v>488.84798219999999</v>
      </c>
      <c r="BL8">
        <v>492.31266360000001</v>
      </c>
      <c r="BM8">
        <v>495.73294479999998</v>
      </c>
      <c r="BN8">
        <v>499.15265360000001</v>
      </c>
      <c r="BO8">
        <v>502.61829799999998</v>
      </c>
      <c r="BP8">
        <v>506.07402309999998</v>
      </c>
      <c r="BQ8">
        <v>509.51844190000003</v>
      </c>
      <c r="BR8">
        <v>512.95621240000003</v>
      </c>
      <c r="BS8">
        <v>516.43653170000005</v>
      </c>
      <c r="BT8">
        <v>519.86068209999996</v>
      </c>
      <c r="BU8">
        <v>523.17871239999999</v>
      </c>
      <c r="BV8">
        <v>526.48420599999997</v>
      </c>
      <c r="BW8">
        <v>529.84901850000006</v>
      </c>
      <c r="BX8">
        <v>533.21383370000001</v>
      </c>
      <c r="BY8">
        <v>536.53935720000004</v>
      </c>
      <c r="BZ8">
        <v>539.81193159999998</v>
      </c>
      <c r="CA8">
        <v>543.02595970000004</v>
      </c>
      <c r="CB8">
        <v>546.16840609999997</v>
      </c>
      <c r="CC8">
        <v>549.28648820000001</v>
      </c>
      <c r="CD8">
        <v>552.4531776</v>
      </c>
      <c r="CE8">
        <v>555.57701440000005</v>
      </c>
      <c r="CF8">
        <v>558.60371359999999</v>
      </c>
      <c r="CG8">
        <v>561.65004269999997</v>
      </c>
      <c r="CH8">
        <v>564.6410022</v>
      </c>
      <c r="CI8">
        <v>567.60096850000002</v>
      </c>
      <c r="CJ8">
        <v>570.46175330000005</v>
      </c>
      <c r="CK8">
        <v>573.30593169999997</v>
      </c>
      <c r="CL8">
        <v>575.92166789999999</v>
      </c>
      <c r="CM8">
        <v>578.5304582</v>
      </c>
      <c r="CN8">
        <v>581.32459489999997</v>
      </c>
      <c r="CO8">
        <v>584.0085603</v>
      </c>
      <c r="CP8">
        <v>586.35841630000004</v>
      </c>
      <c r="CQ8">
        <v>588.51183649999996</v>
      </c>
      <c r="CR8">
        <v>590.84835239999995</v>
      </c>
      <c r="CS8">
        <v>592.97983590000001</v>
      </c>
      <c r="CT8">
        <v>595.00929689999998</v>
      </c>
      <c r="CU8">
        <v>596.81984799999998</v>
      </c>
      <c r="CV8">
        <v>598.552054</v>
      </c>
      <c r="CW8">
        <v>600.30387310000003</v>
      </c>
      <c r="CX8">
        <v>601.92534030000002</v>
      </c>
      <c r="CY8">
        <v>603.4689611</v>
      </c>
      <c r="CZ8">
        <v>604.80014600000004</v>
      </c>
      <c r="DA8">
        <v>606.11278460000005</v>
      </c>
      <c r="DB8">
        <v>607.72177160000001</v>
      </c>
      <c r="DC8">
        <v>608.9387471</v>
      </c>
      <c r="DD8">
        <v>609.86889929999995</v>
      </c>
      <c r="DE8">
        <v>610.97759050000002</v>
      </c>
      <c r="DF8">
        <v>612.01792379999995</v>
      </c>
      <c r="DG8">
        <v>612.83958470000005</v>
      </c>
      <c r="DH8">
        <v>613.49158899999998</v>
      </c>
      <c r="DI8">
        <v>614.11448559999997</v>
      </c>
      <c r="DJ8">
        <v>614.98069429999998</v>
      </c>
      <c r="DK8">
        <v>615.49780599999997</v>
      </c>
      <c r="DL8">
        <v>616.16137260000005</v>
      </c>
      <c r="DM8">
        <v>616.48121779999997</v>
      </c>
      <c r="DN8">
        <v>616.78488389999995</v>
      </c>
      <c r="DO8">
        <v>617.12596110000004</v>
      </c>
      <c r="DP8">
        <v>617.32770589999996</v>
      </c>
    </row>
    <row r="9" spans="1:125" x14ac:dyDescent="0.25">
      <c r="A9" t="s">
        <v>129</v>
      </c>
      <c r="B9" t="s">
        <v>130</v>
      </c>
      <c r="C9" t="s">
        <v>131</v>
      </c>
      <c r="D9" t="s">
        <v>132</v>
      </c>
      <c r="E9">
        <v>83</v>
      </c>
      <c r="F9" t="s">
        <v>135</v>
      </c>
      <c r="G9" t="s">
        <v>136</v>
      </c>
      <c r="H9">
        <v>1850</v>
      </c>
      <c r="I9">
        <v>1900</v>
      </c>
      <c r="J9">
        <v>0.693400617</v>
      </c>
      <c r="K9">
        <v>0.68159644799999997</v>
      </c>
      <c r="L9">
        <v>0.61817884999999995</v>
      </c>
      <c r="M9">
        <v>0.51897560499999995</v>
      </c>
      <c r="N9">
        <v>0.53197637900000005</v>
      </c>
      <c r="O9">
        <v>0.60087284399999996</v>
      </c>
      <c r="P9">
        <v>0.66388660700000002</v>
      </c>
      <c r="Q9">
        <v>0.69424485199999997</v>
      </c>
      <c r="R9">
        <v>0.73556263799999999</v>
      </c>
      <c r="S9">
        <v>0.78669550499999996</v>
      </c>
      <c r="T9">
        <v>0.83500323399999998</v>
      </c>
      <c r="U9">
        <v>0.87258067399999995</v>
      </c>
      <c r="V9">
        <v>0.89726342599999998</v>
      </c>
      <c r="W9">
        <v>0.91628902800000001</v>
      </c>
      <c r="X9">
        <v>0.93342181700000004</v>
      </c>
      <c r="Y9">
        <v>0.94525838900000003</v>
      </c>
      <c r="Z9">
        <v>0.96185547699999996</v>
      </c>
      <c r="AA9">
        <v>0.97812292099999998</v>
      </c>
      <c r="AB9">
        <v>1.0065317380000001</v>
      </c>
      <c r="AC9">
        <v>1.034730462</v>
      </c>
      <c r="AD9">
        <v>1.057970477</v>
      </c>
      <c r="AE9">
        <v>1.092924577</v>
      </c>
      <c r="AF9">
        <v>1.1252370380000001</v>
      </c>
      <c r="AG9">
        <v>1.1615518499999999</v>
      </c>
      <c r="AH9">
        <v>1.1926507850000001</v>
      </c>
      <c r="AI9">
        <v>1.216609042</v>
      </c>
      <c r="AJ9">
        <v>1.2416316089999999</v>
      </c>
      <c r="AK9">
        <v>1.27031363</v>
      </c>
      <c r="AL9">
        <v>1.3012873739999999</v>
      </c>
      <c r="AM9">
        <v>1.332113034</v>
      </c>
      <c r="AN9">
        <v>1.366998793</v>
      </c>
      <c r="AO9">
        <v>1.4061674280000001</v>
      </c>
      <c r="AP9">
        <v>1.449626723</v>
      </c>
      <c r="AQ9">
        <v>1.4911804909999999</v>
      </c>
      <c r="AR9">
        <v>1.532578164</v>
      </c>
      <c r="AS9">
        <v>1.566434093</v>
      </c>
      <c r="AT9">
        <v>1.597055103</v>
      </c>
      <c r="AU9">
        <v>1.627036854</v>
      </c>
      <c r="AV9">
        <v>1.6570098950000001</v>
      </c>
      <c r="AW9">
        <v>1.6918526359999999</v>
      </c>
      <c r="AX9">
        <v>1.7251790170000001</v>
      </c>
      <c r="AY9">
        <v>1.7602378540000001</v>
      </c>
      <c r="AZ9">
        <v>1.8013325499999999</v>
      </c>
      <c r="BA9">
        <v>1.84123535</v>
      </c>
      <c r="BB9">
        <v>1.884943187</v>
      </c>
      <c r="BC9">
        <v>1.930157664</v>
      </c>
      <c r="BD9">
        <v>1.971859848</v>
      </c>
      <c r="BE9">
        <v>2.0102872540000001</v>
      </c>
      <c r="BF9">
        <v>2.053982354</v>
      </c>
      <c r="BG9">
        <v>2.0960631539999999</v>
      </c>
      <c r="BH9">
        <v>2.132040838</v>
      </c>
      <c r="BI9">
        <v>2.1736091069999999</v>
      </c>
      <c r="BJ9">
        <v>2.209366852</v>
      </c>
      <c r="BK9">
        <v>2.245171638</v>
      </c>
      <c r="BL9">
        <v>2.2818196249999998</v>
      </c>
      <c r="BM9">
        <v>2.3236284789999999</v>
      </c>
      <c r="BN9">
        <v>2.3627466749999999</v>
      </c>
      <c r="BO9">
        <v>2.407913738</v>
      </c>
      <c r="BP9">
        <v>2.4482935380000002</v>
      </c>
      <c r="BQ9">
        <v>2.4850657379999999</v>
      </c>
      <c r="BR9">
        <v>2.5166367379999999</v>
      </c>
      <c r="BS9">
        <v>2.5443960379999999</v>
      </c>
      <c r="BT9">
        <v>2.5700427380000002</v>
      </c>
      <c r="BU9">
        <v>2.594748772</v>
      </c>
      <c r="BV9">
        <v>2.6251109279999998</v>
      </c>
      <c r="BW9">
        <v>2.6572981050000002</v>
      </c>
      <c r="BX9">
        <v>2.6913208050000001</v>
      </c>
      <c r="BY9">
        <v>2.7232780380000001</v>
      </c>
      <c r="BZ9">
        <v>2.753322013</v>
      </c>
      <c r="CA9">
        <v>2.7824907030000001</v>
      </c>
      <c r="CB9">
        <v>2.8073792790000001</v>
      </c>
      <c r="CC9">
        <v>2.8300068789999999</v>
      </c>
      <c r="CD9">
        <v>2.8510728790000002</v>
      </c>
      <c r="CE9">
        <v>2.8713606129999998</v>
      </c>
      <c r="CF9">
        <v>2.8913466360000002</v>
      </c>
      <c r="CG9">
        <v>2.9113637109999999</v>
      </c>
      <c r="CH9">
        <v>2.9362892110000001</v>
      </c>
      <c r="CI9">
        <v>2.9628383110000001</v>
      </c>
      <c r="CJ9">
        <v>2.9890395110000001</v>
      </c>
      <c r="CK9">
        <v>3.0128943110000002</v>
      </c>
      <c r="CL9">
        <v>3.033307846</v>
      </c>
      <c r="CM9">
        <v>3.0502876460000001</v>
      </c>
      <c r="CN9">
        <v>3.0659814459999999</v>
      </c>
      <c r="CO9">
        <v>3.0813405459999998</v>
      </c>
      <c r="CP9">
        <v>3.0961338189999998</v>
      </c>
      <c r="CQ9">
        <v>3.1115621189999998</v>
      </c>
      <c r="CR9">
        <v>3.1271264190000001</v>
      </c>
      <c r="CS9">
        <v>3.1440098189999999</v>
      </c>
      <c r="CT9">
        <v>3.1635254189999999</v>
      </c>
      <c r="CU9">
        <v>3.1826310699999998</v>
      </c>
      <c r="CV9">
        <v>3.2019941439999999</v>
      </c>
      <c r="CW9">
        <v>3.2186674700000002</v>
      </c>
      <c r="CX9">
        <v>3.2335754699999999</v>
      </c>
      <c r="CY9">
        <v>3.2444614540000001</v>
      </c>
      <c r="CZ9">
        <v>3.255924244</v>
      </c>
      <c r="DA9">
        <v>3.266454687</v>
      </c>
      <c r="DB9">
        <v>3.2774084870000002</v>
      </c>
      <c r="DC9">
        <v>3.2883888209999999</v>
      </c>
      <c r="DD9">
        <v>3.2999097540000002</v>
      </c>
      <c r="DE9">
        <v>3.3122100720000001</v>
      </c>
      <c r="DF9">
        <v>3.326267987</v>
      </c>
      <c r="DG9">
        <v>3.3403719870000002</v>
      </c>
      <c r="DH9">
        <v>3.3552299749999999</v>
      </c>
      <c r="DI9">
        <v>3.367307211</v>
      </c>
      <c r="DJ9">
        <v>3.375451011</v>
      </c>
      <c r="DK9">
        <v>3.3835985069999999</v>
      </c>
      <c r="DL9">
        <v>3.3882108720000002</v>
      </c>
      <c r="DM9">
        <v>3.3949886770000002</v>
      </c>
      <c r="DN9">
        <v>3.404862477</v>
      </c>
      <c r="DO9">
        <v>3.4153835419999998</v>
      </c>
      <c r="DP9">
        <v>3.4269073419999998</v>
      </c>
    </row>
    <row r="10" spans="1:125" x14ac:dyDescent="0.25">
      <c r="A10" t="s">
        <v>129</v>
      </c>
      <c r="B10" t="s">
        <v>130</v>
      </c>
      <c r="C10" t="s">
        <v>131</v>
      </c>
      <c r="D10" t="s">
        <v>132</v>
      </c>
      <c r="E10">
        <v>95</v>
      </c>
      <c r="F10" t="s">
        <v>133</v>
      </c>
      <c r="G10" t="s">
        <v>134</v>
      </c>
      <c r="H10">
        <v>1850</v>
      </c>
      <c r="I10">
        <v>1900</v>
      </c>
      <c r="J10">
        <v>354.07299999999998</v>
      </c>
      <c r="K10">
        <v>355.35300000000001</v>
      </c>
      <c r="L10">
        <v>356.22899999999998</v>
      </c>
      <c r="M10">
        <v>356.92500000000001</v>
      </c>
      <c r="N10">
        <v>358.25400000000002</v>
      </c>
      <c r="O10">
        <v>360.23899999999998</v>
      </c>
      <c r="P10">
        <v>362.005</v>
      </c>
      <c r="Q10">
        <v>363.25200000000001</v>
      </c>
      <c r="R10">
        <v>365.93299999999999</v>
      </c>
      <c r="S10">
        <v>367.84500000000003</v>
      </c>
      <c r="T10">
        <v>369.125</v>
      </c>
      <c r="U10">
        <v>370.673</v>
      </c>
      <c r="V10">
        <v>372.83499999999998</v>
      </c>
      <c r="W10">
        <v>375.411</v>
      </c>
      <c r="X10">
        <v>376.98700000000002</v>
      </c>
      <c r="Y10">
        <v>378.90699999999998</v>
      </c>
      <c r="Z10">
        <v>381.01</v>
      </c>
      <c r="AA10">
        <v>382.60300000000001</v>
      </c>
      <c r="AB10">
        <v>384.73899999999998</v>
      </c>
      <c r="AC10">
        <v>386.28</v>
      </c>
      <c r="AD10">
        <v>388.71699999999998</v>
      </c>
      <c r="AE10">
        <v>390.94400000000002</v>
      </c>
      <c r="AF10">
        <v>393.01600000000002</v>
      </c>
      <c r="AG10">
        <v>395.72500000000002</v>
      </c>
      <c r="AH10">
        <v>397.54700000000003</v>
      </c>
      <c r="AI10">
        <v>399.94900000000001</v>
      </c>
      <c r="AJ10">
        <v>403.0774275</v>
      </c>
      <c r="AK10">
        <v>406.15891099999999</v>
      </c>
      <c r="AL10">
        <v>409.23768849999999</v>
      </c>
      <c r="AM10">
        <v>412.31554949999997</v>
      </c>
      <c r="AN10">
        <v>415.39227899999997</v>
      </c>
      <c r="AO10">
        <v>418.505493</v>
      </c>
      <c r="AP10">
        <v>421.68435349999999</v>
      </c>
      <c r="AQ10">
        <v>424.88584400000002</v>
      </c>
      <c r="AR10">
        <v>428.08098200000001</v>
      </c>
      <c r="AS10">
        <v>431.28449649999999</v>
      </c>
      <c r="AT10">
        <v>434.56072849999998</v>
      </c>
      <c r="AU10">
        <v>437.86038250000001</v>
      </c>
      <c r="AV10">
        <v>441.18359950000001</v>
      </c>
      <c r="AW10">
        <v>444.53579500000001</v>
      </c>
      <c r="AX10">
        <v>447.91807949999998</v>
      </c>
      <c r="AY10">
        <v>451.33009099999998</v>
      </c>
      <c r="AZ10">
        <v>454.77864949999997</v>
      </c>
      <c r="BA10">
        <v>458.28351099999998</v>
      </c>
      <c r="BB10">
        <v>461.80053049999998</v>
      </c>
      <c r="BC10">
        <v>465.358071</v>
      </c>
      <c r="BD10">
        <v>468.937592</v>
      </c>
      <c r="BE10">
        <v>472.45761599999997</v>
      </c>
      <c r="BF10">
        <v>476.02687800000001</v>
      </c>
      <c r="BG10">
        <v>479.71365400000002</v>
      </c>
      <c r="BH10">
        <v>483.34632599999998</v>
      </c>
      <c r="BI10">
        <v>486.98933449999998</v>
      </c>
      <c r="BJ10">
        <v>490.64161000000001</v>
      </c>
      <c r="BK10">
        <v>494.41743150000002</v>
      </c>
      <c r="BL10">
        <v>497.94797149999999</v>
      </c>
      <c r="BM10">
        <v>501.58964250000002</v>
      </c>
      <c r="BN10">
        <v>505.21594850000002</v>
      </c>
      <c r="BO10">
        <v>509.00480649999997</v>
      </c>
      <c r="BP10">
        <v>512.58642550000002</v>
      </c>
      <c r="BQ10">
        <v>516.37094850000005</v>
      </c>
      <c r="BR10">
        <v>520.17403149999996</v>
      </c>
      <c r="BS10">
        <v>523.99122450000004</v>
      </c>
      <c r="BT10">
        <v>527.75494649999996</v>
      </c>
      <c r="BU10">
        <v>531.53558050000004</v>
      </c>
      <c r="BV10">
        <v>535.1876115</v>
      </c>
      <c r="BW10">
        <v>539.00612650000005</v>
      </c>
      <c r="BX10">
        <v>542.70844799999998</v>
      </c>
      <c r="BY10">
        <v>546.26530649999995</v>
      </c>
      <c r="BZ10">
        <v>549.81615599999998</v>
      </c>
      <c r="CA10">
        <v>553.32031449999999</v>
      </c>
      <c r="CB10">
        <v>556.74728800000003</v>
      </c>
      <c r="CC10">
        <v>559.9683655</v>
      </c>
      <c r="CD10">
        <v>563.32323350000001</v>
      </c>
      <c r="CE10">
        <v>566.73958949999997</v>
      </c>
      <c r="CF10">
        <v>570.01847899999996</v>
      </c>
      <c r="CG10">
        <v>573.20789249999996</v>
      </c>
      <c r="CH10">
        <v>576.54440450000004</v>
      </c>
      <c r="CI10">
        <v>579.83161700000005</v>
      </c>
      <c r="CJ10">
        <v>583.07178750000003</v>
      </c>
      <c r="CK10">
        <v>586.26317449999999</v>
      </c>
      <c r="CL10">
        <v>589.40070549999996</v>
      </c>
      <c r="CM10">
        <v>592.47843999999998</v>
      </c>
      <c r="CN10">
        <v>595.44831650000003</v>
      </c>
      <c r="CO10">
        <v>598.31330349999996</v>
      </c>
      <c r="CP10">
        <v>601.07519200000002</v>
      </c>
      <c r="CQ10">
        <v>603.73466399999995</v>
      </c>
      <c r="CR10">
        <v>606.29444999999998</v>
      </c>
      <c r="CS10">
        <v>608.75721399999998</v>
      </c>
      <c r="CT10">
        <v>611.31057450000003</v>
      </c>
      <c r="CU10">
        <v>613.70961450000004</v>
      </c>
      <c r="CV10">
        <v>615.98443850000001</v>
      </c>
      <c r="CW10">
        <v>617.84547850000001</v>
      </c>
      <c r="CX10">
        <v>619.6941435</v>
      </c>
      <c r="CY10">
        <v>621.56763149999995</v>
      </c>
      <c r="CZ10">
        <v>623.31151499999999</v>
      </c>
      <c r="DA10">
        <v>624.92782150000005</v>
      </c>
      <c r="DB10">
        <v>626.44500249999999</v>
      </c>
      <c r="DC10">
        <v>627.75493849999998</v>
      </c>
      <c r="DD10">
        <v>629.10592399999996</v>
      </c>
      <c r="DE10">
        <v>630.25548100000003</v>
      </c>
      <c r="DF10">
        <v>631.317497</v>
      </c>
      <c r="DG10">
        <v>632.28635799999995</v>
      </c>
      <c r="DH10">
        <v>633.17990750000001</v>
      </c>
      <c r="DI10">
        <v>633.99022000000002</v>
      </c>
      <c r="DJ10">
        <v>634.86770550000006</v>
      </c>
      <c r="DK10">
        <v>635.73271450000004</v>
      </c>
      <c r="DL10">
        <v>636.80940899999996</v>
      </c>
      <c r="DM10">
        <v>637.82658549999996</v>
      </c>
      <c r="DN10">
        <v>638.78412200000002</v>
      </c>
      <c r="DO10">
        <v>639.66013250000003</v>
      </c>
      <c r="DP10">
        <v>639.98559750000004</v>
      </c>
    </row>
    <row r="11" spans="1:125" x14ac:dyDescent="0.25">
      <c r="A11" t="s">
        <v>129</v>
      </c>
      <c r="B11" t="s">
        <v>130</v>
      </c>
      <c r="C11" t="s">
        <v>131</v>
      </c>
      <c r="D11" t="s">
        <v>132</v>
      </c>
      <c r="E11">
        <v>95</v>
      </c>
      <c r="F11" t="s">
        <v>135</v>
      </c>
      <c r="G11" t="s">
        <v>136</v>
      </c>
      <c r="H11">
        <v>1850</v>
      </c>
      <c r="I11">
        <v>1900</v>
      </c>
      <c r="J11">
        <v>0.73983441699999997</v>
      </c>
      <c r="K11">
        <v>0.72867084800000004</v>
      </c>
      <c r="L11">
        <v>0.66162922999999996</v>
      </c>
      <c r="M11">
        <v>0.56622075999999999</v>
      </c>
      <c r="N11">
        <v>0.576830387</v>
      </c>
      <c r="O11">
        <v>0.64421668099999996</v>
      </c>
      <c r="P11">
        <v>0.70487001500000002</v>
      </c>
      <c r="Q11">
        <v>0.73139427899999998</v>
      </c>
      <c r="R11">
        <v>0.76957346599999998</v>
      </c>
      <c r="S11">
        <v>0.82697551499999999</v>
      </c>
      <c r="T11">
        <v>0.87938012300000001</v>
      </c>
      <c r="U11">
        <v>0.92114194599999999</v>
      </c>
      <c r="V11">
        <v>0.95179014200000001</v>
      </c>
      <c r="W11">
        <v>0.97344022100000005</v>
      </c>
      <c r="X11">
        <v>0.98845803399999999</v>
      </c>
      <c r="Y11">
        <v>1.0022002400000001</v>
      </c>
      <c r="Z11">
        <v>1.0176139259999999</v>
      </c>
      <c r="AA11">
        <v>1.033775015</v>
      </c>
      <c r="AB11">
        <v>1.063328711</v>
      </c>
      <c r="AC11">
        <v>1.093091123</v>
      </c>
      <c r="AD11">
        <v>1.1185275830000001</v>
      </c>
      <c r="AE11">
        <v>1.1617718969999999</v>
      </c>
      <c r="AF11">
        <v>1.195411877</v>
      </c>
      <c r="AG11">
        <v>1.2355869559999999</v>
      </c>
      <c r="AH11">
        <v>1.268221338</v>
      </c>
      <c r="AI11">
        <v>1.2956991229999999</v>
      </c>
      <c r="AJ11">
        <v>1.3261979660000001</v>
      </c>
      <c r="AK11">
        <v>1.355540819</v>
      </c>
      <c r="AL11">
        <v>1.3871980829999999</v>
      </c>
      <c r="AM11">
        <v>1.4246178279999999</v>
      </c>
      <c r="AN11">
        <v>1.4616447990000001</v>
      </c>
      <c r="AO11">
        <v>1.5086974559999999</v>
      </c>
      <c r="AP11">
        <v>1.554033475</v>
      </c>
      <c r="AQ11">
        <v>1.6010127789999999</v>
      </c>
      <c r="AR11">
        <v>1.646306711</v>
      </c>
      <c r="AS11">
        <v>1.688004652</v>
      </c>
      <c r="AT11">
        <v>1.7233586809999999</v>
      </c>
      <c r="AU11">
        <v>1.759660123</v>
      </c>
      <c r="AV11">
        <v>1.7964613089999999</v>
      </c>
      <c r="AW11">
        <v>1.8367634749999999</v>
      </c>
      <c r="AX11">
        <v>1.881236044</v>
      </c>
      <c r="AY11">
        <v>1.922118701</v>
      </c>
      <c r="AZ11" s="109">
        <v>1.967091495</v>
      </c>
      <c r="BA11" s="109">
        <v>2.013479995</v>
      </c>
      <c r="BB11" s="109">
        <v>2.0640107009999999</v>
      </c>
      <c r="BC11" s="109">
        <v>2.1210632500000002</v>
      </c>
      <c r="BD11" s="109">
        <v>2.1749161030000002</v>
      </c>
      <c r="BE11" s="109">
        <v>2.2296742599999999</v>
      </c>
      <c r="BF11" s="109">
        <v>2.2808360740000002</v>
      </c>
      <c r="BG11" s="109">
        <v>2.3294143090000001</v>
      </c>
      <c r="BH11" s="109">
        <v>2.3752423089999999</v>
      </c>
      <c r="BI11" s="109">
        <v>2.4174808680000002</v>
      </c>
      <c r="BJ11" s="109">
        <v>2.4609155829999998</v>
      </c>
      <c r="BK11" s="109">
        <v>2.5057620539999998</v>
      </c>
      <c r="BL11" s="109">
        <v>2.5535354950000002</v>
      </c>
      <c r="BM11" s="109">
        <v>2.6052294950000001</v>
      </c>
      <c r="BN11" s="109">
        <v>2.6590179950000001</v>
      </c>
      <c r="BO11" s="109">
        <v>2.713993887</v>
      </c>
      <c r="BP11" s="109">
        <v>2.771295093</v>
      </c>
      <c r="BQ11" s="109">
        <v>2.8244550930000001</v>
      </c>
      <c r="BR11" s="109">
        <v>2.8718240929999999</v>
      </c>
      <c r="BS11" s="109">
        <v>2.9132570050000002</v>
      </c>
      <c r="BT11" s="109">
        <v>2.9469500050000002</v>
      </c>
      <c r="BU11" s="109">
        <v>2.9787880150000001</v>
      </c>
      <c r="BV11" s="109">
        <v>3.0179349360000001</v>
      </c>
      <c r="BW11" s="109">
        <v>3.0594079359999999</v>
      </c>
      <c r="BX11" s="109">
        <v>3.0997742399999999</v>
      </c>
      <c r="BY11" s="109">
        <v>3.1359850339999999</v>
      </c>
      <c r="BZ11" s="109">
        <v>3.1772957399999999</v>
      </c>
      <c r="CA11" s="109">
        <v>3.2179467399999999</v>
      </c>
      <c r="CB11" s="109">
        <v>3.2542320930000002</v>
      </c>
      <c r="CC11" s="109">
        <v>3.2827762300000001</v>
      </c>
      <c r="CD11" s="109">
        <v>3.3094202300000002</v>
      </c>
      <c r="CE11" s="109">
        <v>3.3359487300000001</v>
      </c>
      <c r="CF11" s="109">
        <v>3.3629537300000001</v>
      </c>
      <c r="CG11" s="109">
        <v>3.395164544</v>
      </c>
      <c r="CH11" s="109">
        <v>3.4366875440000002</v>
      </c>
      <c r="CI11" s="109">
        <v>3.4814306720000001</v>
      </c>
      <c r="CJ11" s="109">
        <v>3.5179594070000002</v>
      </c>
      <c r="CK11" s="109">
        <v>3.5480234560000001</v>
      </c>
      <c r="CL11" s="109">
        <v>3.5764147990000001</v>
      </c>
      <c r="CM11" s="109">
        <v>3.6017107990000001</v>
      </c>
      <c r="CN11" s="109">
        <v>3.6249452990000002</v>
      </c>
      <c r="CO11" s="109">
        <v>3.647819299</v>
      </c>
      <c r="CP11" s="109">
        <v>3.6693933580000002</v>
      </c>
      <c r="CQ11" s="109">
        <v>3.688047858</v>
      </c>
      <c r="CR11" s="109">
        <v>3.706872358</v>
      </c>
      <c r="CS11" s="109">
        <v>3.7310281230000002</v>
      </c>
      <c r="CT11" s="109">
        <v>3.7593861230000001</v>
      </c>
      <c r="CU11" s="109">
        <v>3.7883691229999998</v>
      </c>
      <c r="CV11" s="109">
        <v>3.8172136229999998</v>
      </c>
      <c r="CW11" s="109">
        <v>3.8450091230000001</v>
      </c>
      <c r="CX11" s="109">
        <v>3.8716276230000002</v>
      </c>
      <c r="CY11" s="109">
        <v>3.896464623</v>
      </c>
      <c r="CZ11" s="109">
        <v>3.9156906810000001</v>
      </c>
      <c r="DA11">
        <v>3.9309485639999999</v>
      </c>
      <c r="DB11">
        <v>3.9442590640000001</v>
      </c>
      <c r="DC11" s="109">
        <v>3.9585625640000002</v>
      </c>
      <c r="DD11">
        <v>3.9726148870000002</v>
      </c>
      <c r="DE11">
        <v>3.9861233870000001</v>
      </c>
      <c r="DF11">
        <v>4.0073699170000001</v>
      </c>
      <c r="DG11">
        <v>4.0313089169999996</v>
      </c>
      <c r="DH11">
        <v>4.0557599169999996</v>
      </c>
      <c r="DI11">
        <v>4.077385917</v>
      </c>
      <c r="DJ11">
        <v>4.0950494170000002</v>
      </c>
      <c r="DK11">
        <v>4.1099023280000004</v>
      </c>
      <c r="DL11">
        <v>4.1174433280000002</v>
      </c>
      <c r="DM11">
        <v>4.125431828</v>
      </c>
      <c r="DN11">
        <v>4.1342698279999999</v>
      </c>
      <c r="DO11">
        <v>4.1458688280000002</v>
      </c>
      <c r="DP11">
        <v>4.1618948280000003</v>
      </c>
    </row>
    <row r="12" spans="1:125" x14ac:dyDescent="0.25">
      <c r="A12" t="s">
        <v>129</v>
      </c>
      <c r="B12" t="s">
        <v>130</v>
      </c>
      <c r="C12" t="s">
        <v>137</v>
      </c>
      <c r="D12" t="s">
        <v>132</v>
      </c>
      <c r="E12">
        <v>5</v>
      </c>
      <c r="F12" t="s">
        <v>133</v>
      </c>
      <c r="G12" t="s">
        <v>134</v>
      </c>
      <c r="H12">
        <v>1850</v>
      </c>
      <c r="I12">
        <v>1900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 s="109">
        <v>-2.0000000000000002E-5</v>
      </c>
      <c r="AV12">
        <v>2.0000000000000001E-4</v>
      </c>
      <c r="AW12">
        <v>5.8E-4</v>
      </c>
      <c r="AX12">
        <v>1.1100000000000001E-3</v>
      </c>
      <c r="AY12">
        <v>1.8E-3</v>
      </c>
      <c r="AZ12">
        <v>2.64E-3</v>
      </c>
      <c r="BA12">
        <v>3.5994999999999998E-3</v>
      </c>
      <c r="BB12">
        <v>4.5300000000000002E-3</v>
      </c>
      <c r="BC12">
        <v>5.5395000000000002E-3</v>
      </c>
      <c r="BD12">
        <v>6.5100000000000002E-3</v>
      </c>
      <c r="BE12">
        <v>7.5199999999999998E-3</v>
      </c>
      <c r="BF12">
        <v>8.5299999999999994E-3</v>
      </c>
      <c r="BG12">
        <v>9.5394999999999994E-3</v>
      </c>
      <c r="BH12">
        <v>1.04695E-2</v>
      </c>
      <c r="BI12">
        <v>1.1429999999999999E-2</v>
      </c>
      <c r="BJ12">
        <v>1.2389499999999999E-2</v>
      </c>
      <c r="BK12">
        <v>1.3259999999999999E-2</v>
      </c>
      <c r="BL12">
        <v>1.40895E-2</v>
      </c>
      <c r="BM12">
        <v>1.48795E-2</v>
      </c>
      <c r="BN12">
        <v>1.555E-2</v>
      </c>
      <c r="BO12">
        <v>1.6060000000000001E-2</v>
      </c>
      <c r="BP12">
        <v>1.636E-2</v>
      </c>
      <c r="BQ12">
        <v>1.6539999999999999E-2</v>
      </c>
      <c r="BR12">
        <v>1.6580000000000001E-2</v>
      </c>
      <c r="BS12">
        <v>1.6469999999999999E-2</v>
      </c>
      <c r="BT12">
        <v>1.6379500000000002E-2</v>
      </c>
      <c r="BU12">
        <v>1.636E-2</v>
      </c>
      <c r="BV12">
        <v>1.6289000000000001E-2</v>
      </c>
      <c r="BW12">
        <v>1.62495E-2</v>
      </c>
      <c r="BX12">
        <v>1.6250000000000001E-2</v>
      </c>
      <c r="BY12">
        <v>1.626E-2</v>
      </c>
      <c r="BZ12">
        <v>1.62495E-2</v>
      </c>
      <c r="CA12">
        <v>1.6229500000000001E-2</v>
      </c>
      <c r="CB12">
        <v>1.6279499999999999E-2</v>
      </c>
      <c r="CC12">
        <v>1.6330000000000001E-2</v>
      </c>
      <c r="CD12">
        <v>1.634E-2</v>
      </c>
      <c r="CE12">
        <v>1.6359499999999999E-2</v>
      </c>
      <c r="CF12">
        <v>1.6389500000000001E-2</v>
      </c>
      <c r="CG12">
        <v>1.64195E-2</v>
      </c>
      <c r="CH12">
        <v>1.6508999999999999E-2</v>
      </c>
      <c r="CI12">
        <v>1.6598999999999999E-2</v>
      </c>
      <c r="CJ12">
        <v>1.6688999999999999E-2</v>
      </c>
      <c r="CK12">
        <v>1.6739E-2</v>
      </c>
      <c r="CL12">
        <v>1.6789499999999999E-2</v>
      </c>
      <c r="CM12">
        <v>1.69085E-2</v>
      </c>
      <c r="CN12">
        <v>1.7009E-2</v>
      </c>
      <c r="CO12">
        <v>1.7119499999999999E-2</v>
      </c>
      <c r="CP12">
        <v>1.7229499999999998E-2</v>
      </c>
      <c r="CQ12">
        <v>1.7340000000000001E-2</v>
      </c>
      <c r="CR12">
        <v>1.7419E-2</v>
      </c>
      <c r="CS12">
        <v>1.7489999999999999E-2</v>
      </c>
      <c r="CT12">
        <v>1.7569499999999998E-2</v>
      </c>
      <c r="CU12">
        <v>1.7649499999999999E-2</v>
      </c>
      <c r="CV12">
        <v>1.7729999999999999E-2</v>
      </c>
      <c r="CW12">
        <v>1.7860000000000001E-2</v>
      </c>
      <c r="CX12">
        <v>1.7999500000000002E-2</v>
      </c>
      <c r="CY12">
        <v>1.8069999999999999E-2</v>
      </c>
      <c r="CZ12">
        <v>1.8169500000000002E-2</v>
      </c>
      <c r="DA12">
        <v>1.8249999999999999E-2</v>
      </c>
      <c r="DB12">
        <v>1.8339999999999999E-2</v>
      </c>
      <c r="DC12">
        <v>1.8429999999999998E-2</v>
      </c>
      <c r="DD12">
        <v>1.8519999999999998E-2</v>
      </c>
      <c r="DE12">
        <v>1.8610000000000002E-2</v>
      </c>
      <c r="DF12">
        <v>1.8700000000000001E-2</v>
      </c>
      <c r="DG12">
        <v>1.8790000000000001E-2</v>
      </c>
      <c r="DH12">
        <v>1.8929499999999998E-2</v>
      </c>
      <c r="DI12">
        <v>1.9009999999999999E-2</v>
      </c>
      <c r="DJ12">
        <v>1.9099999999999999E-2</v>
      </c>
      <c r="DK12">
        <v>1.9189999999999999E-2</v>
      </c>
      <c r="DL12">
        <v>1.9279500000000001E-2</v>
      </c>
      <c r="DM12">
        <v>1.9369500000000001E-2</v>
      </c>
      <c r="DN12">
        <v>1.9459500000000001E-2</v>
      </c>
      <c r="DO12">
        <v>1.9549500000000001E-2</v>
      </c>
      <c r="DP12">
        <v>1.9639500000000001E-2</v>
      </c>
    </row>
    <row r="13" spans="1:125" x14ac:dyDescent="0.25">
      <c r="A13" t="s">
        <v>129</v>
      </c>
      <c r="B13" t="s">
        <v>130</v>
      </c>
      <c r="C13" t="s">
        <v>137</v>
      </c>
      <c r="D13" t="s">
        <v>132</v>
      </c>
      <c r="E13">
        <v>5</v>
      </c>
      <c r="F13" t="s">
        <v>135</v>
      </c>
      <c r="G13" t="s">
        <v>138</v>
      </c>
      <c r="H13">
        <v>1850</v>
      </c>
      <c r="I13">
        <v>1900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 s="109">
        <v>1.0000000000000001E-5</v>
      </c>
      <c r="AV13" s="109">
        <v>1.0000000000000001E-5</v>
      </c>
      <c r="AW13" s="109">
        <v>2.0000000000000002E-5</v>
      </c>
      <c r="AX13" s="109">
        <v>3.0000000000000001E-5</v>
      </c>
      <c r="AY13" s="109">
        <v>3.0000000000000001E-5</v>
      </c>
      <c r="AZ13" s="109">
        <v>4.0000000000000003E-5</v>
      </c>
      <c r="BA13" s="109">
        <v>4.0000000000000003E-5</v>
      </c>
      <c r="BB13" s="109">
        <v>5.0000000000000002E-5</v>
      </c>
      <c r="BC13" s="109">
        <v>5.0000000000000002E-5</v>
      </c>
      <c r="BD13" s="109">
        <v>5.0000000000000002E-5</v>
      </c>
      <c r="BE13" s="109">
        <v>5.0000000000000002E-5</v>
      </c>
      <c r="BF13" s="109">
        <v>6.0000000000000002E-5</v>
      </c>
      <c r="BG13" s="109">
        <v>6.0000000000000002E-5</v>
      </c>
      <c r="BH13" s="109">
        <v>6.0000000000000002E-5</v>
      </c>
      <c r="BI13" s="109">
        <v>6.0000000000000002E-5</v>
      </c>
      <c r="BJ13" s="109">
        <v>6.0000000000000002E-5</v>
      </c>
      <c r="BK13" s="109">
        <v>6.9999999999999994E-5</v>
      </c>
      <c r="BL13" s="109">
        <v>6.9999999999999994E-5</v>
      </c>
      <c r="BM13" s="109">
        <v>6.9999999999999994E-5</v>
      </c>
      <c r="BN13" s="109">
        <v>6.9999999999999994E-5</v>
      </c>
      <c r="BO13" s="109">
        <v>6.9999999999999994E-5</v>
      </c>
      <c r="BP13" s="109">
        <v>6.9999999999999994E-5</v>
      </c>
      <c r="BQ13" s="109">
        <v>6.9999999999999994E-5</v>
      </c>
      <c r="BR13" s="109">
        <v>6.9999999999999994E-5</v>
      </c>
      <c r="BS13" s="109">
        <v>6.9999999999999994E-5</v>
      </c>
      <c r="BT13" s="109">
        <v>6.9999999999999994E-5</v>
      </c>
      <c r="BU13" s="109">
        <v>6.9999999999999994E-5</v>
      </c>
      <c r="BV13" s="109">
        <v>8.0000000000000007E-5</v>
      </c>
      <c r="BW13" s="109">
        <v>6.9999999999999994E-5</v>
      </c>
      <c r="BX13" s="109">
        <v>6.9999999999999994E-5</v>
      </c>
      <c r="BY13" s="109">
        <v>6.9999999999999994E-5</v>
      </c>
      <c r="BZ13" s="109">
        <v>6.9999999999999994E-5</v>
      </c>
      <c r="CA13" s="109">
        <v>7.9499999999999994E-5</v>
      </c>
      <c r="CB13" s="109">
        <v>8.0000000000000007E-5</v>
      </c>
      <c r="CC13" s="109">
        <v>8.0000000000000007E-5</v>
      </c>
      <c r="CD13" s="109">
        <v>7.9499999999999994E-5</v>
      </c>
      <c r="CE13" s="109">
        <v>6.9999999999999994E-5</v>
      </c>
      <c r="CF13" s="109">
        <v>6.9999999999999994E-5</v>
      </c>
      <c r="CG13" s="109">
        <v>6.9999999999999994E-5</v>
      </c>
      <c r="CH13" s="109">
        <v>8.0000000000000007E-5</v>
      </c>
      <c r="CI13" s="109">
        <v>6.9999999999999994E-5</v>
      </c>
      <c r="CJ13" s="109">
        <v>8.0000000000000007E-5</v>
      </c>
      <c r="CK13" s="109">
        <v>7.9499999999999994E-5</v>
      </c>
      <c r="CL13" s="109">
        <v>6.9999999999999994E-5</v>
      </c>
      <c r="CM13" s="109">
        <v>8.0000000000000007E-5</v>
      </c>
      <c r="CN13" s="109">
        <v>8.0000000000000007E-5</v>
      </c>
      <c r="CO13" s="109">
        <v>8.0000000000000007E-5</v>
      </c>
      <c r="CP13" s="109">
        <v>8.0000000000000007E-5</v>
      </c>
      <c r="CQ13" s="109">
        <v>8.0000000000000007E-5</v>
      </c>
      <c r="CR13" s="109">
        <v>8.0000000000000007E-5</v>
      </c>
      <c r="CS13" s="109">
        <v>8.0000000000000007E-5</v>
      </c>
      <c r="CT13" s="109">
        <v>8.0000000000000007E-5</v>
      </c>
      <c r="CU13" s="109">
        <v>8.0000000000000007E-5</v>
      </c>
      <c r="CV13" s="109">
        <v>8.0000000000000007E-5</v>
      </c>
      <c r="CW13" s="109">
        <v>8.0000000000000007E-5</v>
      </c>
      <c r="CX13" s="109">
        <v>8.0000000000000007E-5</v>
      </c>
      <c r="CY13" s="109">
        <v>8.0000000000000007E-5</v>
      </c>
      <c r="CZ13" s="109">
        <v>8.0000000000000007E-5</v>
      </c>
      <c r="DA13" s="109">
        <v>8.0000000000000007E-5</v>
      </c>
      <c r="DB13" s="109">
        <v>8.0000000000000007E-5</v>
      </c>
      <c r="DC13" s="109">
        <v>8.0000000000000007E-5</v>
      </c>
      <c r="DD13" s="109">
        <v>8.0000000000000007E-5</v>
      </c>
      <c r="DE13" s="109">
        <v>8.0000000000000007E-5</v>
      </c>
      <c r="DF13" s="109">
        <v>8.0000000000000007E-5</v>
      </c>
      <c r="DG13" s="109">
        <v>8.0000000000000007E-5</v>
      </c>
      <c r="DH13" s="109">
        <v>8.0000000000000007E-5</v>
      </c>
      <c r="DI13" s="109">
        <v>8.0000000000000007E-5</v>
      </c>
      <c r="DJ13" s="109">
        <v>8.0000000000000007E-5</v>
      </c>
      <c r="DK13" s="109">
        <v>9.0000000000000006E-5</v>
      </c>
      <c r="DL13" s="109">
        <v>8.0000000000000007E-5</v>
      </c>
      <c r="DM13" s="109">
        <v>8.0000000000000007E-5</v>
      </c>
      <c r="DN13" s="109">
        <v>9.0000000000000006E-5</v>
      </c>
      <c r="DO13" s="109">
        <v>9.0000000000000006E-5</v>
      </c>
      <c r="DP13" s="109">
        <v>9.0000000000000006E-5</v>
      </c>
    </row>
    <row r="14" spans="1:125" x14ac:dyDescent="0.25">
      <c r="A14" t="s">
        <v>129</v>
      </c>
      <c r="B14" t="s">
        <v>130</v>
      </c>
      <c r="C14" t="s">
        <v>137</v>
      </c>
      <c r="D14" t="s">
        <v>132</v>
      </c>
      <c r="E14">
        <v>17</v>
      </c>
      <c r="F14" t="s">
        <v>133</v>
      </c>
      <c r="G14" t="s">
        <v>134</v>
      </c>
      <c r="H14">
        <v>1850</v>
      </c>
      <c r="I14">
        <v>1900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2.5999999999999998E-4</v>
      </c>
      <c r="AW14">
        <v>7.1000000000000002E-4</v>
      </c>
      <c r="AX14">
        <v>1.31E-3</v>
      </c>
      <c r="AY14">
        <v>2.0699999999999998E-3</v>
      </c>
      <c r="AZ14">
        <v>2.98E-3</v>
      </c>
      <c r="BA14">
        <v>4.0000000000000001E-3</v>
      </c>
      <c r="BB14">
        <v>4.9800000000000001E-3</v>
      </c>
      <c r="BC14">
        <v>6.0000000000000001E-3</v>
      </c>
      <c r="BD14">
        <v>6.9499999999999996E-3</v>
      </c>
      <c r="BE14">
        <v>7.9299999999999995E-3</v>
      </c>
      <c r="BF14">
        <v>8.8900000000000003E-3</v>
      </c>
      <c r="BG14">
        <v>9.8399999999999998E-3</v>
      </c>
      <c r="BH14">
        <v>1.072E-2</v>
      </c>
      <c r="BI14">
        <v>1.1650000000000001E-2</v>
      </c>
      <c r="BJ14">
        <v>1.2568299999999999E-2</v>
      </c>
      <c r="BK14">
        <v>1.346E-2</v>
      </c>
      <c r="BL14">
        <v>1.4278300000000001E-2</v>
      </c>
      <c r="BM14">
        <v>1.508E-2</v>
      </c>
      <c r="BN14">
        <v>1.575E-2</v>
      </c>
      <c r="BO14">
        <v>1.6278299999999999E-2</v>
      </c>
      <c r="BP14">
        <v>1.6580000000000001E-2</v>
      </c>
      <c r="BQ14">
        <v>1.678E-2</v>
      </c>
      <c r="BR14">
        <v>1.6828300000000001E-2</v>
      </c>
      <c r="BS14">
        <v>1.6728300000000002E-2</v>
      </c>
      <c r="BT14">
        <v>1.6648300000000001E-2</v>
      </c>
      <c r="BU14">
        <v>1.6629999999999999E-2</v>
      </c>
      <c r="BV14">
        <v>1.6580000000000001E-2</v>
      </c>
      <c r="BW14">
        <v>1.6549999999999999E-2</v>
      </c>
      <c r="BX14">
        <v>1.6568300000000001E-2</v>
      </c>
      <c r="BY14">
        <v>1.6590000000000001E-2</v>
      </c>
      <c r="BZ14">
        <v>1.65883E-2</v>
      </c>
      <c r="CA14">
        <v>1.65883E-2</v>
      </c>
      <c r="CB14">
        <v>1.6639999999999999E-2</v>
      </c>
      <c r="CC14">
        <v>1.6708299999999999E-2</v>
      </c>
      <c r="CD14">
        <v>1.6736600000000001E-2</v>
      </c>
      <c r="CE14">
        <v>1.67666E-2</v>
      </c>
      <c r="CF14">
        <v>1.6804900000000001E-2</v>
      </c>
      <c r="CG14">
        <v>1.6853199999999999E-2</v>
      </c>
      <c r="CH14">
        <v>1.6943199999999999E-2</v>
      </c>
      <c r="CI14">
        <v>1.7043200000000001E-2</v>
      </c>
      <c r="CJ14">
        <v>1.7133200000000001E-2</v>
      </c>
      <c r="CK14">
        <v>1.7193199999999999E-2</v>
      </c>
      <c r="CL14">
        <v>1.72549E-2</v>
      </c>
      <c r="CM14">
        <v>1.7366599999999999E-2</v>
      </c>
      <c r="CN14">
        <v>1.7478299999999999E-2</v>
      </c>
      <c r="CO14">
        <v>1.7588300000000001E-2</v>
      </c>
      <c r="CP14">
        <v>1.76983E-2</v>
      </c>
      <c r="CQ14">
        <v>1.7808299999999999E-2</v>
      </c>
      <c r="CR14">
        <v>1.789E-2</v>
      </c>
      <c r="CS14">
        <v>1.79683E-2</v>
      </c>
      <c r="CT14">
        <v>1.80483E-2</v>
      </c>
      <c r="CU14">
        <v>1.81383E-2</v>
      </c>
      <c r="CV14">
        <v>1.82183E-2</v>
      </c>
      <c r="CW14">
        <v>1.8350000000000002E-2</v>
      </c>
      <c r="CX14">
        <v>1.848E-2</v>
      </c>
      <c r="CY14">
        <v>1.8578299999999999E-2</v>
      </c>
      <c r="CZ14">
        <v>1.8668299999999999E-2</v>
      </c>
      <c r="DA14">
        <v>1.8759999999999999E-2</v>
      </c>
      <c r="DB14">
        <v>1.8859999999999998E-2</v>
      </c>
      <c r="DC14">
        <v>1.8950000000000002E-2</v>
      </c>
      <c r="DD14">
        <v>1.9050000000000001E-2</v>
      </c>
      <c r="DE14">
        <v>1.9140000000000001E-2</v>
      </c>
      <c r="DF14">
        <v>1.924E-2</v>
      </c>
      <c r="DG14">
        <v>1.934E-2</v>
      </c>
      <c r="DH14">
        <v>1.9480000000000001E-2</v>
      </c>
      <c r="DI14">
        <v>1.95783E-2</v>
      </c>
      <c r="DJ14">
        <v>1.9676599999999999E-2</v>
      </c>
      <c r="DK14">
        <v>1.9778299999999999E-2</v>
      </c>
      <c r="DL14">
        <v>1.9868299999999998E-2</v>
      </c>
      <c r="DM14">
        <v>1.9968300000000001E-2</v>
      </c>
      <c r="DN14">
        <v>2.0060000000000001E-2</v>
      </c>
      <c r="DO14">
        <v>2.0160000000000001E-2</v>
      </c>
      <c r="DP14">
        <v>2.0250000000000001E-2</v>
      </c>
    </row>
    <row r="15" spans="1:125" x14ac:dyDescent="0.25">
      <c r="A15" t="s">
        <v>129</v>
      </c>
      <c r="B15" t="s">
        <v>130</v>
      </c>
      <c r="C15" t="s">
        <v>137</v>
      </c>
      <c r="D15" t="s">
        <v>132</v>
      </c>
      <c r="E15">
        <v>17</v>
      </c>
      <c r="F15" t="s">
        <v>135</v>
      </c>
      <c r="G15" t="s">
        <v>138</v>
      </c>
      <c r="H15">
        <v>1850</v>
      </c>
      <c r="I15">
        <v>1900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 s="109">
        <v>1.0000000000000001E-5</v>
      </c>
      <c r="AV15" s="109">
        <v>2.0000000000000002E-5</v>
      </c>
      <c r="AW15" s="109">
        <v>3.0000000000000001E-5</v>
      </c>
      <c r="AX15" s="109">
        <v>4.0000000000000003E-5</v>
      </c>
      <c r="AY15" s="109">
        <v>5.0000000000000002E-5</v>
      </c>
      <c r="AZ15" s="109">
        <v>5.0000000000000002E-5</v>
      </c>
      <c r="BA15" s="109">
        <v>6.0000000000000002E-5</v>
      </c>
      <c r="BB15" s="109">
        <v>6.0000000000000002E-5</v>
      </c>
      <c r="BC15" s="109">
        <v>6.0000000000000002E-5</v>
      </c>
      <c r="BD15" s="109">
        <v>6.9999999999999994E-5</v>
      </c>
      <c r="BE15" s="109">
        <v>6.9999999999999994E-5</v>
      </c>
      <c r="BF15" s="109">
        <v>6.9999999999999994E-5</v>
      </c>
      <c r="BG15" s="109">
        <v>6.9999999999999994E-5</v>
      </c>
      <c r="BH15" s="109">
        <v>6.9999999999999994E-5</v>
      </c>
      <c r="BI15" s="109">
        <v>8.0000000000000007E-5</v>
      </c>
      <c r="BJ15" s="109">
        <v>8.0000000000000007E-5</v>
      </c>
      <c r="BK15" s="109">
        <v>8.0000000000000007E-5</v>
      </c>
      <c r="BL15" s="109">
        <v>8.0000000000000007E-5</v>
      </c>
      <c r="BM15" s="109">
        <v>8.0000000000000007E-5</v>
      </c>
      <c r="BN15" s="109">
        <v>8.0000000000000007E-5</v>
      </c>
      <c r="BO15" s="109">
        <v>9.0000000000000006E-5</v>
      </c>
      <c r="BP15" s="109">
        <v>9.0000000000000006E-5</v>
      </c>
      <c r="BQ15" s="109">
        <v>9.0000000000000006E-5</v>
      </c>
      <c r="BR15" s="109">
        <v>9.0000000000000006E-5</v>
      </c>
      <c r="BS15" s="109">
        <v>9.0000000000000006E-5</v>
      </c>
      <c r="BT15" s="109">
        <v>9.0000000000000006E-5</v>
      </c>
      <c r="BU15" s="109">
        <v>9.0000000000000006E-5</v>
      </c>
      <c r="BV15" s="109">
        <v>9.0000000000000006E-5</v>
      </c>
      <c r="BW15" s="109">
        <v>9.0000000000000006E-5</v>
      </c>
      <c r="BX15" s="109">
        <v>9.0000000000000006E-5</v>
      </c>
      <c r="BY15" s="109">
        <v>9.0000000000000006E-5</v>
      </c>
      <c r="BZ15" s="109">
        <v>9.0000000000000006E-5</v>
      </c>
      <c r="CA15" s="109">
        <v>9.0000000000000006E-5</v>
      </c>
      <c r="CB15" s="109">
        <v>9.0000000000000006E-5</v>
      </c>
      <c r="CC15" s="109">
        <v>9.0000000000000006E-5</v>
      </c>
      <c r="CD15" s="109">
        <v>9.0000000000000006E-5</v>
      </c>
      <c r="CE15" s="109">
        <v>9.0000000000000006E-5</v>
      </c>
      <c r="CF15" s="109">
        <v>9.0000000000000006E-5</v>
      </c>
      <c r="CG15" s="109">
        <v>9.0000000000000006E-5</v>
      </c>
      <c r="CH15" s="109">
        <v>9.0000000000000006E-5</v>
      </c>
      <c r="CI15" s="109">
        <v>9.0000000000000006E-5</v>
      </c>
      <c r="CJ15" s="109">
        <v>9.0000000000000006E-5</v>
      </c>
      <c r="CK15" s="109">
        <v>9.0000000000000006E-5</v>
      </c>
      <c r="CL15" s="109">
        <v>9.0000000000000006E-5</v>
      </c>
      <c r="CM15" s="109">
        <v>9.0000000000000006E-5</v>
      </c>
      <c r="CN15" s="109">
        <v>9.0000000000000006E-5</v>
      </c>
      <c r="CO15" s="109">
        <v>9.0000000000000006E-5</v>
      </c>
      <c r="CP15" s="109">
        <v>9.0000000000000006E-5</v>
      </c>
      <c r="CQ15" s="109">
        <v>9.0000000000000006E-5</v>
      </c>
      <c r="CR15" s="109">
        <v>9.0000000000000006E-5</v>
      </c>
      <c r="CS15" s="109">
        <v>9.0000000000000006E-5</v>
      </c>
      <c r="CT15" s="109">
        <v>9.0000000000000006E-5</v>
      </c>
      <c r="CU15" s="109">
        <v>9.0000000000000006E-5</v>
      </c>
      <c r="CV15" s="109">
        <v>9.0000000000000006E-5</v>
      </c>
      <c r="CW15" s="109">
        <v>9.0000000000000006E-5</v>
      </c>
      <c r="CX15" s="109">
        <v>9.0000000000000006E-5</v>
      </c>
      <c r="CY15" s="109">
        <v>9.0000000000000006E-5</v>
      </c>
      <c r="CZ15" s="109">
        <v>9.0000000000000006E-5</v>
      </c>
      <c r="DA15" s="109">
        <v>9.0000000000000006E-5</v>
      </c>
      <c r="DB15" s="109">
        <v>9.0000000000000006E-5</v>
      </c>
      <c r="DC15" s="109">
        <v>1E-4</v>
      </c>
      <c r="DD15" s="109">
        <v>1E-4</v>
      </c>
      <c r="DE15" s="109">
        <v>1E-4</v>
      </c>
      <c r="DF15" s="109">
        <v>1E-4</v>
      </c>
      <c r="DG15" s="109">
        <v>1E-4</v>
      </c>
      <c r="DH15" s="109">
        <v>1E-4</v>
      </c>
      <c r="DI15" s="109">
        <v>1E-4</v>
      </c>
      <c r="DJ15" s="109">
        <v>1E-4</v>
      </c>
      <c r="DK15" s="109">
        <v>1E-4</v>
      </c>
      <c r="DL15" s="109">
        <v>1E-4</v>
      </c>
      <c r="DM15" s="109">
        <v>1E-4</v>
      </c>
      <c r="DN15" s="109">
        <v>1E-4</v>
      </c>
      <c r="DO15" s="109">
        <v>1E-4</v>
      </c>
      <c r="DP15" s="109">
        <v>1E-4</v>
      </c>
    </row>
    <row r="16" spans="1:125" x14ac:dyDescent="0.25">
      <c r="A16" t="s">
        <v>129</v>
      </c>
      <c r="B16" t="s">
        <v>130</v>
      </c>
      <c r="C16" t="s">
        <v>137</v>
      </c>
      <c r="D16" t="s">
        <v>132</v>
      </c>
      <c r="E16">
        <v>50</v>
      </c>
      <c r="F16" t="s">
        <v>133</v>
      </c>
      <c r="G16" t="s">
        <v>134</v>
      </c>
      <c r="H16">
        <v>1850</v>
      </c>
      <c r="I16">
        <v>1900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2.9E-4</v>
      </c>
      <c r="AW16">
        <v>7.7999999999999999E-4</v>
      </c>
      <c r="AX16" s="109">
        <v>1.4250000000000001E-3</v>
      </c>
      <c r="AY16">
        <v>2.2300000000000002E-3</v>
      </c>
      <c r="AZ16">
        <v>3.1700000000000001E-3</v>
      </c>
      <c r="BA16">
        <v>4.2249999999999996E-3</v>
      </c>
      <c r="BB16">
        <v>5.2399999999999999E-3</v>
      </c>
      <c r="BC16">
        <v>6.2700000000000004E-3</v>
      </c>
      <c r="BD16">
        <v>7.2249999999999997E-3</v>
      </c>
      <c r="BE16">
        <v>8.2100000000000003E-3</v>
      </c>
      <c r="BF16">
        <v>9.1699999999999993E-3</v>
      </c>
      <c r="BG16">
        <v>1.0109999999999999E-2</v>
      </c>
      <c r="BH16">
        <v>1.099E-2</v>
      </c>
      <c r="BI16">
        <v>1.191E-2</v>
      </c>
      <c r="BJ16">
        <v>1.281E-2</v>
      </c>
      <c r="BK16">
        <v>1.371E-2</v>
      </c>
      <c r="BL16">
        <v>1.456E-2</v>
      </c>
      <c r="BM16">
        <v>1.5415E-2</v>
      </c>
      <c r="BN16">
        <v>1.6119999999999999E-2</v>
      </c>
      <c r="BO16">
        <v>1.6709999999999999E-2</v>
      </c>
      <c r="BP16">
        <v>1.7090000000000001E-2</v>
      </c>
      <c r="BQ16">
        <v>1.7350000000000001E-2</v>
      </c>
      <c r="BR16">
        <v>1.7479999999999999E-2</v>
      </c>
      <c r="BS16">
        <v>1.7479999999999999E-2</v>
      </c>
      <c r="BT16">
        <v>1.7500000000000002E-2</v>
      </c>
      <c r="BU16">
        <v>1.7579999999999998E-2</v>
      </c>
      <c r="BV16">
        <v>1.7610000000000001E-2</v>
      </c>
      <c r="BW16">
        <v>1.7670000000000002E-2</v>
      </c>
      <c r="BX16">
        <v>1.7770000000000001E-2</v>
      </c>
      <c r="BY16">
        <v>1.787E-2</v>
      </c>
      <c r="BZ16">
        <v>1.7940000000000001E-2</v>
      </c>
      <c r="CA16">
        <v>1.8030000000000001E-2</v>
      </c>
      <c r="CB16">
        <v>1.8159999999999999E-2</v>
      </c>
      <c r="CC16">
        <v>1.8304999999999998E-2</v>
      </c>
      <c r="CD16">
        <v>1.8395000000000002E-2</v>
      </c>
      <c r="CE16">
        <v>1.8495000000000001E-2</v>
      </c>
      <c r="CF16">
        <v>1.8605E-2</v>
      </c>
      <c r="CG16">
        <v>1.8695E-2</v>
      </c>
      <c r="CH16">
        <v>1.8849999999999999E-2</v>
      </c>
      <c r="CI16">
        <v>1.8984999999999998E-2</v>
      </c>
      <c r="CJ16">
        <v>1.9134999999999999E-2</v>
      </c>
      <c r="CK16">
        <v>1.924E-2</v>
      </c>
      <c r="CL16">
        <v>1.9365E-2</v>
      </c>
      <c r="CM16">
        <v>1.9519999999999999E-2</v>
      </c>
      <c r="CN16">
        <v>1.9664999999999998E-2</v>
      </c>
      <c r="CO16">
        <v>1.9814999999999999E-2</v>
      </c>
      <c r="CP16">
        <v>1.9970000000000002E-2</v>
      </c>
      <c r="CQ16">
        <v>2.0135E-2</v>
      </c>
      <c r="CR16">
        <v>2.0244999999999999E-2</v>
      </c>
      <c r="CS16">
        <v>2.0365000000000001E-2</v>
      </c>
      <c r="CT16">
        <v>2.0500000000000001E-2</v>
      </c>
      <c r="CU16">
        <v>2.0615000000000001E-2</v>
      </c>
      <c r="CV16">
        <v>2.0750000000000001E-2</v>
      </c>
      <c r="CW16">
        <v>2.0930000000000001E-2</v>
      </c>
      <c r="CX16">
        <v>2.1094999999999999E-2</v>
      </c>
      <c r="CY16">
        <v>2.1225000000000001E-2</v>
      </c>
      <c r="CZ16">
        <v>2.1344999999999999E-2</v>
      </c>
      <c r="DA16">
        <v>2.1475000000000001E-2</v>
      </c>
      <c r="DB16">
        <v>2.1575E-2</v>
      </c>
      <c r="DC16">
        <v>2.1694999999999999E-2</v>
      </c>
      <c r="DD16">
        <v>2.1805000000000001E-2</v>
      </c>
      <c r="DE16">
        <v>2.1935E-2</v>
      </c>
      <c r="DF16">
        <v>2.206E-2</v>
      </c>
      <c r="DG16">
        <v>2.2179999999999998E-2</v>
      </c>
      <c r="DH16">
        <v>2.2355E-2</v>
      </c>
      <c r="DI16">
        <v>2.2464999999999999E-2</v>
      </c>
      <c r="DJ16">
        <v>2.2575000000000001E-2</v>
      </c>
      <c r="DK16">
        <v>2.2695E-2</v>
      </c>
      <c r="DL16">
        <v>2.2814999999999998E-2</v>
      </c>
      <c r="DM16">
        <v>2.2925000000000001E-2</v>
      </c>
      <c r="DN16">
        <v>2.3040000000000001E-2</v>
      </c>
      <c r="DO16">
        <v>2.3175000000000001E-2</v>
      </c>
      <c r="DP16">
        <v>2.3310000000000001E-2</v>
      </c>
    </row>
    <row r="17" spans="1:120" x14ac:dyDescent="0.25">
      <c r="A17" t="s">
        <v>129</v>
      </c>
      <c r="B17" t="s">
        <v>130</v>
      </c>
      <c r="C17" t="s">
        <v>137</v>
      </c>
      <c r="D17" t="s">
        <v>132</v>
      </c>
      <c r="E17">
        <v>50</v>
      </c>
      <c r="F17" t="s">
        <v>135</v>
      </c>
      <c r="G17" t="s">
        <v>138</v>
      </c>
      <c r="H17">
        <v>1850</v>
      </c>
      <c r="I17">
        <v>1900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 s="109">
        <v>2.0000000000000002E-5</v>
      </c>
      <c r="AV17" s="109">
        <v>3.0000000000000001E-5</v>
      </c>
      <c r="AW17" s="109">
        <v>4.0000000000000003E-5</v>
      </c>
      <c r="AX17" s="109">
        <v>6.0000000000000002E-5</v>
      </c>
      <c r="AY17" s="109">
        <v>6.9999999999999994E-5</v>
      </c>
      <c r="AZ17" s="109">
        <v>8.0000000000000007E-5</v>
      </c>
      <c r="BA17" s="109">
        <v>9.0000000000000006E-5</v>
      </c>
      <c r="BB17" s="109">
        <v>9.0000000000000006E-5</v>
      </c>
      <c r="BC17" s="109">
        <v>9.0000000000000006E-5</v>
      </c>
      <c r="BD17" s="109">
        <v>9.0000000000000006E-5</v>
      </c>
      <c r="BE17" s="109">
        <v>9.0000000000000006E-5</v>
      </c>
      <c r="BF17" s="109">
        <v>9.0000000000000006E-5</v>
      </c>
      <c r="BG17" s="109">
        <v>9.0000000000000006E-5</v>
      </c>
      <c r="BH17" s="109">
        <v>1E-4</v>
      </c>
      <c r="BI17" s="109">
        <v>1E-4</v>
      </c>
      <c r="BJ17" s="109">
        <v>1E-4</v>
      </c>
      <c r="BK17" s="109">
        <v>1E-4</v>
      </c>
      <c r="BL17">
        <v>1E-4</v>
      </c>
      <c r="BM17">
        <v>1.1E-4</v>
      </c>
      <c r="BN17">
        <v>1E-4</v>
      </c>
      <c r="BO17">
        <v>1.1E-4</v>
      </c>
      <c r="BP17">
        <v>1.1E-4</v>
      </c>
      <c r="BQ17">
        <v>1.1E-4</v>
      </c>
      <c r="BR17">
        <v>1.1E-4</v>
      </c>
      <c r="BS17">
        <v>1.1E-4</v>
      </c>
      <c r="BT17">
        <v>1.1E-4</v>
      </c>
      <c r="BU17">
        <v>1.1E-4</v>
      </c>
      <c r="BV17">
        <v>1.1E-4</v>
      </c>
      <c r="BW17">
        <v>1.1E-4</v>
      </c>
      <c r="BX17">
        <v>1.1E-4</v>
      </c>
      <c r="BY17">
        <v>1.1E-4</v>
      </c>
      <c r="BZ17">
        <v>1.1E-4</v>
      </c>
      <c r="CA17">
        <v>1.1E-4</v>
      </c>
      <c r="CB17">
        <v>1.1E-4</v>
      </c>
      <c r="CC17">
        <v>1.1E-4</v>
      </c>
      <c r="CD17">
        <v>1.1E-4</v>
      </c>
      <c r="CE17">
        <v>1.1E-4</v>
      </c>
      <c r="CF17">
        <v>1.1E-4</v>
      </c>
      <c r="CG17">
        <v>1.1E-4</v>
      </c>
      <c r="CH17">
        <v>1.1E-4</v>
      </c>
      <c r="CI17">
        <v>1.1E-4</v>
      </c>
      <c r="CJ17">
        <v>1.1E-4</v>
      </c>
      <c r="CK17">
        <v>1.1E-4</v>
      </c>
      <c r="CL17">
        <v>1.1E-4</v>
      </c>
      <c r="CM17">
        <v>1.1E-4</v>
      </c>
      <c r="CN17">
        <v>1.1E-4</v>
      </c>
      <c r="CO17">
        <v>1.1E-4</v>
      </c>
      <c r="CP17">
        <v>1.1E-4</v>
      </c>
      <c r="CQ17">
        <v>1.1E-4</v>
      </c>
      <c r="CR17">
        <v>1.1E-4</v>
      </c>
      <c r="CS17">
        <v>1.1E-4</v>
      </c>
      <c r="CT17">
        <v>1.1E-4</v>
      </c>
      <c r="CU17">
        <v>1.1E-4</v>
      </c>
      <c r="CV17">
        <v>1.1E-4</v>
      </c>
      <c r="CW17">
        <v>1.1E-4</v>
      </c>
      <c r="CX17">
        <v>1.2E-4</v>
      </c>
      <c r="CY17">
        <v>1.2E-4</v>
      </c>
      <c r="CZ17">
        <v>1.2E-4</v>
      </c>
      <c r="DA17">
        <v>1.2E-4</v>
      </c>
      <c r="DB17">
        <v>1.2E-4</v>
      </c>
      <c r="DC17">
        <v>1.2E-4</v>
      </c>
      <c r="DD17">
        <v>1.2E-4</v>
      </c>
      <c r="DE17">
        <v>1.2E-4</v>
      </c>
      <c r="DF17">
        <v>1.2E-4</v>
      </c>
      <c r="DG17">
        <v>1.2E-4</v>
      </c>
      <c r="DH17">
        <v>1.2E-4</v>
      </c>
      <c r="DI17">
        <v>1.2E-4</v>
      </c>
      <c r="DJ17">
        <v>1.2E-4</v>
      </c>
      <c r="DK17">
        <v>1.2E-4</v>
      </c>
      <c r="DL17">
        <v>1.2E-4</v>
      </c>
      <c r="DM17">
        <v>1.2E-4</v>
      </c>
      <c r="DN17">
        <v>1.2999999999999999E-4</v>
      </c>
      <c r="DO17">
        <v>1.2999999999999999E-4</v>
      </c>
      <c r="DP17">
        <v>1.2999999999999999E-4</v>
      </c>
    </row>
    <row r="18" spans="1:120" x14ac:dyDescent="0.25">
      <c r="A18" t="s">
        <v>129</v>
      </c>
      <c r="B18" t="s">
        <v>130</v>
      </c>
      <c r="C18" t="s">
        <v>137</v>
      </c>
      <c r="D18" t="s">
        <v>132</v>
      </c>
      <c r="E18">
        <v>83</v>
      </c>
      <c r="F18" t="s">
        <v>133</v>
      </c>
      <c r="G18" t="s">
        <v>134</v>
      </c>
      <c r="H18">
        <v>1850</v>
      </c>
      <c r="I18">
        <v>1900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 s="109">
        <v>1.0000000000000001E-5</v>
      </c>
      <c r="AV18">
        <v>3.1E-4</v>
      </c>
      <c r="AW18">
        <v>8.3000000000000001E-4</v>
      </c>
      <c r="AX18">
        <v>1.5100000000000001E-3</v>
      </c>
      <c r="AY18">
        <v>2.3400000000000001E-3</v>
      </c>
      <c r="AZ18">
        <v>3.3400000000000001E-3</v>
      </c>
      <c r="BA18">
        <v>4.4216999999999998E-3</v>
      </c>
      <c r="BB18">
        <v>5.47E-3</v>
      </c>
      <c r="BC18">
        <v>6.5316999999999997E-3</v>
      </c>
      <c r="BD18">
        <v>7.5300000000000002E-3</v>
      </c>
      <c r="BE18">
        <v>8.5316999999999997E-3</v>
      </c>
      <c r="BF18">
        <v>9.5300000000000003E-3</v>
      </c>
      <c r="BG18">
        <v>1.04817E-2</v>
      </c>
      <c r="BH18">
        <v>1.1390000000000001E-2</v>
      </c>
      <c r="BI18">
        <v>1.235E-2</v>
      </c>
      <c r="BJ18">
        <v>1.33017E-2</v>
      </c>
      <c r="BK18">
        <v>1.423E-2</v>
      </c>
      <c r="BL18">
        <v>1.51234E-2</v>
      </c>
      <c r="BM18">
        <v>1.602E-2</v>
      </c>
      <c r="BN18">
        <v>1.6753400000000002E-2</v>
      </c>
      <c r="BO18">
        <v>1.73917E-2</v>
      </c>
      <c r="BP18">
        <v>1.7840000000000002E-2</v>
      </c>
      <c r="BQ18">
        <v>1.81417E-2</v>
      </c>
      <c r="BR18">
        <v>1.83251E-2</v>
      </c>
      <c r="BS18">
        <v>1.8380000000000001E-2</v>
      </c>
      <c r="BT18">
        <v>1.84134E-2</v>
      </c>
      <c r="BU18">
        <v>1.8550000000000001E-2</v>
      </c>
      <c r="BV18">
        <v>1.864E-2</v>
      </c>
      <c r="BW18">
        <v>1.87417E-2</v>
      </c>
      <c r="BX18">
        <v>1.8881700000000001E-2</v>
      </c>
      <c r="BY18">
        <v>1.9050000000000001E-2</v>
      </c>
      <c r="BZ18">
        <v>1.91617E-2</v>
      </c>
      <c r="CA18">
        <v>1.9281699999999999E-2</v>
      </c>
      <c r="CB18">
        <v>1.9461699999999998E-2</v>
      </c>
      <c r="CC18">
        <v>1.9640000000000001E-2</v>
      </c>
      <c r="CD18">
        <v>1.9769999999999999E-2</v>
      </c>
      <c r="CE18">
        <v>1.9901700000000001E-2</v>
      </c>
      <c r="CF18">
        <v>2.0041699999999999E-2</v>
      </c>
      <c r="CG18">
        <v>2.0199999999999999E-2</v>
      </c>
      <c r="CH18">
        <v>2.0381699999999999E-2</v>
      </c>
      <c r="CI18">
        <v>2.0570000000000001E-2</v>
      </c>
      <c r="CJ18">
        <v>2.077E-2</v>
      </c>
      <c r="CK18">
        <v>2.0931700000000001E-2</v>
      </c>
      <c r="CL18">
        <v>2.1091700000000001E-2</v>
      </c>
      <c r="CM18">
        <v>2.13017E-2</v>
      </c>
      <c r="CN18">
        <v>2.1491699999999999E-2</v>
      </c>
      <c r="CO18">
        <v>2.1680000000000001E-2</v>
      </c>
      <c r="CP18">
        <v>2.1870000000000001E-2</v>
      </c>
      <c r="CQ18">
        <v>2.20617E-2</v>
      </c>
      <c r="CR18">
        <v>2.2210000000000001E-2</v>
      </c>
      <c r="CS18">
        <v>2.2351699999999999E-2</v>
      </c>
      <c r="CT18">
        <v>2.2501699999999999E-2</v>
      </c>
      <c r="CU18">
        <v>2.2641700000000001E-2</v>
      </c>
      <c r="CV18">
        <v>2.2793399999999998E-2</v>
      </c>
      <c r="CW18">
        <v>2.2973400000000001E-2</v>
      </c>
      <c r="CX18">
        <v>2.3179999999999999E-2</v>
      </c>
      <c r="CY18">
        <v>2.33417E-2</v>
      </c>
      <c r="CZ18">
        <v>2.35E-2</v>
      </c>
      <c r="DA18">
        <v>2.3651700000000001E-2</v>
      </c>
      <c r="DB18">
        <v>2.3803399999999999E-2</v>
      </c>
      <c r="DC18">
        <v>2.3959999999999999E-2</v>
      </c>
      <c r="DD18">
        <v>2.41017E-2</v>
      </c>
      <c r="DE18">
        <v>2.4250000000000001E-2</v>
      </c>
      <c r="DF18">
        <v>2.4381699999999999E-2</v>
      </c>
      <c r="DG18">
        <v>2.452E-2</v>
      </c>
      <c r="DH18">
        <v>2.47017E-2</v>
      </c>
      <c r="DI18">
        <v>2.4831700000000002E-2</v>
      </c>
      <c r="DJ18">
        <v>2.4971699999999999E-2</v>
      </c>
      <c r="DK18">
        <v>2.511E-2</v>
      </c>
      <c r="DL18">
        <v>2.5239999999999999E-2</v>
      </c>
      <c r="DM18">
        <v>2.538E-2</v>
      </c>
      <c r="DN18">
        <v>2.5510000000000001E-2</v>
      </c>
      <c r="DO18">
        <v>2.56517E-2</v>
      </c>
      <c r="DP18">
        <v>2.58117E-2</v>
      </c>
    </row>
    <row r="19" spans="1:120" x14ac:dyDescent="0.25">
      <c r="A19" t="s">
        <v>129</v>
      </c>
      <c r="B19" t="s">
        <v>130</v>
      </c>
      <c r="C19" t="s">
        <v>137</v>
      </c>
      <c r="D19" t="s">
        <v>132</v>
      </c>
      <c r="E19">
        <v>83</v>
      </c>
      <c r="F19" t="s">
        <v>135</v>
      </c>
      <c r="G19" t="s">
        <v>138</v>
      </c>
      <c r="H19">
        <v>1850</v>
      </c>
      <c r="I19">
        <v>1900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 s="109">
        <v>1.0000000000000001E-5</v>
      </c>
      <c r="AU19" s="109">
        <v>2.0000000000000002E-5</v>
      </c>
      <c r="AV19" s="109">
        <v>4.0000000000000003E-5</v>
      </c>
      <c r="AW19" s="109">
        <v>6.0000000000000002E-5</v>
      </c>
      <c r="AX19" s="109">
        <v>8.0000000000000007E-5</v>
      </c>
      <c r="AY19" s="109">
        <v>9.0000000000000006E-5</v>
      </c>
      <c r="AZ19">
        <v>1.1E-4</v>
      </c>
      <c r="BA19">
        <v>1.2E-4</v>
      </c>
      <c r="BB19">
        <v>1.2E-4</v>
      </c>
      <c r="BC19">
        <v>1.2E-4</v>
      </c>
      <c r="BD19">
        <v>1.2E-4</v>
      </c>
      <c r="BE19">
        <v>1.217E-4</v>
      </c>
      <c r="BF19">
        <v>1.217E-4</v>
      </c>
      <c r="BG19">
        <v>1.2E-4</v>
      </c>
      <c r="BH19">
        <v>1.2E-4</v>
      </c>
      <c r="BI19">
        <v>1.2E-4</v>
      </c>
      <c r="BJ19">
        <v>1.2999999999999999E-4</v>
      </c>
      <c r="BK19">
        <v>1.2999999999999999E-4</v>
      </c>
      <c r="BL19">
        <v>1.2999999999999999E-4</v>
      </c>
      <c r="BM19">
        <v>1.2999999999999999E-4</v>
      </c>
      <c r="BN19">
        <v>1.2999999999999999E-4</v>
      </c>
      <c r="BO19">
        <v>1.2999999999999999E-4</v>
      </c>
      <c r="BP19">
        <v>1.2999999999999999E-4</v>
      </c>
      <c r="BQ19">
        <v>1.2999999999999999E-4</v>
      </c>
      <c r="BR19">
        <v>1.2999999999999999E-4</v>
      </c>
      <c r="BS19">
        <v>1.2999999999999999E-4</v>
      </c>
      <c r="BT19">
        <v>1.2999999999999999E-4</v>
      </c>
      <c r="BU19">
        <v>1.2999999999999999E-4</v>
      </c>
      <c r="BV19">
        <v>1.2999999999999999E-4</v>
      </c>
      <c r="BW19">
        <v>1.2999999999999999E-4</v>
      </c>
      <c r="BX19">
        <v>1.2999999999999999E-4</v>
      </c>
      <c r="BY19">
        <v>1.2999999999999999E-4</v>
      </c>
      <c r="BZ19">
        <v>1.2999999999999999E-4</v>
      </c>
      <c r="CA19">
        <v>1.2999999999999999E-4</v>
      </c>
      <c r="CB19">
        <v>1.2999999999999999E-4</v>
      </c>
      <c r="CC19">
        <v>1.2999999999999999E-4</v>
      </c>
      <c r="CD19">
        <v>1.2999999999999999E-4</v>
      </c>
      <c r="CE19">
        <v>1.2999999999999999E-4</v>
      </c>
      <c r="CF19">
        <v>1.2999999999999999E-4</v>
      </c>
      <c r="CG19">
        <v>1.2999999999999999E-4</v>
      </c>
      <c r="CH19">
        <v>1.2999999999999999E-4</v>
      </c>
      <c r="CI19">
        <v>1.2999999999999999E-4</v>
      </c>
      <c r="CJ19">
        <v>1.3999999999999999E-4</v>
      </c>
      <c r="CK19">
        <v>1.3999999999999999E-4</v>
      </c>
      <c r="CL19">
        <v>1.3999999999999999E-4</v>
      </c>
      <c r="CM19">
        <v>1.3999999999999999E-4</v>
      </c>
      <c r="CN19">
        <v>1.3999999999999999E-4</v>
      </c>
      <c r="CO19">
        <v>1.3999999999999999E-4</v>
      </c>
      <c r="CP19">
        <v>1.3999999999999999E-4</v>
      </c>
      <c r="CQ19">
        <v>1.3999999999999999E-4</v>
      </c>
      <c r="CR19">
        <v>1.3999999999999999E-4</v>
      </c>
      <c r="CS19">
        <v>1.3999999999999999E-4</v>
      </c>
      <c r="CT19">
        <v>1.3999999999999999E-4</v>
      </c>
      <c r="CU19">
        <v>1.3999999999999999E-4</v>
      </c>
      <c r="CV19">
        <v>1.3999999999999999E-4</v>
      </c>
      <c r="CW19">
        <v>1.4999999999999999E-4</v>
      </c>
      <c r="CX19">
        <v>1.4999999999999999E-4</v>
      </c>
      <c r="CY19">
        <v>1.4999999999999999E-4</v>
      </c>
      <c r="CZ19">
        <v>1.4999999999999999E-4</v>
      </c>
      <c r="DA19">
        <v>1.4999999999999999E-4</v>
      </c>
      <c r="DB19">
        <v>1.4999999999999999E-4</v>
      </c>
      <c r="DC19">
        <v>1.4999999999999999E-4</v>
      </c>
      <c r="DD19">
        <v>1.4999999999999999E-4</v>
      </c>
      <c r="DE19">
        <v>1.4999999999999999E-4</v>
      </c>
      <c r="DF19">
        <v>1.4999999999999999E-4</v>
      </c>
      <c r="DG19">
        <v>1.4999999999999999E-4</v>
      </c>
      <c r="DH19">
        <v>1.4999999999999999E-4</v>
      </c>
      <c r="DI19">
        <v>1.4999999999999999E-4</v>
      </c>
      <c r="DJ19">
        <v>1.6000000000000001E-4</v>
      </c>
      <c r="DK19">
        <v>1.6000000000000001E-4</v>
      </c>
      <c r="DL19">
        <v>1.6000000000000001E-4</v>
      </c>
      <c r="DM19">
        <v>1.6000000000000001E-4</v>
      </c>
      <c r="DN19">
        <v>1.6000000000000001E-4</v>
      </c>
      <c r="DO19">
        <v>1.6000000000000001E-4</v>
      </c>
      <c r="DP19">
        <v>1.6000000000000001E-4</v>
      </c>
    </row>
    <row r="20" spans="1:120" x14ac:dyDescent="0.25">
      <c r="A20" t="s">
        <v>129</v>
      </c>
      <c r="B20" t="s">
        <v>130</v>
      </c>
      <c r="C20" t="s">
        <v>137</v>
      </c>
      <c r="D20" t="s">
        <v>132</v>
      </c>
      <c r="E20">
        <v>95</v>
      </c>
      <c r="F20" t="s">
        <v>133</v>
      </c>
      <c r="G20" t="s">
        <v>134</v>
      </c>
      <c r="H20">
        <v>1850</v>
      </c>
      <c r="I20">
        <v>1900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 s="109">
        <v>2.0000000000000002E-5</v>
      </c>
      <c r="AV20">
        <v>3.4000000000000002E-4</v>
      </c>
      <c r="AW20">
        <v>8.8999999999999995E-4</v>
      </c>
      <c r="AX20">
        <v>1.6105E-3</v>
      </c>
      <c r="AY20">
        <v>2.5205000000000002E-3</v>
      </c>
      <c r="AZ20">
        <v>3.5804999999999999E-3</v>
      </c>
      <c r="BA20">
        <v>4.7505000000000004E-3</v>
      </c>
      <c r="BB20">
        <v>5.9014999999999996E-3</v>
      </c>
      <c r="BC20">
        <v>7.0730000000000003E-3</v>
      </c>
      <c r="BD20">
        <v>8.1720000000000004E-3</v>
      </c>
      <c r="BE20">
        <v>9.3010000000000002E-3</v>
      </c>
      <c r="BF20">
        <v>1.03905E-2</v>
      </c>
      <c r="BG20">
        <v>1.1481E-2</v>
      </c>
      <c r="BH20">
        <v>1.25205E-2</v>
      </c>
      <c r="BI20">
        <v>1.35605E-2</v>
      </c>
      <c r="BJ20">
        <v>1.4602E-2</v>
      </c>
      <c r="BK20">
        <v>1.5640500000000002E-2</v>
      </c>
      <c r="BL20">
        <v>1.6601500000000002E-2</v>
      </c>
      <c r="BM20">
        <v>1.7572999999999998E-2</v>
      </c>
      <c r="BN20">
        <v>1.8463500000000001E-2</v>
      </c>
      <c r="BO20">
        <v>1.9154999999999998E-2</v>
      </c>
      <c r="BP20">
        <v>1.9682999999999999E-2</v>
      </c>
      <c r="BQ20">
        <v>1.9959999999999999E-2</v>
      </c>
      <c r="BR20">
        <v>2.0160999999999998E-2</v>
      </c>
      <c r="BS20">
        <v>2.03085E-2</v>
      </c>
      <c r="BT20">
        <v>2.0353E-2</v>
      </c>
      <c r="BU20">
        <v>2.05135E-2</v>
      </c>
      <c r="BV20">
        <v>2.0563499999999998E-2</v>
      </c>
      <c r="BW20">
        <v>2.0690500000000001E-2</v>
      </c>
      <c r="BX20">
        <v>2.0861500000000002E-2</v>
      </c>
      <c r="BY20">
        <v>2.1031999999999999E-2</v>
      </c>
      <c r="BZ20">
        <v>2.1190500000000001E-2</v>
      </c>
      <c r="CA20">
        <v>2.1340999999999999E-2</v>
      </c>
      <c r="CB20">
        <v>2.1551000000000001E-2</v>
      </c>
      <c r="CC20">
        <v>2.1780500000000001E-2</v>
      </c>
      <c r="CD20">
        <v>2.1911E-2</v>
      </c>
      <c r="CE20">
        <v>2.2041000000000002E-2</v>
      </c>
      <c r="CF20">
        <v>2.2180499999999999E-2</v>
      </c>
      <c r="CG20">
        <v>2.2321000000000001E-2</v>
      </c>
      <c r="CH20">
        <v>2.2499999999999999E-2</v>
      </c>
      <c r="CI20">
        <v>2.2700000000000001E-2</v>
      </c>
      <c r="CJ20">
        <v>2.2881499999999999E-2</v>
      </c>
      <c r="CK20">
        <v>2.3022500000000001E-2</v>
      </c>
      <c r="CL20">
        <v>2.3171000000000001E-2</v>
      </c>
      <c r="CM20">
        <v>2.3331500000000002E-2</v>
      </c>
      <c r="CN20">
        <v>2.3502499999999999E-2</v>
      </c>
      <c r="CO20">
        <v>2.3741000000000002E-2</v>
      </c>
      <c r="CP20">
        <v>2.3911000000000002E-2</v>
      </c>
      <c r="CQ20">
        <v>2.4060499999999999E-2</v>
      </c>
      <c r="CR20">
        <v>2.4160500000000001E-2</v>
      </c>
      <c r="CS20">
        <v>2.4331499999999999E-2</v>
      </c>
      <c r="CT20">
        <v>2.452E-2</v>
      </c>
      <c r="CU20">
        <v>2.46625E-2</v>
      </c>
      <c r="CV20">
        <v>2.4757000000000001E-2</v>
      </c>
      <c r="CW20">
        <v>2.4965999999999999E-2</v>
      </c>
      <c r="CX20">
        <v>2.5183500000000001E-2</v>
      </c>
      <c r="CY20">
        <v>2.5330999999999999E-2</v>
      </c>
      <c r="CZ20">
        <v>2.5510999999999999E-2</v>
      </c>
      <c r="DA20">
        <v>2.5672E-2</v>
      </c>
      <c r="DB20">
        <v>2.5842E-2</v>
      </c>
      <c r="DC20">
        <v>2.60115E-2</v>
      </c>
      <c r="DD20">
        <v>2.6180499999999999E-2</v>
      </c>
      <c r="DE20">
        <v>2.6329999999999999E-2</v>
      </c>
      <c r="DF20">
        <v>2.6482499999999999E-2</v>
      </c>
      <c r="DG20">
        <v>2.66425E-2</v>
      </c>
      <c r="DH20">
        <v>2.6862500000000001E-2</v>
      </c>
      <c r="DI20">
        <v>2.7032500000000001E-2</v>
      </c>
      <c r="DJ20">
        <v>2.7221499999999999E-2</v>
      </c>
      <c r="DK20">
        <v>2.7392E-2</v>
      </c>
      <c r="DL20">
        <v>2.7522000000000001E-2</v>
      </c>
      <c r="DM20">
        <v>2.7720499999999999E-2</v>
      </c>
      <c r="DN20">
        <v>2.7901499999999999E-2</v>
      </c>
      <c r="DO20">
        <v>2.8071499999999999E-2</v>
      </c>
      <c r="DP20">
        <v>2.8240999999999999E-2</v>
      </c>
    </row>
    <row r="21" spans="1:120" x14ac:dyDescent="0.25">
      <c r="A21" t="s">
        <v>129</v>
      </c>
      <c r="B21" t="s">
        <v>130</v>
      </c>
      <c r="C21" s="109" t="s">
        <v>137</v>
      </c>
      <c r="D21" s="109" t="s">
        <v>132</v>
      </c>
      <c r="E21" s="109">
        <v>95</v>
      </c>
      <c r="F21" s="109" t="s">
        <v>135</v>
      </c>
      <c r="G21" s="109" t="s">
        <v>138</v>
      </c>
      <c r="H21">
        <v>1850</v>
      </c>
      <c r="I21">
        <v>1900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 s="109">
        <v>1.0000000000000001E-5</v>
      </c>
      <c r="AU21" s="109">
        <v>3.0000000000000001E-5</v>
      </c>
      <c r="AV21" s="109">
        <v>5.0000000000000002E-5</v>
      </c>
      <c r="AW21" s="109">
        <v>6.9999999999999994E-5</v>
      </c>
      <c r="AX21" s="109">
        <v>9.0000000000000006E-5</v>
      </c>
      <c r="AY21">
        <v>1.1E-4</v>
      </c>
      <c r="AZ21">
        <v>1.2999999999999999E-4</v>
      </c>
      <c r="BA21">
        <v>1.3999999999999999E-4</v>
      </c>
      <c r="BB21">
        <v>1.4999999999999999E-4</v>
      </c>
      <c r="BC21">
        <v>1.4999999999999999E-4</v>
      </c>
      <c r="BD21">
        <v>1.4999999999999999E-4</v>
      </c>
      <c r="BE21">
        <v>1.4999999999999999E-4</v>
      </c>
      <c r="BF21">
        <v>1.4999999999999999E-4</v>
      </c>
      <c r="BG21">
        <v>1.4999999999999999E-4</v>
      </c>
      <c r="BH21">
        <v>1.405E-4</v>
      </c>
      <c r="BI21">
        <v>1.4999999999999999E-4</v>
      </c>
      <c r="BJ21">
        <v>1.4999999999999999E-4</v>
      </c>
      <c r="BK21">
        <v>1.4999999999999999E-4</v>
      </c>
      <c r="BL21">
        <v>1.4999999999999999E-4</v>
      </c>
      <c r="BM21">
        <v>1.6000000000000001E-4</v>
      </c>
      <c r="BN21">
        <v>1.6000000000000001E-4</v>
      </c>
      <c r="BO21">
        <v>1.4999999999999999E-4</v>
      </c>
      <c r="BP21">
        <v>1.4999999999999999E-4</v>
      </c>
      <c r="BQ21">
        <v>1.6000000000000001E-4</v>
      </c>
      <c r="BR21">
        <v>1.6000000000000001E-4</v>
      </c>
      <c r="BS21">
        <v>1.6000000000000001E-4</v>
      </c>
      <c r="BT21">
        <v>1.6000000000000001E-4</v>
      </c>
      <c r="BU21">
        <v>1.6000000000000001E-4</v>
      </c>
      <c r="BV21">
        <v>1.6000000000000001E-4</v>
      </c>
      <c r="BW21">
        <v>1.6000000000000001E-4</v>
      </c>
      <c r="BX21">
        <v>1.6000000000000001E-4</v>
      </c>
      <c r="BY21">
        <v>1.6000000000000001E-4</v>
      </c>
      <c r="BZ21">
        <v>1.6000000000000001E-4</v>
      </c>
      <c r="CA21">
        <v>1.6000000000000001E-4</v>
      </c>
      <c r="CB21">
        <v>1.6000000000000001E-4</v>
      </c>
      <c r="CC21">
        <v>1.6000000000000001E-4</v>
      </c>
      <c r="CD21">
        <v>1.6000000000000001E-4</v>
      </c>
      <c r="CE21">
        <v>1.6000000000000001E-4</v>
      </c>
      <c r="CF21">
        <v>1.6000000000000001E-4</v>
      </c>
      <c r="CG21">
        <v>1.6000000000000001E-4</v>
      </c>
      <c r="CH21">
        <v>1.7000000000000001E-4</v>
      </c>
      <c r="CI21">
        <v>1.7000000000000001E-4</v>
      </c>
      <c r="CJ21">
        <v>1.7000000000000001E-4</v>
      </c>
      <c r="CK21">
        <v>1.7000000000000001E-4</v>
      </c>
      <c r="CL21">
        <v>1.7000000000000001E-4</v>
      </c>
      <c r="CM21">
        <v>1.7000000000000001E-4</v>
      </c>
      <c r="CN21">
        <v>1.7000000000000001E-4</v>
      </c>
      <c r="CO21">
        <v>1.7000000000000001E-4</v>
      </c>
      <c r="CP21">
        <v>1.7000000000000001E-4</v>
      </c>
      <c r="CQ21">
        <v>1.7000000000000001E-4</v>
      </c>
      <c r="CR21">
        <v>1.705E-4</v>
      </c>
      <c r="CS21">
        <v>1.8000000000000001E-4</v>
      </c>
      <c r="CT21">
        <v>1.8000000000000001E-4</v>
      </c>
      <c r="CU21">
        <v>1.8000000000000001E-4</v>
      </c>
      <c r="CV21">
        <v>1.8000000000000001E-4</v>
      </c>
      <c r="CW21">
        <v>1.8000000000000001E-4</v>
      </c>
      <c r="CX21">
        <v>1.8000000000000001E-4</v>
      </c>
      <c r="CY21">
        <v>1.8000000000000001E-4</v>
      </c>
      <c r="CZ21">
        <v>1.8000000000000001E-4</v>
      </c>
      <c r="DA21">
        <v>1.8000000000000001E-4</v>
      </c>
      <c r="DB21">
        <v>1.9000000000000001E-4</v>
      </c>
      <c r="DC21">
        <v>1.9000000000000001E-4</v>
      </c>
      <c r="DD21">
        <v>1.9000000000000001E-4</v>
      </c>
      <c r="DE21">
        <v>1.9000000000000001E-4</v>
      </c>
      <c r="DF21">
        <v>1.9000000000000001E-4</v>
      </c>
      <c r="DG21">
        <v>1.9000000000000001E-4</v>
      </c>
      <c r="DH21">
        <v>1.9000000000000001E-4</v>
      </c>
      <c r="DI21">
        <v>1.905E-4</v>
      </c>
      <c r="DJ21">
        <v>2.0000000000000001E-4</v>
      </c>
      <c r="DK21">
        <v>2.0000000000000001E-4</v>
      </c>
      <c r="DL21">
        <v>2.0000000000000001E-4</v>
      </c>
      <c r="DM21">
        <v>2.0000000000000001E-4</v>
      </c>
      <c r="DN21">
        <v>2.0000000000000001E-4</v>
      </c>
      <c r="DO21">
        <v>2.0000000000000001E-4</v>
      </c>
      <c r="DP21">
        <v>2.0049999999999999E-4</v>
      </c>
    </row>
    <row r="22" spans="1:120" x14ac:dyDescent="0.25">
      <c r="A22" t="s">
        <v>129</v>
      </c>
      <c r="B22" t="s">
        <v>130</v>
      </c>
      <c r="C22" s="109" t="s">
        <v>139</v>
      </c>
      <c r="D22" s="109" t="s">
        <v>132</v>
      </c>
      <c r="E22" s="109">
        <v>5</v>
      </c>
      <c r="F22" s="109" t="s">
        <v>133</v>
      </c>
      <c r="G22" s="109" t="s">
        <v>134</v>
      </c>
      <c r="H22">
        <v>1850</v>
      </c>
      <c r="I22">
        <v>1900</v>
      </c>
      <c r="J22">
        <v>354.07299999999998</v>
      </c>
      <c r="K22">
        <v>355.35300000000001</v>
      </c>
      <c r="L22">
        <v>356.22899999999998</v>
      </c>
      <c r="M22">
        <v>356.92500000000001</v>
      </c>
      <c r="N22">
        <v>358.25400000000002</v>
      </c>
      <c r="O22">
        <v>360.23899999999998</v>
      </c>
      <c r="P22">
        <v>362.005</v>
      </c>
      <c r="Q22">
        <v>363.25200000000001</v>
      </c>
      <c r="R22">
        <v>365.93299999999999</v>
      </c>
      <c r="S22">
        <v>367.84500000000003</v>
      </c>
      <c r="T22">
        <v>369.125</v>
      </c>
      <c r="U22">
        <v>370.673</v>
      </c>
      <c r="V22">
        <v>372.83499999999998</v>
      </c>
      <c r="W22">
        <v>375.411</v>
      </c>
      <c r="X22">
        <v>376.98700000000002</v>
      </c>
      <c r="Y22">
        <v>378.90699999999998</v>
      </c>
      <c r="Z22">
        <v>381.01</v>
      </c>
      <c r="AA22">
        <v>382.60300000000001</v>
      </c>
      <c r="AB22">
        <v>384.73899999999998</v>
      </c>
      <c r="AC22">
        <v>386.28</v>
      </c>
      <c r="AD22">
        <v>388.71699999999998</v>
      </c>
      <c r="AE22">
        <v>390.94400000000002</v>
      </c>
      <c r="AF22">
        <v>393.01600000000002</v>
      </c>
      <c r="AG22">
        <v>395.72500000000002</v>
      </c>
      <c r="AH22">
        <v>397.54700000000003</v>
      </c>
      <c r="AI22">
        <v>399.94900000000001</v>
      </c>
      <c r="AJ22">
        <v>402.49694649999998</v>
      </c>
      <c r="AK22">
        <v>405.03544799999997</v>
      </c>
      <c r="AL22">
        <v>407.58273300000002</v>
      </c>
      <c r="AM22">
        <v>410.12755149999998</v>
      </c>
      <c r="AN22">
        <v>412.683446</v>
      </c>
      <c r="AO22">
        <v>415.25900000000001</v>
      </c>
      <c r="AP22">
        <v>417.85574350000002</v>
      </c>
      <c r="AQ22">
        <v>420.46637850000002</v>
      </c>
      <c r="AR22">
        <v>423.05672700000002</v>
      </c>
      <c r="AS22">
        <v>425.67172549999998</v>
      </c>
      <c r="AT22">
        <v>428.2927095</v>
      </c>
      <c r="AU22">
        <v>430.89926500000001</v>
      </c>
      <c r="AV22">
        <v>433.51581599999997</v>
      </c>
      <c r="AW22">
        <v>436.18278650000002</v>
      </c>
      <c r="AX22" s="109">
        <v>438.8166665</v>
      </c>
      <c r="AY22">
        <v>441.4871</v>
      </c>
      <c r="AZ22">
        <v>444.19748700000002</v>
      </c>
      <c r="BA22">
        <v>446.81624699999998</v>
      </c>
      <c r="BB22">
        <v>449.46610950000002</v>
      </c>
      <c r="BC22">
        <v>452.152424</v>
      </c>
      <c r="BD22">
        <v>454.83653550000002</v>
      </c>
      <c r="BE22">
        <v>457.49532850000003</v>
      </c>
      <c r="BF22">
        <v>460.15331400000002</v>
      </c>
      <c r="BG22">
        <v>462.81158649999998</v>
      </c>
      <c r="BH22">
        <v>465.46943049999999</v>
      </c>
      <c r="BI22">
        <v>468.12663099999997</v>
      </c>
      <c r="BJ22">
        <v>470.74663950000001</v>
      </c>
      <c r="BK22">
        <v>473.34914900000001</v>
      </c>
      <c r="BL22">
        <v>475.91305649999998</v>
      </c>
      <c r="BM22">
        <v>478.50476300000003</v>
      </c>
      <c r="BN22">
        <v>481.05050899999998</v>
      </c>
      <c r="BO22">
        <v>483.58732550000002</v>
      </c>
      <c r="BP22">
        <v>486.15313400000002</v>
      </c>
      <c r="BQ22">
        <v>488.723028</v>
      </c>
      <c r="BR22">
        <v>491.26281899999998</v>
      </c>
      <c r="BS22">
        <v>493.77506199999999</v>
      </c>
      <c r="BT22">
        <v>496.23886099999999</v>
      </c>
      <c r="BU22">
        <v>498.66169650000001</v>
      </c>
      <c r="BV22">
        <v>501.0237965</v>
      </c>
      <c r="BW22">
        <v>503.3395185</v>
      </c>
      <c r="BX22">
        <v>505.68443050000002</v>
      </c>
      <c r="BY22">
        <v>507.97668700000003</v>
      </c>
      <c r="BZ22">
        <v>510.22493200000002</v>
      </c>
      <c r="CA22">
        <v>512.4451315</v>
      </c>
      <c r="CB22">
        <v>514.62017349999996</v>
      </c>
      <c r="CC22">
        <v>516.76362200000005</v>
      </c>
      <c r="CD22">
        <v>518.83847249999997</v>
      </c>
      <c r="CE22">
        <v>520.85947050000004</v>
      </c>
      <c r="CF22">
        <v>522.82999099999995</v>
      </c>
      <c r="CG22">
        <v>524.75014199999998</v>
      </c>
      <c r="CH22">
        <v>526.63948700000003</v>
      </c>
      <c r="CI22">
        <v>528.50144750000004</v>
      </c>
      <c r="CJ22">
        <v>530.32295050000005</v>
      </c>
      <c r="CK22">
        <v>532.10226550000004</v>
      </c>
      <c r="CL22">
        <v>533.82912599999997</v>
      </c>
      <c r="CM22">
        <v>535.50814949999994</v>
      </c>
      <c r="CN22">
        <v>537.096046</v>
      </c>
      <c r="CO22">
        <v>538.58124999999995</v>
      </c>
      <c r="CP22">
        <v>539.99300149999999</v>
      </c>
      <c r="CQ22">
        <v>541.32595300000003</v>
      </c>
      <c r="CR22">
        <v>542.58131449999996</v>
      </c>
      <c r="CS22">
        <v>543.76018650000003</v>
      </c>
      <c r="CT22">
        <v>544.86547700000006</v>
      </c>
      <c r="CU22">
        <v>545.90112399999998</v>
      </c>
      <c r="CV22">
        <v>546.868831</v>
      </c>
      <c r="CW22">
        <v>547.76840800000002</v>
      </c>
      <c r="CX22">
        <v>548.57172800000001</v>
      </c>
      <c r="CY22">
        <v>549.28078949999997</v>
      </c>
      <c r="CZ22">
        <v>549.89451599999995</v>
      </c>
      <c r="DA22">
        <v>550.41520649999995</v>
      </c>
      <c r="DB22">
        <v>550.84186050000005</v>
      </c>
      <c r="DC22">
        <v>551.17720499999996</v>
      </c>
      <c r="DD22">
        <v>551.424938</v>
      </c>
      <c r="DE22">
        <v>551.58719550000001</v>
      </c>
      <c r="DF22">
        <v>551.6673065</v>
      </c>
      <c r="DG22">
        <v>551.66899899999999</v>
      </c>
      <c r="DH22">
        <v>551.63965199999996</v>
      </c>
      <c r="DI22">
        <v>551.57728499999996</v>
      </c>
      <c r="DJ22">
        <v>551.47501699999998</v>
      </c>
      <c r="DK22">
        <v>551.32863299999997</v>
      </c>
      <c r="DL22">
        <v>551.14551300000005</v>
      </c>
      <c r="DM22">
        <v>550.93171199999995</v>
      </c>
      <c r="DN22">
        <v>550.67747450000002</v>
      </c>
      <c r="DO22">
        <v>550.38341049999997</v>
      </c>
      <c r="DP22">
        <v>550.05083400000001</v>
      </c>
    </row>
    <row r="23" spans="1:120" x14ac:dyDescent="0.25">
      <c r="A23" t="s">
        <v>129</v>
      </c>
      <c r="B23" t="s">
        <v>130</v>
      </c>
      <c r="C23" s="109" t="s">
        <v>139</v>
      </c>
      <c r="D23" s="109" t="s">
        <v>132</v>
      </c>
      <c r="E23" s="109">
        <v>5</v>
      </c>
      <c r="F23" s="109" t="s">
        <v>135</v>
      </c>
      <c r="G23" s="109" t="s">
        <v>136</v>
      </c>
      <c r="H23">
        <v>1850</v>
      </c>
      <c r="I23">
        <v>1900</v>
      </c>
      <c r="J23">
        <v>0.52989976000000005</v>
      </c>
      <c r="K23">
        <v>0.51393388699999998</v>
      </c>
      <c r="L23">
        <v>0.44245322999999998</v>
      </c>
      <c r="M23">
        <v>0.30301851499999999</v>
      </c>
      <c r="N23">
        <v>0.33804292600000002</v>
      </c>
      <c r="O23">
        <v>0.43651754399999998</v>
      </c>
      <c r="P23">
        <v>0.499803887</v>
      </c>
      <c r="Q23">
        <v>0.526194995</v>
      </c>
      <c r="R23">
        <v>0.56007373000000005</v>
      </c>
      <c r="S23">
        <v>0.60593279899999997</v>
      </c>
      <c r="T23">
        <v>0.63672749500000003</v>
      </c>
      <c r="U23">
        <v>0.66218027899999998</v>
      </c>
      <c r="V23">
        <v>0.68041382800000005</v>
      </c>
      <c r="W23">
        <v>0.69713177900000001</v>
      </c>
      <c r="X23">
        <v>0.710185328</v>
      </c>
      <c r="Y23">
        <v>0.72173716200000004</v>
      </c>
      <c r="Z23">
        <v>0.73413230900000004</v>
      </c>
      <c r="AA23">
        <v>0.74894922100000005</v>
      </c>
      <c r="AB23">
        <v>0.76975348499999996</v>
      </c>
      <c r="AC23">
        <v>0.78909686800000001</v>
      </c>
      <c r="AD23">
        <v>0.80618456400000005</v>
      </c>
      <c r="AE23">
        <v>0.83083525000000003</v>
      </c>
      <c r="AF23">
        <v>0.85181642599999996</v>
      </c>
      <c r="AG23">
        <v>0.87608004399999995</v>
      </c>
      <c r="AH23">
        <v>0.89765004400000004</v>
      </c>
      <c r="AI23">
        <v>0.91378499499999999</v>
      </c>
      <c r="AJ23">
        <v>0.93017439700000004</v>
      </c>
      <c r="AK23">
        <v>0.94598601500000001</v>
      </c>
      <c r="AL23">
        <v>0.96458158299999996</v>
      </c>
      <c r="AM23">
        <v>0.98245082800000005</v>
      </c>
      <c r="AN23">
        <v>1.0033338970000001</v>
      </c>
      <c r="AO23">
        <v>1.025103152</v>
      </c>
      <c r="AP23">
        <v>1.052056828</v>
      </c>
      <c r="AQ23">
        <v>1.0766166319999999</v>
      </c>
      <c r="AR23">
        <v>1.1002777500000001</v>
      </c>
      <c r="AS23">
        <v>1.1204362299999999</v>
      </c>
      <c r="AT23">
        <v>1.1389863870000001</v>
      </c>
      <c r="AU23">
        <v>1.1560613870000001</v>
      </c>
      <c r="AV23">
        <v>1.1760220050000001</v>
      </c>
      <c r="AW23">
        <v>1.196664838</v>
      </c>
      <c r="AX23">
        <v>1.2132075739999999</v>
      </c>
      <c r="AY23" s="109">
        <v>1.231690613</v>
      </c>
      <c r="AZ23" s="109">
        <v>1.256028819</v>
      </c>
      <c r="BA23" s="109">
        <v>1.2814001909999999</v>
      </c>
      <c r="BB23" s="109">
        <v>1.31140225</v>
      </c>
      <c r="BC23" s="109">
        <v>1.3414368379999999</v>
      </c>
      <c r="BD23">
        <v>1.3698233580000001</v>
      </c>
      <c r="BE23">
        <v>1.3923608190000001</v>
      </c>
      <c r="BF23">
        <v>1.410773093</v>
      </c>
      <c r="BG23">
        <v>1.4234700929999999</v>
      </c>
      <c r="BH23">
        <v>1.4386588279999999</v>
      </c>
      <c r="BI23">
        <v>1.459267181</v>
      </c>
      <c r="BJ23">
        <v>1.477168789</v>
      </c>
      <c r="BK23">
        <v>1.497328319</v>
      </c>
      <c r="BL23">
        <v>1.514503819</v>
      </c>
      <c r="BM23">
        <v>1.5348667009999999</v>
      </c>
      <c r="BN23">
        <v>1.5636024749999999</v>
      </c>
      <c r="BO23">
        <v>1.592401789</v>
      </c>
      <c r="BP23">
        <v>1.615288289</v>
      </c>
      <c r="BQ23">
        <v>1.6330995049999999</v>
      </c>
      <c r="BR23">
        <v>1.6454365049999999</v>
      </c>
      <c r="BS23">
        <v>1.6558395050000001</v>
      </c>
      <c r="BT23">
        <v>1.6658377209999999</v>
      </c>
      <c r="BU23">
        <v>1.6758467210000001</v>
      </c>
      <c r="BV23">
        <v>1.689838309</v>
      </c>
      <c r="BW23">
        <v>1.707675015</v>
      </c>
      <c r="BX23">
        <v>1.727395515</v>
      </c>
      <c r="BY23">
        <v>1.7455420150000001</v>
      </c>
      <c r="BZ23">
        <v>1.763117015</v>
      </c>
      <c r="CA23">
        <v>1.77880324</v>
      </c>
      <c r="CB23">
        <v>1.789395858</v>
      </c>
      <c r="CC23">
        <v>1.7995093870000001</v>
      </c>
      <c r="CD23">
        <v>1.8098788770000001</v>
      </c>
      <c r="CE23">
        <v>1.815351554</v>
      </c>
      <c r="CF23">
        <v>1.8215585540000001</v>
      </c>
      <c r="CG23">
        <v>1.829535554</v>
      </c>
      <c r="CH23">
        <v>1.8433185249999999</v>
      </c>
      <c r="CI23">
        <v>1.8599660250000001</v>
      </c>
      <c r="CJ23">
        <v>1.875587025</v>
      </c>
      <c r="CK23">
        <v>1.8867979070000001</v>
      </c>
      <c r="CL23">
        <v>1.8928032400000001</v>
      </c>
      <c r="CM23">
        <v>1.89483074</v>
      </c>
      <c r="CN23">
        <v>1.89872577</v>
      </c>
      <c r="CO23">
        <v>1.9053492700000001</v>
      </c>
      <c r="CP23">
        <v>1.9114937700000001</v>
      </c>
      <c r="CQ23">
        <v>1.91788877</v>
      </c>
      <c r="CR23">
        <v>1.922732426</v>
      </c>
      <c r="CS23">
        <v>1.9292064259999999</v>
      </c>
      <c r="CT23">
        <v>1.938465917</v>
      </c>
      <c r="CU23">
        <v>1.9474720539999999</v>
      </c>
      <c r="CV23">
        <v>1.9566054070000001</v>
      </c>
      <c r="CW23">
        <v>1.9639924070000001</v>
      </c>
      <c r="CX23">
        <v>1.9695734069999999</v>
      </c>
      <c r="CY23">
        <v>1.9721469069999999</v>
      </c>
      <c r="CZ23">
        <v>1.973831407</v>
      </c>
      <c r="DA23">
        <v>1.972960907</v>
      </c>
      <c r="DB23">
        <v>1.972076054</v>
      </c>
      <c r="DC23">
        <v>1.973093054</v>
      </c>
      <c r="DD23">
        <v>1.9763886909999999</v>
      </c>
      <c r="DE23">
        <v>1.982705691</v>
      </c>
      <c r="DF23">
        <v>1.9903711909999999</v>
      </c>
      <c r="DG23">
        <v>1.9981116910000001</v>
      </c>
      <c r="DH23">
        <v>2.0064156909999999</v>
      </c>
      <c r="DI23">
        <v>2.0122031909999998</v>
      </c>
      <c r="DJ23">
        <v>2.0155431909999999</v>
      </c>
      <c r="DK23">
        <v>2.017440074</v>
      </c>
      <c r="DL23">
        <v>2.0144379849999998</v>
      </c>
      <c r="DM23">
        <v>2.0140724749999999</v>
      </c>
      <c r="DN23">
        <v>2.0110959749999999</v>
      </c>
      <c r="DO23">
        <v>2.0109524749999999</v>
      </c>
      <c r="DP23">
        <v>2.0147614749999998</v>
      </c>
    </row>
    <row r="24" spans="1:120" x14ac:dyDescent="0.25">
      <c r="A24" t="s">
        <v>129</v>
      </c>
      <c r="B24" t="s">
        <v>130</v>
      </c>
      <c r="C24" s="109" t="s">
        <v>139</v>
      </c>
      <c r="D24" s="109" t="s">
        <v>132</v>
      </c>
      <c r="E24" s="109">
        <v>17</v>
      </c>
      <c r="F24" s="109" t="s">
        <v>133</v>
      </c>
      <c r="G24" s="109" t="s">
        <v>134</v>
      </c>
      <c r="H24">
        <v>1850</v>
      </c>
      <c r="I24">
        <v>1900</v>
      </c>
      <c r="J24">
        <v>354.07299999999998</v>
      </c>
      <c r="K24">
        <v>355.35300000000001</v>
      </c>
      <c r="L24">
        <v>356.22899999999998</v>
      </c>
      <c r="M24">
        <v>356.92500000000001</v>
      </c>
      <c r="N24">
        <v>358.25400000000002</v>
      </c>
      <c r="O24">
        <v>360.23899999999998</v>
      </c>
      <c r="P24">
        <v>362.005</v>
      </c>
      <c r="Q24">
        <v>363.25200000000001</v>
      </c>
      <c r="R24">
        <v>365.93299999999999</v>
      </c>
      <c r="S24">
        <v>367.84500000000003</v>
      </c>
      <c r="T24">
        <v>369.125</v>
      </c>
      <c r="U24">
        <v>370.673</v>
      </c>
      <c r="V24">
        <v>372.83499999999998</v>
      </c>
      <c r="W24">
        <v>375.411</v>
      </c>
      <c r="X24">
        <v>376.98700000000002</v>
      </c>
      <c r="Y24">
        <v>378.90699999999998</v>
      </c>
      <c r="Z24">
        <v>381.01</v>
      </c>
      <c r="AA24">
        <v>382.60300000000001</v>
      </c>
      <c r="AB24">
        <v>384.73899999999998</v>
      </c>
      <c r="AC24">
        <v>386.28</v>
      </c>
      <c r="AD24">
        <v>388.71699999999998</v>
      </c>
      <c r="AE24">
        <v>390.94400000000002</v>
      </c>
      <c r="AF24">
        <v>393.01600000000002</v>
      </c>
      <c r="AG24">
        <v>395.72500000000002</v>
      </c>
      <c r="AH24">
        <v>397.54700000000003</v>
      </c>
      <c r="AI24">
        <v>399.94900000000001</v>
      </c>
      <c r="AJ24">
        <v>402.57266240000001</v>
      </c>
      <c r="AK24">
        <v>405.18271220000003</v>
      </c>
      <c r="AL24">
        <v>407.79405079999998</v>
      </c>
      <c r="AM24">
        <v>410.40776349999999</v>
      </c>
      <c r="AN24">
        <v>413.02513069999998</v>
      </c>
      <c r="AO24">
        <v>415.65871540000001</v>
      </c>
      <c r="AP24">
        <v>418.29246210000002</v>
      </c>
      <c r="AQ24">
        <v>420.93242500000002</v>
      </c>
      <c r="AR24">
        <v>423.59112670000002</v>
      </c>
      <c r="AS24">
        <v>426.28185130000003</v>
      </c>
      <c r="AT24">
        <v>428.94230429999999</v>
      </c>
      <c r="AU24">
        <v>431.63368079999998</v>
      </c>
      <c r="AV24">
        <v>434.3315508</v>
      </c>
      <c r="AW24">
        <v>437.06084190000001</v>
      </c>
      <c r="AX24">
        <v>439.76957809999999</v>
      </c>
      <c r="AY24">
        <v>442.49310939999998</v>
      </c>
      <c r="AZ24">
        <v>445.22720090000001</v>
      </c>
      <c r="BA24">
        <v>447.93235120000003</v>
      </c>
      <c r="BB24">
        <v>450.66701769999997</v>
      </c>
      <c r="BC24">
        <v>453.39491609999999</v>
      </c>
      <c r="BD24">
        <v>456.14609990000002</v>
      </c>
      <c r="BE24">
        <v>458.89361639999998</v>
      </c>
      <c r="BF24">
        <v>461.65538179999999</v>
      </c>
      <c r="BG24">
        <v>464.40409570000003</v>
      </c>
      <c r="BH24">
        <v>467.14807680000001</v>
      </c>
      <c r="BI24">
        <v>469.88969659999998</v>
      </c>
      <c r="BJ24">
        <v>472.63823819999999</v>
      </c>
      <c r="BK24">
        <v>475.33889740000001</v>
      </c>
      <c r="BL24">
        <v>478.0335852</v>
      </c>
      <c r="BM24">
        <v>480.68234969999997</v>
      </c>
      <c r="BN24">
        <v>483.33579300000002</v>
      </c>
      <c r="BO24">
        <v>486.04947069999997</v>
      </c>
      <c r="BP24">
        <v>488.70160399999997</v>
      </c>
      <c r="BQ24">
        <v>491.34767799999997</v>
      </c>
      <c r="BR24">
        <v>494.00247300000001</v>
      </c>
      <c r="BS24">
        <v>496.64954740000002</v>
      </c>
      <c r="BT24">
        <v>499.24671640000003</v>
      </c>
      <c r="BU24">
        <v>501.80328320000001</v>
      </c>
      <c r="BV24">
        <v>504.33011379999999</v>
      </c>
      <c r="BW24">
        <v>506.77308390000002</v>
      </c>
      <c r="BX24">
        <v>509.21468579999998</v>
      </c>
      <c r="BY24">
        <v>511.62095970000001</v>
      </c>
      <c r="BZ24">
        <v>513.99545980000005</v>
      </c>
      <c r="CA24">
        <v>516.32504759999995</v>
      </c>
      <c r="CB24">
        <v>518.59194360000004</v>
      </c>
      <c r="CC24">
        <v>520.83017110000003</v>
      </c>
      <c r="CD24">
        <v>523.06833989999996</v>
      </c>
      <c r="CE24">
        <v>525.20687459999999</v>
      </c>
      <c r="CF24">
        <v>527.30124230000001</v>
      </c>
      <c r="CG24">
        <v>529.36170800000002</v>
      </c>
      <c r="CH24">
        <v>531.3865978</v>
      </c>
      <c r="CI24">
        <v>533.36777219999999</v>
      </c>
      <c r="CJ24">
        <v>535.33285909999995</v>
      </c>
      <c r="CK24">
        <v>537.24890640000001</v>
      </c>
      <c r="CL24">
        <v>539.11930970000003</v>
      </c>
      <c r="CM24">
        <v>540.93989509999994</v>
      </c>
      <c r="CN24">
        <v>542.66347470000005</v>
      </c>
      <c r="CO24">
        <v>544.28289810000001</v>
      </c>
      <c r="CP24">
        <v>545.76586780000002</v>
      </c>
      <c r="CQ24">
        <v>547.15464380000003</v>
      </c>
      <c r="CR24">
        <v>548.53396829999997</v>
      </c>
      <c r="CS24">
        <v>549.84089630000005</v>
      </c>
      <c r="CT24">
        <v>551.0724123</v>
      </c>
      <c r="CU24">
        <v>552.23171669999999</v>
      </c>
      <c r="CV24">
        <v>553.33065620000002</v>
      </c>
      <c r="CW24">
        <v>554.35370739999996</v>
      </c>
      <c r="CX24">
        <v>555.25658220000003</v>
      </c>
      <c r="CY24">
        <v>556.05773250000004</v>
      </c>
      <c r="CZ24">
        <v>556.74229700000001</v>
      </c>
      <c r="DA24">
        <v>557.36150910000003</v>
      </c>
      <c r="DB24">
        <v>557.88442899999995</v>
      </c>
      <c r="DC24">
        <v>558.2945277</v>
      </c>
      <c r="DD24">
        <v>558.61581109999997</v>
      </c>
      <c r="DE24">
        <v>558.85017070000004</v>
      </c>
      <c r="DF24">
        <v>558.96170059999997</v>
      </c>
      <c r="DG24">
        <v>558.97226190000003</v>
      </c>
      <c r="DH24">
        <v>558.94728750000002</v>
      </c>
      <c r="DI24">
        <v>558.97009800000001</v>
      </c>
      <c r="DJ24">
        <v>558.97416829999997</v>
      </c>
      <c r="DK24">
        <v>558.93251420000001</v>
      </c>
      <c r="DL24">
        <v>558.84539810000001</v>
      </c>
      <c r="DM24">
        <v>558.71392470000001</v>
      </c>
      <c r="DN24">
        <v>558.53807010000003</v>
      </c>
      <c r="DO24">
        <v>558.31116029999998</v>
      </c>
      <c r="DP24">
        <v>558.05134640000006</v>
      </c>
    </row>
    <row r="25" spans="1:120" x14ac:dyDescent="0.25">
      <c r="A25" t="s">
        <v>129</v>
      </c>
      <c r="B25" t="s">
        <v>130</v>
      </c>
      <c r="C25" s="109" t="s">
        <v>139</v>
      </c>
      <c r="D25" s="109" t="s">
        <v>132</v>
      </c>
      <c r="E25" s="109">
        <v>17</v>
      </c>
      <c r="F25" s="109" t="s">
        <v>135</v>
      </c>
      <c r="G25" s="109" t="s">
        <v>136</v>
      </c>
      <c r="H25">
        <v>1850</v>
      </c>
      <c r="I25">
        <v>1900</v>
      </c>
      <c r="J25">
        <v>0.57380192500000005</v>
      </c>
      <c r="K25">
        <v>0.56153332099999997</v>
      </c>
      <c r="L25">
        <v>0.49029959699999998</v>
      </c>
      <c r="M25">
        <v>0.36480231099999999</v>
      </c>
      <c r="N25">
        <v>0.39193043799999999</v>
      </c>
      <c r="O25">
        <v>0.47903165399999997</v>
      </c>
      <c r="P25">
        <v>0.544123044</v>
      </c>
      <c r="Q25">
        <v>0.57289721299999996</v>
      </c>
      <c r="R25">
        <v>0.60943696000000003</v>
      </c>
      <c r="S25">
        <v>0.65763106599999999</v>
      </c>
      <c r="T25">
        <v>0.69519793399999996</v>
      </c>
      <c r="U25">
        <v>0.72155330500000003</v>
      </c>
      <c r="V25">
        <v>0.74305023999999997</v>
      </c>
      <c r="W25">
        <v>0.75863147500000006</v>
      </c>
      <c r="X25">
        <v>0.77407546599999999</v>
      </c>
      <c r="Y25">
        <v>0.78674854800000005</v>
      </c>
      <c r="Z25">
        <v>0.80008252599999996</v>
      </c>
      <c r="AA25">
        <v>0.813066556</v>
      </c>
      <c r="AB25">
        <v>0.83732130100000002</v>
      </c>
      <c r="AC25">
        <v>0.85934200100000002</v>
      </c>
      <c r="AD25">
        <v>0.87702149900000004</v>
      </c>
      <c r="AE25">
        <v>0.90395465399999997</v>
      </c>
      <c r="AF25">
        <v>0.927549599</v>
      </c>
      <c r="AG25">
        <v>0.95684965600000005</v>
      </c>
      <c r="AH25">
        <v>0.98192942500000002</v>
      </c>
      <c r="AI25">
        <v>1.001775485</v>
      </c>
      <c r="AJ25">
        <v>1.0153289400000001</v>
      </c>
      <c r="AK25">
        <v>1.0360821950000001</v>
      </c>
      <c r="AL25">
        <v>1.057705648</v>
      </c>
      <c r="AM25">
        <v>1.0812163340000001</v>
      </c>
      <c r="AN25">
        <v>1.102283052</v>
      </c>
      <c r="AO25">
        <v>1.129143258</v>
      </c>
      <c r="AP25">
        <v>1.156648415</v>
      </c>
      <c r="AQ25">
        <v>1.1862251150000001</v>
      </c>
      <c r="AR25">
        <v>1.2140076259999999</v>
      </c>
      <c r="AS25">
        <v>1.2389658809999999</v>
      </c>
      <c r="AT25">
        <v>1.2615266009999999</v>
      </c>
      <c r="AU25">
        <v>1.2838122190000001</v>
      </c>
      <c r="AV25">
        <v>1.305477252</v>
      </c>
      <c r="AW25">
        <v>1.3263588719999999</v>
      </c>
      <c r="AX25">
        <v>1.3465349150000001</v>
      </c>
      <c r="AY25">
        <v>1.365710642</v>
      </c>
      <c r="AZ25">
        <v>1.387342917</v>
      </c>
      <c r="BA25">
        <v>1.4125801010000001</v>
      </c>
      <c r="BB25">
        <v>1.445230472</v>
      </c>
      <c r="BC25">
        <v>1.475335407</v>
      </c>
      <c r="BD25">
        <v>1.507491538</v>
      </c>
      <c r="BE25">
        <v>1.5323677600000001</v>
      </c>
      <c r="BF25">
        <v>1.5555794949999999</v>
      </c>
      <c r="BG25">
        <v>1.5767760399999999</v>
      </c>
      <c r="BH25">
        <v>1.5968762599999999</v>
      </c>
      <c r="BI25">
        <v>1.6165912600000001</v>
      </c>
      <c r="BJ25">
        <v>1.6380690010000001</v>
      </c>
      <c r="BK25">
        <v>1.661196801</v>
      </c>
      <c r="BL25">
        <v>1.6872302770000001</v>
      </c>
      <c r="BM25">
        <v>1.719141477</v>
      </c>
      <c r="BN25">
        <v>1.7484385680000001</v>
      </c>
      <c r="BO25">
        <v>1.7748801750000001</v>
      </c>
      <c r="BP25">
        <v>1.802302034</v>
      </c>
      <c r="BQ25">
        <v>1.8250060340000001</v>
      </c>
      <c r="BR25">
        <v>1.843360468</v>
      </c>
      <c r="BS25">
        <v>1.8618052519999999</v>
      </c>
      <c r="BT25">
        <v>1.880307752</v>
      </c>
      <c r="BU25">
        <v>1.894141085</v>
      </c>
      <c r="BV25">
        <v>1.911782552</v>
      </c>
      <c r="BW25">
        <v>1.9306888069999999</v>
      </c>
      <c r="BX25">
        <v>1.9490188129999999</v>
      </c>
      <c r="BY25">
        <v>1.969058438</v>
      </c>
      <c r="BZ25">
        <v>1.984668764</v>
      </c>
      <c r="CA25">
        <v>1.9998418769999999</v>
      </c>
      <c r="CB25">
        <v>2.0144916070000001</v>
      </c>
      <c r="CC25">
        <v>2.0237282720000001</v>
      </c>
      <c r="CD25">
        <v>2.0338876720000001</v>
      </c>
      <c r="CE25">
        <v>2.043691795</v>
      </c>
      <c r="CF25">
        <v>2.0535150949999998</v>
      </c>
      <c r="CG25">
        <v>2.0646986279999999</v>
      </c>
      <c r="CH25">
        <v>2.0795280379999999</v>
      </c>
      <c r="CI25">
        <v>2.0950689680000001</v>
      </c>
      <c r="CJ25">
        <v>2.1104965280000001</v>
      </c>
      <c r="CK25">
        <v>2.1227854740000001</v>
      </c>
      <c r="CL25">
        <v>2.1325985740000002</v>
      </c>
      <c r="CM25">
        <v>2.143036028</v>
      </c>
      <c r="CN25">
        <v>2.1488259950000002</v>
      </c>
      <c r="CO25">
        <v>2.1554248619999998</v>
      </c>
      <c r="CP25">
        <v>2.1632201439999998</v>
      </c>
      <c r="CQ25">
        <v>2.171386719</v>
      </c>
      <c r="CR25">
        <v>2.1784589539999999</v>
      </c>
      <c r="CS25">
        <v>2.1845037540000001</v>
      </c>
      <c r="CT25">
        <v>2.192983189</v>
      </c>
      <c r="CU25">
        <v>2.2047821889999999</v>
      </c>
      <c r="CV25">
        <v>2.2168042890000001</v>
      </c>
      <c r="CW25">
        <v>2.2264773249999998</v>
      </c>
      <c r="CX25">
        <v>2.2328831249999999</v>
      </c>
      <c r="CY25">
        <v>2.237728299</v>
      </c>
      <c r="CZ25">
        <v>2.244332923</v>
      </c>
      <c r="DA25">
        <v>2.2488833659999998</v>
      </c>
      <c r="DB25">
        <v>2.2524083660000001</v>
      </c>
      <c r="DC25">
        <v>2.2568799660000001</v>
      </c>
      <c r="DD25">
        <v>2.2605797320000001</v>
      </c>
      <c r="DE25">
        <v>2.2621196320000001</v>
      </c>
      <c r="DF25">
        <v>2.268046215</v>
      </c>
      <c r="DG25">
        <v>2.2761393810000001</v>
      </c>
      <c r="DH25">
        <v>2.2848832809999999</v>
      </c>
      <c r="DI25">
        <v>2.2917477810000002</v>
      </c>
      <c r="DJ25">
        <v>2.2958722479999998</v>
      </c>
      <c r="DK25">
        <v>2.2955558479999998</v>
      </c>
      <c r="DL25">
        <v>2.2943562480000002</v>
      </c>
      <c r="DM25">
        <v>2.2935762479999999</v>
      </c>
      <c r="DN25">
        <v>2.2944740069999998</v>
      </c>
      <c r="DO25">
        <v>2.2955715890000001</v>
      </c>
      <c r="DP25">
        <v>2.2974909069999998</v>
      </c>
    </row>
    <row r="26" spans="1:120" x14ac:dyDescent="0.25">
      <c r="A26" t="s">
        <v>129</v>
      </c>
      <c r="B26" t="s">
        <v>130</v>
      </c>
      <c r="C26" s="109" t="s">
        <v>139</v>
      </c>
      <c r="D26" s="109" t="s">
        <v>132</v>
      </c>
      <c r="E26" s="109">
        <v>50</v>
      </c>
      <c r="F26" s="109" t="s">
        <v>133</v>
      </c>
      <c r="G26" s="109" t="s">
        <v>134</v>
      </c>
      <c r="H26">
        <v>1850</v>
      </c>
      <c r="I26">
        <v>1900</v>
      </c>
      <c r="J26">
        <v>354.07299999999998</v>
      </c>
      <c r="K26">
        <v>355.35300000000001</v>
      </c>
      <c r="L26">
        <v>356.22899999999998</v>
      </c>
      <c r="M26">
        <v>356.92500000000001</v>
      </c>
      <c r="N26">
        <v>358.25400000000002</v>
      </c>
      <c r="O26">
        <v>360.23899999999998</v>
      </c>
      <c r="P26">
        <v>362.005</v>
      </c>
      <c r="Q26">
        <v>363.25200000000001</v>
      </c>
      <c r="R26">
        <v>365.93299999999999</v>
      </c>
      <c r="S26">
        <v>367.84500000000003</v>
      </c>
      <c r="T26">
        <v>369.125</v>
      </c>
      <c r="U26">
        <v>370.673</v>
      </c>
      <c r="V26">
        <v>372.83499999999998</v>
      </c>
      <c r="W26">
        <v>375.411</v>
      </c>
      <c r="X26">
        <v>376.98700000000002</v>
      </c>
      <c r="Y26">
        <v>378.90699999999998</v>
      </c>
      <c r="Z26">
        <v>381.01</v>
      </c>
      <c r="AA26">
        <v>382.60300000000001</v>
      </c>
      <c r="AB26">
        <v>384.73899999999998</v>
      </c>
      <c r="AC26">
        <v>386.28</v>
      </c>
      <c r="AD26">
        <v>388.71699999999998</v>
      </c>
      <c r="AE26">
        <v>390.94400000000002</v>
      </c>
      <c r="AF26">
        <v>393.01600000000002</v>
      </c>
      <c r="AG26">
        <v>395.72500000000002</v>
      </c>
      <c r="AH26">
        <v>397.54700000000003</v>
      </c>
      <c r="AI26">
        <v>399.94900000000001</v>
      </c>
      <c r="AJ26">
        <v>402.72108500000002</v>
      </c>
      <c r="AK26">
        <v>405.46086000000003</v>
      </c>
      <c r="AL26">
        <v>408.20072499999998</v>
      </c>
      <c r="AM26">
        <v>410.95546000000002</v>
      </c>
      <c r="AN26">
        <v>413.70299499999999</v>
      </c>
      <c r="AO26">
        <v>416.46345500000001</v>
      </c>
      <c r="AP26">
        <v>419.258465</v>
      </c>
      <c r="AQ26">
        <v>422.050905</v>
      </c>
      <c r="AR26">
        <v>424.90753000000001</v>
      </c>
      <c r="AS26">
        <v>427.77853499999998</v>
      </c>
      <c r="AT26">
        <v>430.65291999999999</v>
      </c>
      <c r="AU26">
        <v>433.48857500000003</v>
      </c>
      <c r="AV26">
        <v>436.34122000000002</v>
      </c>
      <c r="AW26">
        <v>439.25564500000002</v>
      </c>
      <c r="AX26">
        <v>442.21706</v>
      </c>
      <c r="AY26">
        <v>445.20859000000002</v>
      </c>
      <c r="AZ26">
        <v>448.21742</v>
      </c>
      <c r="BA26">
        <v>451.21476000000001</v>
      </c>
      <c r="BB26">
        <v>454.22825499999999</v>
      </c>
      <c r="BC26">
        <v>457.28987999999998</v>
      </c>
      <c r="BD26">
        <v>460.35672499999998</v>
      </c>
      <c r="BE26">
        <v>463.39692500000001</v>
      </c>
      <c r="BF26">
        <v>466.46735999999999</v>
      </c>
      <c r="BG26">
        <v>469.54906499999998</v>
      </c>
      <c r="BH26">
        <v>472.64126499999998</v>
      </c>
      <c r="BI26">
        <v>475.77703000000002</v>
      </c>
      <c r="BJ26">
        <v>478.923495</v>
      </c>
      <c r="BK26">
        <v>482.04770000000002</v>
      </c>
      <c r="BL26">
        <v>485.10970500000002</v>
      </c>
      <c r="BM26">
        <v>488.10203000000001</v>
      </c>
      <c r="BN26">
        <v>491.06853000000001</v>
      </c>
      <c r="BO26">
        <v>494.02663000000001</v>
      </c>
      <c r="BP26">
        <v>497.03704499999998</v>
      </c>
      <c r="BQ26">
        <v>500.20101499999998</v>
      </c>
      <c r="BR26">
        <v>503.25299000000001</v>
      </c>
      <c r="BS26">
        <v>506.29477500000002</v>
      </c>
      <c r="BT26">
        <v>509.40960999999999</v>
      </c>
      <c r="BU26">
        <v>512.48325499999999</v>
      </c>
      <c r="BV26">
        <v>515.44940499999996</v>
      </c>
      <c r="BW26">
        <v>518.29142999999999</v>
      </c>
      <c r="BX26">
        <v>521.19739500000003</v>
      </c>
      <c r="BY26">
        <v>524.13095499999997</v>
      </c>
      <c r="BZ26">
        <v>526.92672000000005</v>
      </c>
      <c r="CA26">
        <v>529.65688499999999</v>
      </c>
      <c r="CB26">
        <v>532.38549</v>
      </c>
      <c r="CC26">
        <v>535.11302999999998</v>
      </c>
      <c r="CD26">
        <v>537.88811499999997</v>
      </c>
      <c r="CE26">
        <v>540.51523999999995</v>
      </c>
      <c r="CF26">
        <v>543.05202999999995</v>
      </c>
      <c r="CG26">
        <v>545.53107499999999</v>
      </c>
      <c r="CH26">
        <v>547.92241999999999</v>
      </c>
      <c r="CI26">
        <v>550.35556499999996</v>
      </c>
      <c r="CJ26">
        <v>552.72402</v>
      </c>
      <c r="CK26">
        <v>555.02907000000005</v>
      </c>
      <c r="CL26">
        <v>557.29257500000006</v>
      </c>
      <c r="CM26">
        <v>559.560295</v>
      </c>
      <c r="CN26">
        <v>561.78056500000002</v>
      </c>
      <c r="CO26">
        <v>563.96505500000001</v>
      </c>
      <c r="CP26">
        <v>566.08527500000002</v>
      </c>
      <c r="CQ26">
        <v>568.05674999999997</v>
      </c>
      <c r="CR26">
        <v>569.89830500000005</v>
      </c>
      <c r="CS26">
        <v>571.60495000000003</v>
      </c>
      <c r="CT26">
        <v>573.23380499999996</v>
      </c>
      <c r="CU26">
        <v>574.80325000000005</v>
      </c>
      <c r="CV26">
        <v>576.32525999999996</v>
      </c>
      <c r="CW26">
        <v>577.69896000000006</v>
      </c>
      <c r="CX26">
        <v>578.99552000000006</v>
      </c>
      <c r="CY26">
        <v>580.19198500000005</v>
      </c>
      <c r="CZ26">
        <v>581.36789999999996</v>
      </c>
      <c r="DA26">
        <v>582.37007000000006</v>
      </c>
      <c r="DB26">
        <v>583.30886999999996</v>
      </c>
      <c r="DC26">
        <v>584.15358000000003</v>
      </c>
      <c r="DD26">
        <v>584.83345999999995</v>
      </c>
      <c r="DE26">
        <v>585.43948499999999</v>
      </c>
      <c r="DF26">
        <v>585.99682499999994</v>
      </c>
      <c r="DG26">
        <v>586.35397999999998</v>
      </c>
      <c r="DH26">
        <v>586.61093500000004</v>
      </c>
      <c r="DI26">
        <v>586.82393000000002</v>
      </c>
      <c r="DJ26">
        <v>587.04996500000004</v>
      </c>
      <c r="DK26">
        <v>587.23740499999997</v>
      </c>
      <c r="DL26">
        <v>587.43215999999995</v>
      </c>
      <c r="DM26">
        <v>587.53306999999995</v>
      </c>
      <c r="DN26">
        <v>587.70408499999996</v>
      </c>
      <c r="DO26">
        <v>587.79139999999995</v>
      </c>
      <c r="DP26">
        <v>587.757295</v>
      </c>
    </row>
    <row r="27" spans="1:120" x14ac:dyDescent="0.25">
      <c r="A27" t="s">
        <v>129</v>
      </c>
      <c r="B27" t="s">
        <v>130</v>
      </c>
      <c r="C27" s="109" t="s">
        <v>139</v>
      </c>
      <c r="D27" s="109" t="s">
        <v>132</v>
      </c>
      <c r="E27" s="109">
        <v>50</v>
      </c>
      <c r="F27" s="109" t="s">
        <v>135</v>
      </c>
      <c r="G27" s="109" t="s">
        <v>136</v>
      </c>
      <c r="H27">
        <v>1850</v>
      </c>
      <c r="I27">
        <v>1900</v>
      </c>
      <c r="J27">
        <v>0.63959318099999996</v>
      </c>
      <c r="K27">
        <v>0.62626769100000002</v>
      </c>
      <c r="L27">
        <v>0.55519514199999997</v>
      </c>
      <c r="M27">
        <v>0.44137553400000001</v>
      </c>
      <c r="N27">
        <v>0.46432965199999998</v>
      </c>
      <c r="O27">
        <v>0.54236465199999995</v>
      </c>
      <c r="P27">
        <v>0.60639955400000001</v>
      </c>
      <c r="Q27">
        <v>0.63513043599999996</v>
      </c>
      <c r="R27">
        <v>0.67230004399999999</v>
      </c>
      <c r="S27">
        <v>0.72653376999999997</v>
      </c>
      <c r="T27">
        <v>0.77213053399999998</v>
      </c>
      <c r="U27">
        <v>0.80566239699999997</v>
      </c>
      <c r="V27">
        <v>0.82714141699999999</v>
      </c>
      <c r="W27">
        <v>0.84429769099999996</v>
      </c>
      <c r="X27">
        <v>0.857233672</v>
      </c>
      <c r="Y27">
        <v>0.86815092599999999</v>
      </c>
      <c r="Z27">
        <v>0.88190671099999995</v>
      </c>
      <c r="AA27">
        <v>0.89890827900000003</v>
      </c>
      <c r="AB27">
        <v>0.92780406400000004</v>
      </c>
      <c r="AC27">
        <v>0.95397602500000001</v>
      </c>
      <c r="AD27">
        <v>0.97556141699999999</v>
      </c>
      <c r="AE27">
        <v>1.0063758279999999</v>
      </c>
      <c r="AF27">
        <v>1.033264358</v>
      </c>
      <c r="AG27">
        <v>1.0659286720000001</v>
      </c>
      <c r="AH27">
        <v>1.093619554</v>
      </c>
      <c r="AI27">
        <v>1.1155016129999999</v>
      </c>
      <c r="AJ27">
        <v>1.1345000439999999</v>
      </c>
      <c r="AK27">
        <v>1.1590791620000001</v>
      </c>
      <c r="AL27">
        <v>1.1835593579999999</v>
      </c>
      <c r="AM27">
        <v>1.210785926</v>
      </c>
      <c r="AN27">
        <v>1.238923475</v>
      </c>
      <c r="AO27">
        <v>1.271436907</v>
      </c>
      <c r="AP27">
        <v>1.3052362209999999</v>
      </c>
      <c r="AQ27">
        <v>1.340486123</v>
      </c>
      <c r="AR27">
        <v>1.371350632</v>
      </c>
      <c r="AS27">
        <v>1.3990753380000001</v>
      </c>
      <c r="AT27">
        <v>1.4281726910000001</v>
      </c>
      <c r="AU27">
        <v>1.450573377</v>
      </c>
      <c r="AV27">
        <v>1.476658083</v>
      </c>
      <c r="AW27">
        <v>1.5018996520000001</v>
      </c>
      <c r="AX27">
        <v>1.529084554</v>
      </c>
      <c r="AY27">
        <v>1.5585408279999999</v>
      </c>
      <c r="AZ27">
        <v>1.590748083</v>
      </c>
      <c r="BA27">
        <v>1.623611809</v>
      </c>
      <c r="BB27">
        <v>1.6611989659999999</v>
      </c>
      <c r="BC27">
        <v>1.697706221</v>
      </c>
      <c r="BD27">
        <v>1.732790534</v>
      </c>
      <c r="BE27">
        <v>1.7660127889999999</v>
      </c>
      <c r="BF27">
        <v>1.798362789</v>
      </c>
      <c r="BG27">
        <v>1.8270991620000001</v>
      </c>
      <c r="BH27">
        <v>1.851663574</v>
      </c>
      <c r="BI27">
        <v>1.8772846519999999</v>
      </c>
      <c r="BJ27">
        <v>1.9041366129999999</v>
      </c>
      <c r="BK27">
        <v>1.933676613</v>
      </c>
      <c r="BL27">
        <v>1.9638891620000001</v>
      </c>
      <c r="BM27">
        <v>1.994722691</v>
      </c>
      <c r="BN27">
        <v>2.0295466129999999</v>
      </c>
      <c r="BO27">
        <v>2.0641203379999999</v>
      </c>
      <c r="BP27">
        <v>2.096774554</v>
      </c>
      <c r="BQ27">
        <v>2.1266050440000002</v>
      </c>
      <c r="BR27">
        <v>2.1521710249999999</v>
      </c>
      <c r="BS27">
        <v>2.1726660249999998</v>
      </c>
      <c r="BT27">
        <v>2.1920883770000001</v>
      </c>
      <c r="BU27">
        <v>2.2132045539999998</v>
      </c>
      <c r="BV27">
        <v>2.2347575929999999</v>
      </c>
      <c r="BW27">
        <v>2.257771515</v>
      </c>
      <c r="BX27">
        <v>2.283163966</v>
      </c>
      <c r="BY27">
        <v>2.3061615149999999</v>
      </c>
      <c r="BZ27">
        <v>2.3276720050000002</v>
      </c>
      <c r="CA27">
        <v>2.3506174949999998</v>
      </c>
      <c r="CB27">
        <v>2.3698417109999999</v>
      </c>
      <c r="CC27">
        <v>2.3855178869999998</v>
      </c>
      <c r="CD27">
        <v>2.4027183769999998</v>
      </c>
      <c r="CE27">
        <v>2.4195783770000001</v>
      </c>
      <c r="CF27">
        <v>2.435629456</v>
      </c>
      <c r="CG27">
        <v>2.4525570050000001</v>
      </c>
      <c r="CH27">
        <v>2.4717372009999998</v>
      </c>
      <c r="CI27">
        <v>2.4938711229999999</v>
      </c>
      <c r="CJ27">
        <v>2.5165456320000001</v>
      </c>
      <c r="CK27">
        <v>2.535880632</v>
      </c>
      <c r="CL27">
        <v>2.552801809</v>
      </c>
      <c r="CM27">
        <v>2.5652982789999998</v>
      </c>
      <c r="CN27">
        <v>2.5786930830000001</v>
      </c>
      <c r="CO27">
        <v>2.589521221</v>
      </c>
      <c r="CP27">
        <v>2.5970415149999999</v>
      </c>
      <c r="CQ27">
        <v>2.6068470050000001</v>
      </c>
      <c r="CR27">
        <v>2.6182967110000002</v>
      </c>
      <c r="CS27">
        <v>2.6285317109999999</v>
      </c>
      <c r="CT27">
        <v>2.6409154359999998</v>
      </c>
      <c r="CU27">
        <v>2.6554725929999998</v>
      </c>
      <c r="CV27">
        <v>2.6710872010000002</v>
      </c>
      <c r="CW27">
        <v>2.68497524</v>
      </c>
      <c r="CX27">
        <v>2.6970952399999999</v>
      </c>
      <c r="CY27">
        <v>2.7068954359999999</v>
      </c>
      <c r="CZ27">
        <v>2.7149059260000001</v>
      </c>
      <c r="DA27">
        <v>2.7223059260000002</v>
      </c>
      <c r="DB27">
        <v>2.7289259260000001</v>
      </c>
      <c r="DC27">
        <v>2.7360909260000001</v>
      </c>
      <c r="DD27">
        <v>2.7440364169999998</v>
      </c>
      <c r="DE27">
        <v>2.7540402400000001</v>
      </c>
      <c r="DF27">
        <v>2.7648802400000001</v>
      </c>
      <c r="DG27">
        <v>2.7759352399999999</v>
      </c>
      <c r="DH27">
        <v>2.7874152400000001</v>
      </c>
      <c r="DI27">
        <v>2.7953958280000002</v>
      </c>
      <c r="DJ27">
        <v>2.8001462209999999</v>
      </c>
      <c r="DK27">
        <v>2.8024069069999999</v>
      </c>
      <c r="DL27">
        <v>2.8049266130000001</v>
      </c>
      <c r="DM27">
        <v>2.8108116129999998</v>
      </c>
      <c r="DN27">
        <v>2.8139622009999998</v>
      </c>
      <c r="DO27">
        <v>2.818877005</v>
      </c>
      <c r="DP27">
        <v>2.8262820049999999</v>
      </c>
    </row>
    <row r="28" spans="1:120" x14ac:dyDescent="0.25">
      <c r="A28" t="s">
        <v>129</v>
      </c>
      <c r="B28" t="s">
        <v>130</v>
      </c>
      <c r="C28" s="109" t="s">
        <v>139</v>
      </c>
      <c r="D28" s="109" t="s">
        <v>132</v>
      </c>
      <c r="E28" s="109">
        <v>83</v>
      </c>
      <c r="F28" s="109" t="s">
        <v>133</v>
      </c>
      <c r="G28" s="109" t="s">
        <v>134</v>
      </c>
      <c r="H28">
        <v>1850</v>
      </c>
      <c r="I28">
        <v>1900</v>
      </c>
      <c r="J28">
        <v>354.07299999999998</v>
      </c>
      <c r="K28">
        <v>355.35300000000001</v>
      </c>
      <c r="L28">
        <v>356.22899999999998</v>
      </c>
      <c r="M28">
        <v>356.92500000000001</v>
      </c>
      <c r="N28">
        <v>358.25400000000002</v>
      </c>
      <c r="O28">
        <v>360.23899999999998</v>
      </c>
      <c r="P28">
        <v>362.005</v>
      </c>
      <c r="Q28">
        <v>363.25200000000001</v>
      </c>
      <c r="R28">
        <v>365.93299999999999</v>
      </c>
      <c r="S28">
        <v>367.84500000000003</v>
      </c>
      <c r="T28">
        <v>369.125</v>
      </c>
      <c r="U28">
        <v>370.673</v>
      </c>
      <c r="V28">
        <v>372.83499999999998</v>
      </c>
      <c r="W28">
        <v>375.411</v>
      </c>
      <c r="X28">
        <v>376.98700000000002</v>
      </c>
      <c r="Y28">
        <v>378.90699999999998</v>
      </c>
      <c r="Z28">
        <v>381.01</v>
      </c>
      <c r="AA28">
        <v>382.60300000000001</v>
      </c>
      <c r="AB28">
        <v>384.73899999999998</v>
      </c>
      <c r="AC28">
        <v>386.28</v>
      </c>
      <c r="AD28">
        <v>388.71699999999998</v>
      </c>
      <c r="AE28">
        <v>390.94400000000002</v>
      </c>
      <c r="AF28">
        <v>393.01600000000002</v>
      </c>
      <c r="AG28">
        <v>395.72500000000002</v>
      </c>
      <c r="AH28">
        <v>397.54700000000003</v>
      </c>
      <c r="AI28">
        <v>399.94900000000001</v>
      </c>
      <c r="AJ28">
        <v>402.92069099999998</v>
      </c>
      <c r="AK28">
        <v>405.85330709999999</v>
      </c>
      <c r="AL28">
        <v>408.79456740000001</v>
      </c>
      <c r="AM28">
        <v>411.73938939999999</v>
      </c>
      <c r="AN28">
        <v>414.69669709999999</v>
      </c>
      <c r="AO28">
        <v>417.66732689999998</v>
      </c>
      <c r="AP28">
        <v>420.65827680000001</v>
      </c>
      <c r="AQ28">
        <v>423.68575709999999</v>
      </c>
      <c r="AR28">
        <v>426.76580539999998</v>
      </c>
      <c r="AS28">
        <v>429.83004110000002</v>
      </c>
      <c r="AT28">
        <v>432.93426030000001</v>
      </c>
      <c r="AU28">
        <v>436.03985519999998</v>
      </c>
      <c r="AV28">
        <v>439.17717820000001</v>
      </c>
      <c r="AW28">
        <v>442.34120280000002</v>
      </c>
      <c r="AX28" s="109">
        <v>445.53726940000001</v>
      </c>
      <c r="AY28">
        <v>448.80712690000001</v>
      </c>
      <c r="AZ28">
        <v>452.05843879999998</v>
      </c>
      <c r="BA28">
        <v>455.31025729999999</v>
      </c>
      <c r="BB28">
        <v>458.59931560000001</v>
      </c>
      <c r="BC28">
        <v>461.91165269999999</v>
      </c>
      <c r="BD28">
        <v>465.20466329999999</v>
      </c>
      <c r="BE28">
        <v>468.50782049999998</v>
      </c>
      <c r="BF28">
        <v>471.85483599999998</v>
      </c>
      <c r="BG28">
        <v>475.22879940000001</v>
      </c>
      <c r="BH28">
        <v>478.61211170000001</v>
      </c>
      <c r="BI28">
        <v>482.04906540000002</v>
      </c>
      <c r="BJ28">
        <v>485.45539400000001</v>
      </c>
      <c r="BK28">
        <v>488.83396049999999</v>
      </c>
      <c r="BL28">
        <v>492.29745759999997</v>
      </c>
      <c r="BM28">
        <v>495.71712159999998</v>
      </c>
      <c r="BN28">
        <v>499.13608379999999</v>
      </c>
      <c r="BO28">
        <v>502.60114609999999</v>
      </c>
      <c r="BP28">
        <v>506.05608699999999</v>
      </c>
      <c r="BQ28">
        <v>509.50080600000001</v>
      </c>
      <c r="BR28">
        <v>512.93837159999998</v>
      </c>
      <c r="BS28">
        <v>516.41808479999997</v>
      </c>
      <c r="BT28">
        <v>519.84242410000002</v>
      </c>
      <c r="BU28">
        <v>523.16048890000002</v>
      </c>
      <c r="BV28">
        <v>526.46621100000004</v>
      </c>
      <c r="BW28">
        <v>529.82843620000006</v>
      </c>
      <c r="BX28">
        <v>533.19299320000005</v>
      </c>
      <c r="BY28">
        <v>536.52045769999995</v>
      </c>
      <c r="BZ28">
        <v>539.79358779999995</v>
      </c>
      <c r="CA28">
        <v>543.00653369999998</v>
      </c>
      <c r="CB28">
        <v>546.14926000000003</v>
      </c>
      <c r="CC28">
        <v>549.26773820000005</v>
      </c>
      <c r="CD28">
        <v>552.43361870000001</v>
      </c>
      <c r="CE28">
        <v>555.5572952</v>
      </c>
      <c r="CF28">
        <v>558.58415660000003</v>
      </c>
      <c r="CG28">
        <v>561.63036910000005</v>
      </c>
      <c r="CH28">
        <v>564.6211141</v>
      </c>
      <c r="CI28">
        <v>567.58069479999995</v>
      </c>
      <c r="CJ28">
        <v>570.44061220000003</v>
      </c>
      <c r="CK28">
        <v>573.2852997</v>
      </c>
      <c r="CL28">
        <v>575.90089079999996</v>
      </c>
      <c r="CM28">
        <v>578.50983140000005</v>
      </c>
      <c r="CN28">
        <v>581.30234689999997</v>
      </c>
      <c r="CO28">
        <v>583.98718350000001</v>
      </c>
      <c r="CP28">
        <v>586.33676709999997</v>
      </c>
      <c r="CQ28">
        <v>588.49042899999995</v>
      </c>
      <c r="CR28">
        <v>590.82670929999995</v>
      </c>
      <c r="CS28">
        <v>592.95836689999999</v>
      </c>
      <c r="CT28">
        <v>594.98672620000002</v>
      </c>
      <c r="CU28">
        <v>596.79713730000003</v>
      </c>
      <c r="CV28">
        <v>598.52919499999996</v>
      </c>
      <c r="CW28">
        <v>600.28160430000003</v>
      </c>
      <c r="CX28">
        <v>601.90204410000001</v>
      </c>
      <c r="CY28">
        <v>603.44420070000001</v>
      </c>
      <c r="CZ28">
        <v>604.77672280000002</v>
      </c>
      <c r="DA28">
        <v>606.08757560000004</v>
      </c>
      <c r="DB28">
        <v>607.69634110000004</v>
      </c>
      <c r="DC28">
        <v>608.912147</v>
      </c>
      <c r="DD28">
        <v>609.84245869999995</v>
      </c>
      <c r="DE28">
        <v>610.95269310000003</v>
      </c>
      <c r="DF28">
        <v>611.99284490000002</v>
      </c>
      <c r="DG28">
        <v>612.81505809999999</v>
      </c>
      <c r="DH28">
        <v>613.46685579999996</v>
      </c>
      <c r="DI28">
        <v>614.08967189999998</v>
      </c>
      <c r="DJ28">
        <v>614.95667170000002</v>
      </c>
      <c r="DK28">
        <v>615.47275839999998</v>
      </c>
      <c r="DL28">
        <v>616.13617499999998</v>
      </c>
      <c r="DM28">
        <v>616.45468760000006</v>
      </c>
      <c r="DN28">
        <v>616.75920529999996</v>
      </c>
      <c r="DO28">
        <v>617.09989499999995</v>
      </c>
      <c r="DP28">
        <v>617.30286390000003</v>
      </c>
    </row>
    <row r="29" spans="1:120" x14ac:dyDescent="0.25">
      <c r="A29" t="s">
        <v>129</v>
      </c>
      <c r="B29" t="s">
        <v>130</v>
      </c>
      <c r="C29" s="109" t="s">
        <v>139</v>
      </c>
      <c r="D29" s="109" t="s">
        <v>132</v>
      </c>
      <c r="E29" s="109">
        <v>83</v>
      </c>
      <c r="F29" s="109" t="s">
        <v>135</v>
      </c>
      <c r="G29" s="109" t="s">
        <v>136</v>
      </c>
      <c r="H29">
        <v>1850</v>
      </c>
      <c r="I29">
        <v>1900</v>
      </c>
      <c r="J29">
        <v>0.693400617</v>
      </c>
      <c r="K29">
        <v>0.68159644799999997</v>
      </c>
      <c r="L29">
        <v>0.61817884999999995</v>
      </c>
      <c r="M29">
        <v>0.51897560499999995</v>
      </c>
      <c r="N29">
        <v>0.53197637900000005</v>
      </c>
      <c r="O29">
        <v>0.60087284399999996</v>
      </c>
      <c r="P29">
        <v>0.66388660700000002</v>
      </c>
      <c r="Q29">
        <v>0.69424485199999997</v>
      </c>
      <c r="R29">
        <v>0.73556263799999999</v>
      </c>
      <c r="S29">
        <v>0.78669550499999996</v>
      </c>
      <c r="T29">
        <v>0.83500323399999998</v>
      </c>
      <c r="U29">
        <v>0.87258067399999995</v>
      </c>
      <c r="V29">
        <v>0.89726342599999998</v>
      </c>
      <c r="W29">
        <v>0.91628902800000001</v>
      </c>
      <c r="X29">
        <v>0.93342181700000004</v>
      </c>
      <c r="Y29">
        <v>0.94525838900000003</v>
      </c>
      <c r="Z29">
        <v>0.96185547699999996</v>
      </c>
      <c r="AA29">
        <v>0.97812292099999998</v>
      </c>
      <c r="AB29">
        <v>1.0065317380000001</v>
      </c>
      <c r="AC29">
        <v>1.034730462</v>
      </c>
      <c r="AD29">
        <v>1.057970477</v>
      </c>
      <c r="AE29">
        <v>1.092924577</v>
      </c>
      <c r="AF29">
        <v>1.1252370380000001</v>
      </c>
      <c r="AG29">
        <v>1.1615518499999999</v>
      </c>
      <c r="AH29">
        <v>1.1926507850000001</v>
      </c>
      <c r="AI29">
        <v>1.216609042</v>
      </c>
      <c r="AJ29">
        <v>1.2416316089999999</v>
      </c>
      <c r="AK29">
        <v>1.27031363</v>
      </c>
      <c r="AL29">
        <v>1.3012873739999999</v>
      </c>
      <c r="AM29">
        <v>1.332113034</v>
      </c>
      <c r="AN29">
        <v>1.366998793</v>
      </c>
      <c r="AO29">
        <v>1.4061674280000001</v>
      </c>
      <c r="AP29">
        <v>1.449626723</v>
      </c>
      <c r="AQ29">
        <v>1.4911804909999999</v>
      </c>
      <c r="AR29">
        <v>1.532578164</v>
      </c>
      <c r="AS29">
        <v>1.566434093</v>
      </c>
      <c r="AT29">
        <v>1.5970534030000001</v>
      </c>
      <c r="AU29">
        <v>1.627015154</v>
      </c>
      <c r="AV29">
        <v>1.6569764950000001</v>
      </c>
      <c r="AW29">
        <v>1.6917943360000001</v>
      </c>
      <c r="AX29">
        <v>1.7251371170000001</v>
      </c>
      <c r="AY29" s="109">
        <v>1.7601644540000001</v>
      </c>
      <c r="AZ29" s="109">
        <v>1.8012191500000001</v>
      </c>
      <c r="BA29" s="109">
        <v>1.8411102500000001</v>
      </c>
      <c r="BB29" s="109">
        <v>1.8848482870000001</v>
      </c>
      <c r="BC29">
        <v>1.930069364</v>
      </c>
      <c r="BD29">
        <v>1.9717549480000001</v>
      </c>
      <c r="BE29">
        <v>2.0102021539999999</v>
      </c>
      <c r="BF29">
        <v>2.0538540539999999</v>
      </c>
      <c r="BG29">
        <v>2.0959365540000001</v>
      </c>
      <c r="BH29">
        <v>2.131910838</v>
      </c>
      <c r="BI29">
        <v>2.1734791069999999</v>
      </c>
      <c r="BJ29">
        <v>2.2092302519999998</v>
      </c>
      <c r="BK29">
        <v>2.245041638</v>
      </c>
      <c r="BL29">
        <v>2.2816896249999998</v>
      </c>
      <c r="BM29">
        <v>2.3235067790000001</v>
      </c>
      <c r="BN29">
        <v>2.3626332749999999</v>
      </c>
      <c r="BO29">
        <v>2.4077854379999999</v>
      </c>
      <c r="BP29">
        <v>2.4481652380000001</v>
      </c>
      <c r="BQ29">
        <v>2.4849374380000002</v>
      </c>
      <c r="BR29">
        <v>2.516505038</v>
      </c>
      <c r="BS29">
        <v>2.5442726379999998</v>
      </c>
      <c r="BT29">
        <v>2.5699110379999999</v>
      </c>
      <c r="BU29">
        <v>2.5946170720000001</v>
      </c>
      <c r="BV29">
        <v>2.6249809279999998</v>
      </c>
      <c r="BW29">
        <v>2.657159805</v>
      </c>
      <c r="BX29">
        <v>2.691182505</v>
      </c>
      <c r="BY29">
        <v>2.723154638</v>
      </c>
      <c r="BZ29">
        <v>2.7532003129999998</v>
      </c>
      <c r="CA29">
        <v>2.7823607030000002</v>
      </c>
      <c r="CB29">
        <v>2.8072575789999998</v>
      </c>
      <c r="CC29">
        <v>2.8298851790000001</v>
      </c>
      <c r="CD29">
        <v>2.8509428790000002</v>
      </c>
      <c r="CE29">
        <v>2.871238913</v>
      </c>
      <c r="CF29">
        <v>2.8912266359999998</v>
      </c>
      <c r="CG29">
        <v>2.9112354109999998</v>
      </c>
      <c r="CH29">
        <v>2.936160911</v>
      </c>
      <c r="CI29">
        <v>2.962710011</v>
      </c>
      <c r="CJ29">
        <v>2.9889195110000002</v>
      </c>
      <c r="CK29">
        <v>3.0127660110000001</v>
      </c>
      <c r="CL29">
        <v>3.0331861459999998</v>
      </c>
      <c r="CM29">
        <v>3.0501576460000002</v>
      </c>
      <c r="CN29">
        <v>3.0658514459999999</v>
      </c>
      <c r="CO29">
        <v>3.0812105459999999</v>
      </c>
      <c r="CP29">
        <v>3.095987219</v>
      </c>
      <c r="CQ29">
        <v>3.1114155189999999</v>
      </c>
      <c r="CR29">
        <v>3.1269781189999999</v>
      </c>
      <c r="CS29">
        <v>3.143863219</v>
      </c>
      <c r="CT29">
        <v>3.1633788190000001</v>
      </c>
      <c r="CU29">
        <v>3.1825010699999998</v>
      </c>
      <c r="CV29">
        <v>3.2018624440000001</v>
      </c>
      <c r="CW29">
        <v>3.2185274700000002</v>
      </c>
      <c r="CX29">
        <v>3.2334371700000002</v>
      </c>
      <c r="CY29">
        <v>3.244321454</v>
      </c>
      <c r="CZ29">
        <v>3.2557742439999999</v>
      </c>
      <c r="DA29">
        <v>3.266298087</v>
      </c>
      <c r="DB29">
        <v>3.2772518869999998</v>
      </c>
      <c r="DC29">
        <v>3.2882222209999998</v>
      </c>
      <c r="DD29">
        <v>3.2997448540000001</v>
      </c>
      <c r="DE29">
        <v>3.3120649719999999</v>
      </c>
      <c r="DF29">
        <v>3.3261030869999999</v>
      </c>
      <c r="DG29">
        <v>3.3402053870000001</v>
      </c>
      <c r="DH29">
        <v>3.3550816750000001</v>
      </c>
      <c r="DI29">
        <v>3.367155511</v>
      </c>
      <c r="DJ29">
        <v>3.375299311</v>
      </c>
      <c r="DK29">
        <v>3.3834551070000001</v>
      </c>
      <c r="DL29">
        <v>3.388050872</v>
      </c>
      <c r="DM29">
        <v>3.3948369770000002</v>
      </c>
      <c r="DN29">
        <v>3.4047173769999999</v>
      </c>
      <c r="DO29">
        <v>3.4152169419999998</v>
      </c>
      <c r="DP29">
        <v>3.4267424420000001</v>
      </c>
    </row>
    <row r="30" spans="1:120" x14ac:dyDescent="0.25">
      <c r="A30" t="s">
        <v>129</v>
      </c>
      <c r="B30" t="s">
        <v>130</v>
      </c>
      <c r="C30" s="109" t="s">
        <v>139</v>
      </c>
      <c r="D30" s="109" t="s">
        <v>132</v>
      </c>
      <c r="E30" s="109">
        <v>95</v>
      </c>
      <c r="F30" s="109" t="s">
        <v>133</v>
      </c>
      <c r="G30" s="109" t="s">
        <v>134</v>
      </c>
      <c r="H30">
        <v>1850</v>
      </c>
      <c r="I30">
        <v>1900</v>
      </c>
      <c r="J30">
        <v>354.07299999999998</v>
      </c>
      <c r="K30">
        <v>355.35300000000001</v>
      </c>
      <c r="L30">
        <v>356.22899999999998</v>
      </c>
      <c r="M30">
        <v>356.92500000000001</v>
      </c>
      <c r="N30">
        <v>358.25400000000002</v>
      </c>
      <c r="O30">
        <v>360.23899999999998</v>
      </c>
      <c r="P30">
        <v>362.005</v>
      </c>
      <c r="Q30">
        <v>363.25200000000001</v>
      </c>
      <c r="R30">
        <v>365.93299999999999</v>
      </c>
      <c r="S30">
        <v>367.84500000000003</v>
      </c>
      <c r="T30">
        <v>369.125</v>
      </c>
      <c r="U30">
        <v>370.673</v>
      </c>
      <c r="V30">
        <v>372.83499999999998</v>
      </c>
      <c r="W30">
        <v>375.411</v>
      </c>
      <c r="X30">
        <v>376.98700000000002</v>
      </c>
      <c r="Y30">
        <v>378.90699999999998</v>
      </c>
      <c r="Z30">
        <v>381.01</v>
      </c>
      <c r="AA30">
        <v>382.60300000000001</v>
      </c>
      <c r="AB30">
        <v>384.73899999999998</v>
      </c>
      <c r="AC30">
        <v>386.28</v>
      </c>
      <c r="AD30">
        <v>388.71699999999998</v>
      </c>
      <c r="AE30">
        <v>390.94400000000002</v>
      </c>
      <c r="AF30">
        <v>393.01600000000002</v>
      </c>
      <c r="AG30">
        <v>395.72500000000002</v>
      </c>
      <c r="AH30">
        <v>397.54700000000003</v>
      </c>
      <c r="AI30">
        <v>399.94900000000001</v>
      </c>
      <c r="AJ30">
        <v>403.0774275</v>
      </c>
      <c r="AK30">
        <v>406.15891099999999</v>
      </c>
      <c r="AL30">
        <v>409.23768849999999</v>
      </c>
      <c r="AM30">
        <v>412.31554949999997</v>
      </c>
      <c r="AN30">
        <v>415.39227899999997</v>
      </c>
      <c r="AO30">
        <v>418.505493</v>
      </c>
      <c r="AP30">
        <v>421.68435349999999</v>
      </c>
      <c r="AQ30">
        <v>424.88584400000002</v>
      </c>
      <c r="AR30">
        <v>428.08098200000001</v>
      </c>
      <c r="AS30">
        <v>431.28449649999999</v>
      </c>
      <c r="AT30">
        <v>434.56072849999998</v>
      </c>
      <c r="AU30">
        <v>437.86036350000001</v>
      </c>
      <c r="AV30">
        <v>441.18327249999999</v>
      </c>
      <c r="AW30">
        <v>444.53492199999999</v>
      </c>
      <c r="AX30">
        <v>447.916494</v>
      </c>
      <c r="AY30">
        <v>451.32762150000002</v>
      </c>
      <c r="AZ30">
        <v>454.77514550000001</v>
      </c>
      <c r="BA30">
        <v>458.27853499999998</v>
      </c>
      <c r="BB30">
        <v>461.79441050000003</v>
      </c>
      <c r="BC30">
        <v>465.35083650000001</v>
      </c>
      <c r="BD30">
        <v>468.93002300000001</v>
      </c>
      <c r="BE30">
        <v>472.44967150000002</v>
      </c>
      <c r="BF30">
        <v>476.01742949999999</v>
      </c>
      <c r="BG30">
        <v>479.70310949999998</v>
      </c>
      <c r="BH30">
        <v>483.33561800000001</v>
      </c>
      <c r="BI30">
        <v>486.97761100000002</v>
      </c>
      <c r="BJ30">
        <v>490.62888850000002</v>
      </c>
      <c r="BK30">
        <v>494.40276699999998</v>
      </c>
      <c r="BL30">
        <v>497.93332199999998</v>
      </c>
      <c r="BM30">
        <v>501.57406350000002</v>
      </c>
      <c r="BN30">
        <v>505.19958000000003</v>
      </c>
      <c r="BO30">
        <v>508.98746899999998</v>
      </c>
      <c r="BP30">
        <v>512.56790249999995</v>
      </c>
      <c r="BQ30">
        <v>516.35212349999995</v>
      </c>
      <c r="BR30">
        <v>520.15501449999999</v>
      </c>
      <c r="BS30">
        <v>523.97217550000005</v>
      </c>
      <c r="BT30">
        <v>527.73581850000005</v>
      </c>
      <c r="BU30">
        <v>531.51459350000005</v>
      </c>
      <c r="BV30">
        <v>535.16611750000004</v>
      </c>
      <c r="BW30">
        <v>538.98447550000003</v>
      </c>
      <c r="BX30">
        <v>542.68912599999999</v>
      </c>
      <c r="BY30">
        <v>546.24575249999998</v>
      </c>
      <c r="BZ30">
        <v>549.79669049999995</v>
      </c>
      <c r="CA30">
        <v>553.30001200000004</v>
      </c>
      <c r="CB30">
        <v>556.72718850000001</v>
      </c>
      <c r="CC30">
        <v>559.94758249999995</v>
      </c>
      <c r="CD30">
        <v>563.30363050000005</v>
      </c>
      <c r="CE30">
        <v>566.71859949999998</v>
      </c>
      <c r="CF30">
        <v>569.99767850000001</v>
      </c>
      <c r="CG30">
        <v>573.184707</v>
      </c>
      <c r="CH30">
        <v>576.52098899999999</v>
      </c>
      <c r="CI30">
        <v>579.80798100000004</v>
      </c>
      <c r="CJ30">
        <v>583.04792150000003</v>
      </c>
      <c r="CK30">
        <v>586.23911899999996</v>
      </c>
      <c r="CL30">
        <v>589.37646949999998</v>
      </c>
      <c r="CM30">
        <v>592.45396400000004</v>
      </c>
      <c r="CN30">
        <v>595.4236105</v>
      </c>
      <c r="CO30">
        <v>598.28836750000005</v>
      </c>
      <c r="CP30">
        <v>601.05001649999997</v>
      </c>
      <c r="CQ30">
        <v>603.70925850000003</v>
      </c>
      <c r="CR30">
        <v>606.26885449999997</v>
      </c>
      <c r="CS30">
        <v>608.73142900000005</v>
      </c>
      <c r="CT30">
        <v>611.28638249999995</v>
      </c>
      <c r="CU30">
        <v>613.68682000000001</v>
      </c>
      <c r="CV30">
        <v>615.95980250000002</v>
      </c>
      <c r="CW30">
        <v>617.82253249999997</v>
      </c>
      <c r="CX30">
        <v>619.66730949999999</v>
      </c>
      <c r="CY30">
        <v>621.54060849999996</v>
      </c>
      <c r="CZ30">
        <v>623.28432550000002</v>
      </c>
      <c r="DA30">
        <v>624.90044399999999</v>
      </c>
      <c r="DB30">
        <v>626.41742750000003</v>
      </c>
      <c r="DC30">
        <v>627.72783700000002</v>
      </c>
      <c r="DD30">
        <v>629.07803899999999</v>
      </c>
      <c r="DE30">
        <v>630.22740850000002</v>
      </c>
      <c r="DF30">
        <v>631.28922599999999</v>
      </c>
      <c r="DG30">
        <v>632.25789650000002</v>
      </c>
      <c r="DH30">
        <v>633.15115500000002</v>
      </c>
      <c r="DI30">
        <v>633.96127950000005</v>
      </c>
      <c r="DJ30">
        <v>634.84132299999999</v>
      </c>
      <c r="DK30">
        <v>635.70428249999998</v>
      </c>
      <c r="DL30">
        <v>636.78075799999999</v>
      </c>
      <c r="DM30">
        <v>637.79771500000004</v>
      </c>
      <c r="DN30">
        <v>638.755042</v>
      </c>
      <c r="DO30">
        <v>639.63066600000002</v>
      </c>
      <c r="DP30">
        <v>639.95482100000004</v>
      </c>
    </row>
    <row r="31" spans="1:120" x14ac:dyDescent="0.25">
      <c r="A31" t="s">
        <v>129</v>
      </c>
      <c r="B31" t="s">
        <v>130</v>
      </c>
      <c r="C31" s="109" t="s">
        <v>139</v>
      </c>
      <c r="D31" s="109" t="s">
        <v>132</v>
      </c>
      <c r="E31" s="109">
        <v>95</v>
      </c>
      <c r="F31" s="109" t="s">
        <v>135</v>
      </c>
      <c r="G31" s="109" t="s">
        <v>136</v>
      </c>
      <c r="H31">
        <v>1850</v>
      </c>
      <c r="I31">
        <v>1900</v>
      </c>
      <c r="J31">
        <v>0.73983441699999997</v>
      </c>
      <c r="K31">
        <v>0.72867084800000004</v>
      </c>
      <c r="L31">
        <v>0.66162922999999996</v>
      </c>
      <c r="M31">
        <v>0.56622075999999999</v>
      </c>
      <c r="N31">
        <v>0.576830387</v>
      </c>
      <c r="O31">
        <v>0.64421668099999996</v>
      </c>
      <c r="P31">
        <v>0.70487001500000002</v>
      </c>
      <c r="Q31">
        <v>0.73139427899999998</v>
      </c>
      <c r="R31">
        <v>0.76957346599999998</v>
      </c>
      <c r="S31">
        <v>0.82697551499999999</v>
      </c>
      <c r="T31">
        <v>0.87938012300000001</v>
      </c>
      <c r="U31">
        <v>0.92114194599999999</v>
      </c>
      <c r="V31">
        <v>0.95179014200000001</v>
      </c>
      <c r="W31">
        <v>0.97344022100000005</v>
      </c>
      <c r="X31">
        <v>0.98845803399999999</v>
      </c>
      <c r="Y31">
        <v>1.0022002400000001</v>
      </c>
      <c r="Z31">
        <v>1.0176139259999999</v>
      </c>
      <c r="AA31">
        <v>1.033775015</v>
      </c>
      <c r="AB31">
        <v>1.063328711</v>
      </c>
      <c r="AC31">
        <v>1.093091123</v>
      </c>
      <c r="AD31">
        <v>1.1185275830000001</v>
      </c>
      <c r="AE31">
        <v>1.1617718969999999</v>
      </c>
      <c r="AF31">
        <v>1.195411877</v>
      </c>
      <c r="AG31">
        <v>1.2355869559999999</v>
      </c>
      <c r="AH31">
        <v>1.268221338</v>
      </c>
      <c r="AI31">
        <v>1.2956991229999999</v>
      </c>
      <c r="AJ31">
        <v>1.3261979660000001</v>
      </c>
      <c r="AK31">
        <v>1.355540819</v>
      </c>
      <c r="AL31">
        <v>1.3871980829999999</v>
      </c>
      <c r="AM31">
        <v>1.4246178279999999</v>
      </c>
      <c r="AN31">
        <v>1.4616447990000001</v>
      </c>
      <c r="AO31">
        <v>1.5086974559999999</v>
      </c>
      <c r="AP31">
        <v>1.554033475</v>
      </c>
      <c r="AQ31">
        <v>1.6010127789999999</v>
      </c>
      <c r="AR31">
        <v>1.646306711</v>
      </c>
      <c r="AS31">
        <v>1.688004652</v>
      </c>
      <c r="AT31">
        <v>1.723348681</v>
      </c>
      <c r="AU31">
        <v>1.7596401230000001</v>
      </c>
      <c r="AV31">
        <v>1.7964308090000001</v>
      </c>
      <c r="AW31">
        <v>1.8367044749999999</v>
      </c>
      <c r="AX31">
        <v>1.8811735439999999</v>
      </c>
      <c r="AY31">
        <v>1.9220187010000001</v>
      </c>
      <c r="AZ31">
        <v>1.966989995</v>
      </c>
      <c r="BA31">
        <v>2.0133684949999999</v>
      </c>
      <c r="BB31">
        <v>2.0638802009999999</v>
      </c>
      <c r="BC31">
        <v>2.12091275</v>
      </c>
      <c r="BD31">
        <v>2.1747651029999999</v>
      </c>
      <c r="BE31">
        <v>2.2295357600000001</v>
      </c>
      <c r="BF31">
        <v>2.2806860740000001</v>
      </c>
      <c r="BG31">
        <v>2.329264309</v>
      </c>
      <c r="BH31">
        <v>2.3750928089999999</v>
      </c>
      <c r="BI31">
        <v>2.4173308680000001</v>
      </c>
      <c r="BJ31">
        <v>2.4607845830000001</v>
      </c>
      <c r="BK31">
        <v>2.5056115540000001</v>
      </c>
      <c r="BL31">
        <v>2.5533854950000001</v>
      </c>
      <c r="BM31">
        <v>2.6050799950000001</v>
      </c>
      <c r="BN31">
        <v>2.658867995</v>
      </c>
      <c r="BO31">
        <v>2.713844387</v>
      </c>
      <c r="BP31">
        <v>2.7711450929999999</v>
      </c>
      <c r="BQ31">
        <v>2.824295593</v>
      </c>
      <c r="BR31">
        <v>2.8716645930000002</v>
      </c>
      <c r="BS31">
        <v>2.9131070050000001</v>
      </c>
      <c r="BT31">
        <v>2.9468000050000001</v>
      </c>
      <c r="BU31">
        <v>2.978638015</v>
      </c>
      <c r="BV31">
        <v>3.017775436</v>
      </c>
      <c r="BW31">
        <v>3.0592489359999999</v>
      </c>
      <c r="BX31">
        <v>3.0996242399999998</v>
      </c>
      <c r="BY31">
        <v>3.1358255339999999</v>
      </c>
      <c r="BZ31">
        <v>3.1771447400000001</v>
      </c>
      <c r="CA31">
        <v>3.2177867400000002</v>
      </c>
      <c r="CB31">
        <v>3.2540820930000001</v>
      </c>
      <c r="CC31">
        <v>3.28261673</v>
      </c>
      <c r="CD31">
        <v>3.3092607300000001</v>
      </c>
      <c r="CE31">
        <v>3.33578873</v>
      </c>
      <c r="CF31">
        <v>3.36279423</v>
      </c>
      <c r="CG31">
        <v>3.3950040440000002</v>
      </c>
      <c r="CH31">
        <v>3.4365170439999999</v>
      </c>
      <c r="CI31">
        <v>3.481261672</v>
      </c>
      <c r="CJ31">
        <v>3.5177984069999999</v>
      </c>
      <c r="CK31">
        <v>3.547863456</v>
      </c>
      <c r="CL31">
        <v>3.576235799</v>
      </c>
      <c r="CM31">
        <v>3.601541299</v>
      </c>
      <c r="CN31">
        <v>3.624766299</v>
      </c>
      <c r="CO31">
        <v>3.6476492989999998</v>
      </c>
      <c r="CP31">
        <v>3.6692323579999999</v>
      </c>
      <c r="CQ31">
        <v>3.6878868580000002</v>
      </c>
      <c r="CR31">
        <v>3.7067018580000002</v>
      </c>
      <c r="CS31">
        <v>3.7308481229999999</v>
      </c>
      <c r="CT31">
        <v>3.7592061229999998</v>
      </c>
      <c r="CU31">
        <v>3.7881886229999999</v>
      </c>
      <c r="CV31">
        <v>3.8170331229999999</v>
      </c>
      <c r="CW31">
        <v>3.8448286230000002</v>
      </c>
      <c r="CX31">
        <v>3.8714471229999998</v>
      </c>
      <c r="CY31">
        <v>3.896284123</v>
      </c>
      <c r="CZ31">
        <v>3.9155006810000001</v>
      </c>
      <c r="DA31">
        <v>3.930758564</v>
      </c>
      <c r="DB31">
        <v>3.9440695639999999</v>
      </c>
      <c r="DC31">
        <v>3.9583725639999998</v>
      </c>
      <c r="DD31">
        <v>3.9724248869999998</v>
      </c>
      <c r="DE31">
        <v>3.9859328870000001</v>
      </c>
      <c r="DF31">
        <v>4.0071984169999997</v>
      </c>
      <c r="DG31">
        <v>4.0311374170000001</v>
      </c>
      <c r="DH31">
        <v>4.0555789170000001</v>
      </c>
      <c r="DI31">
        <v>4.0772049170000004</v>
      </c>
      <c r="DJ31">
        <v>4.0948684169999998</v>
      </c>
      <c r="DK31">
        <v>4.1096938280000002</v>
      </c>
      <c r="DL31">
        <v>4.117234828</v>
      </c>
      <c r="DM31">
        <v>4.1252228280000001</v>
      </c>
      <c r="DN31">
        <v>4.134070328</v>
      </c>
      <c r="DO31">
        <v>4.1456693280000003</v>
      </c>
      <c r="DP31">
        <v>4.1616858280000004</v>
      </c>
    </row>
    <row r="32" spans="1:120" x14ac:dyDescent="0.25">
      <c r="C32" s="109"/>
      <c r="D32" s="109"/>
      <c r="E32" s="109"/>
      <c r="F32" s="109"/>
      <c r="G32" s="109"/>
    </row>
    <row r="33" spans="3:7" x14ac:dyDescent="0.25">
      <c r="C33" s="109"/>
      <c r="D33" s="109"/>
      <c r="E33" s="109"/>
      <c r="F33" s="109"/>
      <c r="G33" s="109"/>
    </row>
    <row r="34" spans="3:7" x14ac:dyDescent="0.25">
      <c r="C34" s="109"/>
      <c r="D34" s="109"/>
      <c r="E34" s="109"/>
      <c r="F34" s="109"/>
      <c r="G34" s="109"/>
    </row>
    <row r="35" spans="3:7" x14ac:dyDescent="0.25">
      <c r="C35" s="109"/>
      <c r="D35" s="109"/>
      <c r="E35" s="109"/>
      <c r="F35" s="109"/>
      <c r="G35" s="109"/>
    </row>
    <row r="36" spans="3:7" x14ac:dyDescent="0.25">
      <c r="C36" s="109"/>
      <c r="D36" s="109"/>
      <c r="E36" s="109"/>
      <c r="F36" s="109"/>
      <c r="G36" s="109"/>
    </row>
    <row r="37" spans="3:7" x14ac:dyDescent="0.25">
      <c r="C37" s="109"/>
      <c r="D37" s="109"/>
      <c r="E37" s="109"/>
      <c r="F37" s="109"/>
      <c r="G37" s="109"/>
    </row>
    <row r="38" spans="3:7" x14ac:dyDescent="0.25">
      <c r="C38" s="109"/>
      <c r="D38" s="109"/>
      <c r="E38" s="109"/>
      <c r="F38" s="109"/>
      <c r="G38" s="109"/>
    </row>
    <row r="39" spans="3:7" x14ac:dyDescent="0.25">
      <c r="C39" s="109"/>
      <c r="D39" s="109"/>
      <c r="E39" s="109"/>
      <c r="F39" s="109"/>
      <c r="G39" s="109"/>
    </row>
    <row r="40" spans="3:7" x14ac:dyDescent="0.25">
      <c r="C40" s="109"/>
      <c r="D40" s="109"/>
      <c r="E40" s="109"/>
      <c r="F40" s="109"/>
      <c r="G40" s="109"/>
    </row>
    <row r="41" spans="3:7" x14ac:dyDescent="0.25">
      <c r="C41" s="109"/>
      <c r="D41" s="109"/>
      <c r="E41" s="109"/>
      <c r="F41" s="109"/>
      <c r="G41" s="109"/>
    </row>
    <row r="42" spans="3:7" x14ac:dyDescent="0.25">
      <c r="C42" s="109"/>
      <c r="D42" s="109"/>
      <c r="E42" s="109"/>
      <c r="F42" s="109"/>
      <c r="G42" s="109"/>
    </row>
    <row r="43" spans="3:7" x14ac:dyDescent="0.25">
      <c r="C43" s="109"/>
      <c r="D43" s="109"/>
      <c r="E43" s="109"/>
      <c r="F43" s="109"/>
      <c r="G43" s="109"/>
    </row>
    <row r="44" spans="3:7" x14ac:dyDescent="0.25">
      <c r="C44" s="109"/>
      <c r="D44" s="109"/>
      <c r="E44" s="109"/>
      <c r="F44" s="109"/>
      <c r="G44" s="109"/>
    </row>
    <row r="45" spans="3:7" x14ac:dyDescent="0.25">
      <c r="C45" s="109"/>
      <c r="D45" s="109"/>
      <c r="E45" s="109"/>
      <c r="F45" s="109"/>
      <c r="G45" s="109"/>
    </row>
    <row r="46" spans="3:7" x14ac:dyDescent="0.25">
      <c r="C46" s="109"/>
      <c r="D46" s="109"/>
      <c r="E46" s="109"/>
      <c r="F46" s="109"/>
      <c r="G46" s="109"/>
    </row>
    <row r="47" spans="3:7" x14ac:dyDescent="0.25">
      <c r="C47" s="109"/>
      <c r="D47" s="109"/>
      <c r="E47" s="109"/>
      <c r="F47" s="109"/>
      <c r="G47" s="109"/>
    </row>
    <row r="48" spans="3:7" x14ac:dyDescent="0.25">
      <c r="C48" s="109"/>
      <c r="D48" s="109"/>
      <c r="E48" s="109"/>
      <c r="F48" s="109"/>
      <c r="G48" s="109"/>
    </row>
    <row r="49" spans="3:7" x14ac:dyDescent="0.25">
      <c r="C49" s="109"/>
      <c r="D49" s="109"/>
      <c r="E49" s="109"/>
      <c r="F49" s="109"/>
      <c r="G49" s="109"/>
    </row>
    <row r="50" spans="3:7" x14ac:dyDescent="0.25">
      <c r="C50" s="109"/>
      <c r="D50" s="109"/>
      <c r="E50" s="109"/>
      <c r="F50" s="109"/>
      <c r="G50" s="109"/>
    </row>
    <row r="51" spans="3:7" x14ac:dyDescent="0.25">
      <c r="C51" s="109"/>
      <c r="D51" s="109"/>
      <c r="E51" s="109"/>
      <c r="F51" s="109"/>
      <c r="G51" s="109"/>
    </row>
    <row r="52" spans="3:7" x14ac:dyDescent="0.25">
      <c r="C52" s="109"/>
      <c r="D52" s="109"/>
      <c r="E52" s="109"/>
      <c r="F52" s="109"/>
      <c r="G52" s="109"/>
    </row>
    <row r="53" spans="3:7" x14ac:dyDescent="0.25">
      <c r="C53" s="109"/>
      <c r="D53" s="109"/>
      <c r="E53" s="109"/>
      <c r="F53" s="109"/>
      <c r="G53" s="109"/>
    </row>
    <row r="54" spans="3:7" x14ac:dyDescent="0.25">
      <c r="C54" s="109"/>
      <c r="D54" s="109"/>
      <c r="E54" s="109"/>
      <c r="F54" s="109"/>
      <c r="G54" s="109"/>
    </row>
    <row r="55" spans="3:7" x14ac:dyDescent="0.25">
      <c r="C55" s="109"/>
      <c r="D55" s="109"/>
      <c r="E55" s="109"/>
      <c r="F55" s="109"/>
      <c r="G55" s="109"/>
    </row>
    <row r="56" spans="3:7" x14ac:dyDescent="0.25">
      <c r="C56" s="109"/>
      <c r="D56" s="109"/>
      <c r="E56" s="109"/>
      <c r="F56" s="109"/>
      <c r="G56" s="109"/>
    </row>
    <row r="57" spans="3:7" x14ac:dyDescent="0.25">
      <c r="C57" s="109"/>
      <c r="D57" s="109"/>
      <c r="E57" s="109"/>
      <c r="F57" s="109"/>
      <c r="G57" s="109"/>
    </row>
    <row r="58" spans="3:7" x14ac:dyDescent="0.25">
      <c r="C58" s="109"/>
      <c r="D58" s="109"/>
      <c r="E58" s="109"/>
      <c r="F58" s="109"/>
      <c r="G58" s="109"/>
    </row>
    <row r="59" spans="3:7" x14ac:dyDescent="0.25">
      <c r="C59" s="109"/>
      <c r="D59" s="109"/>
      <c r="E59" s="109"/>
      <c r="F59" s="109"/>
      <c r="G59" s="109"/>
    </row>
    <row r="60" spans="3:7" x14ac:dyDescent="0.25">
      <c r="C60" s="109"/>
      <c r="D60" s="109"/>
      <c r="E60" s="109"/>
      <c r="F60" s="109"/>
      <c r="G60" s="109"/>
    </row>
    <row r="61" spans="3:7" x14ac:dyDescent="0.25">
      <c r="C61" s="109"/>
      <c r="D61" s="109"/>
      <c r="E61" s="109"/>
      <c r="F61" s="109"/>
      <c r="G61" s="109"/>
    </row>
    <row r="62" spans="3:7" x14ac:dyDescent="0.25">
      <c r="C62" s="109"/>
      <c r="D62" s="109"/>
      <c r="E62" s="109"/>
      <c r="F62" s="109"/>
      <c r="G62" s="109"/>
    </row>
    <row r="63" spans="3:7" x14ac:dyDescent="0.25">
      <c r="C63" s="109"/>
      <c r="D63" s="109"/>
      <c r="E63" s="109"/>
      <c r="F63" s="109"/>
      <c r="G63" s="109"/>
    </row>
    <row r="64" spans="3:7" x14ac:dyDescent="0.25">
      <c r="C64" s="109"/>
      <c r="D64" s="109"/>
      <c r="E64" s="109"/>
      <c r="F64" s="109"/>
      <c r="G64" s="109"/>
    </row>
    <row r="65" spans="3:7" x14ac:dyDescent="0.25">
      <c r="C65" s="109"/>
      <c r="D65" s="109"/>
      <c r="E65" s="109"/>
      <c r="F65" s="109"/>
      <c r="G65" s="109"/>
    </row>
    <row r="66" spans="3:7" x14ac:dyDescent="0.25">
      <c r="C66" s="109"/>
      <c r="D66" s="109"/>
      <c r="E66" s="109"/>
      <c r="F66" s="109"/>
      <c r="G66" s="109"/>
    </row>
    <row r="67" spans="3:7" x14ac:dyDescent="0.25">
      <c r="C67" s="109"/>
      <c r="D67" s="109"/>
      <c r="E67" s="109"/>
      <c r="F67" s="109"/>
      <c r="G67" s="109"/>
    </row>
    <row r="68" spans="3:7" x14ac:dyDescent="0.25">
      <c r="C68" s="109"/>
      <c r="D68" s="109"/>
      <c r="E68" s="109"/>
      <c r="F68" s="109"/>
      <c r="G68" s="109"/>
    </row>
    <row r="69" spans="3:7" x14ac:dyDescent="0.25">
      <c r="C69" s="109"/>
      <c r="D69" s="109"/>
      <c r="E69" s="109"/>
      <c r="F69" s="109"/>
      <c r="G69" s="109"/>
    </row>
    <row r="70" spans="3:7" x14ac:dyDescent="0.25">
      <c r="C70" s="109"/>
      <c r="D70" s="109"/>
      <c r="E70" s="109"/>
      <c r="F70" s="109"/>
      <c r="G70" s="109"/>
    </row>
    <row r="71" spans="3:7" x14ac:dyDescent="0.25">
      <c r="C71" s="109"/>
      <c r="D71" s="109"/>
      <c r="E71" s="109"/>
      <c r="F71" s="109"/>
      <c r="G71" s="109"/>
    </row>
    <row r="72" spans="3:7" x14ac:dyDescent="0.25">
      <c r="C72" s="109"/>
      <c r="D72" s="109"/>
      <c r="E72" s="109"/>
      <c r="F72" s="109"/>
      <c r="G72" s="109"/>
    </row>
    <row r="73" spans="3:7" x14ac:dyDescent="0.25">
      <c r="C73" s="109"/>
      <c r="D73" s="109"/>
      <c r="E73" s="109"/>
      <c r="F73" s="109"/>
      <c r="G73" s="109"/>
    </row>
    <row r="74" spans="3:7" x14ac:dyDescent="0.25">
      <c r="C74" s="109"/>
      <c r="D74" s="109"/>
      <c r="E74" s="109"/>
      <c r="F74" s="109"/>
      <c r="G74" s="109"/>
    </row>
    <row r="75" spans="3:7" x14ac:dyDescent="0.25">
      <c r="C75" s="109"/>
      <c r="D75" s="109"/>
      <c r="E75" s="109"/>
      <c r="F75" s="109"/>
      <c r="G75" s="109"/>
    </row>
    <row r="76" spans="3:7" x14ac:dyDescent="0.25">
      <c r="C76" s="109"/>
      <c r="D76" s="109"/>
      <c r="E76" s="109"/>
      <c r="F76" s="109"/>
      <c r="G76" s="109"/>
    </row>
    <row r="77" spans="3:7" x14ac:dyDescent="0.25">
      <c r="C77" s="109"/>
      <c r="D77" s="109"/>
      <c r="E77" s="109"/>
      <c r="F77" s="109"/>
      <c r="G77" s="109"/>
    </row>
    <row r="78" spans="3:7" x14ac:dyDescent="0.25">
      <c r="C78" s="109"/>
      <c r="D78" s="109"/>
      <c r="E78" s="109"/>
      <c r="F78" s="109"/>
      <c r="G78" s="109"/>
    </row>
    <row r="79" spans="3:7" x14ac:dyDescent="0.25">
      <c r="C79" s="109"/>
      <c r="D79" s="109"/>
      <c r="E79" s="109"/>
      <c r="F79" s="109"/>
      <c r="G79" s="109"/>
    </row>
    <row r="80" spans="3:7" x14ac:dyDescent="0.25">
      <c r="C80" s="109"/>
      <c r="D80" s="109"/>
      <c r="E80" s="109"/>
      <c r="F80" s="109"/>
      <c r="G80" s="109"/>
    </row>
    <row r="81" spans="3:7" x14ac:dyDescent="0.25">
      <c r="C81" s="109"/>
      <c r="D81" s="109"/>
      <c r="E81" s="109"/>
      <c r="F81" s="109"/>
      <c r="G81" s="109"/>
    </row>
    <row r="82" spans="3:7" x14ac:dyDescent="0.25">
      <c r="C82" s="109"/>
      <c r="D82" s="109"/>
      <c r="E82" s="109"/>
      <c r="F82" s="109"/>
      <c r="G82" s="109"/>
    </row>
    <row r="83" spans="3:7" x14ac:dyDescent="0.25">
      <c r="C83" s="109"/>
      <c r="D83" s="109"/>
      <c r="E83" s="109"/>
      <c r="F83" s="109"/>
      <c r="G83" s="109"/>
    </row>
    <row r="84" spans="3:7" x14ac:dyDescent="0.25">
      <c r="C84" s="109"/>
      <c r="D84" s="109"/>
      <c r="E84" s="109"/>
      <c r="F84" s="109"/>
      <c r="G84" s="109"/>
    </row>
    <row r="85" spans="3:7" x14ac:dyDescent="0.25">
      <c r="C85" s="109"/>
      <c r="D85" s="109"/>
      <c r="E85" s="109"/>
      <c r="F85" s="109"/>
      <c r="G85" s="109"/>
    </row>
    <row r="86" spans="3:7" x14ac:dyDescent="0.25">
      <c r="C86" s="109"/>
      <c r="D86" s="109"/>
      <c r="E86" s="109"/>
      <c r="F86" s="109"/>
      <c r="G86" s="109"/>
    </row>
    <row r="87" spans="3:7" x14ac:dyDescent="0.25">
      <c r="C87" s="109"/>
      <c r="D87" s="109"/>
      <c r="E87" s="109"/>
      <c r="F87" s="109"/>
      <c r="G87" s="109"/>
    </row>
    <row r="88" spans="3:7" x14ac:dyDescent="0.25">
      <c r="C88" s="109"/>
      <c r="D88" s="109"/>
      <c r="E88" s="109"/>
      <c r="F88" s="109"/>
      <c r="G88" s="109"/>
    </row>
    <row r="89" spans="3:7" x14ac:dyDescent="0.25">
      <c r="C89" s="109"/>
      <c r="D89" s="109"/>
      <c r="E89" s="109"/>
      <c r="F89" s="109"/>
      <c r="G89" s="109"/>
    </row>
    <row r="90" spans="3:7" x14ac:dyDescent="0.25">
      <c r="C90" s="109"/>
      <c r="D90" s="109"/>
      <c r="E90" s="109"/>
      <c r="F90" s="109"/>
      <c r="G90" s="109"/>
    </row>
    <row r="91" spans="3:7" x14ac:dyDescent="0.25">
      <c r="C91" s="109"/>
      <c r="D91" s="109"/>
      <c r="E91" s="109"/>
      <c r="F91" s="109"/>
      <c r="G91" s="109"/>
    </row>
    <row r="92" spans="3:7" x14ac:dyDescent="0.25">
      <c r="C92" s="109"/>
      <c r="D92" s="109"/>
      <c r="E92" s="109"/>
      <c r="F92" s="109"/>
      <c r="G92" s="109"/>
    </row>
    <row r="93" spans="3:7" x14ac:dyDescent="0.25">
      <c r="C93" s="109"/>
      <c r="D93" s="109"/>
      <c r="E93" s="109"/>
      <c r="F93" s="109"/>
      <c r="G93" s="109"/>
    </row>
    <row r="94" spans="3:7" x14ac:dyDescent="0.25">
      <c r="C94" s="109"/>
      <c r="D94" s="109"/>
      <c r="E94" s="109"/>
      <c r="F94" s="109"/>
      <c r="G94" s="109"/>
    </row>
    <row r="95" spans="3:7" x14ac:dyDescent="0.25">
      <c r="C95" s="109"/>
      <c r="D95" s="109"/>
      <c r="E95" s="109"/>
      <c r="F95" s="109"/>
      <c r="G95" s="109"/>
    </row>
    <row r="96" spans="3:7" x14ac:dyDescent="0.25">
      <c r="C96" s="109"/>
      <c r="D96" s="109"/>
      <c r="E96" s="109"/>
      <c r="F96" s="109"/>
      <c r="G96" s="109"/>
    </row>
    <row r="97" spans="3:7" x14ac:dyDescent="0.25">
      <c r="C97" s="109"/>
      <c r="D97" s="109"/>
      <c r="E97" s="109"/>
      <c r="F97" s="109"/>
      <c r="G97" s="109"/>
    </row>
    <row r="98" spans="3:7" x14ac:dyDescent="0.25">
      <c r="C98" s="109"/>
      <c r="D98" s="109"/>
      <c r="E98" s="109"/>
      <c r="F98" s="109"/>
      <c r="G98" s="109"/>
    </row>
    <row r="99" spans="3:7" x14ac:dyDescent="0.25">
      <c r="C99" s="109"/>
      <c r="D99" s="109"/>
      <c r="E99" s="109"/>
      <c r="F99" s="109"/>
      <c r="G99" s="109"/>
    </row>
    <row r="100" spans="3:7" x14ac:dyDescent="0.25">
      <c r="C100" s="109"/>
      <c r="D100" s="109"/>
      <c r="E100" s="109"/>
      <c r="F100" s="109"/>
      <c r="G100" s="109"/>
    </row>
    <row r="101" spans="3:7" x14ac:dyDescent="0.25">
      <c r="C101" s="109"/>
      <c r="D101" s="109"/>
      <c r="E101" s="109"/>
      <c r="F101" s="109"/>
      <c r="G101" s="109"/>
    </row>
    <row r="102" spans="3:7" x14ac:dyDescent="0.25">
      <c r="C102" s="109"/>
      <c r="D102" s="109"/>
      <c r="E102" s="109"/>
      <c r="F102" s="109"/>
      <c r="G102" s="109"/>
    </row>
    <row r="103" spans="3:7" x14ac:dyDescent="0.25">
      <c r="C103" s="109"/>
      <c r="D103" s="109"/>
      <c r="E103" s="109"/>
      <c r="F103" s="109"/>
      <c r="G103" s="109"/>
    </row>
    <row r="104" spans="3:7" x14ac:dyDescent="0.25">
      <c r="C104" s="109"/>
      <c r="D104" s="109"/>
      <c r="E104" s="109"/>
      <c r="F104" s="109"/>
      <c r="G104" s="109"/>
    </row>
    <row r="105" spans="3:7" x14ac:dyDescent="0.25">
      <c r="C105" s="109"/>
      <c r="D105" s="109"/>
      <c r="E105" s="109"/>
      <c r="F105" s="109"/>
      <c r="G105" s="109"/>
    </row>
    <row r="106" spans="3:7" x14ac:dyDescent="0.25">
      <c r="C106" s="109"/>
      <c r="D106" s="109"/>
      <c r="E106" s="109"/>
      <c r="F106" s="109"/>
      <c r="G106" s="109"/>
    </row>
    <row r="107" spans="3:7" x14ac:dyDescent="0.25">
      <c r="C107" s="109"/>
      <c r="D107" s="109"/>
      <c r="E107" s="109"/>
      <c r="F107" s="109"/>
      <c r="G107" s="109"/>
    </row>
    <row r="108" spans="3:7" x14ac:dyDescent="0.25">
      <c r="C108" s="109"/>
      <c r="D108" s="109"/>
      <c r="E108" s="109"/>
      <c r="F108" s="109"/>
      <c r="G108" s="109"/>
    </row>
    <row r="109" spans="3:7" x14ac:dyDescent="0.25">
      <c r="C109" s="109"/>
      <c r="D109" s="109"/>
      <c r="E109" s="109"/>
      <c r="F109" s="109"/>
      <c r="G109" s="109"/>
    </row>
    <row r="110" spans="3:7" x14ac:dyDescent="0.25">
      <c r="C110" s="109"/>
      <c r="D110" s="109"/>
      <c r="E110" s="109"/>
      <c r="F110" s="109"/>
      <c r="G110" s="109"/>
    </row>
    <row r="111" spans="3:7" x14ac:dyDescent="0.25">
      <c r="C111" s="109"/>
      <c r="D111" s="109"/>
      <c r="E111" s="109"/>
      <c r="F111" s="109"/>
      <c r="G111" s="109"/>
    </row>
    <row r="112" spans="3:7" x14ac:dyDescent="0.25">
      <c r="C112" s="109"/>
      <c r="D112" s="109"/>
      <c r="E112" s="109"/>
      <c r="F112" s="109"/>
      <c r="G112" s="109"/>
    </row>
    <row r="113" spans="3:7" x14ac:dyDescent="0.25">
      <c r="C113" s="109"/>
      <c r="D113" s="109"/>
      <c r="E113" s="109"/>
      <c r="F113" s="109"/>
      <c r="G113" s="109"/>
    </row>
    <row r="114" spans="3:7" x14ac:dyDescent="0.25">
      <c r="C114" s="109"/>
      <c r="D114" s="109"/>
      <c r="E114" s="109"/>
      <c r="F114" s="109"/>
      <c r="G114" s="109"/>
    </row>
    <row r="115" spans="3:7" x14ac:dyDescent="0.25">
      <c r="C115" s="109"/>
      <c r="D115" s="109"/>
      <c r="E115" s="109"/>
      <c r="F115" s="109"/>
      <c r="G115" s="109"/>
    </row>
    <row r="116" spans="3:7" x14ac:dyDescent="0.25">
      <c r="C116" s="109"/>
      <c r="D116" s="109"/>
      <c r="E116" s="109"/>
      <c r="F116" s="109"/>
      <c r="G116" s="109"/>
    </row>
    <row r="117" spans="3:7" x14ac:dyDescent="0.25">
      <c r="C117" s="109"/>
      <c r="D117" s="109"/>
      <c r="E117" s="109"/>
      <c r="F117" s="109"/>
      <c r="G117" s="109"/>
    </row>
    <row r="118" spans="3:7" x14ac:dyDescent="0.25">
      <c r="C118" s="109"/>
      <c r="D118" s="109"/>
      <c r="E118" s="109"/>
      <c r="F118" s="109"/>
      <c r="G118" s="109"/>
    </row>
    <row r="119" spans="3:7" x14ac:dyDescent="0.25">
      <c r="C119" s="109"/>
      <c r="D119" s="109"/>
      <c r="E119" s="109"/>
      <c r="F119" s="109"/>
      <c r="G119" s="109"/>
    </row>
    <row r="120" spans="3:7" x14ac:dyDescent="0.25">
      <c r="C120" s="109"/>
      <c r="D120" s="109"/>
      <c r="E120" s="109"/>
      <c r="F120" s="109"/>
      <c r="G120" s="109"/>
    </row>
    <row r="121" spans="3:7" x14ac:dyDescent="0.25">
      <c r="C121" s="109"/>
      <c r="D121" s="109"/>
      <c r="E121" s="109"/>
      <c r="F121" s="109"/>
      <c r="G121" s="109"/>
    </row>
    <row r="122" spans="3:7" x14ac:dyDescent="0.25">
      <c r="C122" s="109"/>
      <c r="D122" s="109"/>
      <c r="E122" s="109"/>
      <c r="F122" s="109"/>
      <c r="G122" s="109"/>
    </row>
    <row r="123" spans="3:7" x14ac:dyDescent="0.25">
      <c r="C123" s="109"/>
      <c r="D123" s="109"/>
      <c r="E123" s="109"/>
      <c r="F123" s="109"/>
      <c r="G123" s="109"/>
    </row>
    <row r="124" spans="3:7" x14ac:dyDescent="0.25">
      <c r="C124" s="109"/>
      <c r="D124" s="109"/>
      <c r="E124" s="109"/>
      <c r="F124" s="109"/>
      <c r="G124" s="109"/>
    </row>
    <row r="125" spans="3:7" x14ac:dyDescent="0.25">
      <c r="C125" s="109"/>
      <c r="D125" s="109"/>
      <c r="E125" s="109"/>
      <c r="F125" s="109"/>
      <c r="G125" s="109"/>
    </row>
    <row r="126" spans="3:7" x14ac:dyDescent="0.25">
      <c r="C126" s="109"/>
      <c r="D126" s="109"/>
      <c r="E126" s="109"/>
      <c r="F126" s="109"/>
      <c r="G126" s="109"/>
    </row>
    <row r="127" spans="3:7" x14ac:dyDescent="0.25">
      <c r="C127" s="109"/>
      <c r="D127" s="109"/>
      <c r="E127" s="109"/>
      <c r="F127" s="109"/>
      <c r="G127" s="109"/>
    </row>
    <row r="128" spans="3:7" x14ac:dyDescent="0.25">
      <c r="C128" s="109"/>
      <c r="D128" s="109"/>
      <c r="E128" s="109"/>
      <c r="F128" s="109"/>
      <c r="G128" s="109"/>
    </row>
    <row r="129" spans="3:7" x14ac:dyDescent="0.25">
      <c r="C129" s="109"/>
      <c r="D129" s="109"/>
      <c r="E129" s="109"/>
      <c r="F129" s="109"/>
      <c r="G129" s="109"/>
    </row>
    <row r="130" spans="3:7" x14ac:dyDescent="0.25">
      <c r="C130" s="109"/>
      <c r="D130" s="109"/>
      <c r="E130" s="109"/>
      <c r="F130" s="109"/>
      <c r="G130" s="109"/>
    </row>
    <row r="131" spans="3:7" x14ac:dyDescent="0.25">
      <c r="C131" s="109"/>
      <c r="D131" s="109"/>
      <c r="E131" s="109"/>
      <c r="F131" s="109"/>
      <c r="G131" s="109"/>
    </row>
    <row r="132" spans="3:7" x14ac:dyDescent="0.25">
      <c r="C132" s="109"/>
      <c r="D132" s="109"/>
      <c r="E132" s="109"/>
      <c r="F132" s="109"/>
      <c r="G132" s="109"/>
    </row>
    <row r="133" spans="3:7" x14ac:dyDescent="0.25">
      <c r="C133" s="109"/>
      <c r="D133" s="109"/>
      <c r="E133" s="109"/>
      <c r="F133" s="109"/>
      <c r="G133" s="109"/>
    </row>
    <row r="134" spans="3:7" x14ac:dyDescent="0.25">
      <c r="C134" s="109"/>
      <c r="D134" s="109"/>
      <c r="E134" s="109"/>
      <c r="F134" s="109"/>
      <c r="G134" s="109"/>
    </row>
    <row r="135" spans="3:7" x14ac:dyDescent="0.25">
      <c r="C135" s="109"/>
      <c r="D135" s="109"/>
      <c r="E135" s="109"/>
      <c r="F135" s="109"/>
      <c r="G135" s="109"/>
    </row>
    <row r="136" spans="3:7" x14ac:dyDescent="0.25">
      <c r="C136" s="109"/>
      <c r="D136" s="109"/>
      <c r="E136" s="109"/>
      <c r="F136" s="109"/>
      <c r="G136" s="109"/>
    </row>
    <row r="137" spans="3:7" x14ac:dyDescent="0.25">
      <c r="C137" s="109"/>
      <c r="D137" s="109"/>
      <c r="E137" s="109"/>
      <c r="F137" s="109"/>
      <c r="G137" s="109"/>
    </row>
    <row r="138" spans="3:7" x14ac:dyDescent="0.25">
      <c r="C138" s="109"/>
      <c r="D138" s="109"/>
      <c r="E138" s="109"/>
      <c r="F138" s="109"/>
      <c r="G138" s="109"/>
    </row>
    <row r="139" spans="3:7" x14ac:dyDescent="0.25">
      <c r="C139" s="109"/>
      <c r="D139" s="109"/>
      <c r="E139" s="109"/>
      <c r="F139" s="109"/>
      <c r="G139" s="109"/>
    </row>
    <row r="140" spans="3:7" x14ac:dyDescent="0.25">
      <c r="C140" s="109"/>
      <c r="D140" s="109"/>
      <c r="E140" s="109"/>
      <c r="F140" s="109"/>
      <c r="G140" s="109"/>
    </row>
    <row r="141" spans="3:7" x14ac:dyDescent="0.25">
      <c r="C141" s="109"/>
      <c r="D141" s="109"/>
      <c r="E141" s="109"/>
      <c r="F141" s="109"/>
      <c r="G141" s="109"/>
    </row>
    <row r="142" spans="3:7" x14ac:dyDescent="0.25">
      <c r="C142" s="109"/>
      <c r="D142" s="109"/>
      <c r="E142" s="109"/>
      <c r="F142" s="109"/>
      <c r="G142" s="109"/>
    </row>
    <row r="143" spans="3:7" x14ac:dyDescent="0.25">
      <c r="C143" s="109"/>
      <c r="D143" s="109"/>
      <c r="E143" s="109"/>
      <c r="F143" s="109"/>
      <c r="G143" s="109"/>
    </row>
    <row r="144" spans="3:7" x14ac:dyDescent="0.25">
      <c r="C144" s="109"/>
      <c r="D144" s="109"/>
      <c r="E144" s="109"/>
      <c r="F144" s="109"/>
      <c r="G144" s="109"/>
    </row>
    <row r="145" spans="3:7" x14ac:dyDescent="0.25">
      <c r="C145" s="109"/>
      <c r="D145" s="109"/>
      <c r="E145" s="109"/>
      <c r="F145" s="109"/>
      <c r="G145" s="109"/>
    </row>
    <row r="146" spans="3:7" x14ac:dyDescent="0.25">
      <c r="C146" s="109"/>
      <c r="D146" s="109"/>
      <c r="E146" s="109"/>
      <c r="F146" s="109"/>
      <c r="G146" s="109"/>
    </row>
    <row r="147" spans="3:7" x14ac:dyDescent="0.25">
      <c r="C147" s="109"/>
      <c r="D147" s="109"/>
      <c r="E147" s="109"/>
      <c r="F147" s="109"/>
      <c r="G147" s="109"/>
    </row>
    <row r="148" spans="3:7" x14ac:dyDescent="0.25">
      <c r="C148" s="109"/>
      <c r="D148" s="109"/>
      <c r="E148" s="109"/>
      <c r="F148" s="109"/>
      <c r="G148" s="109"/>
    </row>
    <row r="149" spans="3:7" x14ac:dyDescent="0.25">
      <c r="C149" s="109"/>
      <c r="D149" s="109"/>
      <c r="E149" s="109"/>
      <c r="F149" s="109"/>
      <c r="G149" s="109"/>
    </row>
    <row r="150" spans="3:7" x14ac:dyDescent="0.25">
      <c r="C150" s="109"/>
      <c r="D150" s="109"/>
      <c r="E150" s="109"/>
      <c r="F150" s="109"/>
      <c r="G150" s="109"/>
    </row>
    <row r="151" spans="3:7" x14ac:dyDescent="0.25">
      <c r="C151" s="109"/>
      <c r="D151" s="109"/>
      <c r="E151" s="109"/>
      <c r="F151" s="109"/>
      <c r="G151" s="109"/>
    </row>
    <row r="152" spans="3:7" x14ac:dyDescent="0.25">
      <c r="C152" s="109"/>
      <c r="D152" s="109"/>
      <c r="E152" s="109"/>
      <c r="F152" s="109"/>
      <c r="G152" s="109"/>
    </row>
    <row r="153" spans="3:7" x14ac:dyDescent="0.25">
      <c r="C153" s="109"/>
      <c r="D153" s="109"/>
      <c r="E153" s="109"/>
      <c r="F153" s="109"/>
      <c r="G153" s="109"/>
    </row>
    <row r="154" spans="3:7" x14ac:dyDescent="0.25">
      <c r="C154" s="109"/>
      <c r="D154" s="109"/>
      <c r="E154" s="109"/>
      <c r="F154" s="109"/>
      <c r="G154" s="109"/>
    </row>
    <row r="155" spans="3:7" x14ac:dyDescent="0.25">
      <c r="C155" s="109"/>
      <c r="D155" s="109"/>
      <c r="E155" s="109"/>
      <c r="F155" s="109"/>
      <c r="G155" s="109"/>
    </row>
    <row r="156" spans="3:7" x14ac:dyDescent="0.25">
      <c r="C156" s="109"/>
      <c r="D156" s="109"/>
      <c r="E156" s="109"/>
      <c r="F156" s="109"/>
      <c r="G156" s="109"/>
    </row>
    <row r="157" spans="3:7" x14ac:dyDescent="0.25">
      <c r="C157" s="109"/>
      <c r="D157" s="109"/>
      <c r="E157" s="109"/>
      <c r="F157" s="109"/>
      <c r="G157" s="109"/>
    </row>
    <row r="158" spans="3:7" x14ac:dyDescent="0.25">
      <c r="C158" s="109"/>
      <c r="D158" s="109"/>
      <c r="E158" s="109"/>
      <c r="F158" s="109"/>
      <c r="G158" s="109"/>
    </row>
    <row r="159" spans="3:7" x14ac:dyDescent="0.25">
      <c r="C159" s="109"/>
      <c r="D159" s="109"/>
      <c r="E159" s="109"/>
      <c r="F159" s="109"/>
      <c r="G159" s="109"/>
    </row>
    <row r="160" spans="3:7" x14ac:dyDescent="0.25">
      <c r="C160" s="109"/>
      <c r="D160" s="109"/>
      <c r="E160" s="109"/>
      <c r="F160" s="109"/>
      <c r="G160" s="109"/>
    </row>
    <row r="161" spans="3:7" x14ac:dyDescent="0.25">
      <c r="C161" s="109"/>
      <c r="D161" s="109"/>
      <c r="E161" s="109"/>
      <c r="F161" s="109"/>
      <c r="G161" s="109"/>
    </row>
    <row r="162" spans="3:7" x14ac:dyDescent="0.25">
      <c r="C162" s="109"/>
      <c r="D162" s="109"/>
      <c r="E162" s="109"/>
      <c r="F162" s="109"/>
      <c r="G162" s="109"/>
    </row>
    <row r="163" spans="3:7" x14ac:dyDescent="0.25">
      <c r="C163" s="109"/>
      <c r="D163" s="109"/>
      <c r="E163" s="109"/>
      <c r="F163" s="109"/>
      <c r="G163" s="109"/>
    </row>
    <row r="164" spans="3:7" x14ac:dyDescent="0.25">
      <c r="C164" s="109"/>
      <c r="D164" s="109"/>
      <c r="E164" s="109"/>
      <c r="F164" s="109"/>
      <c r="G164" s="109"/>
    </row>
    <row r="165" spans="3:7" x14ac:dyDescent="0.25">
      <c r="C165" s="109"/>
      <c r="D165" s="109"/>
      <c r="E165" s="109"/>
      <c r="F165" s="109"/>
      <c r="G165" s="109"/>
    </row>
    <row r="166" spans="3:7" x14ac:dyDescent="0.25">
      <c r="C166" s="109"/>
      <c r="D166" s="109"/>
      <c r="E166" s="109"/>
      <c r="F166" s="109"/>
      <c r="G166" s="109"/>
    </row>
    <row r="167" spans="3:7" x14ac:dyDescent="0.25">
      <c r="C167" s="109"/>
      <c r="D167" s="109"/>
      <c r="E167" s="109"/>
      <c r="F167" s="109"/>
      <c r="G167" s="109"/>
    </row>
    <row r="168" spans="3:7" x14ac:dyDescent="0.25">
      <c r="C168" s="109"/>
      <c r="D168" s="109"/>
      <c r="E168" s="109"/>
      <c r="F168" s="109"/>
      <c r="G168" s="109"/>
    </row>
    <row r="169" spans="3:7" x14ac:dyDescent="0.25">
      <c r="C169" s="109"/>
      <c r="D169" s="109"/>
      <c r="E169" s="109"/>
      <c r="F169" s="109"/>
      <c r="G169" s="109"/>
    </row>
    <row r="170" spans="3:7" x14ac:dyDescent="0.25">
      <c r="C170" s="109"/>
      <c r="D170" s="109"/>
      <c r="E170" s="109"/>
      <c r="F170" s="109"/>
      <c r="G170" s="109"/>
    </row>
    <row r="171" spans="3:7" x14ac:dyDescent="0.25">
      <c r="C171" s="109"/>
      <c r="D171" s="109"/>
      <c r="E171" s="109"/>
      <c r="F171" s="109"/>
      <c r="G171" s="109"/>
    </row>
    <row r="172" spans="3:7" x14ac:dyDescent="0.25">
      <c r="C172" s="109"/>
      <c r="D172" s="109"/>
      <c r="E172" s="109"/>
      <c r="F172" s="109"/>
      <c r="G172" s="109"/>
    </row>
    <row r="173" spans="3:7" x14ac:dyDescent="0.25">
      <c r="C173" s="109"/>
      <c r="D173" s="109"/>
      <c r="E173" s="109"/>
      <c r="F173" s="109"/>
      <c r="G173" s="109"/>
    </row>
    <row r="174" spans="3:7" x14ac:dyDescent="0.25">
      <c r="C174" s="109"/>
      <c r="D174" s="109"/>
      <c r="E174" s="109"/>
      <c r="F174" s="109"/>
      <c r="G174" s="109"/>
    </row>
    <row r="175" spans="3:7" x14ac:dyDescent="0.25">
      <c r="C175" s="109"/>
      <c r="D175" s="109"/>
      <c r="E175" s="109"/>
      <c r="F175" s="109"/>
      <c r="G175" s="109"/>
    </row>
    <row r="176" spans="3:7" x14ac:dyDescent="0.25">
      <c r="C176" s="109"/>
      <c r="D176" s="109"/>
      <c r="E176" s="109"/>
      <c r="F176" s="109"/>
      <c r="G176" s="109"/>
    </row>
    <row r="177" spans="3:7" x14ac:dyDescent="0.25">
      <c r="C177" s="109"/>
      <c r="D177" s="109"/>
      <c r="E177" s="109"/>
      <c r="F177" s="109"/>
      <c r="G177" s="109"/>
    </row>
    <row r="178" spans="3:7" x14ac:dyDescent="0.25">
      <c r="C178" s="109"/>
      <c r="D178" s="109"/>
      <c r="E178" s="109"/>
      <c r="F178" s="109"/>
      <c r="G178" s="109"/>
    </row>
    <row r="179" spans="3:7" x14ac:dyDescent="0.25">
      <c r="C179" s="109"/>
      <c r="D179" s="109"/>
      <c r="E179" s="109"/>
      <c r="F179" s="109"/>
      <c r="G179" s="109"/>
    </row>
    <row r="180" spans="3:7" x14ac:dyDescent="0.25">
      <c r="C180" s="109"/>
      <c r="D180" s="109"/>
      <c r="E180" s="109"/>
      <c r="F180" s="109"/>
      <c r="G180" s="109"/>
    </row>
    <row r="181" spans="3:7" x14ac:dyDescent="0.25">
      <c r="C181" s="109"/>
      <c r="D181" s="109"/>
      <c r="E181" s="109"/>
      <c r="F181" s="109"/>
      <c r="G181" s="109"/>
    </row>
    <row r="182" spans="3:7" x14ac:dyDescent="0.25">
      <c r="C182" s="109"/>
      <c r="D182" s="109"/>
      <c r="E182" s="109"/>
      <c r="F182" s="109"/>
      <c r="G182" s="109"/>
    </row>
    <row r="183" spans="3:7" x14ac:dyDescent="0.25">
      <c r="C183" s="109"/>
      <c r="D183" s="109"/>
      <c r="E183" s="109"/>
      <c r="F183" s="109"/>
      <c r="G183" s="109"/>
    </row>
    <row r="184" spans="3:7" x14ac:dyDescent="0.25">
      <c r="C184" s="109"/>
      <c r="D184" s="109"/>
      <c r="E184" s="109"/>
      <c r="F184" s="109"/>
      <c r="G184" s="109"/>
    </row>
    <row r="185" spans="3:7" x14ac:dyDescent="0.25">
      <c r="C185" s="109"/>
      <c r="D185" s="109"/>
      <c r="E185" s="109"/>
      <c r="F185" s="109"/>
      <c r="G185" s="109"/>
    </row>
    <row r="186" spans="3:7" x14ac:dyDescent="0.25">
      <c r="C186" s="109"/>
      <c r="D186" s="109"/>
      <c r="E186" s="109"/>
      <c r="F186" s="109"/>
      <c r="G186" s="109"/>
    </row>
    <row r="187" spans="3:7" x14ac:dyDescent="0.25">
      <c r="C187" s="109"/>
      <c r="D187" s="109"/>
      <c r="E187" s="109"/>
      <c r="F187" s="109"/>
      <c r="G187" s="109"/>
    </row>
    <row r="188" spans="3:7" x14ac:dyDescent="0.25">
      <c r="C188" s="109"/>
      <c r="D188" s="109"/>
      <c r="E188" s="109"/>
      <c r="F188" s="109"/>
      <c r="G188" s="109"/>
    </row>
    <row r="189" spans="3:7" x14ac:dyDescent="0.25">
      <c r="C189" s="109"/>
      <c r="D189" s="109"/>
      <c r="E189" s="109"/>
      <c r="F189" s="109"/>
      <c r="G189" s="109"/>
    </row>
    <row r="190" spans="3:7" x14ac:dyDescent="0.25">
      <c r="C190" s="109"/>
      <c r="D190" s="109"/>
      <c r="E190" s="109"/>
      <c r="F190" s="109"/>
      <c r="G190" s="109"/>
    </row>
    <row r="191" spans="3:7" x14ac:dyDescent="0.25">
      <c r="C191" s="109"/>
      <c r="D191" s="109"/>
      <c r="E191" s="109"/>
      <c r="F191" s="109"/>
      <c r="G191" s="109"/>
    </row>
    <row r="192" spans="3:7" x14ac:dyDescent="0.25">
      <c r="C192" s="109"/>
      <c r="D192" s="109"/>
      <c r="E192" s="109"/>
      <c r="F192" s="109"/>
      <c r="G192" s="109"/>
    </row>
    <row r="193" spans="3:7" x14ac:dyDescent="0.25">
      <c r="C193" s="109"/>
      <c r="D193" s="109"/>
      <c r="E193" s="109"/>
      <c r="F193" s="109"/>
      <c r="G193" s="109"/>
    </row>
    <row r="194" spans="3:7" x14ac:dyDescent="0.25">
      <c r="C194" s="109"/>
      <c r="D194" s="109"/>
      <c r="E194" s="109"/>
      <c r="F194" s="109"/>
      <c r="G194" s="109"/>
    </row>
    <row r="195" spans="3:7" x14ac:dyDescent="0.25">
      <c r="C195" s="109"/>
      <c r="D195" s="109"/>
      <c r="E195" s="109"/>
      <c r="F195" s="109"/>
      <c r="G195" s="109"/>
    </row>
    <row r="196" spans="3:7" x14ac:dyDescent="0.25">
      <c r="C196" s="109"/>
      <c r="D196" s="109"/>
      <c r="E196" s="109"/>
      <c r="F196" s="109"/>
      <c r="G196" s="109"/>
    </row>
    <row r="197" spans="3:7" x14ac:dyDescent="0.25">
      <c r="C197" s="109"/>
      <c r="D197" s="109"/>
      <c r="E197" s="109"/>
      <c r="F197" s="109"/>
      <c r="G197" s="109"/>
    </row>
    <row r="198" spans="3:7" x14ac:dyDescent="0.25">
      <c r="C198" s="109"/>
      <c r="D198" s="109"/>
      <c r="E198" s="109"/>
      <c r="F198" s="109"/>
      <c r="G198" s="109"/>
    </row>
    <row r="199" spans="3:7" x14ac:dyDescent="0.25">
      <c r="C199" s="109"/>
      <c r="D199" s="109"/>
      <c r="E199" s="109"/>
      <c r="F199" s="109"/>
      <c r="G199" s="109"/>
    </row>
    <row r="200" spans="3:7" x14ac:dyDescent="0.25">
      <c r="C200" s="109"/>
      <c r="D200" s="109"/>
      <c r="E200" s="109"/>
      <c r="F200" s="109"/>
      <c r="G200" s="109"/>
    </row>
    <row r="201" spans="3:7" x14ac:dyDescent="0.25">
      <c r="C201" s="109"/>
      <c r="D201" s="109"/>
      <c r="E201" s="109"/>
      <c r="F201" s="109"/>
      <c r="G201" s="109"/>
    </row>
    <row r="202" spans="3:7" x14ac:dyDescent="0.25">
      <c r="C202" s="109"/>
      <c r="D202" s="109"/>
      <c r="E202" s="109"/>
      <c r="F202" s="109"/>
      <c r="G202" s="109"/>
    </row>
    <row r="203" spans="3:7" x14ac:dyDescent="0.25">
      <c r="C203" s="109"/>
      <c r="D203" s="109"/>
      <c r="E203" s="109"/>
      <c r="F203" s="109"/>
      <c r="G203" s="109"/>
    </row>
    <row r="204" spans="3:7" x14ac:dyDescent="0.25">
      <c r="C204" s="109"/>
      <c r="D204" s="109"/>
      <c r="E204" s="109"/>
      <c r="F204" s="109"/>
      <c r="G204" s="109"/>
    </row>
    <row r="205" spans="3:7" x14ac:dyDescent="0.25">
      <c r="C205" s="109"/>
      <c r="D205" s="109"/>
      <c r="E205" s="109"/>
      <c r="F205" s="109"/>
      <c r="G205" s="109"/>
    </row>
    <row r="206" spans="3:7" x14ac:dyDescent="0.25">
      <c r="C206" s="109"/>
      <c r="D206" s="109"/>
      <c r="E206" s="109"/>
      <c r="F206" s="109"/>
      <c r="G206" s="109"/>
    </row>
    <row r="207" spans="3:7" x14ac:dyDescent="0.25">
      <c r="C207" s="109"/>
      <c r="D207" s="109"/>
      <c r="E207" s="109"/>
      <c r="F207" s="109"/>
      <c r="G207" s="109"/>
    </row>
    <row r="208" spans="3:7" x14ac:dyDescent="0.25">
      <c r="C208" s="109"/>
      <c r="D208" s="109"/>
      <c r="E208" s="109"/>
      <c r="F208" s="109"/>
      <c r="G208" s="109"/>
    </row>
    <row r="209" spans="3:7" x14ac:dyDescent="0.25">
      <c r="C209" s="109"/>
      <c r="D209" s="109"/>
      <c r="E209" s="109"/>
      <c r="F209" s="109"/>
      <c r="G209" s="109"/>
    </row>
    <row r="210" spans="3:7" x14ac:dyDescent="0.25">
      <c r="C210" s="109"/>
      <c r="D210" s="109"/>
      <c r="E210" s="109"/>
      <c r="F210" s="109"/>
      <c r="G210" s="109"/>
    </row>
    <row r="211" spans="3:7" x14ac:dyDescent="0.25">
      <c r="C211" s="109"/>
      <c r="D211" s="109"/>
      <c r="E211" s="109"/>
      <c r="F211" s="109"/>
      <c r="G211" s="109"/>
    </row>
    <row r="212" spans="3:7" x14ac:dyDescent="0.25">
      <c r="C212" s="109"/>
      <c r="D212" s="109"/>
      <c r="E212" s="109"/>
      <c r="F212" s="109"/>
      <c r="G212" s="109"/>
    </row>
    <row r="213" spans="3:7" x14ac:dyDescent="0.25">
      <c r="C213" s="109"/>
      <c r="D213" s="109"/>
      <c r="E213" s="109"/>
      <c r="F213" s="109"/>
      <c r="G213" s="109"/>
    </row>
    <row r="214" spans="3:7" x14ac:dyDescent="0.25">
      <c r="C214" s="109"/>
      <c r="D214" s="109"/>
      <c r="E214" s="109"/>
      <c r="F214" s="109"/>
      <c r="G214" s="109"/>
    </row>
    <row r="215" spans="3:7" x14ac:dyDescent="0.25">
      <c r="C215" s="109"/>
      <c r="D215" s="109"/>
      <c r="E215" s="109"/>
      <c r="F215" s="109"/>
      <c r="G215" s="109"/>
    </row>
    <row r="216" spans="3:7" x14ac:dyDescent="0.25">
      <c r="C216" s="109"/>
      <c r="D216" s="109"/>
      <c r="E216" s="109"/>
      <c r="F216" s="109"/>
      <c r="G216" s="109"/>
    </row>
    <row r="217" spans="3:7" x14ac:dyDescent="0.25">
      <c r="C217" s="109"/>
      <c r="D217" s="109"/>
      <c r="E217" s="109"/>
      <c r="F217" s="109"/>
      <c r="G217" s="109"/>
    </row>
    <row r="218" spans="3:7" x14ac:dyDescent="0.25">
      <c r="C218" s="109"/>
      <c r="D218" s="109"/>
      <c r="E218" s="109"/>
      <c r="F218" s="109"/>
      <c r="G218" s="109"/>
    </row>
    <row r="219" spans="3:7" x14ac:dyDescent="0.25">
      <c r="C219" s="109"/>
      <c r="D219" s="109"/>
      <c r="E219" s="109"/>
      <c r="F219" s="109"/>
      <c r="G219" s="109"/>
    </row>
    <row r="220" spans="3:7" x14ac:dyDescent="0.25">
      <c r="C220" s="109"/>
      <c r="D220" s="109"/>
      <c r="E220" s="109"/>
      <c r="F220" s="109"/>
      <c r="G220" s="109"/>
    </row>
    <row r="221" spans="3:7" x14ac:dyDescent="0.25">
      <c r="C221" s="109"/>
      <c r="D221" s="109"/>
      <c r="E221" s="109"/>
      <c r="F221" s="109"/>
      <c r="G221" s="109"/>
    </row>
    <row r="222" spans="3:7" x14ac:dyDescent="0.25">
      <c r="C222" s="109"/>
      <c r="D222" s="109"/>
      <c r="E222" s="109"/>
      <c r="F222" s="109"/>
      <c r="G222" s="109"/>
    </row>
    <row r="223" spans="3:7" x14ac:dyDescent="0.25">
      <c r="C223" s="109"/>
      <c r="D223" s="109"/>
      <c r="E223" s="109"/>
      <c r="F223" s="109"/>
      <c r="G223" s="109"/>
    </row>
    <row r="224" spans="3:7" x14ac:dyDescent="0.25">
      <c r="C224" s="109"/>
      <c r="D224" s="109"/>
      <c r="E224" s="109"/>
      <c r="F224" s="109"/>
      <c r="G224" s="109"/>
    </row>
    <row r="225" spans="3:7" x14ac:dyDescent="0.25">
      <c r="C225" s="109"/>
      <c r="D225" s="109"/>
      <c r="E225" s="109"/>
      <c r="F225" s="109"/>
      <c r="G225" s="109"/>
    </row>
    <row r="226" spans="3:7" x14ac:dyDescent="0.25">
      <c r="C226" s="109"/>
      <c r="D226" s="109"/>
      <c r="E226" s="109"/>
      <c r="F226" s="109"/>
      <c r="G226" s="109"/>
    </row>
    <row r="227" spans="3:7" x14ac:dyDescent="0.25">
      <c r="C227" s="109"/>
      <c r="D227" s="109"/>
      <c r="E227" s="109"/>
      <c r="F227" s="109"/>
      <c r="G227" s="109"/>
    </row>
    <row r="228" spans="3:7" x14ac:dyDescent="0.25">
      <c r="C228" s="109"/>
      <c r="D228" s="109"/>
      <c r="E228" s="109"/>
      <c r="F228" s="109"/>
      <c r="G228" s="109"/>
    </row>
    <row r="229" spans="3:7" x14ac:dyDescent="0.25">
      <c r="C229" s="109"/>
      <c r="D229" s="109"/>
      <c r="E229" s="109"/>
      <c r="F229" s="109"/>
      <c r="G229" s="109"/>
    </row>
    <row r="230" spans="3:7" x14ac:dyDescent="0.25">
      <c r="C230" s="109"/>
      <c r="D230" s="109"/>
      <c r="E230" s="109"/>
      <c r="F230" s="109"/>
      <c r="G230" s="109"/>
    </row>
    <row r="231" spans="3:7" x14ac:dyDescent="0.25">
      <c r="C231" s="109"/>
      <c r="D231" s="109"/>
      <c r="E231" s="109"/>
      <c r="F231" s="109"/>
      <c r="G231" s="109"/>
    </row>
    <row r="232" spans="3:7" x14ac:dyDescent="0.25">
      <c r="C232" s="109"/>
      <c r="D232" s="109"/>
      <c r="E232" s="109"/>
      <c r="F232" s="109"/>
      <c r="G232" s="109"/>
    </row>
    <row r="233" spans="3:7" x14ac:dyDescent="0.25">
      <c r="C233" s="109"/>
      <c r="D233" s="109"/>
      <c r="E233" s="109"/>
      <c r="F233" s="109"/>
      <c r="G233" s="109"/>
    </row>
    <row r="234" spans="3:7" x14ac:dyDescent="0.25">
      <c r="C234" s="109"/>
      <c r="D234" s="109"/>
      <c r="E234" s="109"/>
      <c r="F234" s="109"/>
      <c r="G234" s="109"/>
    </row>
    <row r="235" spans="3:7" x14ac:dyDescent="0.25">
      <c r="C235" s="109"/>
      <c r="D235" s="109"/>
      <c r="E235" s="109"/>
      <c r="F235" s="109"/>
      <c r="G235" s="109"/>
    </row>
    <row r="236" spans="3:7" x14ac:dyDescent="0.25">
      <c r="C236" s="109"/>
      <c r="D236" s="109"/>
      <c r="E236" s="109"/>
      <c r="F236" s="109"/>
      <c r="G236" s="109"/>
    </row>
    <row r="237" spans="3:7" x14ac:dyDescent="0.25">
      <c r="C237" s="109"/>
      <c r="D237" s="109"/>
      <c r="E237" s="109"/>
      <c r="F237" s="109"/>
      <c r="G237" s="109"/>
    </row>
    <row r="238" spans="3:7" x14ac:dyDescent="0.25">
      <c r="C238" s="109"/>
      <c r="D238" s="109"/>
      <c r="E238" s="109"/>
      <c r="F238" s="109"/>
      <c r="G238" s="109"/>
    </row>
    <row r="239" spans="3:7" x14ac:dyDescent="0.25">
      <c r="C239" s="109"/>
      <c r="D239" s="109"/>
      <c r="E239" s="109"/>
      <c r="F239" s="109"/>
      <c r="G239" s="109"/>
    </row>
    <row r="240" spans="3:7" x14ac:dyDescent="0.25">
      <c r="C240" s="109"/>
      <c r="D240" s="109"/>
      <c r="E240" s="109"/>
      <c r="F240" s="109"/>
      <c r="G240" s="109"/>
    </row>
    <row r="241" spans="3:7" x14ac:dyDescent="0.25">
      <c r="C241" s="109"/>
      <c r="D241" s="109"/>
      <c r="E241" s="109"/>
      <c r="F241" s="109"/>
      <c r="G241" s="109"/>
    </row>
    <row r="242" spans="3:7" x14ac:dyDescent="0.25">
      <c r="C242" s="109"/>
      <c r="D242" s="109"/>
      <c r="E242" s="109"/>
      <c r="F242" s="109"/>
      <c r="G242" s="109"/>
    </row>
    <row r="243" spans="3:7" x14ac:dyDescent="0.25">
      <c r="C243" s="109"/>
      <c r="D243" s="109"/>
      <c r="E243" s="109"/>
      <c r="F243" s="109"/>
      <c r="G243" s="109"/>
    </row>
    <row r="244" spans="3:7" x14ac:dyDescent="0.25">
      <c r="C244" s="109"/>
      <c r="D244" s="109"/>
      <c r="E244" s="109"/>
      <c r="F244" s="109"/>
      <c r="G244" s="109"/>
    </row>
    <row r="245" spans="3:7" x14ac:dyDescent="0.25">
      <c r="C245" s="109"/>
      <c r="D245" s="109"/>
      <c r="E245" s="109"/>
      <c r="F245" s="109"/>
      <c r="G245" s="109"/>
    </row>
    <row r="246" spans="3:7" x14ac:dyDescent="0.25">
      <c r="C246" s="109"/>
      <c r="D246" s="109"/>
      <c r="E246" s="109"/>
      <c r="F246" s="109"/>
      <c r="G246" s="109"/>
    </row>
    <row r="247" spans="3:7" x14ac:dyDescent="0.25">
      <c r="C247" s="109"/>
      <c r="D247" s="109"/>
      <c r="E247" s="109"/>
      <c r="F247" s="109"/>
      <c r="G247" s="109"/>
    </row>
    <row r="248" spans="3:7" x14ac:dyDescent="0.25">
      <c r="C248" s="109"/>
      <c r="D248" s="109"/>
      <c r="E248" s="109"/>
      <c r="F248" s="109"/>
      <c r="G248" s="109"/>
    </row>
    <row r="249" spans="3:7" x14ac:dyDescent="0.25">
      <c r="C249" s="109"/>
      <c r="D249" s="109"/>
      <c r="E249" s="109"/>
      <c r="F249" s="109"/>
      <c r="G249" s="109"/>
    </row>
    <row r="250" spans="3:7" x14ac:dyDescent="0.25">
      <c r="C250" s="109"/>
      <c r="D250" s="109"/>
      <c r="E250" s="109"/>
      <c r="F250" s="109"/>
      <c r="G250" s="109"/>
    </row>
    <row r="251" spans="3:7" x14ac:dyDescent="0.25">
      <c r="C251" s="109"/>
      <c r="D251" s="109"/>
      <c r="E251" s="109"/>
      <c r="F251" s="109"/>
      <c r="G251" s="109"/>
    </row>
    <row r="252" spans="3:7" x14ac:dyDescent="0.25">
      <c r="C252" s="109"/>
      <c r="D252" s="109"/>
      <c r="E252" s="109"/>
      <c r="F252" s="109"/>
      <c r="G252" s="109"/>
    </row>
    <row r="253" spans="3:7" x14ac:dyDescent="0.25">
      <c r="C253" s="109"/>
      <c r="D253" s="109"/>
      <c r="E253" s="109"/>
      <c r="F253" s="109"/>
      <c r="G253" s="109"/>
    </row>
    <row r="254" spans="3:7" x14ac:dyDescent="0.25">
      <c r="C254" s="109"/>
      <c r="D254" s="109"/>
      <c r="E254" s="109"/>
      <c r="F254" s="109"/>
      <c r="G254" s="109"/>
    </row>
    <row r="255" spans="3:7" x14ac:dyDescent="0.25">
      <c r="C255" s="109"/>
      <c r="D255" s="109"/>
      <c r="E255" s="109"/>
      <c r="F255" s="109"/>
      <c r="G255" s="109"/>
    </row>
    <row r="256" spans="3:7" x14ac:dyDescent="0.25">
      <c r="C256" s="109"/>
      <c r="D256" s="109"/>
      <c r="E256" s="109"/>
      <c r="F256" s="109"/>
      <c r="G256" s="109"/>
    </row>
    <row r="257" spans="3:7" x14ac:dyDescent="0.25">
      <c r="C257" s="109"/>
      <c r="D257" s="109"/>
      <c r="E257" s="109"/>
      <c r="F257" s="109"/>
      <c r="G257" s="109"/>
    </row>
    <row r="258" spans="3:7" x14ac:dyDescent="0.25">
      <c r="C258" s="109"/>
      <c r="D258" s="109"/>
      <c r="E258" s="109"/>
      <c r="F258" s="109"/>
      <c r="G258" s="109"/>
    </row>
    <row r="259" spans="3:7" x14ac:dyDescent="0.25">
      <c r="C259" s="109"/>
      <c r="D259" s="109"/>
      <c r="E259" s="109"/>
      <c r="F259" s="109"/>
      <c r="G259" s="109"/>
    </row>
    <row r="260" spans="3:7" x14ac:dyDescent="0.25">
      <c r="C260" s="109"/>
      <c r="D260" s="109"/>
      <c r="E260" s="109"/>
      <c r="F260" s="109"/>
      <c r="G260" s="109"/>
    </row>
    <row r="261" spans="3:7" x14ac:dyDescent="0.25">
      <c r="C261" s="109"/>
      <c r="D261" s="109"/>
      <c r="E261" s="109"/>
      <c r="F261" s="109"/>
      <c r="G261" s="109"/>
    </row>
    <row r="262" spans="3:7" x14ac:dyDescent="0.25">
      <c r="C262" s="109"/>
      <c r="D262" s="109"/>
      <c r="E262" s="109"/>
      <c r="F262" s="109"/>
      <c r="G262" s="109"/>
    </row>
    <row r="263" spans="3:7" x14ac:dyDescent="0.25">
      <c r="C263" s="109"/>
      <c r="D263" s="109"/>
      <c r="E263" s="109"/>
      <c r="F263" s="109"/>
      <c r="G263" s="109"/>
    </row>
    <row r="264" spans="3:7" x14ac:dyDescent="0.25">
      <c r="C264" s="109"/>
      <c r="D264" s="109"/>
      <c r="E264" s="109"/>
      <c r="F264" s="109"/>
      <c r="G264" s="109"/>
    </row>
    <row r="265" spans="3:7" x14ac:dyDescent="0.25">
      <c r="C265" s="109"/>
      <c r="D265" s="109"/>
      <c r="E265" s="109"/>
      <c r="F265" s="109"/>
      <c r="G265" s="109"/>
    </row>
    <row r="266" spans="3:7" x14ac:dyDescent="0.25">
      <c r="C266" s="109"/>
      <c r="D266" s="109"/>
      <c r="E266" s="109"/>
      <c r="F266" s="109"/>
      <c r="G266" s="109"/>
    </row>
    <row r="267" spans="3:7" x14ac:dyDescent="0.25">
      <c r="C267" s="109"/>
      <c r="D267" s="109"/>
      <c r="E267" s="109"/>
      <c r="F267" s="109"/>
      <c r="G267" s="109"/>
    </row>
    <row r="268" spans="3:7" x14ac:dyDescent="0.25">
      <c r="C268" s="109"/>
      <c r="D268" s="109"/>
      <c r="E268" s="109"/>
      <c r="F268" s="109"/>
      <c r="G268" s="109"/>
    </row>
    <row r="269" spans="3:7" x14ac:dyDescent="0.25">
      <c r="C269" s="109"/>
      <c r="D269" s="109"/>
      <c r="E269" s="109"/>
      <c r="F269" s="109"/>
      <c r="G269" s="109"/>
    </row>
    <row r="270" spans="3:7" x14ac:dyDescent="0.25">
      <c r="C270" s="109"/>
      <c r="D270" s="109"/>
      <c r="E270" s="109"/>
      <c r="F270" s="109"/>
      <c r="G270" s="109"/>
    </row>
    <row r="271" spans="3:7" x14ac:dyDescent="0.25">
      <c r="C271" s="109"/>
      <c r="D271" s="109"/>
      <c r="E271" s="109"/>
      <c r="F271" s="109"/>
      <c r="G271" s="109"/>
    </row>
    <row r="272" spans="3:7" x14ac:dyDescent="0.25">
      <c r="C272" s="109"/>
      <c r="D272" s="109"/>
      <c r="E272" s="109"/>
      <c r="F272" s="109"/>
      <c r="G272" s="109"/>
    </row>
    <row r="273" spans="3:7" x14ac:dyDescent="0.25">
      <c r="C273" s="109"/>
      <c r="D273" s="109"/>
      <c r="E273" s="109"/>
      <c r="F273" s="109"/>
      <c r="G273" s="109"/>
    </row>
    <row r="274" spans="3:7" x14ac:dyDescent="0.25">
      <c r="C274" s="109"/>
      <c r="D274" s="109"/>
      <c r="E274" s="109"/>
      <c r="F274" s="109"/>
      <c r="G274" s="109"/>
    </row>
    <row r="275" spans="3:7" x14ac:dyDescent="0.25">
      <c r="C275" s="109"/>
      <c r="D275" s="109"/>
      <c r="E275" s="109"/>
      <c r="F275" s="109"/>
      <c r="G275" s="109"/>
    </row>
    <row r="276" spans="3:7" x14ac:dyDescent="0.25">
      <c r="C276" s="109"/>
      <c r="D276" s="109"/>
      <c r="E276" s="109"/>
      <c r="F276" s="109"/>
      <c r="G276" s="109"/>
    </row>
    <row r="277" spans="3:7" x14ac:dyDescent="0.25">
      <c r="C277" s="109"/>
      <c r="D277" s="109"/>
      <c r="E277" s="109"/>
      <c r="F277" s="109"/>
      <c r="G277" s="109"/>
    </row>
    <row r="278" spans="3:7" x14ac:dyDescent="0.25">
      <c r="C278" s="109"/>
      <c r="D278" s="109"/>
      <c r="E278" s="109"/>
      <c r="F278" s="109"/>
      <c r="G278" s="109"/>
    </row>
    <row r="279" spans="3:7" x14ac:dyDescent="0.25">
      <c r="C279" s="109"/>
      <c r="D279" s="109"/>
      <c r="E279" s="109"/>
      <c r="F279" s="109"/>
      <c r="G279" s="109"/>
    </row>
    <row r="280" spans="3:7" x14ac:dyDescent="0.25">
      <c r="C280" s="109"/>
      <c r="D280" s="109"/>
      <c r="E280" s="109"/>
      <c r="F280" s="109"/>
      <c r="G280" s="109"/>
    </row>
    <row r="281" spans="3:7" x14ac:dyDescent="0.25">
      <c r="C281" s="109"/>
      <c r="D281" s="109"/>
      <c r="E281" s="109"/>
      <c r="F281" s="109"/>
      <c r="G281" s="109"/>
    </row>
    <row r="282" spans="3:7" x14ac:dyDescent="0.25">
      <c r="C282" s="109"/>
      <c r="D282" s="109"/>
      <c r="E282" s="109"/>
      <c r="F282" s="109"/>
      <c r="G282" s="109"/>
    </row>
    <row r="283" spans="3:7" x14ac:dyDescent="0.25">
      <c r="C283" s="109"/>
      <c r="D283" s="109"/>
      <c r="E283" s="109"/>
      <c r="F283" s="109"/>
      <c r="G283" s="109"/>
    </row>
    <row r="284" spans="3:7" x14ac:dyDescent="0.25">
      <c r="C284" s="109"/>
      <c r="D284" s="109"/>
      <c r="E284" s="109"/>
      <c r="F284" s="109"/>
      <c r="G284" s="109"/>
    </row>
    <row r="285" spans="3:7" x14ac:dyDescent="0.25">
      <c r="C285" s="109"/>
      <c r="D285" s="109"/>
      <c r="E285" s="109"/>
      <c r="F285" s="109"/>
      <c r="G285" s="109"/>
    </row>
    <row r="286" spans="3:7" x14ac:dyDescent="0.25">
      <c r="C286" s="109"/>
      <c r="D286" s="109"/>
      <c r="E286" s="109"/>
      <c r="F286" s="109"/>
      <c r="G286" s="109"/>
    </row>
    <row r="287" spans="3:7" x14ac:dyDescent="0.25">
      <c r="C287" s="109"/>
      <c r="D287" s="109"/>
      <c r="E287" s="109"/>
      <c r="F287" s="109"/>
      <c r="G287" s="109"/>
    </row>
    <row r="288" spans="3:7" x14ac:dyDescent="0.25">
      <c r="C288" s="109"/>
      <c r="D288" s="109"/>
      <c r="E288" s="109"/>
      <c r="F288" s="109"/>
      <c r="G288" s="109"/>
    </row>
    <row r="289" spans="3:7" x14ac:dyDescent="0.25">
      <c r="C289" s="109"/>
      <c r="D289" s="109"/>
      <c r="E289" s="109"/>
      <c r="F289" s="109"/>
      <c r="G289" s="109"/>
    </row>
    <row r="290" spans="3:7" x14ac:dyDescent="0.25">
      <c r="C290" s="109"/>
      <c r="D290" s="109"/>
      <c r="E290" s="109"/>
      <c r="F290" s="109"/>
      <c r="G290" s="109"/>
    </row>
    <row r="291" spans="3:7" x14ac:dyDescent="0.25">
      <c r="C291" s="109"/>
      <c r="D291" s="109"/>
      <c r="E291" s="109"/>
      <c r="F291" s="109"/>
      <c r="G291" s="109"/>
    </row>
    <row r="292" spans="3:7" x14ac:dyDescent="0.25">
      <c r="C292" s="109"/>
      <c r="D292" s="109"/>
      <c r="E292" s="109"/>
      <c r="F292" s="109"/>
      <c r="G292" s="109"/>
    </row>
    <row r="293" spans="3:7" x14ac:dyDescent="0.25">
      <c r="C293" s="109"/>
      <c r="D293" s="109"/>
      <c r="E293" s="109"/>
      <c r="F293" s="109"/>
      <c r="G293" s="109"/>
    </row>
    <row r="294" spans="3:7" x14ac:dyDescent="0.25">
      <c r="C294" s="109"/>
      <c r="D294" s="109"/>
      <c r="E294" s="109"/>
      <c r="F294" s="109"/>
      <c r="G294" s="109"/>
    </row>
    <row r="295" spans="3:7" x14ac:dyDescent="0.25">
      <c r="C295" s="109"/>
      <c r="D295" s="109"/>
      <c r="E295" s="109"/>
      <c r="F295" s="109"/>
      <c r="G295" s="109"/>
    </row>
    <row r="296" spans="3:7" x14ac:dyDescent="0.25">
      <c r="C296" s="109"/>
      <c r="D296" s="109"/>
      <c r="E296" s="109"/>
      <c r="F296" s="109"/>
      <c r="G296" s="109"/>
    </row>
    <row r="297" spans="3:7" x14ac:dyDescent="0.25">
      <c r="C297" s="109"/>
      <c r="D297" s="109"/>
      <c r="E297" s="109"/>
      <c r="F297" s="109"/>
      <c r="G297" s="109"/>
    </row>
    <row r="298" spans="3:7" x14ac:dyDescent="0.25">
      <c r="C298" s="109"/>
      <c r="D298" s="109"/>
      <c r="E298" s="109"/>
      <c r="F298" s="109"/>
      <c r="G298" s="109"/>
    </row>
    <row r="299" spans="3:7" x14ac:dyDescent="0.25">
      <c r="C299" s="109"/>
      <c r="D299" s="109"/>
      <c r="E299" s="109"/>
      <c r="F299" s="109"/>
      <c r="G299" s="109"/>
    </row>
    <row r="300" spans="3:7" x14ac:dyDescent="0.25">
      <c r="C300" s="109"/>
      <c r="D300" s="109"/>
      <c r="E300" s="109"/>
      <c r="F300" s="109"/>
      <c r="G300" s="109"/>
    </row>
    <row r="301" spans="3:7" x14ac:dyDescent="0.25">
      <c r="C301" s="109"/>
      <c r="D301" s="109"/>
      <c r="E301" s="109"/>
      <c r="F301" s="109"/>
      <c r="G301" s="109"/>
    </row>
    <row r="302" spans="3:7" x14ac:dyDescent="0.25">
      <c r="C302" s="109"/>
      <c r="D302" s="109"/>
      <c r="E302" s="109"/>
      <c r="F302" s="109"/>
      <c r="G302" s="109"/>
    </row>
    <row r="303" spans="3:7" x14ac:dyDescent="0.25">
      <c r="C303" s="109"/>
      <c r="D303" s="109"/>
      <c r="E303" s="109"/>
      <c r="F303" s="109"/>
      <c r="G303" s="109"/>
    </row>
    <row r="304" spans="3:7" x14ac:dyDescent="0.25">
      <c r="C304" s="109"/>
      <c r="D304" s="109"/>
      <c r="E304" s="109"/>
      <c r="F304" s="109"/>
      <c r="G304" s="109"/>
    </row>
    <row r="305" spans="3:7" x14ac:dyDescent="0.25">
      <c r="C305" s="109"/>
      <c r="D305" s="109"/>
      <c r="E305" s="109"/>
      <c r="F305" s="109"/>
      <c r="G305" s="109"/>
    </row>
    <row r="306" spans="3:7" x14ac:dyDescent="0.25">
      <c r="C306" s="109"/>
      <c r="D306" s="109"/>
      <c r="E306" s="109"/>
      <c r="F306" s="109"/>
      <c r="G306" s="109"/>
    </row>
    <row r="307" spans="3:7" x14ac:dyDescent="0.25">
      <c r="C307" s="109"/>
      <c r="D307" s="109"/>
      <c r="E307" s="109"/>
      <c r="F307" s="109"/>
      <c r="G307" s="109"/>
    </row>
    <row r="308" spans="3:7" x14ac:dyDescent="0.25">
      <c r="C308" s="109"/>
      <c r="D308" s="109"/>
      <c r="E308" s="109"/>
      <c r="F308" s="109"/>
      <c r="G308" s="109"/>
    </row>
    <row r="309" spans="3:7" x14ac:dyDescent="0.25">
      <c r="C309" s="109"/>
      <c r="D309" s="109"/>
      <c r="E309" s="109"/>
      <c r="F309" s="109"/>
      <c r="G309" s="109"/>
    </row>
    <row r="310" spans="3:7" x14ac:dyDescent="0.25">
      <c r="C310" s="109"/>
      <c r="D310" s="109"/>
      <c r="E310" s="109"/>
      <c r="F310" s="109"/>
      <c r="G310" s="109"/>
    </row>
    <row r="311" spans="3:7" x14ac:dyDescent="0.25">
      <c r="C311" s="109"/>
      <c r="D311" s="109"/>
      <c r="E311" s="109"/>
      <c r="F311" s="109"/>
      <c r="G311" s="109"/>
    </row>
    <row r="312" spans="3:7" x14ac:dyDescent="0.25">
      <c r="C312" s="109"/>
      <c r="D312" s="109"/>
      <c r="E312" s="109"/>
      <c r="F312" s="109"/>
      <c r="G312" s="109"/>
    </row>
    <row r="313" spans="3:7" x14ac:dyDescent="0.25">
      <c r="C313" s="109"/>
      <c r="D313" s="109"/>
      <c r="E313" s="109"/>
      <c r="F313" s="109"/>
      <c r="G313" s="109"/>
    </row>
    <row r="314" spans="3:7" x14ac:dyDescent="0.25">
      <c r="C314" s="109"/>
      <c r="D314" s="109"/>
      <c r="E314" s="109"/>
      <c r="F314" s="109"/>
      <c r="G314" s="109"/>
    </row>
    <row r="315" spans="3:7" x14ac:dyDescent="0.25">
      <c r="C315" s="109"/>
      <c r="D315" s="109"/>
      <c r="E315" s="109"/>
      <c r="F315" s="109"/>
      <c r="G315" s="109"/>
    </row>
    <row r="316" spans="3:7" x14ac:dyDescent="0.25">
      <c r="C316" s="109"/>
      <c r="D316" s="109"/>
      <c r="E316" s="109"/>
      <c r="F316" s="109"/>
      <c r="G316" s="109"/>
    </row>
    <row r="317" spans="3:7" x14ac:dyDescent="0.25">
      <c r="C317" s="109"/>
      <c r="D317" s="109"/>
      <c r="E317" s="109"/>
      <c r="F317" s="109"/>
      <c r="G317" s="109"/>
    </row>
    <row r="318" spans="3:7" x14ac:dyDescent="0.25">
      <c r="C318" s="109"/>
      <c r="D318" s="109"/>
      <c r="E318" s="109"/>
      <c r="F318" s="109"/>
      <c r="G318" s="109"/>
    </row>
    <row r="319" spans="3:7" x14ac:dyDescent="0.25">
      <c r="C319" s="109"/>
      <c r="D319" s="109"/>
      <c r="E319" s="109"/>
      <c r="F319" s="109"/>
      <c r="G319" s="109"/>
    </row>
    <row r="320" spans="3:7" x14ac:dyDescent="0.25">
      <c r="C320" s="109"/>
      <c r="D320" s="109"/>
      <c r="E320" s="109"/>
      <c r="F320" s="109"/>
      <c r="G320" s="109"/>
    </row>
    <row r="321" spans="3:7" x14ac:dyDescent="0.25">
      <c r="C321" s="109"/>
      <c r="D321" s="109"/>
      <c r="E321" s="109"/>
      <c r="F321" s="109"/>
      <c r="G321" s="109"/>
    </row>
    <row r="322" spans="3:7" x14ac:dyDescent="0.25">
      <c r="C322" s="109"/>
      <c r="D322" s="109"/>
      <c r="E322" s="109"/>
      <c r="F322" s="109"/>
      <c r="G322" s="109"/>
    </row>
    <row r="323" spans="3:7" x14ac:dyDescent="0.25">
      <c r="C323" s="109"/>
      <c r="D323" s="109"/>
      <c r="E323" s="109"/>
      <c r="F323" s="109"/>
      <c r="G323" s="109"/>
    </row>
    <row r="324" spans="3:7" x14ac:dyDescent="0.25">
      <c r="C324" s="109"/>
      <c r="D324" s="109"/>
      <c r="E324" s="109"/>
      <c r="F324" s="109"/>
      <c r="G324" s="109"/>
    </row>
    <row r="325" spans="3:7" x14ac:dyDescent="0.25">
      <c r="C325" s="109"/>
      <c r="D325" s="109"/>
      <c r="E325" s="109"/>
      <c r="F325" s="109"/>
      <c r="G325" s="109"/>
    </row>
    <row r="326" spans="3:7" x14ac:dyDescent="0.25">
      <c r="C326" s="109"/>
      <c r="D326" s="109"/>
      <c r="E326" s="109"/>
      <c r="F326" s="109"/>
      <c r="G326" s="109"/>
    </row>
    <row r="327" spans="3:7" x14ac:dyDescent="0.25">
      <c r="C327" s="109"/>
      <c r="D327" s="109"/>
      <c r="E327" s="109"/>
      <c r="F327" s="109"/>
      <c r="G327" s="109"/>
    </row>
    <row r="328" spans="3:7" x14ac:dyDescent="0.25">
      <c r="C328" s="109"/>
      <c r="D328" s="109"/>
      <c r="E328" s="109"/>
      <c r="F328" s="109"/>
      <c r="G328" s="109"/>
    </row>
    <row r="329" spans="3:7" x14ac:dyDescent="0.25">
      <c r="C329" s="109"/>
      <c r="D329" s="109"/>
      <c r="E329" s="109"/>
      <c r="F329" s="109"/>
      <c r="G329" s="109"/>
    </row>
    <row r="330" spans="3:7" x14ac:dyDescent="0.25">
      <c r="C330" s="109"/>
      <c r="D330" s="109"/>
      <c r="E330" s="109"/>
      <c r="F330" s="109"/>
      <c r="G330" s="109"/>
    </row>
    <row r="331" spans="3:7" x14ac:dyDescent="0.25">
      <c r="C331" s="109"/>
      <c r="D331" s="109"/>
      <c r="E331" s="109"/>
      <c r="F331" s="109"/>
      <c r="G331" s="109"/>
    </row>
    <row r="332" spans="3:7" x14ac:dyDescent="0.25">
      <c r="C332" s="109"/>
      <c r="D332" s="109"/>
      <c r="E332" s="109"/>
      <c r="F332" s="109"/>
      <c r="G332" s="109"/>
    </row>
    <row r="333" spans="3:7" x14ac:dyDescent="0.25">
      <c r="C333" s="109"/>
      <c r="D333" s="109"/>
      <c r="E333" s="109"/>
      <c r="F333" s="109"/>
      <c r="G333" s="109"/>
    </row>
    <row r="334" spans="3:7" x14ac:dyDescent="0.25">
      <c r="C334" s="109"/>
      <c r="D334" s="109"/>
      <c r="E334" s="109"/>
      <c r="F334" s="109"/>
      <c r="G334" s="109"/>
    </row>
    <row r="335" spans="3:7" x14ac:dyDescent="0.25">
      <c r="C335" s="109"/>
      <c r="D335" s="109"/>
      <c r="E335" s="109"/>
      <c r="F335" s="109"/>
      <c r="G335" s="109"/>
    </row>
    <row r="336" spans="3:7" x14ac:dyDescent="0.25">
      <c r="C336" s="109"/>
      <c r="D336" s="109"/>
      <c r="E336" s="109"/>
      <c r="F336" s="109"/>
      <c r="G336" s="109"/>
    </row>
    <row r="337" spans="3:7" x14ac:dyDescent="0.25">
      <c r="C337" s="109"/>
      <c r="D337" s="109"/>
      <c r="E337" s="109"/>
      <c r="F337" s="109"/>
      <c r="G337" s="109"/>
    </row>
    <row r="338" spans="3:7" x14ac:dyDescent="0.25">
      <c r="C338" s="109"/>
      <c r="D338" s="109"/>
      <c r="E338" s="109"/>
      <c r="F338" s="109"/>
      <c r="G338" s="109"/>
    </row>
    <row r="339" spans="3:7" x14ac:dyDescent="0.25">
      <c r="C339" s="109"/>
      <c r="D339" s="109"/>
      <c r="E339" s="109"/>
      <c r="F339" s="109"/>
      <c r="G339" s="109"/>
    </row>
    <row r="340" spans="3:7" x14ac:dyDescent="0.25">
      <c r="C340" s="109"/>
      <c r="D340" s="109"/>
      <c r="E340" s="109"/>
      <c r="F340" s="109"/>
      <c r="G340" s="109"/>
    </row>
    <row r="341" spans="3:7" x14ac:dyDescent="0.25">
      <c r="C341" s="109"/>
      <c r="D341" s="109"/>
      <c r="E341" s="109"/>
      <c r="F341" s="109"/>
      <c r="G341" s="109"/>
    </row>
    <row r="342" spans="3:7" x14ac:dyDescent="0.25">
      <c r="C342" s="109"/>
      <c r="D342" s="109"/>
      <c r="E342" s="109"/>
      <c r="F342" s="109"/>
      <c r="G342" s="109"/>
    </row>
    <row r="343" spans="3:7" x14ac:dyDescent="0.25">
      <c r="C343" s="109"/>
      <c r="D343" s="109"/>
      <c r="E343" s="109"/>
      <c r="F343" s="109"/>
      <c r="G343" s="109"/>
    </row>
    <row r="344" spans="3:7" x14ac:dyDescent="0.25">
      <c r="C344" s="109"/>
      <c r="D344" s="109"/>
      <c r="E344" s="109"/>
      <c r="F344" s="109"/>
      <c r="G344" s="109"/>
    </row>
    <row r="345" spans="3:7" x14ac:dyDescent="0.25">
      <c r="C345" s="109"/>
      <c r="D345" s="109"/>
      <c r="E345" s="109"/>
      <c r="F345" s="109"/>
      <c r="G345" s="109"/>
    </row>
    <row r="346" spans="3:7" x14ac:dyDescent="0.25">
      <c r="C346" s="109"/>
      <c r="D346" s="109"/>
      <c r="E346" s="109"/>
      <c r="F346" s="109"/>
      <c r="G346" s="109"/>
    </row>
    <row r="347" spans="3:7" x14ac:dyDescent="0.25">
      <c r="C347" s="109"/>
      <c r="D347" s="109"/>
      <c r="E347" s="109"/>
      <c r="F347" s="109"/>
      <c r="G347" s="109"/>
    </row>
    <row r="348" spans="3:7" x14ac:dyDescent="0.25">
      <c r="C348" s="109"/>
      <c r="D348" s="109"/>
      <c r="E348" s="109"/>
      <c r="F348" s="109"/>
      <c r="G348" s="109"/>
    </row>
    <row r="349" spans="3:7" x14ac:dyDescent="0.25">
      <c r="C349" s="109"/>
      <c r="D349" s="109"/>
      <c r="E349" s="109"/>
      <c r="F349" s="109"/>
      <c r="G349" s="109"/>
    </row>
    <row r="350" spans="3:7" x14ac:dyDescent="0.25">
      <c r="C350" s="109"/>
      <c r="D350" s="109"/>
      <c r="E350" s="109"/>
      <c r="F350" s="109"/>
      <c r="G350" s="109"/>
    </row>
    <row r="351" spans="3:7" x14ac:dyDescent="0.25">
      <c r="C351" s="109"/>
      <c r="D351" s="109"/>
      <c r="E351" s="109"/>
      <c r="F351" s="109"/>
      <c r="G351" s="109"/>
    </row>
    <row r="352" spans="3:7" x14ac:dyDescent="0.25">
      <c r="C352" s="109"/>
      <c r="D352" s="109"/>
      <c r="E352" s="109"/>
      <c r="F352" s="109"/>
      <c r="G352" s="109"/>
    </row>
    <row r="353" spans="3:7" x14ac:dyDescent="0.25">
      <c r="C353" s="109"/>
      <c r="D353" s="109"/>
      <c r="E353" s="109"/>
      <c r="F353" s="109"/>
      <c r="G353" s="109"/>
    </row>
    <row r="354" spans="3:7" x14ac:dyDescent="0.25">
      <c r="C354" s="109"/>
      <c r="D354" s="109"/>
      <c r="E354" s="109"/>
      <c r="F354" s="109"/>
      <c r="G354" s="109"/>
    </row>
    <row r="355" spans="3:7" x14ac:dyDescent="0.25">
      <c r="C355" s="109"/>
      <c r="D355" s="109"/>
      <c r="E355" s="109"/>
      <c r="F355" s="109"/>
      <c r="G355" s="109"/>
    </row>
    <row r="356" spans="3:7" x14ac:dyDescent="0.25">
      <c r="C356" s="109"/>
      <c r="D356" s="109"/>
      <c r="E356" s="109"/>
      <c r="F356" s="109"/>
      <c r="G356" s="10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26">
    <tabColor theme="7" tint="0.59999389629810485"/>
  </sheetPr>
  <dimension ref="A1:DP356"/>
  <sheetViews>
    <sheetView zoomScale="64" workbookViewId="0"/>
  </sheetViews>
  <sheetFormatPr defaultRowHeight="15" x14ac:dyDescent="0.25"/>
  <cols>
    <col min="1" max="1" width="6.42578125" bestFit="1" customWidth="1"/>
    <col min="2" max="2" width="13.7109375" bestFit="1" customWidth="1"/>
    <col min="3" max="3" width="10.140625" bestFit="1" customWidth="1"/>
    <col min="4" max="4" width="6.42578125" bestFit="1" customWidth="1"/>
    <col min="5" max="5" width="9.5703125" bestFit="1" customWidth="1"/>
    <col min="6" max="6" width="30" bestFit="1" customWidth="1"/>
    <col min="7" max="7" width="6.140625" bestFit="1" customWidth="1"/>
    <col min="8" max="8" width="25.7109375" bestFit="1" customWidth="1"/>
    <col min="9" max="9" width="25.140625" bestFit="1" customWidth="1"/>
    <col min="10" max="15" width="11.85546875" bestFit="1" customWidth="1"/>
    <col min="16" max="16" width="11.85546875" customWidth="1"/>
    <col min="17" max="122" width="11.85546875" bestFit="1" customWidth="1"/>
    <col min="123" max="125" width="9.85546875" bestFit="1" customWidth="1"/>
  </cols>
  <sheetData>
    <row r="1" spans="1:120" x14ac:dyDescent="0.25">
      <c r="A1" t="s">
        <v>120</v>
      </c>
      <c r="B1" t="s">
        <v>121</v>
      </c>
      <c r="C1" t="s">
        <v>122</v>
      </c>
      <c r="D1" t="s">
        <v>123</v>
      </c>
      <c r="E1" t="s">
        <v>124</v>
      </c>
      <c r="F1" t="s">
        <v>125</v>
      </c>
      <c r="G1" t="s">
        <v>126</v>
      </c>
      <c r="H1" t="s">
        <v>127</v>
      </c>
      <c r="I1" t="s">
        <v>128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  <c r="U1">
        <v>2001</v>
      </c>
      <c r="V1">
        <v>2002</v>
      </c>
      <c r="W1">
        <v>2003</v>
      </c>
      <c r="X1">
        <v>2004</v>
      </c>
      <c r="Y1">
        <v>2005</v>
      </c>
      <c r="Z1">
        <v>2006</v>
      </c>
      <c r="AA1">
        <v>2007</v>
      </c>
      <c r="AB1">
        <v>2008</v>
      </c>
      <c r="AC1">
        <v>2009</v>
      </c>
      <c r="AD1">
        <v>2010</v>
      </c>
      <c r="AE1">
        <v>2011</v>
      </c>
      <c r="AF1">
        <v>2012</v>
      </c>
      <c r="AG1">
        <v>2013</v>
      </c>
      <c r="AH1">
        <v>2014</v>
      </c>
      <c r="AI1">
        <v>2015</v>
      </c>
      <c r="AJ1">
        <v>2016</v>
      </c>
      <c r="AK1">
        <v>2017</v>
      </c>
      <c r="AL1">
        <v>2018</v>
      </c>
      <c r="AM1">
        <v>2019</v>
      </c>
      <c r="AN1">
        <v>2020</v>
      </c>
      <c r="AO1">
        <v>2021</v>
      </c>
      <c r="AP1">
        <v>2022</v>
      </c>
      <c r="AQ1">
        <v>2023</v>
      </c>
      <c r="AR1">
        <v>2024</v>
      </c>
      <c r="AS1">
        <v>2025</v>
      </c>
      <c r="AT1">
        <v>2026</v>
      </c>
      <c r="AU1">
        <v>2027</v>
      </c>
      <c r="AV1">
        <v>2028</v>
      </c>
      <c r="AW1">
        <v>2029</v>
      </c>
      <c r="AX1">
        <v>2030</v>
      </c>
      <c r="AY1">
        <v>2031</v>
      </c>
      <c r="AZ1">
        <v>2032</v>
      </c>
      <c r="BA1">
        <v>2033</v>
      </c>
      <c r="BB1">
        <v>2034</v>
      </c>
      <c r="BC1">
        <v>2035</v>
      </c>
      <c r="BD1">
        <v>2036</v>
      </c>
      <c r="BE1">
        <v>2037</v>
      </c>
      <c r="BF1">
        <v>2038</v>
      </c>
      <c r="BG1">
        <v>2039</v>
      </c>
      <c r="BH1">
        <v>2040</v>
      </c>
      <c r="BI1">
        <v>2041</v>
      </c>
      <c r="BJ1">
        <v>2042</v>
      </c>
      <c r="BK1">
        <v>2043</v>
      </c>
      <c r="BL1">
        <v>2044</v>
      </c>
      <c r="BM1">
        <v>2045</v>
      </c>
      <c r="BN1">
        <v>2046</v>
      </c>
      <c r="BO1">
        <v>2047</v>
      </c>
      <c r="BP1">
        <v>2048</v>
      </c>
      <c r="BQ1">
        <v>2049</v>
      </c>
      <c r="BR1">
        <v>2050</v>
      </c>
      <c r="BS1">
        <v>2051</v>
      </c>
      <c r="BT1">
        <v>2052</v>
      </c>
      <c r="BU1">
        <v>2053</v>
      </c>
      <c r="BV1">
        <v>2054</v>
      </c>
      <c r="BW1">
        <v>2055</v>
      </c>
      <c r="BX1">
        <v>2056</v>
      </c>
      <c r="BY1">
        <v>2057</v>
      </c>
      <c r="BZ1">
        <v>2058</v>
      </c>
      <c r="CA1">
        <v>2059</v>
      </c>
      <c r="CB1">
        <v>2060</v>
      </c>
      <c r="CC1">
        <v>2061</v>
      </c>
      <c r="CD1">
        <v>2062</v>
      </c>
      <c r="CE1">
        <v>2063</v>
      </c>
      <c r="CF1">
        <v>2064</v>
      </c>
      <c r="CG1">
        <v>2065</v>
      </c>
      <c r="CH1">
        <v>2066</v>
      </c>
      <c r="CI1">
        <v>2067</v>
      </c>
      <c r="CJ1">
        <v>2068</v>
      </c>
      <c r="CK1">
        <v>2069</v>
      </c>
      <c r="CL1">
        <v>2070</v>
      </c>
      <c r="CM1">
        <v>2071</v>
      </c>
      <c r="CN1">
        <v>2072</v>
      </c>
      <c r="CO1">
        <v>2073</v>
      </c>
      <c r="CP1">
        <v>2074</v>
      </c>
      <c r="CQ1">
        <v>2075</v>
      </c>
      <c r="CR1">
        <v>2076</v>
      </c>
      <c r="CS1">
        <v>2077</v>
      </c>
      <c r="CT1">
        <v>2078</v>
      </c>
      <c r="CU1">
        <v>2079</v>
      </c>
      <c r="CV1">
        <v>2080</v>
      </c>
      <c r="CW1">
        <v>2081</v>
      </c>
      <c r="CX1">
        <v>2082</v>
      </c>
      <c r="CY1">
        <v>2083</v>
      </c>
      <c r="CZ1">
        <v>2084</v>
      </c>
      <c r="DA1">
        <v>2085</v>
      </c>
      <c r="DB1">
        <v>2086</v>
      </c>
      <c r="DC1">
        <v>2087</v>
      </c>
      <c r="DD1">
        <v>2088</v>
      </c>
      <c r="DE1">
        <v>2089</v>
      </c>
      <c r="DF1">
        <v>2090</v>
      </c>
      <c r="DG1">
        <v>2091</v>
      </c>
      <c r="DH1">
        <v>2092</v>
      </c>
      <c r="DI1">
        <v>2093</v>
      </c>
      <c r="DJ1">
        <v>2094</v>
      </c>
      <c r="DK1">
        <v>2095</v>
      </c>
      <c r="DL1">
        <v>2096</v>
      </c>
      <c r="DM1">
        <v>2097</v>
      </c>
      <c r="DN1">
        <v>2098</v>
      </c>
      <c r="DO1">
        <v>2099</v>
      </c>
      <c r="DP1">
        <v>2100</v>
      </c>
    </row>
    <row r="2" spans="1:120" x14ac:dyDescent="0.25">
      <c r="A2" t="s">
        <v>129</v>
      </c>
      <c r="B2" t="s">
        <v>130</v>
      </c>
      <c r="C2" t="s">
        <v>74</v>
      </c>
      <c r="D2" t="s">
        <v>132</v>
      </c>
      <c r="E2">
        <v>5</v>
      </c>
      <c r="F2" t="s">
        <v>133</v>
      </c>
      <c r="G2" t="s">
        <v>134</v>
      </c>
      <c r="H2">
        <v>1850</v>
      </c>
      <c r="I2">
        <v>1900</v>
      </c>
      <c r="J2">
        <v>354.07299999999998</v>
      </c>
      <c r="K2">
        <v>355.35300000000001</v>
      </c>
      <c r="L2">
        <v>356.22899999999998</v>
      </c>
      <c r="M2">
        <v>356.92500000000001</v>
      </c>
      <c r="N2">
        <v>358.25400000000002</v>
      </c>
      <c r="O2">
        <v>360.23899999999998</v>
      </c>
      <c r="P2">
        <v>362.005</v>
      </c>
      <c r="Q2">
        <v>363.25200000000001</v>
      </c>
      <c r="R2">
        <v>365.93299999999999</v>
      </c>
      <c r="S2">
        <v>367.84500000000003</v>
      </c>
      <c r="T2">
        <v>369.125</v>
      </c>
      <c r="U2">
        <v>370.673</v>
      </c>
      <c r="V2">
        <v>372.83499999999998</v>
      </c>
      <c r="W2">
        <v>375.411</v>
      </c>
      <c r="X2">
        <v>376.98700000000002</v>
      </c>
      <c r="Y2">
        <v>378.90699999999998</v>
      </c>
      <c r="Z2">
        <v>381.01</v>
      </c>
      <c r="AA2">
        <v>382.60300000000001</v>
      </c>
      <c r="AB2">
        <v>384.73899999999998</v>
      </c>
      <c r="AC2">
        <v>386.28</v>
      </c>
      <c r="AD2">
        <v>388.71699999999998</v>
      </c>
      <c r="AE2">
        <v>390.94400000000002</v>
      </c>
      <c r="AF2">
        <v>393.01600000000002</v>
      </c>
      <c r="AG2">
        <v>395.72500000000002</v>
      </c>
      <c r="AH2">
        <v>397.54700000000003</v>
      </c>
      <c r="AI2">
        <v>399.94900000000001</v>
      </c>
      <c r="AJ2">
        <v>402.49694649999998</v>
      </c>
      <c r="AK2">
        <v>405.03544799999997</v>
      </c>
      <c r="AL2">
        <v>407.58273300000002</v>
      </c>
      <c r="AM2">
        <v>410.12755149999998</v>
      </c>
      <c r="AN2">
        <v>412.683446</v>
      </c>
      <c r="AO2">
        <v>415.25900000000001</v>
      </c>
      <c r="AP2">
        <v>417.85574350000002</v>
      </c>
      <c r="AQ2">
        <v>420.46637850000002</v>
      </c>
      <c r="AR2">
        <v>423.05672700000002</v>
      </c>
      <c r="AS2">
        <v>425.67172549999998</v>
      </c>
      <c r="AT2">
        <v>428.2927095</v>
      </c>
      <c r="AU2">
        <v>430.89926500000001</v>
      </c>
      <c r="AV2">
        <v>433.51572599999997</v>
      </c>
      <c r="AW2">
        <v>436.18250749999999</v>
      </c>
      <c r="AX2">
        <v>438.81613750000002</v>
      </c>
      <c r="AY2">
        <v>441.48621300000002</v>
      </c>
      <c r="AZ2">
        <v>444.1961685</v>
      </c>
      <c r="BA2">
        <v>446.81439799999998</v>
      </c>
      <c r="BB2">
        <v>449.46369750000002</v>
      </c>
      <c r="BC2">
        <v>452.14940949999999</v>
      </c>
      <c r="BD2">
        <v>454.83282250000002</v>
      </c>
      <c r="BE2">
        <v>457.49096500000002</v>
      </c>
      <c r="BF2">
        <v>460.14823899999999</v>
      </c>
      <c r="BG2">
        <v>462.80586849999997</v>
      </c>
      <c r="BH2">
        <v>465.46295199999997</v>
      </c>
      <c r="BI2">
        <v>468.11931249999998</v>
      </c>
      <c r="BJ2">
        <v>470.73803349999997</v>
      </c>
      <c r="BK2">
        <v>473.33966249999997</v>
      </c>
      <c r="BL2">
        <v>475.90217000000001</v>
      </c>
      <c r="BM2">
        <v>478.49271449999998</v>
      </c>
      <c r="BN2">
        <v>481.03693850000002</v>
      </c>
      <c r="BO2">
        <v>483.57248049999998</v>
      </c>
      <c r="BP2">
        <v>486.13725799999997</v>
      </c>
      <c r="BQ2">
        <v>488.705872</v>
      </c>
      <c r="BR2">
        <v>491.24459300000001</v>
      </c>
      <c r="BS2">
        <v>493.75565549999999</v>
      </c>
      <c r="BT2">
        <v>496.21824350000003</v>
      </c>
      <c r="BU2">
        <v>498.639929</v>
      </c>
      <c r="BV2">
        <v>501.00025249999999</v>
      </c>
      <c r="BW2">
        <v>503.31508200000002</v>
      </c>
      <c r="BX2">
        <v>505.658883</v>
      </c>
      <c r="BY2">
        <v>507.95035200000001</v>
      </c>
      <c r="BZ2">
        <v>510.19748700000002</v>
      </c>
      <c r="CA2">
        <v>512.41608699999995</v>
      </c>
      <c r="CB2">
        <v>514.59048499999994</v>
      </c>
      <c r="CC2">
        <v>516.732844</v>
      </c>
      <c r="CD2">
        <v>518.80593099999999</v>
      </c>
      <c r="CE2">
        <v>520.82587699999999</v>
      </c>
      <c r="CF2">
        <v>522.79532849999998</v>
      </c>
      <c r="CG2">
        <v>524.71441949999996</v>
      </c>
      <c r="CH2">
        <v>526.60302899999999</v>
      </c>
      <c r="CI2">
        <v>528.46394450000003</v>
      </c>
      <c r="CJ2">
        <v>530.28445650000003</v>
      </c>
      <c r="CK2">
        <v>532.06272200000001</v>
      </c>
      <c r="CL2">
        <v>533.78889400000003</v>
      </c>
      <c r="CM2">
        <v>535.46630149999999</v>
      </c>
      <c r="CN2">
        <v>537.05319650000001</v>
      </c>
      <c r="CO2">
        <v>538.53797050000003</v>
      </c>
      <c r="CP2">
        <v>539.94870249999997</v>
      </c>
      <c r="CQ2">
        <v>541.28068699999994</v>
      </c>
      <c r="CR2">
        <v>542.53502900000001</v>
      </c>
      <c r="CS2">
        <v>543.71290050000005</v>
      </c>
      <c r="CT2">
        <v>544.81718149999995</v>
      </c>
      <c r="CU2">
        <v>545.85183800000004</v>
      </c>
      <c r="CV2">
        <v>546.81854550000003</v>
      </c>
      <c r="CW2">
        <v>547.71713199999999</v>
      </c>
      <c r="CX2">
        <v>548.51951199999996</v>
      </c>
      <c r="CY2">
        <v>549.22763350000002</v>
      </c>
      <c r="CZ2">
        <v>549.84042050000005</v>
      </c>
      <c r="DA2">
        <v>550.36018999999999</v>
      </c>
      <c r="DB2">
        <v>550.78590450000002</v>
      </c>
      <c r="DC2">
        <v>551.12032850000003</v>
      </c>
      <c r="DD2">
        <v>551.36715100000004</v>
      </c>
      <c r="DE2">
        <v>551.52848849999998</v>
      </c>
      <c r="DF2">
        <v>551.60773900000004</v>
      </c>
      <c r="DG2">
        <v>551.60857099999998</v>
      </c>
      <c r="DH2">
        <v>551.57840450000003</v>
      </c>
      <c r="DI2">
        <v>551.51522699999998</v>
      </c>
      <c r="DJ2">
        <v>551.41209900000001</v>
      </c>
      <c r="DK2">
        <v>551.26485549999995</v>
      </c>
      <c r="DL2">
        <v>551.08059149999997</v>
      </c>
      <c r="DM2">
        <v>550.8659715</v>
      </c>
      <c r="DN2">
        <v>550.61087450000002</v>
      </c>
      <c r="DO2">
        <v>550.31601049999995</v>
      </c>
      <c r="DP2">
        <v>549.98238749999996</v>
      </c>
    </row>
    <row r="3" spans="1:120" x14ac:dyDescent="0.25">
      <c r="A3" t="s">
        <v>129</v>
      </c>
      <c r="B3" t="s">
        <v>130</v>
      </c>
      <c r="C3" t="s">
        <v>74</v>
      </c>
      <c r="D3" t="s">
        <v>132</v>
      </c>
      <c r="E3">
        <v>5</v>
      </c>
      <c r="F3" t="s">
        <v>135</v>
      </c>
      <c r="G3" t="s">
        <v>136</v>
      </c>
      <c r="H3">
        <v>1850</v>
      </c>
      <c r="I3">
        <v>1900</v>
      </c>
      <c r="J3">
        <v>0.52989976000000005</v>
      </c>
      <c r="K3">
        <v>0.51393388699999998</v>
      </c>
      <c r="L3">
        <v>0.44245322999999998</v>
      </c>
      <c r="M3">
        <v>0.30301851499999999</v>
      </c>
      <c r="N3">
        <v>0.33804292600000002</v>
      </c>
      <c r="O3">
        <v>0.43651754399999998</v>
      </c>
      <c r="P3">
        <v>0.499803887</v>
      </c>
      <c r="Q3">
        <v>0.526194995</v>
      </c>
      <c r="R3">
        <v>0.56007373000000005</v>
      </c>
      <c r="S3">
        <v>0.60593279899999997</v>
      </c>
      <c r="T3">
        <v>0.63672749500000003</v>
      </c>
      <c r="U3">
        <v>0.66218027899999998</v>
      </c>
      <c r="V3">
        <v>0.68041382800000005</v>
      </c>
      <c r="W3">
        <v>0.69713177900000001</v>
      </c>
      <c r="X3">
        <v>0.710185328</v>
      </c>
      <c r="Y3">
        <v>0.72173716200000004</v>
      </c>
      <c r="Z3">
        <v>0.73413230900000004</v>
      </c>
      <c r="AA3">
        <v>0.74894922100000005</v>
      </c>
      <c r="AB3">
        <v>0.76975348499999996</v>
      </c>
      <c r="AC3">
        <v>0.78909686800000001</v>
      </c>
      <c r="AD3">
        <v>0.80618456400000005</v>
      </c>
      <c r="AE3">
        <v>0.83083525000000003</v>
      </c>
      <c r="AF3">
        <v>0.85181642599999996</v>
      </c>
      <c r="AG3">
        <v>0.87608004399999995</v>
      </c>
      <c r="AH3">
        <v>0.89765004400000004</v>
      </c>
      <c r="AI3">
        <v>0.91378499499999999</v>
      </c>
      <c r="AJ3">
        <v>0.93017439700000004</v>
      </c>
      <c r="AK3">
        <v>0.94598601500000001</v>
      </c>
      <c r="AL3">
        <v>0.96458158299999996</v>
      </c>
      <c r="AM3">
        <v>0.98245082800000005</v>
      </c>
      <c r="AN3">
        <v>1.0033338970000001</v>
      </c>
      <c r="AO3">
        <v>1.025103152</v>
      </c>
      <c r="AP3">
        <v>1.052056828</v>
      </c>
      <c r="AQ3">
        <v>1.0766166319999999</v>
      </c>
      <c r="AR3">
        <v>1.1002777500000001</v>
      </c>
      <c r="AS3" s="109">
        <v>1.1204362299999999</v>
      </c>
      <c r="AT3" s="109">
        <v>1.1389768870000001</v>
      </c>
      <c r="AU3">
        <v>1.1560518870000001</v>
      </c>
      <c r="AV3">
        <v>1.176012005</v>
      </c>
      <c r="AW3">
        <v>1.1966543380000001</v>
      </c>
      <c r="AX3" s="109">
        <v>1.213187574</v>
      </c>
      <c r="AY3" s="109">
        <v>1.2316796130000001</v>
      </c>
      <c r="AZ3">
        <v>1.2560283189999999</v>
      </c>
      <c r="BA3">
        <v>1.281399191</v>
      </c>
      <c r="BB3">
        <v>1.3114012500000001</v>
      </c>
      <c r="BC3">
        <v>1.3414273379999999</v>
      </c>
      <c r="BD3">
        <v>1.3697948579999999</v>
      </c>
      <c r="BE3">
        <v>1.392331319</v>
      </c>
      <c r="BF3">
        <v>1.410762093</v>
      </c>
      <c r="BG3">
        <v>1.423440093</v>
      </c>
      <c r="BH3">
        <v>1.438629328</v>
      </c>
      <c r="BI3">
        <v>1.459237181</v>
      </c>
      <c r="BJ3">
        <v>1.4771282889999999</v>
      </c>
      <c r="BK3">
        <v>1.4972878190000001</v>
      </c>
      <c r="BL3">
        <v>1.5144538190000001</v>
      </c>
      <c r="BM3">
        <v>1.5348067009999999</v>
      </c>
      <c r="BN3">
        <v>1.5635419749999999</v>
      </c>
      <c r="BO3">
        <v>1.592341789</v>
      </c>
      <c r="BP3">
        <v>1.615227789</v>
      </c>
      <c r="BQ3">
        <v>1.6330295050000001</v>
      </c>
      <c r="BR3">
        <v>1.6453570049999999</v>
      </c>
      <c r="BS3">
        <v>1.655750005</v>
      </c>
      <c r="BT3">
        <v>1.665747721</v>
      </c>
      <c r="BU3">
        <v>1.675747221</v>
      </c>
      <c r="BV3">
        <v>1.6897473089999999</v>
      </c>
      <c r="BW3">
        <v>1.7075745149999999</v>
      </c>
      <c r="BX3">
        <v>1.727284515</v>
      </c>
      <c r="BY3">
        <v>1.7454310150000001</v>
      </c>
      <c r="BZ3">
        <v>1.7629960149999999</v>
      </c>
      <c r="CA3">
        <v>1.77867274</v>
      </c>
      <c r="CB3">
        <v>1.7892458579999999</v>
      </c>
      <c r="CC3">
        <v>1.7993493869999999</v>
      </c>
      <c r="CD3">
        <v>1.8096825540000001</v>
      </c>
      <c r="CE3">
        <v>1.815143554</v>
      </c>
      <c r="CF3">
        <v>1.8213410539999999</v>
      </c>
      <c r="CG3">
        <v>1.829318054</v>
      </c>
      <c r="CH3">
        <v>1.843136025</v>
      </c>
      <c r="CI3">
        <v>1.8597835250000001</v>
      </c>
      <c r="CJ3">
        <v>1.8753955250000001</v>
      </c>
      <c r="CK3">
        <v>1.8866254069999999</v>
      </c>
      <c r="CL3">
        <v>1.8926222399999999</v>
      </c>
      <c r="CM3">
        <v>1.89464074</v>
      </c>
      <c r="CN3">
        <v>1.8985452700000001</v>
      </c>
      <c r="CO3">
        <v>1.90516877</v>
      </c>
      <c r="CP3">
        <v>1.9113032700000001</v>
      </c>
      <c r="CQ3">
        <v>1.91769827</v>
      </c>
      <c r="CR3">
        <v>1.922503426</v>
      </c>
      <c r="CS3">
        <v>1.9289774260000001</v>
      </c>
      <c r="CT3">
        <v>1.9382279170000001</v>
      </c>
      <c r="CU3">
        <v>1.9472625539999999</v>
      </c>
      <c r="CV3">
        <v>1.956395407</v>
      </c>
      <c r="CW3">
        <v>1.963781907</v>
      </c>
      <c r="CX3">
        <v>1.9693629070000001</v>
      </c>
      <c r="CY3">
        <v>1.9719269070000001</v>
      </c>
      <c r="CZ3">
        <v>1.9736114069999999</v>
      </c>
      <c r="DA3">
        <v>1.972730407</v>
      </c>
      <c r="DB3">
        <v>1.971846054</v>
      </c>
      <c r="DC3">
        <v>1.9728535540000001</v>
      </c>
      <c r="DD3">
        <v>1.9761201909999999</v>
      </c>
      <c r="DE3">
        <v>1.982427191</v>
      </c>
      <c r="DF3">
        <v>1.9900926910000001</v>
      </c>
      <c r="DG3">
        <v>1.9978231909999999</v>
      </c>
      <c r="DH3">
        <v>2.006117691</v>
      </c>
      <c r="DI3">
        <v>2.0119046909999998</v>
      </c>
      <c r="DJ3">
        <v>2.0152446909999999</v>
      </c>
      <c r="DK3">
        <v>2.017131574</v>
      </c>
      <c r="DL3">
        <v>2.0141559849999999</v>
      </c>
      <c r="DM3">
        <v>2.0137899749999999</v>
      </c>
      <c r="DN3">
        <v>2.010804475</v>
      </c>
      <c r="DO3">
        <v>2.0106604749999999</v>
      </c>
      <c r="DP3">
        <v>2.0144694749999998</v>
      </c>
    </row>
    <row r="4" spans="1:120" x14ac:dyDescent="0.25">
      <c r="A4" t="s">
        <v>129</v>
      </c>
      <c r="B4" t="s">
        <v>130</v>
      </c>
      <c r="C4" t="s">
        <v>74</v>
      </c>
      <c r="D4" t="s">
        <v>132</v>
      </c>
      <c r="E4">
        <v>17</v>
      </c>
      <c r="F4" t="s">
        <v>133</v>
      </c>
      <c r="G4" t="s">
        <v>134</v>
      </c>
      <c r="H4">
        <v>1850</v>
      </c>
      <c r="I4">
        <v>1900</v>
      </c>
      <c r="J4">
        <v>354.07299999999998</v>
      </c>
      <c r="K4">
        <v>355.35300000000001</v>
      </c>
      <c r="L4">
        <v>356.22899999999998</v>
      </c>
      <c r="M4">
        <v>356.92500000000001</v>
      </c>
      <c r="N4">
        <v>358.25400000000002</v>
      </c>
      <c r="O4">
        <v>360.23899999999998</v>
      </c>
      <c r="P4">
        <v>362.005</v>
      </c>
      <c r="Q4">
        <v>363.25200000000001</v>
      </c>
      <c r="R4">
        <v>365.93299999999999</v>
      </c>
      <c r="S4">
        <v>367.84500000000003</v>
      </c>
      <c r="T4">
        <v>369.125</v>
      </c>
      <c r="U4">
        <v>370.673</v>
      </c>
      <c r="V4">
        <v>372.83499999999998</v>
      </c>
      <c r="W4">
        <v>375.411</v>
      </c>
      <c r="X4">
        <v>376.98700000000002</v>
      </c>
      <c r="Y4">
        <v>378.90699999999998</v>
      </c>
      <c r="Z4">
        <v>381.01</v>
      </c>
      <c r="AA4">
        <v>382.60300000000001</v>
      </c>
      <c r="AB4">
        <v>384.73899999999998</v>
      </c>
      <c r="AC4">
        <v>386.28</v>
      </c>
      <c r="AD4">
        <v>388.71699999999998</v>
      </c>
      <c r="AE4">
        <v>390.94400000000002</v>
      </c>
      <c r="AF4">
        <v>393.01600000000002</v>
      </c>
      <c r="AG4">
        <v>395.72500000000002</v>
      </c>
      <c r="AH4">
        <v>397.54700000000003</v>
      </c>
      <c r="AI4">
        <v>399.94900000000001</v>
      </c>
      <c r="AJ4">
        <v>402.57266240000001</v>
      </c>
      <c r="AK4">
        <v>405.18271220000003</v>
      </c>
      <c r="AL4">
        <v>407.79405079999998</v>
      </c>
      <c r="AM4">
        <v>410.40776349999999</v>
      </c>
      <c r="AN4">
        <v>413.02513069999998</v>
      </c>
      <c r="AO4">
        <v>415.65871540000001</v>
      </c>
      <c r="AP4">
        <v>418.29246210000002</v>
      </c>
      <c r="AQ4">
        <v>420.93242500000002</v>
      </c>
      <c r="AR4">
        <v>423.59112670000002</v>
      </c>
      <c r="AS4">
        <v>426.28185130000003</v>
      </c>
      <c r="AT4">
        <v>428.94230429999999</v>
      </c>
      <c r="AU4">
        <v>431.63368079999998</v>
      </c>
      <c r="AV4">
        <v>434.33145080000003</v>
      </c>
      <c r="AW4">
        <v>437.06056189999998</v>
      </c>
      <c r="AX4">
        <v>439.76900490000003</v>
      </c>
      <c r="AY4">
        <v>442.49222109999999</v>
      </c>
      <c r="AZ4">
        <v>445.2259158</v>
      </c>
      <c r="BA4">
        <v>447.93050929999998</v>
      </c>
      <c r="BB4">
        <v>450.66466580000002</v>
      </c>
      <c r="BC4">
        <v>453.39182949999997</v>
      </c>
      <c r="BD4">
        <v>456.14222369999999</v>
      </c>
      <c r="BE4">
        <v>458.8892505</v>
      </c>
      <c r="BF4">
        <v>461.65023179999997</v>
      </c>
      <c r="BG4">
        <v>464.39824679999998</v>
      </c>
      <c r="BH4">
        <v>467.14142620000001</v>
      </c>
      <c r="BI4">
        <v>469.88206059999999</v>
      </c>
      <c r="BJ4">
        <v>472.62955460000001</v>
      </c>
      <c r="BK4">
        <v>475.3293491</v>
      </c>
      <c r="BL4">
        <v>478.0225939</v>
      </c>
      <c r="BM4">
        <v>480.66994899999997</v>
      </c>
      <c r="BN4">
        <v>483.3221107</v>
      </c>
      <c r="BO4">
        <v>486.03476519999998</v>
      </c>
      <c r="BP4">
        <v>488.6855951</v>
      </c>
      <c r="BQ4">
        <v>491.33038740000001</v>
      </c>
      <c r="BR4">
        <v>493.9837953</v>
      </c>
      <c r="BS4">
        <v>496.62957469999998</v>
      </c>
      <c r="BT4">
        <v>499.22545070000001</v>
      </c>
      <c r="BU4">
        <v>501.78044690000002</v>
      </c>
      <c r="BV4">
        <v>504.30638970000001</v>
      </c>
      <c r="BW4">
        <v>506.74842810000001</v>
      </c>
      <c r="BX4">
        <v>509.18876590000002</v>
      </c>
      <c r="BY4">
        <v>511.59389979999997</v>
      </c>
      <c r="BZ4">
        <v>513.96727820000001</v>
      </c>
      <c r="CA4">
        <v>516.29579390000004</v>
      </c>
      <c r="CB4">
        <v>518.56161259999999</v>
      </c>
      <c r="CC4">
        <v>520.79882210000005</v>
      </c>
      <c r="CD4">
        <v>523.03562590000001</v>
      </c>
      <c r="CE4">
        <v>525.17282179999995</v>
      </c>
      <c r="CF4">
        <v>527.26619679999999</v>
      </c>
      <c r="CG4">
        <v>529.32556590000002</v>
      </c>
      <c r="CH4">
        <v>531.34916999999996</v>
      </c>
      <c r="CI4">
        <v>533.32946070000003</v>
      </c>
      <c r="CJ4">
        <v>535.29327579999995</v>
      </c>
      <c r="CK4">
        <v>537.20822780000003</v>
      </c>
      <c r="CL4">
        <v>539.07755410000004</v>
      </c>
      <c r="CM4">
        <v>540.89704589999997</v>
      </c>
      <c r="CN4">
        <v>542.61994200000004</v>
      </c>
      <c r="CO4">
        <v>544.23873939999999</v>
      </c>
      <c r="CP4">
        <v>545.7204782</v>
      </c>
      <c r="CQ4">
        <v>547.10831429999996</v>
      </c>
      <c r="CR4">
        <v>548.48635290000004</v>
      </c>
      <c r="CS4">
        <v>549.792236</v>
      </c>
      <c r="CT4">
        <v>551.02271370000005</v>
      </c>
      <c r="CU4">
        <v>552.18098320000001</v>
      </c>
      <c r="CV4">
        <v>553.27894370000001</v>
      </c>
      <c r="CW4">
        <v>554.30111090000003</v>
      </c>
      <c r="CX4">
        <v>555.20301570000004</v>
      </c>
      <c r="CY4">
        <v>556.00325899999996</v>
      </c>
      <c r="CZ4">
        <v>556.6868667</v>
      </c>
      <c r="DA4">
        <v>557.30537449999997</v>
      </c>
      <c r="DB4">
        <v>557.82693110000002</v>
      </c>
      <c r="DC4">
        <v>558.23608149999995</v>
      </c>
      <c r="DD4">
        <v>558.55641660000003</v>
      </c>
      <c r="DE4">
        <v>558.78982959999996</v>
      </c>
      <c r="DF4">
        <v>558.89778369999999</v>
      </c>
      <c r="DG4">
        <v>558.90740689999996</v>
      </c>
      <c r="DH4">
        <v>558.88159670000005</v>
      </c>
      <c r="DI4">
        <v>558.90666629999998</v>
      </c>
      <c r="DJ4">
        <v>558.90983659999995</v>
      </c>
      <c r="DK4">
        <v>558.86729249999996</v>
      </c>
      <c r="DL4">
        <v>558.77932810000004</v>
      </c>
      <c r="DM4">
        <v>558.64701300000002</v>
      </c>
      <c r="DN4">
        <v>558.4699779</v>
      </c>
      <c r="DO4">
        <v>558.24246249999999</v>
      </c>
      <c r="DP4">
        <v>557.98189869999999</v>
      </c>
    </row>
    <row r="5" spans="1:120" x14ac:dyDescent="0.25">
      <c r="A5" t="s">
        <v>129</v>
      </c>
      <c r="B5" t="s">
        <v>130</v>
      </c>
      <c r="C5" t="s">
        <v>74</v>
      </c>
      <c r="D5" t="s">
        <v>132</v>
      </c>
      <c r="E5">
        <v>17</v>
      </c>
      <c r="F5" t="s">
        <v>135</v>
      </c>
      <c r="G5" t="s">
        <v>136</v>
      </c>
      <c r="H5">
        <v>1850</v>
      </c>
      <c r="I5">
        <v>1900</v>
      </c>
      <c r="J5">
        <v>0.57380192500000005</v>
      </c>
      <c r="K5">
        <v>0.56153332099999997</v>
      </c>
      <c r="L5">
        <v>0.49029959699999998</v>
      </c>
      <c r="M5">
        <v>0.36480231099999999</v>
      </c>
      <c r="N5">
        <v>0.39193043799999999</v>
      </c>
      <c r="O5">
        <v>0.47903165399999997</v>
      </c>
      <c r="P5">
        <v>0.544123044</v>
      </c>
      <c r="Q5">
        <v>0.57289721299999996</v>
      </c>
      <c r="R5">
        <v>0.60943696000000003</v>
      </c>
      <c r="S5">
        <v>0.65763106599999999</v>
      </c>
      <c r="T5">
        <v>0.69519793399999996</v>
      </c>
      <c r="U5">
        <v>0.72155330500000003</v>
      </c>
      <c r="V5">
        <v>0.74305023999999997</v>
      </c>
      <c r="W5">
        <v>0.75863147500000006</v>
      </c>
      <c r="X5">
        <v>0.77407546599999999</v>
      </c>
      <c r="Y5">
        <v>0.78674854800000005</v>
      </c>
      <c r="Z5">
        <v>0.80008252599999996</v>
      </c>
      <c r="AA5">
        <v>0.813066556</v>
      </c>
      <c r="AB5">
        <v>0.83732130100000002</v>
      </c>
      <c r="AC5">
        <v>0.85934200100000002</v>
      </c>
      <c r="AD5">
        <v>0.87702149900000004</v>
      </c>
      <c r="AE5">
        <v>0.90395465399999997</v>
      </c>
      <c r="AF5">
        <v>0.927549599</v>
      </c>
      <c r="AG5">
        <v>0.95684965600000005</v>
      </c>
      <c r="AH5">
        <v>0.98192942500000002</v>
      </c>
      <c r="AI5">
        <v>1.001775485</v>
      </c>
      <c r="AJ5">
        <v>1.0153289400000001</v>
      </c>
      <c r="AK5">
        <v>1.0360821950000001</v>
      </c>
      <c r="AL5">
        <v>1.057705648</v>
      </c>
      <c r="AM5">
        <v>1.0812163340000001</v>
      </c>
      <c r="AN5">
        <v>1.102283052</v>
      </c>
      <c r="AO5">
        <v>1.129143258</v>
      </c>
      <c r="AP5">
        <v>1.156648415</v>
      </c>
      <c r="AQ5">
        <v>1.1862251150000001</v>
      </c>
      <c r="AR5">
        <v>1.2140076259999999</v>
      </c>
      <c r="AS5">
        <v>1.2389658809999999</v>
      </c>
      <c r="AT5">
        <v>1.2615266009999999</v>
      </c>
      <c r="AU5">
        <v>1.283802219</v>
      </c>
      <c r="AV5">
        <v>1.3054606520000001</v>
      </c>
      <c r="AW5">
        <v>1.326357172</v>
      </c>
      <c r="AX5">
        <v>1.346514915</v>
      </c>
      <c r="AY5">
        <v>1.3656872419999999</v>
      </c>
      <c r="AZ5">
        <v>1.387321217</v>
      </c>
      <c r="BA5">
        <v>1.4125418009999999</v>
      </c>
      <c r="BB5">
        <v>1.445223672</v>
      </c>
      <c r="BC5">
        <v>1.4753188070000001</v>
      </c>
      <c r="BD5">
        <v>1.5074715380000001</v>
      </c>
      <c r="BE5">
        <v>1.53233946</v>
      </c>
      <c r="BF5">
        <v>1.5555345949999999</v>
      </c>
      <c r="BG5">
        <v>1.5767260400000001</v>
      </c>
      <c r="BH5">
        <v>1.5968479600000001</v>
      </c>
      <c r="BI5">
        <v>1.61655126</v>
      </c>
      <c r="BJ5">
        <v>1.6380041009999999</v>
      </c>
      <c r="BK5">
        <v>1.6611285010000001</v>
      </c>
      <c r="BL5">
        <v>1.6871668769999999</v>
      </c>
      <c r="BM5">
        <v>1.7190697770000001</v>
      </c>
      <c r="BN5">
        <v>1.748403468</v>
      </c>
      <c r="BO5">
        <v>1.7748084749999999</v>
      </c>
      <c r="BP5">
        <v>1.802262034</v>
      </c>
      <c r="BQ5">
        <v>1.8249560339999999</v>
      </c>
      <c r="BR5">
        <v>1.843301968</v>
      </c>
      <c r="BS5">
        <v>1.8617235519999999</v>
      </c>
      <c r="BT5">
        <v>1.880212652</v>
      </c>
      <c r="BU5">
        <v>1.894067685</v>
      </c>
      <c r="BV5">
        <v>1.9117008520000001</v>
      </c>
      <c r="BW5">
        <v>1.930572207</v>
      </c>
      <c r="BX5">
        <v>1.948910513</v>
      </c>
      <c r="BY5">
        <v>1.968921838</v>
      </c>
      <c r="BZ5">
        <v>1.984523864</v>
      </c>
      <c r="CA5">
        <v>1.999708477</v>
      </c>
      <c r="CB5">
        <v>2.014341607</v>
      </c>
      <c r="CC5">
        <v>2.0235682719999999</v>
      </c>
      <c r="CD5">
        <v>2.0337193720000002</v>
      </c>
      <c r="CE5">
        <v>2.0435217950000002</v>
      </c>
      <c r="CF5">
        <v>2.0533433950000002</v>
      </c>
      <c r="CG5">
        <v>2.064520328</v>
      </c>
      <c r="CH5">
        <v>2.0793278380000002</v>
      </c>
      <c r="CI5">
        <v>2.094812568</v>
      </c>
      <c r="CJ5">
        <v>2.1103048279999999</v>
      </c>
      <c r="CK5">
        <v>2.1225937739999998</v>
      </c>
      <c r="CL5">
        <v>2.1323985740000002</v>
      </c>
      <c r="CM5">
        <v>2.142826028</v>
      </c>
      <c r="CN5">
        <v>2.1486142949999998</v>
      </c>
      <c r="CO5">
        <v>2.1552165620000001</v>
      </c>
      <c r="CP5">
        <v>2.1630167440000001</v>
      </c>
      <c r="CQ5">
        <v>2.1711616189999998</v>
      </c>
      <c r="CR5">
        <v>2.1782321539999998</v>
      </c>
      <c r="CS5">
        <v>2.1842686539999998</v>
      </c>
      <c r="CT5">
        <v>2.1927431890000002</v>
      </c>
      <c r="CU5">
        <v>2.2045255890000002</v>
      </c>
      <c r="CV5">
        <v>2.2165459890000001</v>
      </c>
      <c r="CW5">
        <v>2.2262307250000002</v>
      </c>
      <c r="CX5">
        <v>2.2326348249999999</v>
      </c>
      <c r="CY5">
        <v>2.2374799990000001</v>
      </c>
      <c r="CZ5">
        <v>2.2440912229999999</v>
      </c>
      <c r="DA5">
        <v>2.2486199660000001</v>
      </c>
      <c r="DB5">
        <v>2.2521349659999998</v>
      </c>
      <c r="DC5">
        <v>2.2566065659999999</v>
      </c>
      <c r="DD5">
        <v>2.2602714320000001</v>
      </c>
      <c r="DE5">
        <v>2.261803032</v>
      </c>
      <c r="DF5">
        <v>2.2677345149999999</v>
      </c>
      <c r="DG5">
        <v>2.2758261809999998</v>
      </c>
      <c r="DH5">
        <v>2.2845683810000001</v>
      </c>
      <c r="DI5">
        <v>2.2914245809999998</v>
      </c>
      <c r="DJ5">
        <v>2.2955739479999999</v>
      </c>
      <c r="DK5">
        <v>2.295240948</v>
      </c>
      <c r="DL5">
        <v>2.2940379480000002</v>
      </c>
      <c r="DM5">
        <v>2.2932579479999999</v>
      </c>
      <c r="DN5">
        <v>2.2941623070000001</v>
      </c>
      <c r="DO5">
        <v>2.2952515889999998</v>
      </c>
      <c r="DP5">
        <v>2.2971709069999999</v>
      </c>
    </row>
    <row r="6" spans="1:120" x14ac:dyDescent="0.25">
      <c r="A6" t="s">
        <v>129</v>
      </c>
      <c r="B6" t="s">
        <v>130</v>
      </c>
      <c r="C6" t="s">
        <v>74</v>
      </c>
      <c r="D6" t="s">
        <v>132</v>
      </c>
      <c r="E6">
        <v>50</v>
      </c>
      <c r="F6" t="s">
        <v>133</v>
      </c>
      <c r="G6" t="s">
        <v>134</v>
      </c>
      <c r="H6">
        <v>1850</v>
      </c>
      <c r="I6">
        <v>1900</v>
      </c>
      <c r="J6">
        <v>354.07299999999998</v>
      </c>
      <c r="K6">
        <v>355.35300000000001</v>
      </c>
      <c r="L6">
        <v>356.22899999999998</v>
      </c>
      <c r="M6">
        <v>356.92500000000001</v>
      </c>
      <c r="N6">
        <v>358.25400000000002</v>
      </c>
      <c r="O6">
        <v>360.23899999999998</v>
      </c>
      <c r="P6">
        <v>362.005</v>
      </c>
      <c r="Q6">
        <v>363.25200000000001</v>
      </c>
      <c r="R6">
        <v>365.93299999999999</v>
      </c>
      <c r="S6">
        <v>367.84500000000003</v>
      </c>
      <c r="T6">
        <v>369.125</v>
      </c>
      <c r="U6">
        <v>370.673</v>
      </c>
      <c r="V6">
        <v>372.83499999999998</v>
      </c>
      <c r="W6">
        <v>375.411</v>
      </c>
      <c r="X6">
        <v>376.98700000000002</v>
      </c>
      <c r="Y6">
        <v>378.90699999999998</v>
      </c>
      <c r="Z6">
        <v>381.01</v>
      </c>
      <c r="AA6">
        <v>382.60300000000001</v>
      </c>
      <c r="AB6">
        <v>384.73899999999998</v>
      </c>
      <c r="AC6">
        <v>386.28</v>
      </c>
      <c r="AD6">
        <v>388.71699999999998</v>
      </c>
      <c r="AE6">
        <v>390.94400000000002</v>
      </c>
      <c r="AF6">
        <v>393.01600000000002</v>
      </c>
      <c r="AG6">
        <v>395.72500000000002</v>
      </c>
      <c r="AH6">
        <v>397.54700000000003</v>
      </c>
      <c r="AI6">
        <v>399.94900000000001</v>
      </c>
      <c r="AJ6">
        <v>402.72108500000002</v>
      </c>
      <c r="AK6">
        <v>405.46086000000003</v>
      </c>
      <c r="AL6">
        <v>408.20072499999998</v>
      </c>
      <c r="AM6">
        <v>410.95546000000002</v>
      </c>
      <c r="AN6">
        <v>413.70299499999999</v>
      </c>
      <c r="AO6">
        <v>416.46345500000001</v>
      </c>
      <c r="AP6">
        <v>419.258465</v>
      </c>
      <c r="AQ6">
        <v>422.050905</v>
      </c>
      <c r="AR6">
        <v>424.90753000000001</v>
      </c>
      <c r="AS6">
        <v>427.77853499999998</v>
      </c>
      <c r="AT6">
        <v>430.65291500000001</v>
      </c>
      <c r="AU6">
        <v>433.48857500000003</v>
      </c>
      <c r="AV6">
        <v>436.34110500000003</v>
      </c>
      <c r="AW6">
        <v>439.25537500000002</v>
      </c>
      <c r="AX6">
        <v>442.21652499999999</v>
      </c>
      <c r="AY6">
        <v>445.20792499999999</v>
      </c>
      <c r="AZ6">
        <v>448.21612499999998</v>
      </c>
      <c r="BA6">
        <v>451.21299499999998</v>
      </c>
      <c r="BB6">
        <v>454.22572000000002</v>
      </c>
      <c r="BC6">
        <v>457.28690999999998</v>
      </c>
      <c r="BD6">
        <v>460.35305499999998</v>
      </c>
      <c r="BE6">
        <v>463.39257500000002</v>
      </c>
      <c r="BF6">
        <v>466.46189500000003</v>
      </c>
      <c r="BG6">
        <v>469.54327999999998</v>
      </c>
      <c r="BH6">
        <v>472.63460500000002</v>
      </c>
      <c r="BI6">
        <v>475.76954499999999</v>
      </c>
      <c r="BJ6">
        <v>478.91498000000001</v>
      </c>
      <c r="BK6">
        <v>482.03817500000002</v>
      </c>
      <c r="BL6">
        <v>485.09864499999998</v>
      </c>
      <c r="BM6">
        <v>488.08981499999999</v>
      </c>
      <c r="BN6">
        <v>491.054935</v>
      </c>
      <c r="BO6">
        <v>494.01176500000003</v>
      </c>
      <c r="BP6">
        <v>497.02024499999999</v>
      </c>
      <c r="BQ6">
        <v>500.18290000000002</v>
      </c>
      <c r="BR6">
        <v>503.23353500000002</v>
      </c>
      <c r="BS6">
        <v>506.27487000000002</v>
      </c>
      <c r="BT6">
        <v>509.38691499999999</v>
      </c>
      <c r="BU6">
        <v>512.45919000000004</v>
      </c>
      <c r="BV6">
        <v>515.42539499999998</v>
      </c>
      <c r="BW6">
        <v>518.26570000000004</v>
      </c>
      <c r="BX6">
        <v>521.17157499999996</v>
      </c>
      <c r="BY6">
        <v>524.10425999999995</v>
      </c>
      <c r="BZ6">
        <v>526.89851999999996</v>
      </c>
      <c r="CA6">
        <v>529.62745500000005</v>
      </c>
      <c r="CB6">
        <v>532.35360500000002</v>
      </c>
      <c r="CC6">
        <v>535.08087499999999</v>
      </c>
      <c r="CD6">
        <v>537.85258999999996</v>
      </c>
      <c r="CE6">
        <v>540.48048500000004</v>
      </c>
      <c r="CF6">
        <v>543.01608999999996</v>
      </c>
      <c r="CG6">
        <v>545.49348999999995</v>
      </c>
      <c r="CH6">
        <v>547.88289999999995</v>
      </c>
      <c r="CI6">
        <v>550.31482500000004</v>
      </c>
      <c r="CJ6">
        <v>552.68340499999999</v>
      </c>
      <c r="CK6">
        <v>554.98726999999997</v>
      </c>
      <c r="CL6">
        <v>557.24959000000001</v>
      </c>
      <c r="CM6">
        <v>559.51546499999995</v>
      </c>
      <c r="CN6">
        <v>561.73465999999996</v>
      </c>
      <c r="CO6">
        <v>563.91695000000004</v>
      </c>
      <c r="CP6">
        <v>566.03676499999995</v>
      </c>
      <c r="CQ6">
        <v>568.00705000000005</v>
      </c>
      <c r="CR6">
        <v>569.84848</v>
      </c>
      <c r="CS6">
        <v>571.553945</v>
      </c>
      <c r="CT6">
        <v>573.18161999999995</v>
      </c>
      <c r="CU6">
        <v>574.748695</v>
      </c>
      <c r="CV6">
        <v>576.27074500000003</v>
      </c>
      <c r="CW6">
        <v>577.64328499999999</v>
      </c>
      <c r="CX6">
        <v>578.93637999999999</v>
      </c>
      <c r="CY6">
        <v>580.13432499999999</v>
      </c>
      <c r="CZ6">
        <v>581.30822499999999</v>
      </c>
      <c r="DA6">
        <v>582.30924000000005</v>
      </c>
      <c r="DB6">
        <v>583.24650499999996</v>
      </c>
      <c r="DC6">
        <v>584.08862999999997</v>
      </c>
      <c r="DD6">
        <v>584.76873000000001</v>
      </c>
      <c r="DE6">
        <v>585.37361999999996</v>
      </c>
      <c r="DF6">
        <v>585.92854</v>
      </c>
      <c r="DG6">
        <v>586.28353500000003</v>
      </c>
      <c r="DH6">
        <v>586.53985999999998</v>
      </c>
      <c r="DI6">
        <v>586.75383999999997</v>
      </c>
      <c r="DJ6">
        <v>586.97880499999997</v>
      </c>
      <c r="DK6">
        <v>587.16639999999995</v>
      </c>
      <c r="DL6">
        <v>587.35792000000004</v>
      </c>
      <c r="DM6">
        <v>587.45990500000005</v>
      </c>
      <c r="DN6">
        <v>587.62955999999997</v>
      </c>
      <c r="DO6">
        <v>587.71473000000003</v>
      </c>
      <c r="DP6">
        <v>587.67961500000001</v>
      </c>
    </row>
    <row r="7" spans="1:120" x14ac:dyDescent="0.25">
      <c r="A7" t="s">
        <v>129</v>
      </c>
      <c r="B7" t="s">
        <v>130</v>
      </c>
      <c r="C7" t="s">
        <v>74</v>
      </c>
      <c r="D7" t="s">
        <v>132</v>
      </c>
      <c r="E7">
        <v>50</v>
      </c>
      <c r="F7" t="s">
        <v>135</v>
      </c>
      <c r="G7" t="s">
        <v>136</v>
      </c>
      <c r="H7">
        <v>1850</v>
      </c>
      <c r="I7">
        <v>1900</v>
      </c>
      <c r="J7">
        <v>0.63959318099999996</v>
      </c>
      <c r="K7">
        <v>0.62626769100000002</v>
      </c>
      <c r="L7">
        <v>0.55519514199999997</v>
      </c>
      <c r="M7">
        <v>0.44137553400000001</v>
      </c>
      <c r="N7">
        <v>0.46432965199999998</v>
      </c>
      <c r="O7">
        <v>0.54236465199999995</v>
      </c>
      <c r="P7">
        <v>0.60639955400000001</v>
      </c>
      <c r="Q7">
        <v>0.63513043599999996</v>
      </c>
      <c r="R7">
        <v>0.67230004399999999</v>
      </c>
      <c r="S7">
        <v>0.72653376999999997</v>
      </c>
      <c r="T7">
        <v>0.77213053399999998</v>
      </c>
      <c r="U7">
        <v>0.80566239699999997</v>
      </c>
      <c r="V7">
        <v>0.82714141699999999</v>
      </c>
      <c r="W7">
        <v>0.84429769099999996</v>
      </c>
      <c r="X7">
        <v>0.857233672</v>
      </c>
      <c r="Y7">
        <v>0.86815092599999999</v>
      </c>
      <c r="Z7">
        <v>0.88190671099999995</v>
      </c>
      <c r="AA7">
        <v>0.89890827900000003</v>
      </c>
      <c r="AB7">
        <v>0.92780406400000004</v>
      </c>
      <c r="AC7">
        <v>0.95397602500000001</v>
      </c>
      <c r="AD7">
        <v>0.97556141699999999</v>
      </c>
      <c r="AE7">
        <v>1.0063758279999999</v>
      </c>
      <c r="AF7">
        <v>1.033264358</v>
      </c>
      <c r="AG7">
        <v>1.0659286720000001</v>
      </c>
      <c r="AH7">
        <v>1.093619554</v>
      </c>
      <c r="AI7">
        <v>1.1155016129999999</v>
      </c>
      <c r="AJ7">
        <v>1.1345000439999999</v>
      </c>
      <c r="AK7">
        <v>1.1590791620000001</v>
      </c>
      <c r="AL7">
        <v>1.1835593579999999</v>
      </c>
      <c r="AM7">
        <v>1.210785926</v>
      </c>
      <c r="AN7">
        <v>1.238923475</v>
      </c>
      <c r="AO7">
        <v>1.271436907</v>
      </c>
      <c r="AP7">
        <v>1.3052362209999999</v>
      </c>
      <c r="AQ7">
        <v>1.340486123</v>
      </c>
      <c r="AR7">
        <v>1.371350632</v>
      </c>
      <c r="AS7">
        <v>1.399070338</v>
      </c>
      <c r="AT7">
        <v>1.4281676910000001</v>
      </c>
      <c r="AU7" s="109">
        <v>1.450568377</v>
      </c>
      <c r="AV7" s="109">
        <v>1.476653083</v>
      </c>
      <c r="AW7" s="109">
        <v>1.5018746519999999</v>
      </c>
      <c r="AX7" s="109">
        <v>1.5290395539999999</v>
      </c>
      <c r="AY7">
        <v>1.558510828</v>
      </c>
      <c r="AZ7" s="109">
        <v>1.5906980829999999</v>
      </c>
      <c r="BA7" s="109">
        <v>1.6235668089999999</v>
      </c>
      <c r="BB7" s="109">
        <v>1.6611639659999999</v>
      </c>
      <c r="BC7" s="109">
        <v>1.6976462210000001</v>
      </c>
      <c r="BD7">
        <v>1.7327255340000001</v>
      </c>
      <c r="BE7">
        <v>1.765962789</v>
      </c>
      <c r="BF7">
        <v>1.7983127889999999</v>
      </c>
      <c r="BG7">
        <v>1.8270641620000001</v>
      </c>
      <c r="BH7">
        <v>1.8516435739999999</v>
      </c>
      <c r="BI7">
        <v>1.877224652</v>
      </c>
      <c r="BJ7">
        <v>1.9040716129999999</v>
      </c>
      <c r="BK7">
        <v>1.933606613</v>
      </c>
      <c r="BL7">
        <v>1.963809162</v>
      </c>
      <c r="BM7">
        <v>1.994657691</v>
      </c>
      <c r="BN7">
        <v>2.0294566129999998</v>
      </c>
      <c r="BO7">
        <v>2.0640553380000002</v>
      </c>
      <c r="BP7">
        <v>2.096704554</v>
      </c>
      <c r="BQ7">
        <v>2.1265300439999999</v>
      </c>
      <c r="BR7">
        <v>2.1520910249999998</v>
      </c>
      <c r="BS7">
        <v>2.1725760250000001</v>
      </c>
      <c r="BT7">
        <v>2.1920033769999998</v>
      </c>
      <c r="BU7">
        <v>2.2130995539999998</v>
      </c>
      <c r="BV7">
        <v>2.2346525929999999</v>
      </c>
      <c r="BW7">
        <v>2.2576565149999999</v>
      </c>
      <c r="BX7">
        <v>2.283023966</v>
      </c>
      <c r="BY7">
        <v>2.3060365150000002</v>
      </c>
      <c r="BZ7">
        <v>2.3275220050000001</v>
      </c>
      <c r="CA7">
        <v>2.3504674950000002</v>
      </c>
      <c r="CB7">
        <v>2.3696917110000002</v>
      </c>
      <c r="CC7">
        <v>2.3853578870000001</v>
      </c>
      <c r="CD7">
        <v>2.4025433770000002</v>
      </c>
      <c r="CE7">
        <v>2.4193983769999998</v>
      </c>
      <c r="CF7">
        <v>2.4354444559999999</v>
      </c>
      <c r="CG7">
        <v>2.452372005</v>
      </c>
      <c r="CH7">
        <v>2.471557201</v>
      </c>
      <c r="CI7">
        <v>2.4936711229999999</v>
      </c>
      <c r="CJ7">
        <v>2.5163456320000002</v>
      </c>
      <c r="CK7">
        <v>2.535680632</v>
      </c>
      <c r="CL7">
        <v>2.5526068089999998</v>
      </c>
      <c r="CM7">
        <v>2.5650732789999999</v>
      </c>
      <c r="CN7">
        <v>2.5784630829999999</v>
      </c>
      <c r="CO7">
        <v>2.5892362210000002</v>
      </c>
      <c r="CP7">
        <v>2.5967715149999999</v>
      </c>
      <c r="CQ7">
        <v>2.6066020050000001</v>
      </c>
      <c r="CR7">
        <v>2.618031711</v>
      </c>
      <c r="CS7">
        <v>2.6282617109999999</v>
      </c>
      <c r="CT7">
        <v>2.640605436</v>
      </c>
      <c r="CU7">
        <v>2.6551825930000001</v>
      </c>
      <c r="CV7">
        <v>2.670787201</v>
      </c>
      <c r="CW7">
        <v>2.6846852399999999</v>
      </c>
      <c r="CX7">
        <v>2.6968052400000002</v>
      </c>
      <c r="CY7">
        <v>2.7065704359999998</v>
      </c>
      <c r="CZ7">
        <v>2.7146059259999999</v>
      </c>
      <c r="DA7">
        <v>2.722005926</v>
      </c>
      <c r="DB7">
        <v>2.7286159259999998</v>
      </c>
      <c r="DC7">
        <v>2.7357809259999999</v>
      </c>
      <c r="DD7">
        <v>2.7436864170000002</v>
      </c>
      <c r="DE7">
        <v>2.7537102400000002</v>
      </c>
      <c r="DF7">
        <v>2.7645452399999999</v>
      </c>
      <c r="DG7">
        <v>2.7755952399999999</v>
      </c>
      <c r="DH7">
        <v>2.7870702399999998</v>
      </c>
      <c r="DI7">
        <v>2.7950358280000001</v>
      </c>
      <c r="DJ7">
        <v>2.7997462209999999</v>
      </c>
      <c r="DK7">
        <v>2.802006907</v>
      </c>
      <c r="DL7">
        <v>2.8045816129999999</v>
      </c>
      <c r="DM7">
        <v>2.810466613</v>
      </c>
      <c r="DN7">
        <v>2.8135772010000002</v>
      </c>
      <c r="DO7">
        <v>2.818492005</v>
      </c>
      <c r="DP7">
        <v>2.825892005</v>
      </c>
    </row>
    <row r="8" spans="1:120" x14ac:dyDescent="0.25">
      <c r="A8" t="s">
        <v>129</v>
      </c>
      <c r="B8" t="s">
        <v>130</v>
      </c>
      <c r="C8" t="s">
        <v>74</v>
      </c>
      <c r="D8" t="s">
        <v>132</v>
      </c>
      <c r="E8">
        <v>83</v>
      </c>
      <c r="F8" t="s">
        <v>133</v>
      </c>
      <c r="G8" t="s">
        <v>134</v>
      </c>
      <c r="H8">
        <v>1850</v>
      </c>
      <c r="I8">
        <v>1900</v>
      </c>
      <c r="J8">
        <v>354.07299999999998</v>
      </c>
      <c r="K8">
        <v>355.35300000000001</v>
      </c>
      <c r="L8">
        <v>356.22899999999998</v>
      </c>
      <c r="M8">
        <v>356.92500000000001</v>
      </c>
      <c r="N8">
        <v>358.25400000000002</v>
      </c>
      <c r="O8">
        <v>360.23899999999998</v>
      </c>
      <c r="P8">
        <v>362.005</v>
      </c>
      <c r="Q8">
        <v>363.25200000000001</v>
      </c>
      <c r="R8">
        <v>365.93299999999999</v>
      </c>
      <c r="S8">
        <v>367.84500000000003</v>
      </c>
      <c r="T8">
        <v>369.125</v>
      </c>
      <c r="U8">
        <v>370.673</v>
      </c>
      <c r="V8">
        <v>372.83499999999998</v>
      </c>
      <c r="W8">
        <v>375.411</v>
      </c>
      <c r="X8">
        <v>376.98700000000002</v>
      </c>
      <c r="Y8">
        <v>378.90699999999998</v>
      </c>
      <c r="Z8">
        <v>381.01</v>
      </c>
      <c r="AA8">
        <v>382.60300000000001</v>
      </c>
      <c r="AB8">
        <v>384.73899999999998</v>
      </c>
      <c r="AC8">
        <v>386.28</v>
      </c>
      <c r="AD8">
        <v>388.71699999999998</v>
      </c>
      <c r="AE8">
        <v>390.94400000000002</v>
      </c>
      <c r="AF8">
        <v>393.01600000000002</v>
      </c>
      <c r="AG8">
        <v>395.72500000000002</v>
      </c>
      <c r="AH8">
        <v>397.54700000000003</v>
      </c>
      <c r="AI8">
        <v>399.94900000000001</v>
      </c>
      <c r="AJ8">
        <v>402.92069099999998</v>
      </c>
      <c r="AK8">
        <v>405.85330709999999</v>
      </c>
      <c r="AL8">
        <v>408.79456740000001</v>
      </c>
      <c r="AM8">
        <v>411.73938939999999</v>
      </c>
      <c r="AN8">
        <v>414.69669709999999</v>
      </c>
      <c r="AO8">
        <v>417.66732689999998</v>
      </c>
      <c r="AP8">
        <v>420.65827680000001</v>
      </c>
      <c r="AQ8">
        <v>423.68575709999999</v>
      </c>
      <c r="AR8">
        <v>426.76580539999998</v>
      </c>
      <c r="AS8">
        <v>429.83004110000002</v>
      </c>
      <c r="AT8">
        <v>432.93425860000002</v>
      </c>
      <c r="AU8">
        <v>436.03985519999998</v>
      </c>
      <c r="AV8">
        <v>439.17709309999998</v>
      </c>
      <c r="AW8">
        <v>442.3409643</v>
      </c>
      <c r="AX8">
        <v>445.53671600000001</v>
      </c>
      <c r="AY8">
        <v>448.806196</v>
      </c>
      <c r="AZ8">
        <v>452.0571362</v>
      </c>
      <c r="BA8">
        <v>455.30825190000002</v>
      </c>
      <c r="BB8">
        <v>458.59671320000001</v>
      </c>
      <c r="BC8">
        <v>461.90888000000001</v>
      </c>
      <c r="BD8">
        <v>465.20093439999999</v>
      </c>
      <c r="BE8">
        <v>468.50344330000001</v>
      </c>
      <c r="BF8">
        <v>471.84973050000002</v>
      </c>
      <c r="BG8">
        <v>475.22304939999998</v>
      </c>
      <c r="BH8">
        <v>478.60550380000001</v>
      </c>
      <c r="BI8">
        <v>482.0415769</v>
      </c>
      <c r="BJ8">
        <v>485.44708530000003</v>
      </c>
      <c r="BK8">
        <v>488.82445919999998</v>
      </c>
      <c r="BL8">
        <v>492.28665949999998</v>
      </c>
      <c r="BM8">
        <v>495.70491229999999</v>
      </c>
      <c r="BN8">
        <v>499.12273699999997</v>
      </c>
      <c r="BO8">
        <v>502.58642630000003</v>
      </c>
      <c r="BP8">
        <v>506.03950780000002</v>
      </c>
      <c r="BQ8">
        <v>509.48322639999998</v>
      </c>
      <c r="BR8">
        <v>512.91944690000003</v>
      </c>
      <c r="BS8">
        <v>516.39720269999998</v>
      </c>
      <c r="BT8">
        <v>519.82006269999999</v>
      </c>
      <c r="BU8">
        <v>523.13757959999998</v>
      </c>
      <c r="BV8">
        <v>526.44184010000004</v>
      </c>
      <c r="BW8">
        <v>529.8025523</v>
      </c>
      <c r="BX8">
        <v>533.16334710000001</v>
      </c>
      <c r="BY8">
        <v>536.49207320000005</v>
      </c>
      <c r="BZ8">
        <v>539.76431809999997</v>
      </c>
      <c r="CA8">
        <v>542.97493489999999</v>
      </c>
      <c r="CB8">
        <v>546.11678640000002</v>
      </c>
      <c r="CC8">
        <v>549.23445790000005</v>
      </c>
      <c r="CD8">
        <v>552.39995499999998</v>
      </c>
      <c r="CE8">
        <v>555.52047379999999</v>
      </c>
      <c r="CF8">
        <v>558.54753110000001</v>
      </c>
      <c r="CG8">
        <v>561.59249360000001</v>
      </c>
      <c r="CH8">
        <v>564.58123130000001</v>
      </c>
      <c r="CI8">
        <v>567.53997570000001</v>
      </c>
      <c r="CJ8">
        <v>570.39681029999997</v>
      </c>
      <c r="CK8">
        <v>573.24095990000001</v>
      </c>
      <c r="CL8">
        <v>575.8550414</v>
      </c>
      <c r="CM8">
        <v>578.46364670000003</v>
      </c>
      <c r="CN8">
        <v>581.25223730000005</v>
      </c>
      <c r="CO8">
        <v>583.93822929999999</v>
      </c>
      <c r="CP8">
        <v>586.284988</v>
      </c>
      <c r="CQ8">
        <v>588.43911700000001</v>
      </c>
      <c r="CR8">
        <v>590.77417360000004</v>
      </c>
      <c r="CS8">
        <v>592.90510510000001</v>
      </c>
      <c r="CT8">
        <v>594.92886559999999</v>
      </c>
      <c r="CU8">
        <v>596.73794009999995</v>
      </c>
      <c r="CV8">
        <v>598.46866290000003</v>
      </c>
      <c r="CW8">
        <v>600.22357850000003</v>
      </c>
      <c r="CX8">
        <v>601.83889439999996</v>
      </c>
      <c r="CY8">
        <v>603.37678489999996</v>
      </c>
      <c r="CZ8">
        <v>604.71158409999998</v>
      </c>
      <c r="DA8">
        <v>606.01970840000001</v>
      </c>
      <c r="DB8">
        <v>607.62701560000005</v>
      </c>
      <c r="DC8">
        <v>608.83751830000006</v>
      </c>
      <c r="DD8">
        <v>609.76684769999997</v>
      </c>
      <c r="DE8">
        <v>610.88064269999995</v>
      </c>
      <c r="DF8">
        <v>611.91953469999999</v>
      </c>
      <c r="DG8">
        <v>612.74128429999996</v>
      </c>
      <c r="DH8">
        <v>613.39192200000002</v>
      </c>
      <c r="DI8">
        <v>614.01442169999996</v>
      </c>
      <c r="DJ8">
        <v>614.88475330000006</v>
      </c>
      <c r="DK8">
        <v>615.39254870000002</v>
      </c>
      <c r="DL8">
        <v>616.05710269999997</v>
      </c>
      <c r="DM8">
        <v>616.37150680000002</v>
      </c>
      <c r="DN8">
        <v>616.67690359999995</v>
      </c>
      <c r="DO8">
        <v>617.01656909999997</v>
      </c>
      <c r="DP8">
        <v>617.22285810000005</v>
      </c>
    </row>
    <row r="9" spans="1:120" x14ac:dyDescent="0.25">
      <c r="A9" t="s">
        <v>129</v>
      </c>
      <c r="B9" t="s">
        <v>130</v>
      </c>
      <c r="C9" t="s">
        <v>74</v>
      </c>
      <c r="D9" t="s">
        <v>132</v>
      </c>
      <c r="E9">
        <v>83</v>
      </c>
      <c r="F9" t="s">
        <v>135</v>
      </c>
      <c r="G9" t="s">
        <v>136</v>
      </c>
      <c r="H9">
        <v>1850</v>
      </c>
      <c r="I9">
        <v>1900</v>
      </c>
      <c r="J9">
        <v>0.693400617</v>
      </c>
      <c r="K9">
        <v>0.68159644799999997</v>
      </c>
      <c r="L9">
        <v>0.61817884999999995</v>
      </c>
      <c r="M9">
        <v>0.51897560499999995</v>
      </c>
      <c r="N9">
        <v>0.53197637900000005</v>
      </c>
      <c r="O9">
        <v>0.60087284399999996</v>
      </c>
      <c r="P9">
        <v>0.66388660700000002</v>
      </c>
      <c r="Q9">
        <v>0.69424485199999997</v>
      </c>
      <c r="R9">
        <v>0.73556263799999999</v>
      </c>
      <c r="S9">
        <v>0.78669550499999996</v>
      </c>
      <c r="T9">
        <v>0.83500323399999998</v>
      </c>
      <c r="U9">
        <v>0.87258067399999995</v>
      </c>
      <c r="V9">
        <v>0.89726342599999998</v>
      </c>
      <c r="W9">
        <v>0.91628902800000001</v>
      </c>
      <c r="X9">
        <v>0.93342181700000004</v>
      </c>
      <c r="Y9">
        <v>0.94525838900000003</v>
      </c>
      <c r="Z9">
        <v>0.96185547699999996</v>
      </c>
      <c r="AA9">
        <v>0.97812292099999998</v>
      </c>
      <c r="AB9">
        <v>1.0065317380000001</v>
      </c>
      <c r="AC9">
        <v>1.034730462</v>
      </c>
      <c r="AD9">
        <v>1.057970477</v>
      </c>
      <c r="AE9">
        <v>1.092924577</v>
      </c>
      <c r="AF9">
        <v>1.1252370380000001</v>
      </c>
      <c r="AG9">
        <v>1.1615518499999999</v>
      </c>
      <c r="AH9">
        <v>1.1926507850000001</v>
      </c>
      <c r="AI9">
        <v>1.216609042</v>
      </c>
      <c r="AJ9">
        <v>1.2416316089999999</v>
      </c>
      <c r="AK9">
        <v>1.27031363</v>
      </c>
      <c r="AL9">
        <v>1.3012873739999999</v>
      </c>
      <c r="AM9">
        <v>1.332113034</v>
      </c>
      <c r="AN9">
        <v>1.366998793</v>
      </c>
      <c r="AO9">
        <v>1.4061674280000001</v>
      </c>
      <c r="AP9">
        <v>1.449626723</v>
      </c>
      <c r="AQ9">
        <v>1.4911804909999999</v>
      </c>
      <c r="AR9">
        <v>1.532578164</v>
      </c>
      <c r="AS9">
        <v>1.566434093</v>
      </c>
      <c r="AT9">
        <v>1.5970534030000001</v>
      </c>
      <c r="AU9">
        <v>1.6270051539999999</v>
      </c>
      <c r="AV9">
        <v>1.6569464949999999</v>
      </c>
      <c r="AW9">
        <v>1.6917643360000001</v>
      </c>
      <c r="AX9">
        <v>1.725120317</v>
      </c>
      <c r="AY9">
        <v>1.760132754</v>
      </c>
      <c r="AZ9">
        <v>1.8011557499999999</v>
      </c>
      <c r="BA9">
        <v>1.84104515</v>
      </c>
      <c r="BB9">
        <v>1.884815087</v>
      </c>
      <c r="BC9">
        <v>1.9300444640000001</v>
      </c>
      <c r="BD9">
        <v>1.971721748</v>
      </c>
      <c r="BE9">
        <v>2.0101953539999999</v>
      </c>
      <c r="BF9">
        <v>2.0538423539999999</v>
      </c>
      <c r="BG9">
        <v>2.0959131539999998</v>
      </c>
      <c r="BH9">
        <v>2.1319323379999999</v>
      </c>
      <c r="BI9">
        <v>2.1734423070000002</v>
      </c>
      <c r="BJ9">
        <v>2.2091802519999999</v>
      </c>
      <c r="BK9">
        <v>2.2449550380000001</v>
      </c>
      <c r="BL9">
        <v>2.2816079249999999</v>
      </c>
      <c r="BM9">
        <v>2.3234436380000001</v>
      </c>
      <c r="BN9">
        <v>2.3625000749999998</v>
      </c>
      <c r="BO9">
        <v>2.4076905380000002</v>
      </c>
      <c r="BP9">
        <v>2.4480686380000001</v>
      </c>
      <c r="BQ9">
        <v>2.4848257380000001</v>
      </c>
      <c r="BR9">
        <v>2.5163850380000001</v>
      </c>
      <c r="BS9">
        <v>2.544150938</v>
      </c>
      <c r="BT9">
        <v>2.569779338</v>
      </c>
      <c r="BU9">
        <v>2.5944919720000001</v>
      </c>
      <c r="BV9">
        <v>2.6248790280000001</v>
      </c>
      <c r="BW9">
        <v>2.6570017049999999</v>
      </c>
      <c r="BX9">
        <v>2.6910144050000002</v>
      </c>
      <c r="BY9">
        <v>2.722981238</v>
      </c>
      <c r="BZ9">
        <v>2.7530469129999999</v>
      </c>
      <c r="CA9">
        <v>2.7821778209999999</v>
      </c>
      <c r="CB9">
        <v>2.8070875790000001</v>
      </c>
      <c r="CC9">
        <v>2.8297051789999998</v>
      </c>
      <c r="CD9">
        <v>2.850758613</v>
      </c>
      <c r="CE9">
        <v>2.8710455129999999</v>
      </c>
      <c r="CF9">
        <v>2.8910100359999999</v>
      </c>
      <c r="CG9">
        <v>2.911017111</v>
      </c>
      <c r="CH9">
        <v>2.9359409109999999</v>
      </c>
      <c r="CI9">
        <v>2.9624717110000001</v>
      </c>
      <c r="CJ9">
        <v>2.9886712110000002</v>
      </c>
      <c r="CK9">
        <v>3.0125160110000002</v>
      </c>
      <c r="CL9">
        <v>3.0329261459999999</v>
      </c>
      <c r="CM9">
        <v>3.0498959459999999</v>
      </c>
      <c r="CN9">
        <v>3.0655897460000001</v>
      </c>
      <c r="CO9">
        <v>3.080938846</v>
      </c>
      <c r="CP9">
        <v>3.0956723190000002</v>
      </c>
      <c r="CQ9">
        <v>3.1110906190000001</v>
      </c>
      <c r="CR9">
        <v>3.126653219</v>
      </c>
      <c r="CS9">
        <v>3.1435283190000001</v>
      </c>
      <c r="CT9">
        <v>3.1630339190000001</v>
      </c>
      <c r="CU9">
        <v>3.1821461700000002</v>
      </c>
      <c r="CV9">
        <v>3.2015273440000001</v>
      </c>
      <c r="CW9">
        <v>3.2181625700000001</v>
      </c>
      <c r="CX9">
        <v>3.23306227</v>
      </c>
      <c r="CY9">
        <v>3.2439480540000001</v>
      </c>
      <c r="CZ9">
        <v>3.2553876439999998</v>
      </c>
      <c r="DA9">
        <v>3.2658699869999999</v>
      </c>
      <c r="DB9">
        <v>3.2768154869999999</v>
      </c>
      <c r="DC9">
        <v>3.2877656210000001</v>
      </c>
      <c r="DD9">
        <v>3.2992833539999999</v>
      </c>
      <c r="DE9">
        <v>3.3116281719999998</v>
      </c>
      <c r="DF9">
        <v>3.3256315870000002</v>
      </c>
      <c r="DG9">
        <v>3.3397306869999999</v>
      </c>
      <c r="DH9">
        <v>3.3546384749999998</v>
      </c>
      <c r="DI9">
        <v>3.366738711</v>
      </c>
      <c r="DJ9">
        <v>3.374872511</v>
      </c>
      <c r="DK9">
        <v>3.3830183069999999</v>
      </c>
      <c r="DL9">
        <v>3.3875691720000001</v>
      </c>
      <c r="DM9">
        <v>3.3944199770000001</v>
      </c>
      <c r="DN9">
        <v>3.404292077</v>
      </c>
      <c r="DO9">
        <v>3.4147322419999999</v>
      </c>
      <c r="DP9">
        <v>3.4262477420000002</v>
      </c>
    </row>
    <row r="10" spans="1:120" x14ac:dyDescent="0.25">
      <c r="A10" t="s">
        <v>129</v>
      </c>
      <c r="B10" t="s">
        <v>130</v>
      </c>
      <c r="C10" t="s">
        <v>74</v>
      </c>
      <c r="D10" t="s">
        <v>132</v>
      </c>
      <c r="E10">
        <v>95</v>
      </c>
      <c r="F10" t="s">
        <v>133</v>
      </c>
      <c r="G10" t="s">
        <v>134</v>
      </c>
      <c r="H10">
        <v>1850</v>
      </c>
      <c r="I10">
        <v>1900</v>
      </c>
      <c r="J10">
        <v>354.07299999999998</v>
      </c>
      <c r="K10">
        <v>355.35300000000001</v>
      </c>
      <c r="L10">
        <v>356.22899999999998</v>
      </c>
      <c r="M10">
        <v>356.92500000000001</v>
      </c>
      <c r="N10">
        <v>358.25400000000002</v>
      </c>
      <c r="O10">
        <v>360.23899999999998</v>
      </c>
      <c r="P10">
        <v>362.005</v>
      </c>
      <c r="Q10">
        <v>363.25200000000001</v>
      </c>
      <c r="R10">
        <v>365.93299999999999</v>
      </c>
      <c r="S10">
        <v>367.84500000000003</v>
      </c>
      <c r="T10">
        <v>369.125</v>
      </c>
      <c r="U10">
        <v>370.673</v>
      </c>
      <c r="V10">
        <v>372.83499999999998</v>
      </c>
      <c r="W10">
        <v>375.411</v>
      </c>
      <c r="X10">
        <v>376.98700000000002</v>
      </c>
      <c r="Y10">
        <v>378.90699999999998</v>
      </c>
      <c r="Z10">
        <v>381.01</v>
      </c>
      <c r="AA10">
        <v>382.60300000000001</v>
      </c>
      <c r="AB10">
        <v>384.73899999999998</v>
      </c>
      <c r="AC10">
        <v>386.28</v>
      </c>
      <c r="AD10">
        <v>388.71699999999998</v>
      </c>
      <c r="AE10">
        <v>390.94400000000002</v>
      </c>
      <c r="AF10">
        <v>393.01600000000002</v>
      </c>
      <c r="AG10">
        <v>395.72500000000002</v>
      </c>
      <c r="AH10">
        <v>397.54700000000003</v>
      </c>
      <c r="AI10">
        <v>399.94900000000001</v>
      </c>
      <c r="AJ10">
        <v>403.0774275</v>
      </c>
      <c r="AK10">
        <v>406.15891099999999</v>
      </c>
      <c r="AL10">
        <v>409.23768849999999</v>
      </c>
      <c r="AM10">
        <v>412.31554949999997</v>
      </c>
      <c r="AN10">
        <v>415.39227899999997</v>
      </c>
      <c r="AO10">
        <v>418.505493</v>
      </c>
      <c r="AP10">
        <v>421.68435349999999</v>
      </c>
      <c r="AQ10">
        <v>424.88584400000002</v>
      </c>
      <c r="AR10">
        <v>428.08098200000001</v>
      </c>
      <c r="AS10">
        <v>431.28449649999999</v>
      </c>
      <c r="AT10">
        <v>434.56072849999998</v>
      </c>
      <c r="AU10">
        <v>437.86035399999997</v>
      </c>
      <c r="AV10">
        <v>441.183154</v>
      </c>
      <c r="AW10">
        <v>444.534605</v>
      </c>
      <c r="AX10">
        <v>447.915865</v>
      </c>
      <c r="AY10">
        <v>451.32668699999999</v>
      </c>
      <c r="AZ10">
        <v>454.773774</v>
      </c>
      <c r="BA10">
        <v>458.276366</v>
      </c>
      <c r="BB10">
        <v>461.79159900000002</v>
      </c>
      <c r="BC10">
        <v>465.34733499999999</v>
      </c>
      <c r="BD10">
        <v>468.92624050000001</v>
      </c>
      <c r="BE10">
        <v>472.44529399999999</v>
      </c>
      <c r="BF10">
        <v>476.0121125</v>
      </c>
      <c r="BG10">
        <v>479.69707249999999</v>
      </c>
      <c r="BH10">
        <v>483.32879400000002</v>
      </c>
      <c r="BI10">
        <v>486.96989500000001</v>
      </c>
      <c r="BJ10">
        <v>490.620091</v>
      </c>
      <c r="BK10">
        <v>494.39263399999999</v>
      </c>
      <c r="BL10">
        <v>497.92217849999997</v>
      </c>
      <c r="BM10">
        <v>501.5615765</v>
      </c>
      <c r="BN10">
        <v>505.1856985</v>
      </c>
      <c r="BO10">
        <v>508.97213900000003</v>
      </c>
      <c r="BP10">
        <v>512.55061049999995</v>
      </c>
      <c r="BQ10">
        <v>516.33342049999999</v>
      </c>
      <c r="BR10">
        <v>520.13490100000001</v>
      </c>
      <c r="BS10">
        <v>523.95072000000005</v>
      </c>
      <c r="BT10">
        <v>527.71301600000004</v>
      </c>
      <c r="BU10">
        <v>531.48925450000002</v>
      </c>
      <c r="BV10">
        <v>535.13924799999995</v>
      </c>
      <c r="BW10">
        <v>538.95607399999994</v>
      </c>
      <c r="BX10">
        <v>542.66066699999999</v>
      </c>
      <c r="BY10">
        <v>546.21606350000002</v>
      </c>
      <c r="BZ10">
        <v>549.76724549999994</v>
      </c>
      <c r="CA10">
        <v>553.26756650000004</v>
      </c>
      <c r="CB10">
        <v>556.69329000000005</v>
      </c>
      <c r="CC10">
        <v>559.913186</v>
      </c>
      <c r="CD10">
        <v>563.26990550000005</v>
      </c>
      <c r="CE10">
        <v>566.68147699999997</v>
      </c>
      <c r="CF10">
        <v>569.95840799999996</v>
      </c>
      <c r="CG10">
        <v>573.14277149999998</v>
      </c>
      <c r="CH10">
        <v>576.47748999999999</v>
      </c>
      <c r="CI10">
        <v>579.76291849999996</v>
      </c>
      <c r="CJ10">
        <v>583.00131599999997</v>
      </c>
      <c r="CK10">
        <v>586.19092950000004</v>
      </c>
      <c r="CL10">
        <v>589.32667749999996</v>
      </c>
      <c r="CM10">
        <v>592.40257899999995</v>
      </c>
      <c r="CN10">
        <v>595.37062249999997</v>
      </c>
      <c r="CO10">
        <v>598.23382600000002</v>
      </c>
      <c r="CP10">
        <v>600.99389099999996</v>
      </c>
      <c r="CQ10">
        <v>603.65159900000003</v>
      </c>
      <c r="CR10">
        <v>606.20962099999997</v>
      </c>
      <c r="CS10">
        <v>608.67062099999998</v>
      </c>
      <c r="CT10">
        <v>611.22755800000004</v>
      </c>
      <c r="CU10">
        <v>613.63018</v>
      </c>
      <c r="CV10">
        <v>615.89507949999995</v>
      </c>
      <c r="CW10">
        <v>617.76018750000003</v>
      </c>
      <c r="CX10">
        <v>619.59870899999999</v>
      </c>
      <c r="CY10">
        <v>621.47048299999994</v>
      </c>
      <c r="CZ10">
        <v>623.21261049999998</v>
      </c>
      <c r="DA10">
        <v>624.82721700000002</v>
      </c>
      <c r="DB10">
        <v>626.34264299999995</v>
      </c>
      <c r="DC10">
        <v>627.65362049999999</v>
      </c>
      <c r="DD10">
        <v>629.00045250000005</v>
      </c>
      <c r="DE10">
        <v>630.14833350000004</v>
      </c>
      <c r="DF10">
        <v>631.20896649999997</v>
      </c>
      <c r="DG10">
        <v>632.17620550000004</v>
      </c>
      <c r="DH10">
        <v>633.06764450000003</v>
      </c>
      <c r="DI10">
        <v>633.87636699999996</v>
      </c>
      <c r="DJ10">
        <v>634.76372700000002</v>
      </c>
      <c r="DK10">
        <v>635.62002700000005</v>
      </c>
      <c r="DL10">
        <v>636.69510749999995</v>
      </c>
      <c r="DM10">
        <v>637.71067949999997</v>
      </c>
      <c r="DN10">
        <v>638.66657099999998</v>
      </c>
      <c r="DO10">
        <v>639.53913999999997</v>
      </c>
      <c r="DP10">
        <v>639.85794750000002</v>
      </c>
    </row>
    <row r="11" spans="1:120" x14ac:dyDescent="0.25">
      <c r="A11" t="s">
        <v>129</v>
      </c>
      <c r="B11" t="s">
        <v>130</v>
      </c>
      <c r="C11" t="s">
        <v>74</v>
      </c>
      <c r="D11" t="s">
        <v>132</v>
      </c>
      <c r="E11">
        <v>95</v>
      </c>
      <c r="F11" t="s">
        <v>135</v>
      </c>
      <c r="G11" t="s">
        <v>136</v>
      </c>
      <c r="H11">
        <v>1850</v>
      </c>
      <c r="I11">
        <v>1900</v>
      </c>
      <c r="J11">
        <v>0.73983441699999997</v>
      </c>
      <c r="K11">
        <v>0.72867084800000004</v>
      </c>
      <c r="L11">
        <v>0.66162922999999996</v>
      </c>
      <c r="M11">
        <v>0.56622075999999999</v>
      </c>
      <c r="N11">
        <v>0.576830387</v>
      </c>
      <c r="O11">
        <v>0.64421668099999996</v>
      </c>
      <c r="P11">
        <v>0.70487001500000002</v>
      </c>
      <c r="Q11">
        <v>0.73139427899999998</v>
      </c>
      <c r="R11">
        <v>0.76957346599999998</v>
      </c>
      <c r="S11">
        <v>0.82697551499999999</v>
      </c>
      <c r="T11">
        <v>0.87938012300000001</v>
      </c>
      <c r="U11">
        <v>0.92114194599999999</v>
      </c>
      <c r="V11">
        <v>0.95179014200000001</v>
      </c>
      <c r="W11">
        <v>0.97344022100000005</v>
      </c>
      <c r="X11">
        <v>0.98845803399999999</v>
      </c>
      <c r="Y11">
        <v>1.0022002400000001</v>
      </c>
      <c r="Z11">
        <v>1.0176139259999999</v>
      </c>
      <c r="AA11">
        <v>1.033775015</v>
      </c>
      <c r="AB11">
        <v>1.063328711</v>
      </c>
      <c r="AC11">
        <v>1.093091123</v>
      </c>
      <c r="AD11">
        <v>1.1185275830000001</v>
      </c>
      <c r="AE11">
        <v>1.1617718969999999</v>
      </c>
      <c r="AF11">
        <v>1.195411877</v>
      </c>
      <c r="AG11">
        <v>1.2355869559999999</v>
      </c>
      <c r="AH11">
        <v>1.268221338</v>
      </c>
      <c r="AI11">
        <v>1.2956991229999999</v>
      </c>
      <c r="AJ11">
        <v>1.3261979660000001</v>
      </c>
      <c r="AK11">
        <v>1.355540819</v>
      </c>
      <c r="AL11">
        <v>1.3871980829999999</v>
      </c>
      <c r="AM11">
        <v>1.4246178279999999</v>
      </c>
      <c r="AN11">
        <v>1.4616447990000001</v>
      </c>
      <c r="AO11">
        <v>1.5086974559999999</v>
      </c>
      <c r="AP11">
        <v>1.554033475</v>
      </c>
      <c r="AQ11">
        <v>1.6010127789999999</v>
      </c>
      <c r="AR11">
        <v>1.646306711</v>
      </c>
      <c r="AS11">
        <v>1.688004652</v>
      </c>
      <c r="AT11">
        <v>1.723348681</v>
      </c>
      <c r="AU11">
        <v>1.759639623</v>
      </c>
      <c r="AV11">
        <v>1.7964108089999999</v>
      </c>
      <c r="AW11">
        <v>1.836684475</v>
      </c>
      <c r="AX11">
        <v>1.8811435439999999</v>
      </c>
      <c r="AY11">
        <v>1.921949701</v>
      </c>
      <c r="AZ11">
        <v>1.966940495</v>
      </c>
      <c r="BA11">
        <v>2.0133284950000001</v>
      </c>
      <c r="BB11">
        <v>2.063858701</v>
      </c>
      <c r="BC11">
        <v>2.1208737499999999</v>
      </c>
      <c r="BD11">
        <v>2.174752603</v>
      </c>
      <c r="BE11">
        <v>2.2295137600000001</v>
      </c>
      <c r="BF11">
        <v>2.280685574</v>
      </c>
      <c r="BG11">
        <v>2.3292623090000002</v>
      </c>
      <c r="BH11">
        <v>2.375090309</v>
      </c>
      <c r="BI11">
        <v>2.417282868</v>
      </c>
      <c r="BJ11">
        <v>2.460697583</v>
      </c>
      <c r="BK11">
        <v>2.505543554</v>
      </c>
      <c r="BL11">
        <v>2.5533164949999998</v>
      </c>
      <c r="BM11">
        <v>2.6050104950000001</v>
      </c>
      <c r="BN11">
        <v>2.6587889950000001</v>
      </c>
      <c r="BO11">
        <v>2.713745887</v>
      </c>
      <c r="BP11">
        <v>2.7710340929999999</v>
      </c>
      <c r="BQ11">
        <v>2.824184593</v>
      </c>
      <c r="BR11">
        <v>2.8715430930000001</v>
      </c>
      <c r="BS11">
        <v>2.9129580050000001</v>
      </c>
      <c r="BT11">
        <v>2.946650505</v>
      </c>
      <c r="BU11">
        <v>2.9784690149999999</v>
      </c>
      <c r="BV11">
        <v>3.0176059359999998</v>
      </c>
      <c r="BW11">
        <v>3.0590694360000001</v>
      </c>
      <c r="BX11">
        <v>3.0994122700000002</v>
      </c>
      <c r="BY11">
        <v>3.1356830339999999</v>
      </c>
      <c r="BZ11">
        <v>3.1769662400000001</v>
      </c>
      <c r="CA11">
        <v>3.21759474</v>
      </c>
      <c r="CB11">
        <v>3.2538440930000001</v>
      </c>
      <c r="CC11">
        <v>3.28237823</v>
      </c>
      <c r="CD11">
        <v>3.30901223</v>
      </c>
      <c r="CE11">
        <v>3.3355302299999998</v>
      </c>
      <c r="CF11">
        <v>3.3625252300000001</v>
      </c>
      <c r="CG11">
        <v>3.394764044</v>
      </c>
      <c r="CH11">
        <v>3.4362480440000001</v>
      </c>
      <c r="CI11">
        <v>3.4809716719999999</v>
      </c>
      <c r="CJ11">
        <v>3.5174979070000001</v>
      </c>
      <c r="CK11">
        <v>3.5475539559999998</v>
      </c>
      <c r="CL11">
        <v>3.5758967990000001</v>
      </c>
      <c r="CM11">
        <v>3.601182799</v>
      </c>
      <c r="CN11">
        <v>3.624407299</v>
      </c>
      <c r="CO11">
        <v>3.6472712989999998</v>
      </c>
      <c r="CP11">
        <v>3.6688713580000001</v>
      </c>
      <c r="CQ11">
        <v>3.6875158579999998</v>
      </c>
      <c r="CR11">
        <v>3.7063303580000002</v>
      </c>
      <c r="CS11">
        <v>3.7304756229999998</v>
      </c>
      <c r="CT11">
        <v>3.7588236230000001</v>
      </c>
      <c r="CU11">
        <v>3.7877871230000002</v>
      </c>
      <c r="CV11">
        <v>3.8166216230000001</v>
      </c>
      <c r="CW11">
        <v>3.8444161229999998</v>
      </c>
      <c r="CX11">
        <v>3.8710151229999998</v>
      </c>
      <c r="CY11">
        <v>3.895842123</v>
      </c>
      <c r="CZ11">
        <v>3.9150126809999999</v>
      </c>
      <c r="DA11">
        <v>3.9302580640000002</v>
      </c>
      <c r="DB11">
        <v>3.9435585639999999</v>
      </c>
      <c r="DC11">
        <v>3.9578520639999999</v>
      </c>
      <c r="DD11">
        <v>3.971885887</v>
      </c>
      <c r="DE11">
        <v>3.9853838869999998</v>
      </c>
      <c r="DF11">
        <v>4.0067439169999997</v>
      </c>
      <c r="DG11">
        <v>4.0306729170000004</v>
      </c>
      <c r="DH11">
        <v>4.0551139169999999</v>
      </c>
      <c r="DI11">
        <v>4.0767294170000001</v>
      </c>
      <c r="DJ11">
        <v>4.0943834170000004</v>
      </c>
      <c r="DK11">
        <v>4.1091088280000001</v>
      </c>
      <c r="DL11">
        <v>4.1166398280000003</v>
      </c>
      <c r="DM11">
        <v>4.1246178279999999</v>
      </c>
      <c r="DN11">
        <v>4.1334463279999998</v>
      </c>
      <c r="DO11">
        <v>4.1450353279999996</v>
      </c>
      <c r="DP11">
        <v>4.1610513280000001</v>
      </c>
    </row>
    <row r="12" spans="1:120" x14ac:dyDescent="0.25">
      <c r="A12" t="s">
        <v>129</v>
      </c>
      <c r="B12" t="s">
        <v>130</v>
      </c>
      <c r="C12" t="s">
        <v>140</v>
      </c>
      <c r="D12" t="s">
        <v>132</v>
      </c>
      <c r="E12">
        <v>5</v>
      </c>
      <c r="F12" t="s">
        <v>133</v>
      </c>
      <c r="G12" t="s">
        <v>134</v>
      </c>
      <c r="H12">
        <v>1850</v>
      </c>
      <c r="I12">
        <v>1900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 s="109">
        <v>-2.0000000000000002E-5</v>
      </c>
      <c r="AV12">
        <v>1E-4</v>
      </c>
      <c r="AW12">
        <v>5.7950000000000005E-4</v>
      </c>
      <c r="AX12">
        <v>1.5399999999999999E-3</v>
      </c>
      <c r="AY12">
        <v>3.2594999999999998E-3</v>
      </c>
      <c r="AZ12">
        <v>5.9080000000000001E-3</v>
      </c>
      <c r="BA12">
        <v>9.6900000000000007E-3</v>
      </c>
      <c r="BB12">
        <v>1.47495E-2</v>
      </c>
      <c r="BC12">
        <v>2.0936E-2</v>
      </c>
      <c r="BD12">
        <v>2.8237999999999999E-2</v>
      </c>
      <c r="BE12">
        <v>3.6748000000000003E-2</v>
      </c>
      <c r="BF12">
        <v>4.6404500000000001E-2</v>
      </c>
      <c r="BG12">
        <v>5.7137E-2</v>
      </c>
      <c r="BH12">
        <v>6.8495E-2</v>
      </c>
      <c r="BI12">
        <v>8.0648499999999998E-2</v>
      </c>
      <c r="BJ12">
        <v>9.3296000000000004E-2</v>
      </c>
      <c r="BK12">
        <v>0.106019</v>
      </c>
      <c r="BL12">
        <v>0.11926349999999999</v>
      </c>
      <c r="BM12">
        <v>0.13234699999999999</v>
      </c>
      <c r="BN12">
        <v>0.14533499999999999</v>
      </c>
      <c r="BO12">
        <v>0.157691</v>
      </c>
      <c r="BP12">
        <v>0.16928950000000001</v>
      </c>
      <c r="BQ12">
        <v>0.18056900000000001</v>
      </c>
      <c r="BR12">
        <v>0.19090850000000001</v>
      </c>
      <c r="BS12">
        <v>0.200686</v>
      </c>
      <c r="BT12">
        <v>0.21021200000000001</v>
      </c>
      <c r="BU12">
        <v>0.21943699999999999</v>
      </c>
      <c r="BV12">
        <v>0.228628</v>
      </c>
      <c r="BW12">
        <v>0.23765449999999999</v>
      </c>
      <c r="BX12">
        <v>0.2466875</v>
      </c>
      <c r="BY12">
        <v>0.25575900000000001</v>
      </c>
      <c r="BZ12">
        <v>0.26456249999999998</v>
      </c>
      <c r="CA12">
        <v>0.273256</v>
      </c>
      <c r="CB12">
        <v>0.28191949999999999</v>
      </c>
      <c r="CC12">
        <v>0.29052850000000002</v>
      </c>
      <c r="CD12">
        <v>0.29920750000000002</v>
      </c>
      <c r="CE12">
        <v>0.30791849999999998</v>
      </c>
      <c r="CF12">
        <v>0.31645699999999999</v>
      </c>
      <c r="CG12">
        <v>0.32497549999999997</v>
      </c>
      <c r="CH12">
        <v>0.333366</v>
      </c>
      <c r="CI12">
        <v>0.34173700000000001</v>
      </c>
      <c r="CJ12">
        <v>0.35011900000000001</v>
      </c>
      <c r="CK12">
        <v>0.35848000000000002</v>
      </c>
      <c r="CL12">
        <v>0.36676199999999998</v>
      </c>
      <c r="CM12">
        <v>0.37502400000000002</v>
      </c>
      <c r="CN12">
        <v>0.38327549999999999</v>
      </c>
      <c r="CO12">
        <v>0.39153749999999998</v>
      </c>
      <c r="CP12">
        <v>0.39973900000000001</v>
      </c>
      <c r="CQ12">
        <v>0.40792899999999999</v>
      </c>
      <c r="CR12">
        <v>0.4161165</v>
      </c>
      <c r="CS12">
        <v>0.42422949999999998</v>
      </c>
      <c r="CT12">
        <v>0.43239499999999997</v>
      </c>
      <c r="CU12">
        <v>0.44053999999999999</v>
      </c>
      <c r="CV12">
        <v>0.44860100000000003</v>
      </c>
      <c r="CW12">
        <v>0.45664399999999999</v>
      </c>
      <c r="CX12">
        <v>0.46459800000000001</v>
      </c>
      <c r="CY12">
        <v>0.47252899999999998</v>
      </c>
      <c r="CZ12">
        <v>0.4803655</v>
      </c>
      <c r="DA12">
        <v>0.48813299999999998</v>
      </c>
      <c r="DB12">
        <v>0.49575200000000003</v>
      </c>
      <c r="DC12">
        <v>0.50326099999999996</v>
      </c>
      <c r="DD12">
        <v>0.51070899999999997</v>
      </c>
      <c r="DE12">
        <v>0.518038</v>
      </c>
      <c r="DF12">
        <v>0.52527749999999995</v>
      </c>
      <c r="DG12">
        <v>0.53242849999999997</v>
      </c>
      <c r="DH12">
        <v>0.53947000000000001</v>
      </c>
      <c r="DI12">
        <v>0.54644099999999995</v>
      </c>
      <c r="DJ12">
        <v>0.5533015</v>
      </c>
      <c r="DK12">
        <v>0.56005349999999998</v>
      </c>
      <c r="DL12">
        <v>0.56675399999999998</v>
      </c>
      <c r="DM12">
        <v>0.57343500000000003</v>
      </c>
      <c r="DN12">
        <v>0.58009599999999995</v>
      </c>
      <c r="DO12">
        <v>0.586727</v>
      </c>
      <c r="DP12">
        <v>0.59333849999999999</v>
      </c>
    </row>
    <row r="13" spans="1:120" x14ac:dyDescent="0.25">
      <c r="A13" t="s">
        <v>129</v>
      </c>
      <c r="B13" t="s">
        <v>130</v>
      </c>
      <c r="C13" t="s">
        <v>140</v>
      </c>
      <c r="D13" t="s">
        <v>132</v>
      </c>
      <c r="E13">
        <v>5</v>
      </c>
      <c r="F13" t="s">
        <v>135</v>
      </c>
      <c r="G13" t="s">
        <v>138</v>
      </c>
      <c r="H13">
        <v>1850</v>
      </c>
      <c r="I13">
        <v>1900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 s="109">
        <v>1.0000000000000001E-5</v>
      </c>
      <c r="AV13" s="109">
        <v>2.0000000000000002E-5</v>
      </c>
      <c r="AW13" s="109">
        <v>4.0000000000000003E-5</v>
      </c>
      <c r="AX13" s="109">
        <v>6.9999999999999994E-5</v>
      </c>
      <c r="AY13" s="109">
        <v>1E-4</v>
      </c>
      <c r="AZ13" s="109">
        <v>1.3999999999999999E-4</v>
      </c>
      <c r="BA13" s="109">
        <v>1.8000000000000001E-4</v>
      </c>
      <c r="BB13" s="109">
        <v>2.3000000000000001E-4</v>
      </c>
      <c r="BC13" s="109">
        <v>2.7999999999999998E-4</v>
      </c>
      <c r="BD13">
        <v>3.2000000000000003E-4</v>
      </c>
      <c r="BE13">
        <v>3.6000000000000002E-4</v>
      </c>
      <c r="BF13">
        <v>4.0000000000000002E-4</v>
      </c>
      <c r="BG13">
        <v>4.4999999999999999E-4</v>
      </c>
      <c r="BH13">
        <v>4.8999999999999998E-4</v>
      </c>
      <c r="BI13">
        <v>5.3950000000000005E-4</v>
      </c>
      <c r="BJ13">
        <v>5.8E-4</v>
      </c>
      <c r="BK13">
        <v>6.1950000000000004E-4</v>
      </c>
      <c r="BL13">
        <v>6.4000000000000005E-4</v>
      </c>
      <c r="BM13">
        <v>6.7000000000000002E-4</v>
      </c>
      <c r="BN13">
        <v>7.1000000000000002E-4</v>
      </c>
      <c r="BO13">
        <v>7.3950000000000003E-4</v>
      </c>
      <c r="BP13">
        <v>7.6000000000000004E-4</v>
      </c>
      <c r="BQ13">
        <v>7.8950000000000005E-4</v>
      </c>
      <c r="BR13">
        <v>8.0999999999999996E-4</v>
      </c>
      <c r="BS13">
        <v>8.4000000000000003E-4</v>
      </c>
      <c r="BT13">
        <v>8.8000000000000003E-4</v>
      </c>
      <c r="BU13">
        <v>9.1949999999999996E-4</v>
      </c>
      <c r="BV13">
        <v>9.6000000000000002E-4</v>
      </c>
      <c r="BW13">
        <v>9.8999999999999999E-4</v>
      </c>
      <c r="BX13">
        <v>1.0295E-3</v>
      </c>
      <c r="BY13">
        <v>1.0594999999999999E-3</v>
      </c>
      <c r="BZ13">
        <v>1.0995E-3</v>
      </c>
      <c r="CA13">
        <v>1.1295000000000001E-3</v>
      </c>
      <c r="CB13">
        <v>1.1695E-3</v>
      </c>
      <c r="CC13">
        <v>1.1999999999999999E-3</v>
      </c>
      <c r="CD13">
        <v>1.2394999999999999E-3</v>
      </c>
      <c r="CE13">
        <v>1.2795E-3</v>
      </c>
      <c r="CF13">
        <v>1.31E-3</v>
      </c>
      <c r="CG13">
        <v>1.34E-3</v>
      </c>
      <c r="CH13">
        <v>1.3799999999999999E-3</v>
      </c>
      <c r="CI13">
        <v>1.4195E-3</v>
      </c>
      <c r="CJ13">
        <v>1.4595000000000001E-3</v>
      </c>
      <c r="CK13">
        <v>1.4894999999999999E-3</v>
      </c>
      <c r="CL13">
        <v>1.5200000000000001E-3</v>
      </c>
      <c r="CM13">
        <v>1.5499999999999999E-3</v>
      </c>
      <c r="CN13">
        <v>1.58E-3</v>
      </c>
      <c r="CO13">
        <v>1.6100000000000001E-3</v>
      </c>
      <c r="CP13">
        <v>1.6494999999999999E-3</v>
      </c>
      <c r="CQ13">
        <v>1.6795E-3</v>
      </c>
      <c r="CR13">
        <v>1.7095000000000001E-3</v>
      </c>
      <c r="CS13">
        <v>1.74E-3</v>
      </c>
      <c r="CT13">
        <v>1.7795E-3</v>
      </c>
      <c r="CU13">
        <v>1.8190000000000001E-3</v>
      </c>
      <c r="CV13">
        <v>1.859E-3</v>
      </c>
      <c r="CW13">
        <v>1.8994999999999999E-3</v>
      </c>
      <c r="CX13">
        <v>1.9295E-3</v>
      </c>
      <c r="CY13">
        <v>1.9694999999999999E-3</v>
      </c>
      <c r="CZ13">
        <v>1.9995E-3</v>
      </c>
      <c r="DA13">
        <v>2.0300000000000001E-3</v>
      </c>
      <c r="DB13">
        <v>2.0695000000000002E-3</v>
      </c>
      <c r="DC13">
        <v>2.0994999999999998E-3</v>
      </c>
      <c r="DD13">
        <v>2.1294999999999999E-3</v>
      </c>
      <c r="DE13">
        <v>2.1595E-3</v>
      </c>
      <c r="DF13">
        <v>2.1995000000000001E-3</v>
      </c>
      <c r="DG13">
        <v>2.2200000000000002E-3</v>
      </c>
      <c r="DH13">
        <v>2.2499999999999998E-3</v>
      </c>
      <c r="DI13">
        <v>2.2894999999999999E-3</v>
      </c>
      <c r="DJ13">
        <v>2.31E-3</v>
      </c>
      <c r="DK13">
        <v>2.3400000000000001E-3</v>
      </c>
      <c r="DL13">
        <v>2.3700000000000001E-3</v>
      </c>
      <c r="DM13">
        <v>2.3999999999999998E-3</v>
      </c>
      <c r="DN13">
        <v>2.4394999999999998E-3</v>
      </c>
      <c r="DO13">
        <v>2.4789999999999999E-3</v>
      </c>
      <c r="DP13">
        <v>2.5000000000000001E-3</v>
      </c>
    </row>
    <row r="14" spans="1:120" x14ac:dyDescent="0.25">
      <c r="A14" t="s">
        <v>129</v>
      </c>
      <c r="B14" t="s">
        <v>130</v>
      </c>
      <c r="C14" t="s">
        <v>140</v>
      </c>
      <c r="D14" t="s">
        <v>132</v>
      </c>
      <c r="E14">
        <v>17</v>
      </c>
      <c r="F14" t="s">
        <v>133</v>
      </c>
      <c r="G14" t="s">
        <v>134</v>
      </c>
      <c r="H14">
        <v>1850</v>
      </c>
      <c r="I14">
        <v>1900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1.6000000000000001E-4</v>
      </c>
      <c r="AW14">
        <v>7.5000000000000002E-4</v>
      </c>
      <c r="AX14">
        <v>1.9E-3</v>
      </c>
      <c r="AY14">
        <v>3.8682999999999999E-3</v>
      </c>
      <c r="AZ14">
        <v>6.8399999999999997E-3</v>
      </c>
      <c r="BA14">
        <v>1.10483E-2</v>
      </c>
      <c r="BB14">
        <v>1.6548299999999998E-2</v>
      </c>
      <c r="BC14">
        <v>2.317E-2</v>
      </c>
      <c r="BD14">
        <v>3.0936600000000002E-2</v>
      </c>
      <c r="BE14">
        <v>3.9866600000000002E-2</v>
      </c>
      <c r="BF14">
        <v>4.981E-2</v>
      </c>
      <c r="BG14">
        <v>6.0719799999999997E-2</v>
      </c>
      <c r="BH14">
        <v>7.23583E-2</v>
      </c>
      <c r="BI14">
        <v>8.4523200000000007E-2</v>
      </c>
      <c r="BJ14">
        <v>9.6938300000000005E-2</v>
      </c>
      <c r="BK14">
        <v>0.10965660000000001</v>
      </c>
      <c r="BL14">
        <v>0.1222883</v>
      </c>
      <c r="BM14">
        <v>0.13511319999999999</v>
      </c>
      <c r="BN14">
        <v>0.14785319999999999</v>
      </c>
      <c r="BO14">
        <v>0.1599766</v>
      </c>
      <c r="BP14">
        <v>0.17169000000000001</v>
      </c>
      <c r="BQ14">
        <v>0.1828766</v>
      </c>
      <c r="BR14">
        <v>0.19317000000000001</v>
      </c>
      <c r="BS14">
        <v>0.20299829999999999</v>
      </c>
      <c r="BT14">
        <v>0.2124866</v>
      </c>
      <c r="BU14">
        <v>0.2219998</v>
      </c>
      <c r="BV14">
        <v>0.23136660000000001</v>
      </c>
      <c r="BW14">
        <v>0.2405398</v>
      </c>
      <c r="BX14">
        <v>0.24961810000000001</v>
      </c>
      <c r="BY14">
        <v>0.25872000000000001</v>
      </c>
      <c r="BZ14">
        <v>0.26778809999999997</v>
      </c>
      <c r="CA14">
        <v>0.27681830000000002</v>
      </c>
      <c r="CB14">
        <v>0.28580489999999997</v>
      </c>
      <c r="CC14">
        <v>0.29471829999999999</v>
      </c>
      <c r="CD14">
        <v>0.30372640000000001</v>
      </c>
      <c r="CE14">
        <v>0.31251640000000003</v>
      </c>
      <c r="CF14">
        <v>0.32121660000000002</v>
      </c>
      <c r="CG14">
        <v>0.32996999999999999</v>
      </c>
      <c r="CH14">
        <v>0.33861960000000002</v>
      </c>
      <c r="CI14">
        <v>0.34718110000000002</v>
      </c>
      <c r="CJ14">
        <v>0.35578959999999998</v>
      </c>
      <c r="CK14">
        <v>0.36454150000000002</v>
      </c>
      <c r="CL14">
        <v>0.37314619999999998</v>
      </c>
      <c r="CM14">
        <v>0.381693</v>
      </c>
      <c r="CN14">
        <v>0.39021</v>
      </c>
      <c r="CO14">
        <v>0.39872960000000002</v>
      </c>
      <c r="CP14">
        <v>0.40719149999999998</v>
      </c>
      <c r="CQ14">
        <v>0.41575450000000003</v>
      </c>
      <c r="CR14">
        <v>0.42431560000000001</v>
      </c>
      <c r="CS14">
        <v>0.43273050000000002</v>
      </c>
      <c r="CT14">
        <v>0.44113730000000001</v>
      </c>
      <c r="CU14">
        <v>0.44952750000000002</v>
      </c>
      <c r="CV14">
        <v>0.4578411</v>
      </c>
      <c r="CW14">
        <v>0.46613300000000002</v>
      </c>
      <c r="CX14">
        <v>0.47435830000000001</v>
      </c>
      <c r="CY14">
        <v>0.48248659999999999</v>
      </c>
      <c r="CZ14">
        <v>0.49048639999999999</v>
      </c>
      <c r="DA14">
        <v>0.49842110000000001</v>
      </c>
      <c r="DB14">
        <v>0.50623090000000004</v>
      </c>
      <c r="DC14">
        <v>0.51395239999999998</v>
      </c>
      <c r="DD14">
        <v>0.52158919999999998</v>
      </c>
      <c r="DE14">
        <v>0.52911600000000003</v>
      </c>
      <c r="DF14">
        <v>0.5365645</v>
      </c>
      <c r="DG14">
        <v>0.54395959999999999</v>
      </c>
      <c r="DH14">
        <v>0.55123639999999996</v>
      </c>
      <c r="DI14">
        <v>0.55844490000000002</v>
      </c>
      <c r="DJ14">
        <v>0.56555489999999997</v>
      </c>
      <c r="DK14">
        <v>0.57256980000000002</v>
      </c>
      <c r="DL14">
        <v>0.57952130000000002</v>
      </c>
      <c r="DM14">
        <v>0.58644620000000003</v>
      </c>
      <c r="DN14">
        <v>0.59336599999999995</v>
      </c>
      <c r="DO14">
        <v>0.60023919999999997</v>
      </c>
      <c r="DP14">
        <v>0.60711939999999998</v>
      </c>
    </row>
    <row r="15" spans="1:120" x14ac:dyDescent="0.25">
      <c r="A15" t="s">
        <v>129</v>
      </c>
      <c r="B15" t="s">
        <v>130</v>
      </c>
      <c r="C15" t="s">
        <v>140</v>
      </c>
      <c r="D15" t="s">
        <v>132</v>
      </c>
      <c r="E15">
        <v>17</v>
      </c>
      <c r="F15" t="s">
        <v>135</v>
      </c>
      <c r="G15" t="s">
        <v>138</v>
      </c>
      <c r="H15">
        <v>1850</v>
      </c>
      <c r="I15">
        <v>1900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 s="109">
        <v>1.0000000000000001E-5</v>
      </c>
      <c r="AV15" s="109">
        <v>3.0000000000000001E-5</v>
      </c>
      <c r="AW15" s="109">
        <v>6.0000000000000002E-5</v>
      </c>
      <c r="AX15" s="109">
        <v>9.0000000000000006E-5</v>
      </c>
      <c r="AY15">
        <v>1.3999999999999999E-4</v>
      </c>
      <c r="AZ15">
        <v>1.9000000000000001E-4</v>
      </c>
      <c r="BA15">
        <v>2.5000000000000001E-4</v>
      </c>
      <c r="BB15">
        <v>2.9999999999999997E-4</v>
      </c>
      <c r="BC15">
        <v>3.6000000000000002E-4</v>
      </c>
      <c r="BD15">
        <v>4.2000000000000002E-4</v>
      </c>
      <c r="BE15">
        <v>4.6999999999999999E-4</v>
      </c>
      <c r="BF15">
        <v>5.2999999999999998E-4</v>
      </c>
      <c r="BG15">
        <v>5.8830000000000004E-4</v>
      </c>
      <c r="BH15">
        <v>6.3000000000000003E-4</v>
      </c>
      <c r="BI15">
        <v>6.7000000000000002E-4</v>
      </c>
      <c r="BJ15">
        <v>7.2000000000000005E-4</v>
      </c>
      <c r="BK15">
        <v>7.6000000000000004E-4</v>
      </c>
      <c r="BL15">
        <v>7.9000000000000001E-4</v>
      </c>
      <c r="BM15">
        <v>8.3000000000000001E-4</v>
      </c>
      <c r="BN15">
        <v>8.7000000000000001E-4</v>
      </c>
      <c r="BO15">
        <v>8.9829999999999999E-4</v>
      </c>
      <c r="BP15">
        <v>9.3000000000000005E-4</v>
      </c>
      <c r="BQ15">
        <v>9.5E-4</v>
      </c>
      <c r="BR15">
        <v>9.7999999999999997E-4</v>
      </c>
      <c r="BS15">
        <v>1.0083E-3</v>
      </c>
      <c r="BT15">
        <v>1.0399999999999999E-3</v>
      </c>
      <c r="BU15">
        <v>1.09E-3</v>
      </c>
      <c r="BV15">
        <v>1.1283E-3</v>
      </c>
      <c r="BW15">
        <v>1.1682999999999999E-3</v>
      </c>
      <c r="BX15">
        <v>1.2083E-3</v>
      </c>
      <c r="BY15">
        <v>1.25E-3</v>
      </c>
      <c r="BZ15">
        <v>1.2983000000000001E-3</v>
      </c>
      <c r="CA15">
        <v>1.34E-3</v>
      </c>
      <c r="CB15">
        <v>1.3799999999999999E-3</v>
      </c>
      <c r="CC15">
        <v>1.42E-3</v>
      </c>
      <c r="CD15">
        <v>1.4599999999999999E-3</v>
      </c>
      <c r="CE15">
        <v>1.5E-3</v>
      </c>
      <c r="CF15">
        <v>1.5399999999999999E-3</v>
      </c>
      <c r="CG15">
        <v>1.58E-3</v>
      </c>
      <c r="CH15">
        <v>1.6199999999999999E-3</v>
      </c>
      <c r="CI15">
        <v>1.66E-3</v>
      </c>
      <c r="CJ15">
        <v>1.6983E-3</v>
      </c>
      <c r="CK15">
        <v>1.7382999999999999E-3</v>
      </c>
      <c r="CL15">
        <v>1.7700000000000001E-3</v>
      </c>
      <c r="CM15">
        <v>1.81E-3</v>
      </c>
      <c r="CN15">
        <v>1.8483E-3</v>
      </c>
      <c r="CO15">
        <v>1.8799999999999999E-3</v>
      </c>
      <c r="CP15">
        <v>1.9283E-3</v>
      </c>
      <c r="CQ15">
        <v>1.9599999999999999E-3</v>
      </c>
      <c r="CR15">
        <v>2E-3</v>
      </c>
      <c r="CS15">
        <v>2.0400000000000001E-3</v>
      </c>
      <c r="CT15">
        <v>2.0883E-3</v>
      </c>
      <c r="CU15">
        <v>2.1199999999999999E-3</v>
      </c>
      <c r="CV15">
        <v>2.16E-3</v>
      </c>
      <c r="CW15">
        <v>2.2000000000000001E-3</v>
      </c>
      <c r="CX15">
        <v>2.2382999999999999E-3</v>
      </c>
      <c r="CY15">
        <v>2.2699999999999999E-3</v>
      </c>
      <c r="CZ15">
        <v>2.31E-3</v>
      </c>
      <c r="DA15">
        <v>2.3500000000000001E-3</v>
      </c>
      <c r="DB15">
        <v>2.3900000000000002E-3</v>
      </c>
      <c r="DC15">
        <v>2.4283E-3</v>
      </c>
      <c r="DD15">
        <v>2.4599999999999999E-3</v>
      </c>
      <c r="DE15">
        <v>2.5000000000000001E-3</v>
      </c>
      <c r="DF15">
        <v>2.5400000000000002E-3</v>
      </c>
      <c r="DG15">
        <v>2.5699999999999998E-3</v>
      </c>
      <c r="DH15">
        <v>2.6099999999999999E-3</v>
      </c>
      <c r="DI15">
        <v>2.6483000000000001E-3</v>
      </c>
      <c r="DJ15">
        <v>2.6882999999999998E-3</v>
      </c>
      <c r="DK15">
        <v>2.7200000000000002E-3</v>
      </c>
      <c r="DL15">
        <v>2.7583E-3</v>
      </c>
      <c r="DM15">
        <v>2.7983000000000001E-3</v>
      </c>
      <c r="DN15">
        <v>2.8383000000000002E-3</v>
      </c>
      <c r="DO15">
        <v>2.8682999999999998E-3</v>
      </c>
      <c r="DP15">
        <v>2.9082999999999999E-3</v>
      </c>
    </row>
    <row r="16" spans="1:120" x14ac:dyDescent="0.25">
      <c r="A16" t="s">
        <v>129</v>
      </c>
      <c r="B16" t="s">
        <v>130</v>
      </c>
      <c r="C16" t="s">
        <v>140</v>
      </c>
      <c r="D16" t="s">
        <v>132</v>
      </c>
      <c r="E16">
        <v>50</v>
      </c>
      <c r="F16" t="s">
        <v>133</v>
      </c>
      <c r="G16" t="s">
        <v>134</v>
      </c>
      <c r="H16">
        <v>1850</v>
      </c>
      <c r="I16">
        <v>1900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 s="109">
        <v>1.0000000000000001E-5</v>
      </c>
      <c r="AV16">
        <v>2.0000000000000001E-4</v>
      </c>
      <c r="AW16">
        <v>8.4999999999999995E-4</v>
      </c>
      <c r="AX16">
        <v>2.0999999999999999E-3</v>
      </c>
      <c r="AY16">
        <v>4.2100000000000002E-3</v>
      </c>
      <c r="AZ16">
        <v>7.3699999999999998E-3</v>
      </c>
      <c r="BA16">
        <v>1.179E-2</v>
      </c>
      <c r="BB16">
        <v>1.7510000000000001E-2</v>
      </c>
      <c r="BC16">
        <v>2.4340000000000001E-2</v>
      </c>
      <c r="BD16">
        <v>3.236E-2</v>
      </c>
      <c r="BE16">
        <v>4.1494999999999997E-2</v>
      </c>
      <c r="BF16">
        <v>5.1619999999999999E-2</v>
      </c>
      <c r="BG16">
        <v>6.2719999999999998E-2</v>
      </c>
      <c r="BH16">
        <v>7.4484999999999996E-2</v>
      </c>
      <c r="BI16">
        <v>8.6785000000000001E-2</v>
      </c>
      <c r="BJ16">
        <v>9.9309999999999996E-2</v>
      </c>
      <c r="BK16">
        <v>0.112125</v>
      </c>
      <c r="BL16">
        <v>0.12504499999999999</v>
      </c>
      <c r="BM16">
        <v>0.13778499999999999</v>
      </c>
      <c r="BN16">
        <v>0.15051</v>
      </c>
      <c r="BO16">
        <v>0.16283500000000001</v>
      </c>
      <c r="BP16">
        <v>0.17474500000000001</v>
      </c>
      <c r="BQ16">
        <v>0.18628</v>
      </c>
      <c r="BR16">
        <v>0.19728499999999999</v>
      </c>
      <c r="BS16">
        <v>0.20749500000000001</v>
      </c>
      <c r="BT16">
        <v>0.21787500000000001</v>
      </c>
      <c r="BU16">
        <v>0.228135</v>
      </c>
      <c r="BV16">
        <v>0.23846000000000001</v>
      </c>
      <c r="BW16">
        <v>0.24845500000000001</v>
      </c>
      <c r="BX16">
        <v>0.25862000000000002</v>
      </c>
      <c r="BY16">
        <v>0.26877499999999999</v>
      </c>
      <c r="BZ16">
        <v>0.27883999999999998</v>
      </c>
      <c r="CA16">
        <v>0.28874499999999997</v>
      </c>
      <c r="CB16">
        <v>0.29869000000000001</v>
      </c>
      <c r="CC16">
        <v>0.30854999999999999</v>
      </c>
      <c r="CD16">
        <v>0.31862000000000001</v>
      </c>
      <c r="CE16">
        <v>0.32868999999999998</v>
      </c>
      <c r="CF16">
        <v>0.33872000000000002</v>
      </c>
      <c r="CG16">
        <v>0.34875</v>
      </c>
      <c r="CH16">
        <v>0.35859000000000002</v>
      </c>
      <c r="CI16">
        <v>0.368425</v>
      </c>
      <c r="CJ16">
        <v>0.37824999999999998</v>
      </c>
      <c r="CK16">
        <v>0.38818999999999998</v>
      </c>
      <c r="CL16">
        <v>0.39822000000000002</v>
      </c>
      <c r="CM16">
        <v>0.40825</v>
      </c>
      <c r="CN16">
        <v>0.41818</v>
      </c>
      <c r="CO16">
        <v>0.42819000000000002</v>
      </c>
      <c r="CP16">
        <v>0.438135</v>
      </c>
      <c r="CQ16">
        <v>0.44798500000000002</v>
      </c>
      <c r="CR16">
        <v>0.457955</v>
      </c>
      <c r="CS16">
        <v>0.46773999999999999</v>
      </c>
      <c r="CT16">
        <v>0.47773500000000002</v>
      </c>
      <c r="CU16">
        <v>0.48747499999999999</v>
      </c>
      <c r="CV16">
        <v>0.49711</v>
      </c>
      <c r="CW16">
        <v>0.50670000000000004</v>
      </c>
      <c r="CX16">
        <v>0.51619000000000004</v>
      </c>
      <c r="CY16">
        <v>0.52575499999999997</v>
      </c>
      <c r="CZ16">
        <v>0.53544000000000003</v>
      </c>
      <c r="DA16">
        <v>0.54502499999999998</v>
      </c>
      <c r="DB16">
        <v>0.55424499999999999</v>
      </c>
      <c r="DC16">
        <v>0.56357999999999997</v>
      </c>
      <c r="DD16">
        <v>0.57276000000000005</v>
      </c>
      <c r="DE16">
        <v>0.58185500000000001</v>
      </c>
      <c r="DF16">
        <v>0.59065500000000004</v>
      </c>
      <c r="DG16">
        <v>0.59926500000000005</v>
      </c>
      <c r="DH16">
        <v>0.60765000000000002</v>
      </c>
      <c r="DI16">
        <v>0.61639999999999995</v>
      </c>
      <c r="DJ16">
        <v>0.62535499999999999</v>
      </c>
      <c r="DK16">
        <v>0.63395000000000001</v>
      </c>
      <c r="DL16">
        <v>0.64236000000000004</v>
      </c>
      <c r="DM16">
        <v>0.65059</v>
      </c>
      <c r="DN16">
        <v>0.65869</v>
      </c>
      <c r="DO16">
        <v>0.66693000000000002</v>
      </c>
      <c r="DP16">
        <v>0.67550500000000002</v>
      </c>
    </row>
    <row r="17" spans="1:120" x14ac:dyDescent="0.25">
      <c r="A17" t="s">
        <v>129</v>
      </c>
      <c r="B17" t="s">
        <v>130</v>
      </c>
      <c r="C17" t="s">
        <v>140</v>
      </c>
      <c r="D17" t="s">
        <v>132</v>
      </c>
      <c r="E17">
        <v>50</v>
      </c>
      <c r="F17" t="s">
        <v>135</v>
      </c>
      <c r="G17" t="s">
        <v>138</v>
      </c>
      <c r="H17">
        <v>1850</v>
      </c>
      <c r="I17">
        <v>1900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 s="109">
        <v>0</v>
      </c>
      <c r="AU17" s="109">
        <v>2.0000000000000002E-5</v>
      </c>
      <c r="AV17" s="109">
        <v>4.0000000000000003E-5</v>
      </c>
      <c r="AW17" s="109">
        <v>8.0000000000000007E-5</v>
      </c>
      <c r="AX17">
        <v>1.3999999999999999E-4</v>
      </c>
      <c r="AY17">
        <v>2.0000000000000001E-4</v>
      </c>
      <c r="AZ17">
        <v>2.7999999999999998E-4</v>
      </c>
      <c r="BA17">
        <v>3.6000000000000002E-4</v>
      </c>
      <c r="BB17">
        <v>4.4000000000000002E-4</v>
      </c>
      <c r="BC17">
        <v>5.2999999999999998E-4</v>
      </c>
      <c r="BD17">
        <v>6.0999999999999997E-4</v>
      </c>
      <c r="BE17">
        <v>6.8000000000000005E-4</v>
      </c>
      <c r="BF17">
        <v>7.6000000000000004E-4</v>
      </c>
      <c r="BG17">
        <v>8.1499999999999997E-4</v>
      </c>
      <c r="BH17">
        <v>8.7000000000000001E-4</v>
      </c>
      <c r="BI17">
        <v>9.1E-4</v>
      </c>
      <c r="BJ17">
        <v>9.5500000000000001E-4</v>
      </c>
      <c r="BK17">
        <v>1E-3</v>
      </c>
      <c r="BL17">
        <v>1.0300000000000001E-3</v>
      </c>
      <c r="BM17">
        <v>1.06E-3</v>
      </c>
      <c r="BN17">
        <v>1.09E-3</v>
      </c>
      <c r="BO17">
        <v>1.1100000000000001E-3</v>
      </c>
      <c r="BP17">
        <v>1.14E-3</v>
      </c>
      <c r="BQ17">
        <v>1.17E-3</v>
      </c>
      <c r="BR17">
        <v>1.1900000000000001E-3</v>
      </c>
      <c r="BS17">
        <v>1.23E-3</v>
      </c>
      <c r="BT17">
        <v>1.2800000000000001E-3</v>
      </c>
      <c r="BU17">
        <v>1.33E-3</v>
      </c>
      <c r="BV17">
        <v>1.3699999999999999E-3</v>
      </c>
      <c r="BW17">
        <v>1.42E-3</v>
      </c>
      <c r="BX17">
        <v>1.47E-3</v>
      </c>
      <c r="BY17">
        <v>1.5200000000000001E-3</v>
      </c>
      <c r="BZ17">
        <v>1.575E-3</v>
      </c>
      <c r="CA17">
        <v>1.6299999999999999E-3</v>
      </c>
      <c r="CB17">
        <v>1.6800000000000001E-3</v>
      </c>
      <c r="CC17">
        <v>1.725E-3</v>
      </c>
      <c r="CD17">
        <v>1.7799999999999999E-3</v>
      </c>
      <c r="CE17">
        <v>1.83E-3</v>
      </c>
      <c r="CF17">
        <v>1.8799999999999999E-3</v>
      </c>
      <c r="CG17">
        <v>1.92E-3</v>
      </c>
      <c r="CH17">
        <v>1.97E-3</v>
      </c>
      <c r="CI17">
        <v>2.0200000000000001E-3</v>
      </c>
      <c r="CJ17">
        <v>2.065E-3</v>
      </c>
      <c r="CK17">
        <v>2.1150000000000001E-3</v>
      </c>
      <c r="CL17">
        <v>2.1649999999999998E-3</v>
      </c>
      <c r="CM17">
        <v>2.2100000000000002E-3</v>
      </c>
      <c r="CN17">
        <v>2.2550000000000001E-3</v>
      </c>
      <c r="CO17">
        <v>2.3E-3</v>
      </c>
      <c r="CP17">
        <v>2.3500000000000001E-3</v>
      </c>
      <c r="CQ17">
        <v>2.395E-3</v>
      </c>
      <c r="CR17">
        <v>2.4450000000000001E-3</v>
      </c>
      <c r="CS17">
        <v>2.49E-3</v>
      </c>
      <c r="CT17">
        <v>2.5349999999999999E-3</v>
      </c>
      <c r="CU17">
        <v>2.5850000000000001E-3</v>
      </c>
      <c r="CV17">
        <v>2.63E-3</v>
      </c>
      <c r="CW17">
        <v>2.6800000000000001E-3</v>
      </c>
      <c r="CX17">
        <v>2.7200000000000002E-3</v>
      </c>
      <c r="CY17">
        <v>2.7699999999999999E-3</v>
      </c>
      <c r="CZ17">
        <v>2.8149999999999998E-3</v>
      </c>
      <c r="DA17">
        <v>2.8649999999999999E-3</v>
      </c>
      <c r="DB17">
        <v>2.9150000000000001E-3</v>
      </c>
      <c r="DC17">
        <v>2.96E-3</v>
      </c>
      <c r="DD17">
        <v>3.0100000000000001E-3</v>
      </c>
      <c r="DE17">
        <v>3.055E-3</v>
      </c>
      <c r="DF17">
        <v>3.0999999999999999E-3</v>
      </c>
      <c r="DG17">
        <v>3.1350000000000002E-3</v>
      </c>
      <c r="DH17">
        <v>3.1900000000000001E-3</v>
      </c>
      <c r="DI17">
        <v>3.235E-3</v>
      </c>
      <c r="DJ17">
        <v>3.2750000000000001E-3</v>
      </c>
      <c r="DK17">
        <v>3.3249999999999998E-3</v>
      </c>
      <c r="DL17">
        <v>3.3649999999999999E-3</v>
      </c>
      <c r="DM17">
        <v>3.4199999999999999E-3</v>
      </c>
      <c r="DN17">
        <v>3.4650000000000002E-3</v>
      </c>
      <c r="DO17">
        <v>3.5100000000000001E-3</v>
      </c>
      <c r="DP17">
        <v>3.555E-3</v>
      </c>
    </row>
    <row r="18" spans="1:120" x14ac:dyDescent="0.25">
      <c r="A18" t="s">
        <v>129</v>
      </c>
      <c r="B18" t="s">
        <v>130</v>
      </c>
      <c r="C18" t="s">
        <v>140</v>
      </c>
      <c r="D18" t="s">
        <v>132</v>
      </c>
      <c r="E18">
        <v>83</v>
      </c>
      <c r="F18" t="s">
        <v>133</v>
      </c>
      <c r="G18" t="s">
        <v>134</v>
      </c>
      <c r="H18">
        <v>1850</v>
      </c>
      <c r="I18">
        <v>1900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 s="109">
        <v>1.0000000000000001E-5</v>
      </c>
      <c r="AV18">
        <v>2.3000000000000001E-4</v>
      </c>
      <c r="AW18">
        <v>9.2000000000000003E-4</v>
      </c>
      <c r="AX18">
        <v>2.2499999999999998E-3</v>
      </c>
      <c r="AY18">
        <v>4.47E-3</v>
      </c>
      <c r="AZ18">
        <v>7.77E-3</v>
      </c>
      <c r="BA18">
        <v>1.239E-2</v>
      </c>
      <c r="BB18">
        <v>1.8360000000000001E-2</v>
      </c>
      <c r="BC18">
        <v>2.5421699999999998E-2</v>
      </c>
      <c r="BD18">
        <v>3.3691699999999998E-2</v>
      </c>
      <c r="BE18">
        <v>4.3133400000000002E-2</v>
      </c>
      <c r="BF18">
        <v>5.3610199999999997E-2</v>
      </c>
      <c r="BG18">
        <v>6.4926800000000007E-2</v>
      </c>
      <c r="BH18">
        <v>7.7093400000000006E-2</v>
      </c>
      <c r="BI18">
        <v>8.967E-2</v>
      </c>
      <c r="BJ18">
        <v>0.10249510000000001</v>
      </c>
      <c r="BK18">
        <v>0.1157434</v>
      </c>
      <c r="BL18">
        <v>0.1288417</v>
      </c>
      <c r="BM18">
        <v>0.14214679999999999</v>
      </c>
      <c r="BN18">
        <v>0.15519359999999999</v>
      </c>
      <c r="BO18">
        <v>0.16793340000000001</v>
      </c>
      <c r="BP18">
        <v>0.1804153</v>
      </c>
      <c r="BQ18">
        <v>0.19258359999999999</v>
      </c>
      <c r="BR18">
        <v>0.20413700000000001</v>
      </c>
      <c r="BS18">
        <v>0.21532000000000001</v>
      </c>
      <c r="BT18">
        <v>0.22620019999999999</v>
      </c>
      <c r="BU18">
        <v>0.23716680000000001</v>
      </c>
      <c r="BV18">
        <v>0.24800040000000001</v>
      </c>
      <c r="BW18">
        <v>0.25882040000000001</v>
      </c>
      <c r="BX18">
        <v>0.26963340000000002</v>
      </c>
      <c r="BY18">
        <v>0.28056170000000002</v>
      </c>
      <c r="BZ18">
        <v>0.29141020000000001</v>
      </c>
      <c r="CA18">
        <v>0.3023187</v>
      </c>
      <c r="CB18">
        <v>0.31324999999999997</v>
      </c>
      <c r="CC18">
        <v>0.32423190000000002</v>
      </c>
      <c r="CD18">
        <v>0.33534019999999998</v>
      </c>
      <c r="CE18">
        <v>0.34618169999999998</v>
      </c>
      <c r="CF18">
        <v>0.35730889999999998</v>
      </c>
      <c r="CG18">
        <v>0.36846020000000002</v>
      </c>
      <c r="CH18">
        <v>0.37955509999999998</v>
      </c>
      <c r="CI18">
        <v>0.39053080000000001</v>
      </c>
      <c r="CJ18">
        <v>0.40151170000000003</v>
      </c>
      <c r="CK18">
        <v>0.41256720000000002</v>
      </c>
      <c r="CL18">
        <v>0.42387550000000002</v>
      </c>
      <c r="CM18">
        <v>0.43526510000000002</v>
      </c>
      <c r="CN18">
        <v>0.44651869999999999</v>
      </c>
      <c r="CO18">
        <v>0.45782400000000001</v>
      </c>
      <c r="CP18">
        <v>0.46893360000000001</v>
      </c>
      <c r="CQ18">
        <v>0.48005189999999998</v>
      </c>
      <c r="CR18">
        <v>0.49083759999999999</v>
      </c>
      <c r="CS18">
        <v>0.50191039999999998</v>
      </c>
      <c r="CT18">
        <v>0.51293509999999998</v>
      </c>
      <c r="CU18">
        <v>0.52393179999999995</v>
      </c>
      <c r="CV18">
        <v>0.53480899999999998</v>
      </c>
      <c r="CW18">
        <v>0.54564369999999995</v>
      </c>
      <c r="CX18">
        <v>0.55631359999999996</v>
      </c>
      <c r="CY18">
        <v>0.56659499999999996</v>
      </c>
      <c r="CZ18">
        <v>0.57699840000000002</v>
      </c>
      <c r="DA18">
        <v>0.58698039999999996</v>
      </c>
      <c r="DB18">
        <v>0.59730649999999996</v>
      </c>
      <c r="DC18">
        <v>0.60747859999999998</v>
      </c>
      <c r="DD18">
        <v>0.61758239999999998</v>
      </c>
      <c r="DE18">
        <v>0.62767989999999996</v>
      </c>
      <c r="DF18">
        <v>0.63730039999999999</v>
      </c>
      <c r="DG18">
        <v>0.64723129999999995</v>
      </c>
      <c r="DH18">
        <v>0.65783080000000005</v>
      </c>
      <c r="DI18">
        <v>0.66837080000000004</v>
      </c>
      <c r="DJ18">
        <v>0.67779730000000005</v>
      </c>
      <c r="DK18">
        <v>0.68708170000000002</v>
      </c>
      <c r="DL18">
        <v>0.69631100000000001</v>
      </c>
      <c r="DM18">
        <v>0.70608300000000002</v>
      </c>
      <c r="DN18">
        <v>0.71629080000000001</v>
      </c>
      <c r="DO18">
        <v>0.72587480000000004</v>
      </c>
      <c r="DP18">
        <v>0.73606260000000001</v>
      </c>
    </row>
    <row r="19" spans="1:120" x14ac:dyDescent="0.25">
      <c r="A19" t="s">
        <v>129</v>
      </c>
      <c r="B19" t="s">
        <v>130</v>
      </c>
      <c r="C19" t="s">
        <v>140</v>
      </c>
      <c r="D19" t="s">
        <v>132</v>
      </c>
      <c r="E19">
        <v>83</v>
      </c>
      <c r="F19" t="s">
        <v>135</v>
      </c>
      <c r="G19" t="s">
        <v>138</v>
      </c>
      <c r="H19">
        <v>1850</v>
      </c>
      <c r="I19">
        <v>1900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 s="109">
        <v>1.0000000000000001E-5</v>
      </c>
      <c r="AU19" s="109">
        <v>2.0000000000000002E-5</v>
      </c>
      <c r="AV19" s="109">
        <v>6.0000000000000002E-5</v>
      </c>
      <c r="AW19" s="109">
        <v>1.2E-4</v>
      </c>
      <c r="AX19">
        <v>1.9000000000000001E-4</v>
      </c>
      <c r="AY19">
        <v>2.7999999999999998E-4</v>
      </c>
      <c r="AZ19" s="109">
        <v>3.8999999999999999E-4</v>
      </c>
      <c r="BA19" s="109">
        <v>5.0000000000000001E-4</v>
      </c>
      <c r="BB19" s="109">
        <v>6.0999999999999997E-4</v>
      </c>
      <c r="BC19">
        <v>7.2000000000000005E-4</v>
      </c>
      <c r="BD19">
        <v>8.1999999999999998E-4</v>
      </c>
      <c r="BE19">
        <v>9.1169999999999999E-4</v>
      </c>
      <c r="BF19">
        <v>1.01E-3</v>
      </c>
      <c r="BG19">
        <v>1.08E-3</v>
      </c>
      <c r="BH19">
        <v>1.1417E-3</v>
      </c>
      <c r="BI19">
        <v>1.2099999999999999E-3</v>
      </c>
      <c r="BJ19">
        <v>1.25E-3</v>
      </c>
      <c r="BK19">
        <v>1.2999999999999999E-3</v>
      </c>
      <c r="BL19">
        <v>1.33E-3</v>
      </c>
      <c r="BM19">
        <v>1.3600000000000001E-3</v>
      </c>
      <c r="BN19">
        <v>1.3817E-3</v>
      </c>
      <c r="BO19">
        <v>1.4017000000000001E-3</v>
      </c>
      <c r="BP19">
        <v>1.42E-3</v>
      </c>
      <c r="BQ19">
        <v>1.4400000000000001E-3</v>
      </c>
      <c r="BR19">
        <v>1.4599999999999999E-3</v>
      </c>
      <c r="BS19">
        <v>1.5E-3</v>
      </c>
      <c r="BT19">
        <v>1.5399999999999999E-3</v>
      </c>
      <c r="BU19">
        <v>1.5916999999999999E-3</v>
      </c>
      <c r="BV19">
        <v>1.65E-3</v>
      </c>
      <c r="BW19">
        <v>1.6999999999999999E-3</v>
      </c>
      <c r="BX19">
        <v>1.7600000000000001E-3</v>
      </c>
      <c r="BY19">
        <v>1.82E-3</v>
      </c>
      <c r="BZ19">
        <v>1.8799999999999999E-3</v>
      </c>
      <c r="CA19">
        <v>1.9400000000000001E-3</v>
      </c>
      <c r="CB19">
        <v>2.0016999999999999E-3</v>
      </c>
      <c r="CC19">
        <v>2.0600000000000002E-3</v>
      </c>
      <c r="CD19">
        <v>2.1199999999999999E-3</v>
      </c>
      <c r="CE19">
        <v>2.1800000000000001E-3</v>
      </c>
      <c r="CF19">
        <v>2.2300000000000002E-3</v>
      </c>
      <c r="CG19">
        <v>2.2899999999999999E-3</v>
      </c>
      <c r="CH19">
        <v>2.3600000000000001E-3</v>
      </c>
      <c r="CI19">
        <v>2.4217000000000002E-3</v>
      </c>
      <c r="CJ19">
        <v>2.4816999999999999E-3</v>
      </c>
      <c r="CK19">
        <v>2.5517000000000001E-3</v>
      </c>
      <c r="CL19">
        <v>2.6116999999999998E-3</v>
      </c>
      <c r="CM19">
        <v>2.6800000000000001E-3</v>
      </c>
      <c r="CN19">
        <v>2.7399999999999998E-3</v>
      </c>
      <c r="CO19">
        <v>2.8E-3</v>
      </c>
      <c r="CP19">
        <v>2.8600000000000001E-3</v>
      </c>
      <c r="CQ19">
        <v>2.9117000000000001E-3</v>
      </c>
      <c r="CR19">
        <v>2.9716999999999999E-3</v>
      </c>
      <c r="CS19">
        <v>3.0400000000000002E-3</v>
      </c>
      <c r="CT19">
        <v>3.0999999999999999E-3</v>
      </c>
      <c r="CU19">
        <v>3.1700000000000001E-3</v>
      </c>
      <c r="CV19">
        <v>3.2217000000000001E-3</v>
      </c>
      <c r="CW19">
        <v>3.2916999999999998E-3</v>
      </c>
      <c r="CX19">
        <v>3.3517E-3</v>
      </c>
      <c r="CY19">
        <v>3.4199999999999999E-3</v>
      </c>
      <c r="CZ19">
        <v>3.48E-3</v>
      </c>
      <c r="DA19">
        <v>3.5400000000000002E-3</v>
      </c>
      <c r="DB19">
        <v>3.6099999999999999E-3</v>
      </c>
      <c r="DC19">
        <v>3.6616999999999999E-3</v>
      </c>
      <c r="DD19">
        <v>3.7217000000000001E-3</v>
      </c>
      <c r="DE19">
        <v>3.7816999999999998E-3</v>
      </c>
      <c r="DF19">
        <v>3.8433999999999999E-3</v>
      </c>
      <c r="DG19">
        <v>3.9017000000000001E-3</v>
      </c>
      <c r="DH19">
        <v>3.9651E-3</v>
      </c>
      <c r="DI19">
        <v>4.0317E-3</v>
      </c>
      <c r="DJ19">
        <v>4.0917000000000002E-3</v>
      </c>
      <c r="DK19">
        <v>4.1517000000000004E-3</v>
      </c>
      <c r="DL19">
        <v>4.2100000000000002E-3</v>
      </c>
      <c r="DM19">
        <v>4.2700000000000004E-3</v>
      </c>
      <c r="DN19">
        <v>4.3299999999999996E-3</v>
      </c>
      <c r="DO19">
        <v>4.3899999999999998E-3</v>
      </c>
      <c r="DP19">
        <v>4.45E-3</v>
      </c>
    </row>
    <row r="20" spans="1:120" x14ac:dyDescent="0.25">
      <c r="A20" t="s">
        <v>129</v>
      </c>
      <c r="B20" t="s">
        <v>130</v>
      </c>
      <c r="C20" t="s">
        <v>140</v>
      </c>
      <c r="D20" t="s">
        <v>132</v>
      </c>
      <c r="E20">
        <v>95</v>
      </c>
      <c r="F20" t="s">
        <v>133</v>
      </c>
      <c r="G20" t="s">
        <v>134</v>
      </c>
      <c r="H20">
        <v>1850</v>
      </c>
      <c r="I20">
        <v>1900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 s="109">
        <v>2.0000000000000002E-5</v>
      </c>
      <c r="AV20">
        <v>2.5999999999999998E-4</v>
      </c>
      <c r="AW20">
        <v>1E-3</v>
      </c>
      <c r="AX20">
        <v>2.4299999999999999E-3</v>
      </c>
      <c r="AY20">
        <v>4.8199999999999996E-3</v>
      </c>
      <c r="AZ20">
        <v>8.3800000000000003E-3</v>
      </c>
      <c r="BA20">
        <v>1.3339999999999999E-2</v>
      </c>
      <c r="BB20">
        <v>1.9619999999999999E-2</v>
      </c>
      <c r="BC20">
        <v>2.7210999999999999E-2</v>
      </c>
      <c r="BD20">
        <v>3.6145999999999998E-2</v>
      </c>
      <c r="BE20">
        <v>4.65975E-2</v>
      </c>
      <c r="BF20">
        <v>5.7661499999999997E-2</v>
      </c>
      <c r="BG20">
        <v>7.0160500000000001E-2</v>
      </c>
      <c r="BH20">
        <v>8.3270499999999997E-2</v>
      </c>
      <c r="BI20">
        <v>9.6962499999999993E-2</v>
      </c>
      <c r="BJ20">
        <v>0.111202</v>
      </c>
      <c r="BK20">
        <v>0.12577050000000001</v>
      </c>
      <c r="BL20">
        <v>0.140351</v>
      </c>
      <c r="BM20">
        <v>0.155054</v>
      </c>
      <c r="BN20">
        <v>0.1691955</v>
      </c>
      <c r="BO20">
        <v>0.18316850000000001</v>
      </c>
      <c r="BP20">
        <v>0.19663349999999999</v>
      </c>
      <c r="BQ20">
        <v>0.20987700000000001</v>
      </c>
      <c r="BR20">
        <v>0.22253800000000001</v>
      </c>
      <c r="BS20">
        <v>0.234491</v>
      </c>
      <c r="BT20">
        <v>0.24605399999999999</v>
      </c>
      <c r="BU20">
        <v>0.25809349999999998</v>
      </c>
      <c r="BV20">
        <v>0.27004400000000001</v>
      </c>
      <c r="BW20">
        <v>0.28190100000000001</v>
      </c>
      <c r="BX20">
        <v>0.29371449999999999</v>
      </c>
      <c r="BY20">
        <v>0.30558800000000003</v>
      </c>
      <c r="BZ20">
        <v>0.317691</v>
      </c>
      <c r="CA20">
        <v>0.32979049999999999</v>
      </c>
      <c r="CB20">
        <v>0.34194400000000003</v>
      </c>
      <c r="CC20">
        <v>0.35413250000000002</v>
      </c>
      <c r="CD20">
        <v>0.36589500000000003</v>
      </c>
      <c r="CE20">
        <v>0.37808150000000001</v>
      </c>
      <c r="CF20">
        <v>0.39014749999999998</v>
      </c>
      <c r="CG20">
        <v>0.40201750000000003</v>
      </c>
      <c r="CH20">
        <v>0.41397349999999999</v>
      </c>
      <c r="CI20">
        <v>0.42606100000000002</v>
      </c>
      <c r="CJ20">
        <v>0.43819449999999999</v>
      </c>
      <c r="CK20">
        <v>0.45016699999999998</v>
      </c>
      <c r="CL20">
        <v>0.46133649999999998</v>
      </c>
      <c r="CM20">
        <v>0.47243649999999998</v>
      </c>
      <c r="CN20">
        <v>0.48282849999999999</v>
      </c>
      <c r="CO20">
        <v>0.49472450000000001</v>
      </c>
      <c r="CP20">
        <v>0.50586850000000005</v>
      </c>
      <c r="CQ20">
        <v>0.51605199999999996</v>
      </c>
      <c r="CR20">
        <v>0.52623200000000003</v>
      </c>
      <c r="CS20">
        <v>0.53636550000000005</v>
      </c>
      <c r="CT20">
        <v>0.54882699999999995</v>
      </c>
      <c r="CU20">
        <v>0.56136850000000005</v>
      </c>
      <c r="CV20">
        <v>0.57156099999999999</v>
      </c>
      <c r="CW20">
        <v>0.58326750000000005</v>
      </c>
      <c r="CX20">
        <v>0.59503150000000005</v>
      </c>
      <c r="CY20">
        <v>0.60676600000000003</v>
      </c>
      <c r="CZ20">
        <v>0.61865000000000003</v>
      </c>
      <c r="DA20">
        <v>0.63047399999999998</v>
      </c>
      <c r="DB20">
        <v>0.64158749999999998</v>
      </c>
      <c r="DC20">
        <v>0.65246499999999996</v>
      </c>
      <c r="DD20">
        <v>0.66351649999999995</v>
      </c>
      <c r="DE20">
        <v>0.67436799999999997</v>
      </c>
      <c r="DF20">
        <v>0.68514949999999997</v>
      </c>
      <c r="DG20">
        <v>0.69587049999999995</v>
      </c>
      <c r="DH20">
        <v>0.70612649999999999</v>
      </c>
      <c r="DI20">
        <v>0.71631549999999999</v>
      </c>
      <c r="DJ20">
        <v>0.72729699999999997</v>
      </c>
      <c r="DK20">
        <v>0.73764700000000005</v>
      </c>
      <c r="DL20">
        <v>0.74806249999999996</v>
      </c>
      <c r="DM20">
        <v>0.75833200000000001</v>
      </c>
      <c r="DN20">
        <v>0.76879949999999997</v>
      </c>
      <c r="DO20">
        <v>0.77882700000000005</v>
      </c>
      <c r="DP20">
        <v>0.79000599999999999</v>
      </c>
    </row>
    <row r="21" spans="1:120" x14ac:dyDescent="0.25">
      <c r="A21" t="s">
        <v>129</v>
      </c>
      <c r="B21" t="s">
        <v>130</v>
      </c>
      <c r="C21" s="109" t="s">
        <v>140</v>
      </c>
      <c r="D21" s="109" t="s">
        <v>132</v>
      </c>
      <c r="E21">
        <v>95</v>
      </c>
      <c r="F21" s="109" t="s">
        <v>135</v>
      </c>
      <c r="G21" s="109" t="s">
        <v>138</v>
      </c>
      <c r="H21">
        <v>1850</v>
      </c>
      <c r="I21">
        <v>1900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 s="109">
        <v>0</v>
      </c>
      <c r="AT21" s="109">
        <v>1.0000000000000001E-5</v>
      </c>
      <c r="AU21" s="109">
        <v>3.0000000000000001E-5</v>
      </c>
      <c r="AV21" s="109">
        <v>6.9999999999999994E-5</v>
      </c>
      <c r="AW21">
        <v>1.2999999999999999E-4</v>
      </c>
      <c r="AX21" s="109">
        <v>2.2000000000000001E-4</v>
      </c>
      <c r="AY21">
        <v>3.3E-4</v>
      </c>
      <c r="AZ21">
        <v>4.4999999999999999E-4</v>
      </c>
      <c r="BA21">
        <v>5.8E-4</v>
      </c>
      <c r="BB21">
        <v>7.1049999999999998E-4</v>
      </c>
      <c r="BC21">
        <v>8.3000000000000001E-4</v>
      </c>
      <c r="BD21">
        <v>9.5E-4</v>
      </c>
      <c r="BE21">
        <v>1.07E-3</v>
      </c>
      <c r="BF21">
        <v>1.17E-3</v>
      </c>
      <c r="BG21">
        <v>1.2604999999999999E-3</v>
      </c>
      <c r="BH21">
        <v>1.34E-3</v>
      </c>
      <c r="BI21">
        <v>1.4105000000000001E-3</v>
      </c>
      <c r="BJ21">
        <v>1.4705E-3</v>
      </c>
      <c r="BK21">
        <v>1.521E-3</v>
      </c>
      <c r="BL21">
        <v>1.57E-3</v>
      </c>
      <c r="BM21">
        <v>1.6000000000000001E-3</v>
      </c>
      <c r="BN21">
        <v>1.6205E-3</v>
      </c>
      <c r="BO21">
        <v>1.6305E-3</v>
      </c>
      <c r="BP21">
        <v>1.66E-3</v>
      </c>
      <c r="BQ21">
        <v>1.6704999999999999E-3</v>
      </c>
      <c r="BR21">
        <v>1.7005E-3</v>
      </c>
      <c r="BS21">
        <v>1.7505000000000001E-3</v>
      </c>
      <c r="BT21">
        <v>1.81E-3</v>
      </c>
      <c r="BU21">
        <v>1.8799999999999999E-3</v>
      </c>
      <c r="BV21">
        <v>1.9505E-3</v>
      </c>
      <c r="BW21">
        <v>2.0014999999999998E-3</v>
      </c>
      <c r="BX21">
        <v>2.0709999999999999E-3</v>
      </c>
      <c r="BY21">
        <v>2.1415000000000002E-3</v>
      </c>
      <c r="BZ21">
        <v>2.2209999999999999E-3</v>
      </c>
      <c r="CA21">
        <v>2.2910000000000001E-3</v>
      </c>
      <c r="CB21">
        <v>2.3609999999999998E-3</v>
      </c>
      <c r="CC21">
        <v>2.4405E-3</v>
      </c>
      <c r="CD21">
        <v>2.5110000000000002E-3</v>
      </c>
      <c r="CE21">
        <v>2.5904999999999999E-3</v>
      </c>
      <c r="CF21">
        <v>2.6705000000000001E-3</v>
      </c>
      <c r="CG21">
        <v>2.7404999999999999E-3</v>
      </c>
      <c r="CH21">
        <v>2.8310000000000002E-3</v>
      </c>
      <c r="CI21">
        <v>2.9025000000000001E-3</v>
      </c>
      <c r="CJ21">
        <v>2.98E-3</v>
      </c>
      <c r="CK21">
        <v>3.0599999999999998E-3</v>
      </c>
      <c r="CL21">
        <v>3.1329999999999999E-3</v>
      </c>
      <c r="CM21">
        <v>3.2104999999999998E-3</v>
      </c>
      <c r="CN21">
        <v>3.2805E-3</v>
      </c>
      <c r="CO21">
        <v>3.3609999999999998E-3</v>
      </c>
      <c r="CP21">
        <v>3.431E-3</v>
      </c>
      <c r="CQ21">
        <v>3.5114999999999999E-3</v>
      </c>
      <c r="CR21">
        <v>3.5915000000000001E-3</v>
      </c>
      <c r="CS21">
        <v>3.6714999999999999E-3</v>
      </c>
      <c r="CT21">
        <v>3.7515000000000001E-3</v>
      </c>
      <c r="CU21">
        <v>3.8314999999999998E-3</v>
      </c>
      <c r="CV21">
        <v>3.9119999999999997E-3</v>
      </c>
      <c r="CW21">
        <v>4.0109999999999998E-3</v>
      </c>
      <c r="CX21">
        <v>4.1005E-3</v>
      </c>
      <c r="CY21">
        <v>4.1805000000000002E-3</v>
      </c>
      <c r="CZ21">
        <v>4.2605000000000004E-3</v>
      </c>
      <c r="DA21">
        <v>4.3305000000000001E-3</v>
      </c>
      <c r="DB21">
        <v>4.4205E-3</v>
      </c>
      <c r="DC21">
        <v>4.4999999999999997E-3</v>
      </c>
      <c r="DD21">
        <v>4.5700000000000003E-3</v>
      </c>
      <c r="DE21">
        <v>4.64E-3</v>
      </c>
      <c r="DF21">
        <v>4.7200000000000002E-3</v>
      </c>
      <c r="DG21">
        <v>4.79E-3</v>
      </c>
      <c r="DH21">
        <v>4.8704999999999998E-3</v>
      </c>
      <c r="DI21">
        <v>4.9404999999999996E-3</v>
      </c>
      <c r="DJ21">
        <v>5.0204999999999998E-3</v>
      </c>
      <c r="DK21">
        <v>5.1005E-3</v>
      </c>
      <c r="DL21">
        <v>5.1904999999999998E-3</v>
      </c>
      <c r="DM21">
        <v>5.28E-3</v>
      </c>
      <c r="DN21">
        <v>5.3505000000000002E-3</v>
      </c>
      <c r="DO21">
        <v>5.4400000000000004E-3</v>
      </c>
      <c r="DP21">
        <v>5.5199999999999997E-3</v>
      </c>
    </row>
    <row r="22" spans="1:120" x14ac:dyDescent="0.25">
      <c r="A22" t="s">
        <v>129</v>
      </c>
      <c r="B22" t="s">
        <v>130</v>
      </c>
      <c r="C22" s="109" t="s">
        <v>92</v>
      </c>
      <c r="D22" s="109" t="s">
        <v>132</v>
      </c>
      <c r="E22" s="109">
        <v>5</v>
      </c>
      <c r="F22" s="109" t="s">
        <v>133</v>
      </c>
      <c r="G22" s="109" t="s">
        <v>134</v>
      </c>
      <c r="H22">
        <v>1850</v>
      </c>
      <c r="I22">
        <v>1900</v>
      </c>
      <c r="J22">
        <v>354.07299999999998</v>
      </c>
      <c r="K22">
        <v>355.35300000000001</v>
      </c>
      <c r="L22">
        <v>356.22899999999998</v>
      </c>
      <c r="M22">
        <v>356.92500000000001</v>
      </c>
      <c r="N22">
        <v>358.25400000000002</v>
      </c>
      <c r="O22">
        <v>360.23899999999998</v>
      </c>
      <c r="P22">
        <v>362.005</v>
      </c>
      <c r="Q22">
        <v>363.25200000000001</v>
      </c>
      <c r="R22">
        <v>365.93299999999999</v>
      </c>
      <c r="S22">
        <v>367.84500000000003</v>
      </c>
      <c r="T22">
        <v>369.125</v>
      </c>
      <c r="U22">
        <v>370.673</v>
      </c>
      <c r="V22">
        <v>372.83499999999998</v>
      </c>
      <c r="W22">
        <v>375.411</v>
      </c>
      <c r="X22">
        <v>376.98700000000002</v>
      </c>
      <c r="Y22">
        <v>378.90699999999998</v>
      </c>
      <c r="Z22">
        <v>381.01</v>
      </c>
      <c r="AA22">
        <v>382.60300000000001</v>
      </c>
      <c r="AB22">
        <v>384.73899999999998</v>
      </c>
      <c r="AC22">
        <v>386.28</v>
      </c>
      <c r="AD22">
        <v>388.71699999999998</v>
      </c>
      <c r="AE22">
        <v>390.94400000000002</v>
      </c>
      <c r="AF22">
        <v>393.01600000000002</v>
      </c>
      <c r="AG22">
        <v>395.72500000000002</v>
      </c>
      <c r="AH22">
        <v>397.54700000000003</v>
      </c>
      <c r="AI22">
        <v>399.94900000000001</v>
      </c>
      <c r="AJ22">
        <v>402.49694649999998</v>
      </c>
      <c r="AK22">
        <v>405.03544799999997</v>
      </c>
      <c r="AL22">
        <v>407.58273300000002</v>
      </c>
      <c r="AM22">
        <v>410.12755149999998</v>
      </c>
      <c r="AN22">
        <v>412.683446</v>
      </c>
      <c r="AO22">
        <v>415.25900000000001</v>
      </c>
      <c r="AP22">
        <v>417.85574350000002</v>
      </c>
      <c r="AQ22">
        <v>420.46637850000002</v>
      </c>
      <c r="AR22">
        <v>423.05672700000002</v>
      </c>
      <c r="AS22">
        <v>425.67172549999998</v>
      </c>
      <c r="AT22">
        <v>428.2927095</v>
      </c>
      <c r="AU22">
        <v>430.89926450000002</v>
      </c>
      <c r="AV22">
        <v>433.5155345</v>
      </c>
      <c r="AW22">
        <v>436.18168750000001</v>
      </c>
      <c r="AX22">
        <v>438.81408750000003</v>
      </c>
      <c r="AY22">
        <v>441.48202300000003</v>
      </c>
      <c r="AZ22">
        <v>444.18881049999999</v>
      </c>
      <c r="BA22">
        <v>446.80260900000002</v>
      </c>
      <c r="BB22">
        <v>449.44595049999998</v>
      </c>
      <c r="BC22">
        <v>452.12580500000001</v>
      </c>
      <c r="BD22">
        <v>454.80033550000002</v>
      </c>
      <c r="BE22">
        <v>457.44936000000001</v>
      </c>
      <c r="BF22">
        <v>460.09652599999998</v>
      </c>
      <c r="BG22">
        <v>462.74315949999999</v>
      </c>
      <c r="BH22">
        <v>465.38858699999997</v>
      </c>
      <c r="BI22">
        <v>468.0327815</v>
      </c>
      <c r="BJ22">
        <v>470.63985600000001</v>
      </c>
      <c r="BK22">
        <v>473.22873349999998</v>
      </c>
      <c r="BL22">
        <v>475.77789949999999</v>
      </c>
      <c r="BM22">
        <v>478.35742900000002</v>
      </c>
      <c r="BN22">
        <v>480.88949150000002</v>
      </c>
      <c r="BO22">
        <v>483.41334000000001</v>
      </c>
      <c r="BP22">
        <v>485.96664099999998</v>
      </c>
      <c r="BQ22">
        <v>488.52439049999998</v>
      </c>
      <c r="BR22">
        <v>491.053225</v>
      </c>
      <c r="BS22">
        <v>493.55497800000001</v>
      </c>
      <c r="BT22">
        <v>496.0083295</v>
      </c>
      <c r="BU22">
        <v>498.42086749999999</v>
      </c>
      <c r="BV22">
        <v>500.77081149999998</v>
      </c>
      <c r="BW22">
        <v>503.07616000000002</v>
      </c>
      <c r="BX22">
        <v>505.41108100000002</v>
      </c>
      <c r="BY22">
        <v>507.69554049999999</v>
      </c>
      <c r="BZ22">
        <v>509.93389200000001</v>
      </c>
      <c r="CA22">
        <v>512.14239399999997</v>
      </c>
      <c r="CB22">
        <v>514.309527</v>
      </c>
      <c r="CC22">
        <v>516.44135649999998</v>
      </c>
      <c r="CD22">
        <v>518.50510150000002</v>
      </c>
      <c r="CE22">
        <v>520.5164575</v>
      </c>
      <c r="CF22">
        <v>522.47735150000005</v>
      </c>
      <c r="CG22">
        <v>524.38790500000005</v>
      </c>
      <c r="CH22">
        <v>526.26982999999996</v>
      </c>
      <c r="CI22">
        <v>528.12240550000001</v>
      </c>
      <c r="CJ22">
        <v>529.93449499999997</v>
      </c>
      <c r="CK22">
        <v>531.70437649999997</v>
      </c>
      <c r="CL22">
        <v>533.42327</v>
      </c>
      <c r="CM22">
        <v>535.09026949999998</v>
      </c>
      <c r="CN22">
        <v>536.67107999999996</v>
      </c>
      <c r="CO22">
        <v>538.14763249999999</v>
      </c>
      <c r="CP22">
        <v>539.55016950000004</v>
      </c>
      <c r="CQ22">
        <v>540.87385849999998</v>
      </c>
      <c r="CR22">
        <v>542.12004850000005</v>
      </c>
      <c r="CS22">
        <v>543.28977899999995</v>
      </c>
      <c r="CT22">
        <v>544.38594850000004</v>
      </c>
      <c r="CU22">
        <v>545.41251350000005</v>
      </c>
      <c r="CV22">
        <v>546.371218</v>
      </c>
      <c r="CW22">
        <v>547.26181299999996</v>
      </c>
      <c r="CX22">
        <v>548.05628000000002</v>
      </c>
      <c r="CY22">
        <v>548.75655900000004</v>
      </c>
      <c r="CZ22">
        <v>549.36163250000004</v>
      </c>
      <c r="DA22">
        <v>549.87373950000006</v>
      </c>
      <c r="DB22">
        <v>550.29192999999998</v>
      </c>
      <c r="DC22">
        <v>550.618922</v>
      </c>
      <c r="DD22">
        <v>550.85837249999997</v>
      </c>
      <c r="DE22">
        <v>551.01245749999998</v>
      </c>
      <c r="DF22">
        <v>551.08452550000004</v>
      </c>
      <c r="DG22">
        <v>551.07823599999995</v>
      </c>
      <c r="DH22">
        <v>551.04105749999997</v>
      </c>
      <c r="DI22">
        <v>550.97092799999996</v>
      </c>
      <c r="DJ22">
        <v>550.86095799999998</v>
      </c>
      <c r="DK22">
        <v>550.70699400000001</v>
      </c>
      <c r="DL22">
        <v>550.51361699999995</v>
      </c>
      <c r="DM22">
        <v>550.29227100000003</v>
      </c>
      <c r="DN22">
        <v>550.03045750000001</v>
      </c>
      <c r="DO22">
        <v>549.72889799999996</v>
      </c>
      <c r="DP22">
        <v>549.38861799999995</v>
      </c>
    </row>
    <row r="23" spans="1:120" x14ac:dyDescent="0.25">
      <c r="A23" t="s">
        <v>129</v>
      </c>
      <c r="B23" t="s">
        <v>130</v>
      </c>
      <c r="C23" s="109" t="s">
        <v>92</v>
      </c>
      <c r="D23" s="109" t="s">
        <v>132</v>
      </c>
      <c r="E23" s="109">
        <v>5</v>
      </c>
      <c r="F23" s="109" t="s">
        <v>135</v>
      </c>
      <c r="G23" s="109" t="s">
        <v>136</v>
      </c>
      <c r="H23">
        <v>1850</v>
      </c>
      <c r="I23">
        <v>1900</v>
      </c>
      <c r="J23">
        <v>0.52989976000000005</v>
      </c>
      <c r="K23">
        <v>0.51393388699999998</v>
      </c>
      <c r="L23">
        <v>0.44245322999999998</v>
      </c>
      <c r="M23">
        <v>0.30301851499999999</v>
      </c>
      <c r="N23">
        <v>0.33804292600000002</v>
      </c>
      <c r="O23">
        <v>0.43651754399999998</v>
      </c>
      <c r="P23">
        <v>0.499803887</v>
      </c>
      <c r="Q23">
        <v>0.526194995</v>
      </c>
      <c r="R23">
        <v>0.56007373000000005</v>
      </c>
      <c r="S23">
        <v>0.60593279899999997</v>
      </c>
      <c r="T23">
        <v>0.63672749500000003</v>
      </c>
      <c r="U23">
        <v>0.66218027899999998</v>
      </c>
      <c r="V23">
        <v>0.68041382800000005</v>
      </c>
      <c r="W23">
        <v>0.69713177900000001</v>
      </c>
      <c r="X23">
        <v>0.710185328</v>
      </c>
      <c r="Y23">
        <v>0.72173716200000004</v>
      </c>
      <c r="Z23">
        <v>0.73413230900000004</v>
      </c>
      <c r="AA23">
        <v>0.74894922100000005</v>
      </c>
      <c r="AB23">
        <v>0.76975348499999996</v>
      </c>
      <c r="AC23">
        <v>0.78909686800000001</v>
      </c>
      <c r="AD23">
        <v>0.80618456400000005</v>
      </c>
      <c r="AE23">
        <v>0.83083525000000003</v>
      </c>
      <c r="AF23">
        <v>0.85181642599999996</v>
      </c>
      <c r="AG23">
        <v>0.87608004399999995</v>
      </c>
      <c r="AH23">
        <v>0.89765004400000004</v>
      </c>
      <c r="AI23">
        <v>0.91378499499999999</v>
      </c>
      <c r="AJ23">
        <v>0.93017439700000004</v>
      </c>
      <c r="AK23">
        <v>0.94598601500000001</v>
      </c>
      <c r="AL23">
        <v>0.96458158299999996</v>
      </c>
      <c r="AM23">
        <v>0.98245082800000005</v>
      </c>
      <c r="AN23">
        <v>1.0033338970000001</v>
      </c>
      <c r="AO23">
        <v>1.025103152</v>
      </c>
      <c r="AP23">
        <v>1.052056828</v>
      </c>
      <c r="AQ23">
        <v>1.0766166319999999</v>
      </c>
      <c r="AR23">
        <v>1.1002777500000001</v>
      </c>
      <c r="AS23">
        <v>1.1204362299999999</v>
      </c>
      <c r="AT23">
        <v>1.1389768870000001</v>
      </c>
      <c r="AU23">
        <v>1.1560413869999999</v>
      </c>
      <c r="AV23">
        <v>1.175981505</v>
      </c>
      <c r="AW23">
        <v>1.1966033380000001</v>
      </c>
      <c r="AX23">
        <v>1.213106574</v>
      </c>
      <c r="AY23">
        <v>1.231568113</v>
      </c>
      <c r="AZ23">
        <v>1.255865819</v>
      </c>
      <c r="BA23">
        <v>1.281125691</v>
      </c>
      <c r="BB23">
        <v>1.31115275</v>
      </c>
      <c r="BC23">
        <v>1.3409708380000001</v>
      </c>
      <c r="BD23">
        <v>1.369382858</v>
      </c>
      <c r="BE23">
        <v>1.3918718189999999</v>
      </c>
      <c r="BF23">
        <v>1.4104645929999999</v>
      </c>
      <c r="BG23">
        <v>1.4230727889999999</v>
      </c>
      <c r="BH23">
        <v>1.4380628280000001</v>
      </c>
      <c r="BI23">
        <v>1.458694181</v>
      </c>
      <c r="BJ23">
        <v>1.4764972890000001</v>
      </c>
      <c r="BK23">
        <v>1.4967213189999999</v>
      </c>
      <c r="BL23">
        <v>1.513857319</v>
      </c>
      <c r="BM23">
        <v>1.5340727009999999</v>
      </c>
      <c r="BN23">
        <v>1.5626869750000001</v>
      </c>
      <c r="BO23">
        <v>1.5915897889999999</v>
      </c>
      <c r="BP23">
        <v>1.614456289</v>
      </c>
      <c r="BQ23">
        <v>1.6321810050000001</v>
      </c>
      <c r="BR23">
        <v>1.644488505</v>
      </c>
      <c r="BS23">
        <v>1.654861505</v>
      </c>
      <c r="BT23">
        <v>1.6648177209999999</v>
      </c>
      <c r="BU23">
        <v>1.674786721</v>
      </c>
      <c r="BV23">
        <v>1.6887288090000001</v>
      </c>
      <c r="BW23">
        <v>1.7065100150000001</v>
      </c>
      <c r="BX23">
        <v>1.7261795150000001</v>
      </c>
      <c r="BY23">
        <v>1.7442665150000001</v>
      </c>
      <c r="BZ23">
        <v>1.761791015</v>
      </c>
      <c r="CA23">
        <v>1.7775502400000001</v>
      </c>
      <c r="CB23">
        <v>1.787921858</v>
      </c>
      <c r="CC23">
        <v>1.7979038869999999</v>
      </c>
      <c r="CD23">
        <v>1.8080260539999999</v>
      </c>
      <c r="CE23">
        <v>1.8134375540000001</v>
      </c>
      <c r="CF23">
        <v>1.8195855540000001</v>
      </c>
      <c r="CG23">
        <v>1.827503554</v>
      </c>
      <c r="CH23">
        <v>1.8415595250000001</v>
      </c>
      <c r="CI23">
        <v>1.858173525</v>
      </c>
      <c r="CJ23">
        <v>1.873748025</v>
      </c>
      <c r="CK23">
        <v>1.8851474070000001</v>
      </c>
      <c r="CL23">
        <v>1.89102674</v>
      </c>
      <c r="CM23">
        <v>1.89302174</v>
      </c>
      <c r="CN23">
        <v>1.8968652699999999</v>
      </c>
      <c r="CO23">
        <v>1.90344877</v>
      </c>
      <c r="CP23">
        <v>1.90955327</v>
      </c>
      <c r="CQ23">
        <v>1.91590777</v>
      </c>
      <c r="CR23">
        <v>1.9205689260000001</v>
      </c>
      <c r="CS23">
        <v>1.926993926</v>
      </c>
      <c r="CT23">
        <v>1.9362184170000001</v>
      </c>
      <c r="CU23">
        <v>1.945479054</v>
      </c>
      <c r="CV23">
        <v>1.954528407</v>
      </c>
      <c r="CW23">
        <v>1.961875907</v>
      </c>
      <c r="CX23">
        <v>1.967426407</v>
      </c>
      <c r="CY23">
        <v>1.9699604070000001</v>
      </c>
      <c r="CZ23">
        <v>1.971614907</v>
      </c>
      <c r="DA23">
        <v>1.9707039070000001</v>
      </c>
      <c r="DB23">
        <v>1.969852054</v>
      </c>
      <c r="DC23">
        <v>1.970829554</v>
      </c>
      <c r="DD23">
        <v>1.973741191</v>
      </c>
      <c r="DE23">
        <v>1.9800086910000001</v>
      </c>
      <c r="DF23">
        <v>1.987634691</v>
      </c>
      <c r="DG23">
        <v>1.9953251910000001</v>
      </c>
      <c r="DH23">
        <v>2.0035796910000001</v>
      </c>
      <c r="DI23">
        <v>2.0093176910000001</v>
      </c>
      <c r="DJ23">
        <v>2.012608191</v>
      </c>
      <c r="DK23">
        <v>2.0144745739999999</v>
      </c>
      <c r="DL23">
        <v>2.0116934849999999</v>
      </c>
      <c r="DM23">
        <v>2.0113164750000001</v>
      </c>
      <c r="DN23">
        <v>2.0083094749999999</v>
      </c>
      <c r="DO23">
        <v>2.008125975</v>
      </c>
      <c r="DP23">
        <v>2.0119044750000001</v>
      </c>
    </row>
    <row r="24" spans="1:120" x14ac:dyDescent="0.25">
      <c r="A24" t="s">
        <v>129</v>
      </c>
      <c r="B24" t="s">
        <v>130</v>
      </c>
      <c r="C24" s="109" t="s">
        <v>92</v>
      </c>
      <c r="D24" s="109" t="s">
        <v>132</v>
      </c>
      <c r="E24" s="109">
        <v>17</v>
      </c>
      <c r="F24" s="109" t="s">
        <v>133</v>
      </c>
      <c r="G24" s="109" t="s">
        <v>134</v>
      </c>
      <c r="H24">
        <v>1850</v>
      </c>
      <c r="I24">
        <v>1900</v>
      </c>
      <c r="J24">
        <v>354.07299999999998</v>
      </c>
      <c r="K24">
        <v>355.35300000000001</v>
      </c>
      <c r="L24">
        <v>356.22899999999998</v>
      </c>
      <c r="M24">
        <v>356.92500000000001</v>
      </c>
      <c r="N24">
        <v>358.25400000000002</v>
      </c>
      <c r="O24">
        <v>360.23899999999998</v>
      </c>
      <c r="P24">
        <v>362.005</v>
      </c>
      <c r="Q24">
        <v>363.25200000000001</v>
      </c>
      <c r="R24">
        <v>365.93299999999999</v>
      </c>
      <c r="S24">
        <v>367.84500000000003</v>
      </c>
      <c r="T24">
        <v>369.125</v>
      </c>
      <c r="U24">
        <v>370.673</v>
      </c>
      <c r="V24">
        <v>372.83499999999998</v>
      </c>
      <c r="W24">
        <v>375.411</v>
      </c>
      <c r="X24">
        <v>376.98700000000002</v>
      </c>
      <c r="Y24">
        <v>378.90699999999998</v>
      </c>
      <c r="Z24">
        <v>381.01</v>
      </c>
      <c r="AA24">
        <v>382.60300000000001</v>
      </c>
      <c r="AB24">
        <v>384.73899999999998</v>
      </c>
      <c r="AC24">
        <v>386.28</v>
      </c>
      <c r="AD24">
        <v>388.71699999999998</v>
      </c>
      <c r="AE24">
        <v>390.94400000000002</v>
      </c>
      <c r="AF24">
        <v>393.01600000000002</v>
      </c>
      <c r="AG24">
        <v>395.72500000000002</v>
      </c>
      <c r="AH24">
        <v>397.54700000000003</v>
      </c>
      <c r="AI24">
        <v>399.94900000000001</v>
      </c>
      <c r="AJ24">
        <v>402.57266240000001</v>
      </c>
      <c r="AK24">
        <v>405.18271220000003</v>
      </c>
      <c r="AL24">
        <v>407.79405079999998</v>
      </c>
      <c r="AM24">
        <v>410.40776349999999</v>
      </c>
      <c r="AN24">
        <v>413.02513069999998</v>
      </c>
      <c r="AO24">
        <v>415.65871540000001</v>
      </c>
      <c r="AP24">
        <v>418.29246210000002</v>
      </c>
      <c r="AQ24">
        <v>420.93242500000002</v>
      </c>
      <c r="AR24">
        <v>423.59112670000002</v>
      </c>
      <c r="AS24">
        <v>426.28185130000003</v>
      </c>
      <c r="AT24">
        <v>428.94230429999999</v>
      </c>
      <c r="AU24">
        <v>431.6336708</v>
      </c>
      <c r="AV24">
        <v>434.33125080000002</v>
      </c>
      <c r="AW24">
        <v>437.05971019999998</v>
      </c>
      <c r="AX24">
        <v>439.76681189999999</v>
      </c>
      <c r="AY24">
        <v>442.48799880000001</v>
      </c>
      <c r="AZ24">
        <v>445.218639</v>
      </c>
      <c r="BA24">
        <v>447.9187804</v>
      </c>
      <c r="BB24">
        <v>450.64750839999999</v>
      </c>
      <c r="BC24">
        <v>453.36754159999998</v>
      </c>
      <c r="BD24">
        <v>456.10960060000002</v>
      </c>
      <c r="BE24">
        <v>458.84792470000002</v>
      </c>
      <c r="BF24">
        <v>461.59875019999998</v>
      </c>
      <c r="BG24">
        <v>464.33537769999998</v>
      </c>
      <c r="BH24">
        <v>467.06615740000001</v>
      </c>
      <c r="BI24">
        <v>469.79398320000001</v>
      </c>
      <c r="BJ24">
        <v>472.52848540000002</v>
      </c>
      <c r="BK24">
        <v>475.2174574</v>
      </c>
      <c r="BL24">
        <v>477.89646579999999</v>
      </c>
      <c r="BM24">
        <v>480.53237439999998</v>
      </c>
      <c r="BN24">
        <v>483.17297259999998</v>
      </c>
      <c r="BO24">
        <v>485.87349970000002</v>
      </c>
      <c r="BP24">
        <v>488.5129743</v>
      </c>
      <c r="BQ24">
        <v>491.14689959999998</v>
      </c>
      <c r="BR24">
        <v>493.78917840000003</v>
      </c>
      <c r="BS24">
        <v>496.4248953</v>
      </c>
      <c r="BT24">
        <v>499.01197389999999</v>
      </c>
      <c r="BU24">
        <v>501.55303240000001</v>
      </c>
      <c r="BV24">
        <v>504.07587869999998</v>
      </c>
      <c r="BW24">
        <v>506.5067669</v>
      </c>
      <c r="BX24">
        <v>508.93790159999998</v>
      </c>
      <c r="BY24">
        <v>511.33394720000001</v>
      </c>
      <c r="BZ24">
        <v>513.69834539999999</v>
      </c>
      <c r="CA24">
        <v>516.01851209999995</v>
      </c>
      <c r="CB24">
        <v>518.27536720000001</v>
      </c>
      <c r="CC24">
        <v>520.50422960000003</v>
      </c>
      <c r="CD24">
        <v>522.72998840000002</v>
      </c>
      <c r="CE24">
        <v>524.8582179</v>
      </c>
      <c r="CF24">
        <v>526.94299260000003</v>
      </c>
      <c r="CG24">
        <v>528.99357190000001</v>
      </c>
      <c r="CH24">
        <v>531.00687200000004</v>
      </c>
      <c r="CI24">
        <v>532.97947269999997</v>
      </c>
      <c r="CJ24">
        <v>534.9332594</v>
      </c>
      <c r="CK24">
        <v>536.83944859999997</v>
      </c>
      <c r="CL24">
        <v>538.70005549999996</v>
      </c>
      <c r="CM24">
        <v>540.51083129999995</v>
      </c>
      <c r="CN24">
        <v>542.227216</v>
      </c>
      <c r="CO24">
        <v>543.8382196</v>
      </c>
      <c r="CP24">
        <v>545.3138907</v>
      </c>
      <c r="CQ24">
        <v>546.69377059999999</v>
      </c>
      <c r="CR24">
        <v>548.06092720000004</v>
      </c>
      <c r="CS24">
        <v>549.35832919999996</v>
      </c>
      <c r="CT24">
        <v>550.58034090000001</v>
      </c>
      <c r="CU24">
        <v>551.73016270000005</v>
      </c>
      <c r="CV24">
        <v>552.81935959999998</v>
      </c>
      <c r="CW24">
        <v>553.83490319999999</v>
      </c>
      <c r="CX24">
        <v>554.72860760000003</v>
      </c>
      <c r="CY24">
        <v>555.5222311</v>
      </c>
      <c r="CZ24">
        <v>556.19791799999996</v>
      </c>
      <c r="DA24">
        <v>556.80702399999996</v>
      </c>
      <c r="DB24">
        <v>557.32101509999995</v>
      </c>
      <c r="DC24">
        <v>557.72247589999995</v>
      </c>
      <c r="DD24">
        <v>558.03520309999999</v>
      </c>
      <c r="DE24">
        <v>558.24715590000005</v>
      </c>
      <c r="DF24">
        <v>558.33988669999997</v>
      </c>
      <c r="DG24">
        <v>558.34191959999998</v>
      </c>
      <c r="DH24">
        <v>558.31503659999998</v>
      </c>
      <c r="DI24">
        <v>558.34995300000003</v>
      </c>
      <c r="DJ24">
        <v>558.34596009999996</v>
      </c>
      <c r="DK24">
        <v>558.29635450000001</v>
      </c>
      <c r="DL24">
        <v>558.20138859999997</v>
      </c>
      <c r="DM24">
        <v>558.06254739999997</v>
      </c>
      <c r="DN24">
        <v>557.87698190000003</v>
      </c>
      <c r="DO24">
        <v>557.64332720000004</v>
      </c>
      <c r="DP24">
        <v>557.37693290000004</v>
      </c>
    </row>
    <row r="25" spans="1:120" x14ac:dyDescent="0.25">
      <c r="A25" t="s">
        <v>129</v>
      </c>
      <c r="B25" t="s">
        <v>130</v>
      </c>
      <c r="C25" s="109" t="s">
        <v>92</v>
      </c>
      <c r="D25" s="109" t="s">
        <v>132</v>
      </c>
      <c r="E25" s="109">
        <v>17</v>
      </c>
      <c r="F25" s="109" t="s">
        <v>135</v>
      </c>
      <c r="G25" s="109" t="s">
        <v>136</v>
      </c>
      <c r="H25">
        <v>1850</v>
      </c>
      <c r="I25">
        <v>1900</v>
      </c>
      <c r="J25">
        <v>0.57380192500000005</v>
      </c>
      <c r="K25">
        <v>0.56153332099999997</v>
      </c>
      <c r="L25">
        <v>0.49029959699999998</v>
      </c>
      <c r="M25">
        <v>0.36480231099999999</v>
      </c>
      <c r="N25">
        <v>0.39193043799999999</v>
      </c>
      <c r="O25">
        <v>0.47903165399999997</v>
      </c>
      <c r="P25">
        <v>0.544123044</v>
      </c>
      <c r="Q25">
        <v>0.57289721299999996</v>
      </c>
      <c r="R25">
        <v>0.60943696000000003</v>
      </c>
      <c r="S25">
        <v>0.65763106599999999</v>
      </c>
      <c r="T25">
        <v>0.69519793399999996</v>
      </c>
      <c r="U25">
        <v>0.72155330500000003</v>
      </c>
      <c r="V25">
        <v>0.74305023999999997</v>
      </c>
      <c r="W25">
        <v>0.75863147500000006</v>
      </c>
      <c r="X25">
        <v>0.77407546599999999</v>
      </c>
      <c r="Y25">
        <v>0.78674854800000005</v>
      </c>
      <c r="Z25">
        <v>0.80008252599999996</v>
      </c>
      <c r="AA25">
        <v>0.813066556</v>
      </c>
      <c r="AB25">
        <v>0.83732130100000002</v>
      </c>
      <c r="AC25">
        <v>0.85934200100000002</v>
      </c>
      <c r="AD25">
        <v>0.87702149900000004</v>
      </c>
      <c r="AE25">
        <v>0.90395465399999997</v>
      </c>
      <c r="AF25">
        <v>0.927549599</v>
      </c>
      <c r="AG25">
        <v>0.95684965600000005</v>
      </c>
      <c r="AH25">
        <v>0.98192942500000002</v>
      </c>
      <c r="AI25">
        <v>1.001775485</v>
      </c>
      <c r="AJ25">
        <v>1.0153289400000001</v>
      </c>
      <c r="AK25">
        <v>1.0360821950000001</v>
      </c>
      <c r="AL25">
        <v>1.057705648</v>
      </c>
      <c r="AM25">
        <v>1.0812163340000001</v>
      </c>
      <c r="AN25">
        <v>1.102283052</v>
      </c>
      <c r="AO25">
        <v>1.129143258</v>
      </c>
      <c r="AP25">
        <v>1.156648415</v>
      </c>
      <c r="AQ25">
        <v>1.1862251150000001</v>
      </c>
      <c r="AR25">
        <v>1.2140076259999999</v>
      </c>
      <c r="AS25">
        <v>1.2389658809999999</v>
      </c>
      <c r="AT25" s="109">
        <v>1.261524901</v>
      </c>
      <c r="AU25" s="109">
        <v>1.283783919</v>
      </c>
      <c r="AV25" s="109">
        <v>1.305424052</v>
      </c>
      <c r="AW25">
        <v>1.326308872</v>
      </c>
      <c r="AX25">
        <v>1.346471515</v>
      </c>
      <c r="AY25" s="109">
        <v>1.365575142</v>
      </c>
      <c r="AZ25" s="109">
        <v>1.387155717</v>
      </c>
      <c r="BA25" s="109">
        <v>1.412147201</v>
      </c>
      <c r="BB25">
        <v>1.4449879720000001</v>
      </c>
      <c r="BC25">
        <v>1.4749309070000001</v>
      </c>
      <c r="BD25">
        <v>1.5069915380000001</v>
      </c>
      <c r="BE25">
        <v>1.5318396599999999</v>
      </c>
      <c r="BF25">
        <v>1.554999695</v>
      </c>
      <c r="BG25">
        <v>1.5760047070000001</v>
      </c>
      <c r="BH25">
        <v>1.59618646</v>
      </c>
      <c r="BI25">
        <v>1.61588376</v>
      </c>
      <c r="BJ25">
        <v>1.6371362009999999</v>
      </c>
      <c r="BK25">
        <v>1.6602102009999999</v>
      </c>
      <c r="BL25">
        <v>1.686226877</v>
      </c>
      <c r="BM25">
        <v>1.718109777</v>
      </c>
      <c r="BN25">
        <v>1.7475281680000001</v>
      </c>
      <c r="BO25">
        <v>1.7738588749999999</v>
      </c>
      <c r="BP25">
        <v>1.8013169339999999</v>
      </c>
      <c r="BQ25">
        <v>1.823984534</v>
      </c>
      <c r="BR25">
        <v>1.8422889680000001</v>
      </c>
      <c r="BS25">
        <v>1.860588052</v>
      </c>
      <c r="BT25">
        <v>1.879091552</v>
      </c>
      <c r="BU25">
        <v>1.892986185</v>
      </c>
      <c r="BV25">
        <v>1.9105489520000001</v>
      </c>
      <c r="BW25">
        <v>1.9293620069999999</v>
      </c>
      <c r="BX25">
        <v>1.9477235129999999</v>
      </c>
      <c r="BY25">
        <v>1.9675967379999999</v>
      </c>
      <c r="BZ25">
        <v>1.9832065379999999</v>
      </c>
      <c r="CA25">
        <v>1.9982403769999999</v>
      </c>
      <c r="CB25">
        <v>2.0129484070000001</v>
      </c>
      <c r="CC25">
        <v>2.022078472</v>
      </c>
      <c r="CD25">
        <v>2.0321978719999998</v>
      </c>
      <c r="CE25">
        <v>2.042008595</v>
      </c>
      <c r="CF25">
        <v>2.051791895</v>
      </c>
      <c r="CG25">
        <v>2.0629203280000001</v>
      </c>
      <c r="CH25">
        <v>2.0775139380000001</v>
      </c>
      <c r="CI25">
        <v>2.0924666680000001</v>
      </c>
      <c r="CJ25">
        <v>2.1086190970000001</v>
      </c>
      <c r="CK25">
        <v>2.1208588740000001</v>
      </c>
      <c r="CL25">
        <v>2.1305911740000001</v>
      </c>
      <c r="CM25">
        <v>2.1408438439999999</v>
      </c>
      <c r="CN25">
        <v>2.146730695</v>
      </c>
      <c r="CO25">
        <v>2.153320162</v>
      </c>
      <c r="CP25">
        <v>2.1610333069999998</v>
      </c>
      <c r="CQ25">
        <v>2.1690480189999999</v>
      </c>
      <c r="CR25">
        <v>2.1762113539999999</v>
      </c>
      <c r="CS25">
        <v>2.1822078540000001</v>
      </c>
      <c r="CT25">
        <v>2.1905188889999998</v>
      </c>
      <c r="CU25">
        <v>2.2022695890000001</v>
      </c>
      <c r="CV25">
        <v>2.2142282889999998</v>
      </c>
      <c r="CW25">
        <v>2.2240392249999998</v>
      </c>
      <c r="CX25">
        <v>2.2304133249999998</v>
      </c>
      <c r="CY25">
        <v>2.2352769989999999</v>
      </c>
      <c r="CZ25">
        <v>2.2419142230000002</v>
      </c>
      <c r="DA25">
        <v>2.2462978659999999</v>
      </c>
      <c r="DB25">
        <v>2.249781166</v>
      </c>
      <c r="DC25">
        <v>2.2542144660000001</v>
      </c>
      <c r="DD25">
        <v>2.257613332</v>
      </c>
      <c r="DE25">
        <v>2.2591115319999999</v>
      </c>
      <c r="DF25">
        <v>2.2650377150000001</v>
      </c>
      <c r="DG25">
        <v>2.273132081</v>
      </c>
      <c r="DH25">
        <v>2.2818259809999999</v>
      </c>
      <c r="DI25">
        <v>2.2886421810000002</v>
      </c>
      <c r="DJ25">
        <v>2.2929175480000001</v>
      </c>
      <c r="DK25">
        <v>2.2925528480000001</v>
      </c>
      <c r="DL25">
        <v>2.291309848</v>
      </c>
      <c r="DM25">
        <v>2.2904998480000001</v>
      </c>
      <c r="DN25">
        <v>2.2915017070000001</v>
      </c>
      <c r="DO25">
        <v>2.2925583889999999</v>
      </c>
      <c r="DP25">
        <v>2.294464107</v>
      </c>
    </row>
    <row r="26" spans="1:120" x14ac:dyDescent="0.25">
      <c r="A26" t="s">
        <v>129</v>
      </c>
      <c r="B26" t="s">
        <v>130</v>
      </c>
      <c r="C26" s="109" t="s">
        <v>92</v>
      </c>
      <c r="D26" s="109" t="s">
        <v>132</v>
      </c>
      <c r="E26" s="109">
        <v>50</v>
      </c>
      <c r="F26" s="109" t="s">
        <v>133</v>
      </c>
      <c r="G26" s="109" t="s">
        <v>134</v>
      </c>
      <c r="H26">
        <v>1850</v>
      </c>
      <c r="I26">
        <v>1900</v>
      </c>
      <c r="J26">
        <v>354.07299999999998</v>
      </c>
      <c r="K26">
        <v>355.35300000000001</v>
      </c>
      <c r="L26">
        <v>356.22899999999998</v>
      </c>
      <c r="M26">
        <v>356.92500000000001</v>
      </c>
      <c r="N26">
        <v>358.25400000000002</v>
      </c>
      <c r="O26">
        <v>360.23899999999998</v>
      </c>
      <c r="P26">
        <v>362.005</v>
      </c>
      <c r="Q26">
        <v>363.25200000000001</v>
      </c>
      <c r="R26">
        <v>365.93299999999999</v>
      </c>
      <c r="S26">
        <v>367.84500000000003</v>
      </c>
      <c r="T26">
        <v>369.125</v>
      </c>
      <c r="U26">
        <v>370.673</v>
      </c>
      <c r="V26">
        <v>372.83499999999998</v>
      </c>
      <c r="W26">
        <v>375.411</v>
      </c>
      <c r="X26">
        <v>376.98700000000002</v>
      </c>
      <c r="Y26">
        <v>378.90699999999998</v>
      </c>
      <c r="Z26">
        <v>381.01</v>
      </c>
      <c r="AA26">
        <v>382.60300000000001</v>
      </c>
      <c r="AB26">
        <v>384.73899999999998</v>
      </c>
      <c r="AC26">
        <v>386.28</v>
      </c>
      <c r="AD26">
        <v>388.71699999999998</v>
      </c>
      <c r="AE26">
        <v>390.94400000000002</v>
      </c>
      <c r="AF26">
        <v>393.01600000000002</v>
      </c>
      <c r="AG26">
        <v>395.72500000000002</v>
      </c>
      <c r="AH26">
        <v>397.54700000000003</v>
      </c>
      <c r="AI26">
        <v>399.94900000000001</v>
      </c>
      <c r="AJ26">
        <v>402.72108500000002</v>
      </c>
      <c r="AK26">
        <v>405.46086000000003</v>
      </c>
      <c r="AL26">
        <v>408.20072499999998</v>
      </c>
      <c r="AM26">
        <v>410.95546000000002</v>
      </c>
      <c r="AN26">
        <v>413.70299499999999</v>
      </c>
      <c r="AO26">
        <v>416.46345500000001</v>
      </c>
      <c r="AP26">
        <v>419.258465</v>
      </c>
      <c r="AQ26">
        <v>422.050905</v>
      </c>
      <c r="AR26">
        <v>424.90753000000001</v>
      </c>
      <c r="AS26">
        <v>427.77853499999998</v>
      </c>
      <c r="AT26">
        <v>430.65291500000001</v>
      </c>
      <c r="AU26">
        <v>433.48856499999999</v>
      </c>
      <c r="AV26">
        <v>436.34088000000003</v>
      </c>
      <c r="AW26">
        <v>439.25451500000003</v>
      </c>
      <c r="AX26">
        <v>442.21445</v>
      </c>
      <c r="AY26">
        <v>445.20461999999998</v>
      </c>
      <c r="AZ26">
        <v>448.20878499999998</v>
      </c>
      <c r="BA26">
        <v>451.20146999999997</v>
      </c>
      <c r="BB26">
        <v>454.207605</v>
      </c>
      <c r="BC26">
        <v>457.26416</v>
      </c>
      <c r="BD26">
        <v>460.32272</v>
      </c>
      <c r="BE26">
        <v>463.35247500000003</v>
      </c>
      <c r="BF26">
        <v>466.40767</v>
      </c>
      <c r="BG26">
        <v>469.48212999999998</v>
      </c>
      <c r="BH26">
        <v>472.56108</v>
      </c>
      <c r="BI26">
        <v>475.68531000000002</v>
      </c>
      <c r="BJ26">
        <v>478.81581999999997</v>
      </c>
      <c r="BK26">
        <v>481.92911500000002</v>
      </c>
      <c r="BL26">
        <v>484.97454499999998</v>
      </c>
      <c r="BM26">
        <v>487.954725</v>
      </c>
      <c r="BN26">
        <v>490.907105</v>
      </c>
      <c r="BO26">
        <v>493.85003499999999</v>
      </c>
      <c r="BP26">
        <v>496.84251499999999</v>
      </c>
      <c r="BQ26">
        <v>499.99528500000002</v>
      </c>
      <c r="BR26">
        <v>503.03476999999998</v>
      </c>
      <c r="BS26">
        <v>506.072835</v>
      </c>
      <c r="BT26">
        <v>509.15564499999999</v>
      </c>
      <c r="BU26">
        <v>512.21676000000002</v>
      </c>
      <c r="BV26">
        <v>515.18940499999997</v>
      </c>
      <c r="BW26">
        <v>518.01946999999996</v>
      </c>
      <c r="BX26">
        <v>520.91477499999996</v>
      </c>
      <c r="BY26">
        <v>523.83931500000006</v>
      </c>
      <c r="BZ26">
        <v>526.62697000000003</v>
      </c>
      <c r="CA26">
        <v>529.34627</v>
      </c>
      <c r="CB26">
        <v>532.05131500000005</v>
      </c>
      <c r="CC26">
        <v>534.77695000000006</v>
      </c>
      <c r="CD26">
        <v>537.51896999999997</v>
      </c>
      <c r="CE26">
        <v>540.15879500000005</v>
      </c>
      <c r="CF26">
        <v>542.68470000000002</v>
      </c>
      <c r="CG26">
        <v>545.14937999999995</v>
      </c>
      <c r="CH26">
        <v>547.51963000000001</v>
      </c>
      <c r="CI26">
        <v>549.94160499999998</v>
      </c>
      <c r="CJ26">
        <v>552.31328499999995</v>
      </c>
      <c r="CK26">
        <v>554.60744</v>
      </c>
      <c r="CL26">
        <v>556.86009000000001</v>
      </c>
      <c r="CM26">
        <v>559.10564499999998</v>
      </c>
      <c r="CN26">
        <v>561.31583000000001</v>
      </c>
      <c r="CO26">
        <v>563.47256000000004</v>
      </c>
      <c r="CP26">
        <v>565.58934999999997</v>
      </c>
      <c r="CQ26">
        <v>567.55624999999998</v>
      </c>
      <c r="CR26">
        <v>569.398505</v>
      </c>
      <c r="CS26">
        <v>571.09983999999997</v>
      </c>
      <c r="CT26">
        <v>572.71779500000002</v>
      </c>
      <c r="CU26">
        <v>574.26010499999995</v>
      </c>
      <c r="CV26">
        <v>575.77360499999998</v>
      </c>
      <c r="CW26">
        <v>577.15051500000004</v>
      </c>
      <c r="CX26">
        <v>578.41039499999999</v>
      </c>
      <c r="CY26">
        <v>579.62172999999996</v>
      </c>
      <c r="CZ26">
        <v>580.77644499999997</v>
      </c>
      <c r="DA26">
        <v>581.76788499999998</v>
      </c>
      <c r="DB26">
        <v>582.69116499999996</v>
      </c>
      <c r="DC26">
        <v>583.51286500000003</v>
      </c>
      <c r="DD26">
        <v>584.19716500000004</v>
      </c>
      <c r="DE26">
        <v>584.79292999999996</v>
      </c>
      <c r="DF26">
        <v>585.32511499999998</v>
      </c>
      <c r="DG26">
        <v>585.66260499999999</v>
      </c>
      <c r="DH26">
        <v>585.91075499999999</v>
      </c>
      <c r="DI26">
        <v>586.13901499999997</v>
      </c>
      <c r="DJ26">
        <v>586.35536500000001</v>
      </c>
      <c r="DK26">
        <v>586.54575999999997</v>
      </c>
      <c r="DL26">
        <v>586.70656499999996</v>
      </c>
      <c r="DM26">
        <v>586.81989999999996</v>
      </c>
      <c r="DN26">
        <v>586.979555</v>
      </c>
      <c r="DO26">
        <v>587.04445999999996</v>
      </c>
      <c r="DP26">
        <v>587.00099499999999</v>
      </c>
    </row>
    <row r="27" spans="1:120" x14ac:dyDescent="0.25">
      <c r="A27" t="s">
        <v>129</v>
      </c>
      <c r="B27" t="s">
        <v>130</v>
      </c>
      <c r="C27" s="109" t="s">
        <v>92</v>
      </c>
      <c r="D27" s="109" t="s">
        <v>132</v>
      </c>
      <c r="E27" s="109">
        <v>50</v>
      </c>
      <c r="F27" s="109" t="s">
        <v>135</v>
      </c>
      <c r="G27" s="109" t="s">
        <v>136</v>
      </c>
      <c r="H27">
        <v>1850</v>
      </c>
      <c r="I27">
        <v>1900</v>
      </c>
      <c r="J27">
        <v>0.63959318099999996</v>
      </c>
      <c r="K27">
        <v>0.62626769100000002</v>
      </c>
      <c r="L27">
        <v>0.55519514199999997</v>
      </c>
      <c r="M27">
        <v>0.44137553400000001</v>
      </c>
      <c r="N27">
        <v>0.46432965199999998</v>
      </c>
      <c r="O27">
        <v>0.54236465199999995</v>
      </c>
      <c r="P27">
        <v>0.60639955400000001</v>
      </c>
      <c r="Q27">
        <v>0.63513043599999996</v>
      </c>
      <c r="R27">
        <v>0.67230004399999999</v>
      </c>
      <c r="S27">
        <v>0.72653376999999997</v>
      </c>
      <c r="T27">
        <v>0.77213053399999998</v>
      </c>
      <c r="U27">
        <v>0.80566239699999997</v>
      </c>
      <c r="V27">
        <v>0.82714141699999999</v>
      </c>
      <c r="W27">
        <v>0.84429769099999996</v>
      </c>
      <c r="X27">
        <v>0.857233672</v>
      </c>
      <c r="Y27">
        <v>0.86815092599999999</v>
      </c>
      <c r="Z27">
        <v>0.88190671099999995</v>
      </c>
      <c r="AA27">
        <v>0.89890827900000003</v>
      </c>
      <c r="AB27">
        <v>0.92780406400000004</v>
      </c>
      <c r="AC27">
        <v>0.95397602500000001</v>
      </c>
      <c r="AD27">
        <v>0.97556141699999999</v>
      </c>
      <c r="AE27">
        <v>1.0063758279999999</v>
      </c>
      <c r="AF27">
        <v>1.033264358</v>
      </c>
      <c r="AG27">
        <v>1.0659286720000001</v>
      </c>
      <c r="AH27">
        <v>1.093619554</v>
      </c>
      <c r="AI27">
        <v>1.1155016129999999</v>
      </c>
      <c r="AJ27">
        <v>1.1345000439999999</v>
      </c>
      <c r="AK27">
        <v>1.1590791620000001</v>
      </c>
      <c r="AL27">
        <v>1.1835593579999999</v>
      </c>
      <c r="AM27">
        <v>1.210785926</v>
      </c>
      <c r="AN27">
        <v>1.238923475</v>
      </c>
      <c r="AO27">
        <v>1.271436907</v>
      </c>
      <c r="AP27">
        <v>1.3052362209999999</v>
      </c>
      <c r="AQ27">
        <v>1.340486123</v>
      </c>
      <c r="AR27">
        <v>1.371350632</v>
      </c>
      <c r="AS27" s="109">
        <v>1.399070338</v>
      </c>
      <c r="AT27">
        <v>1.4281676910000001</v>
      </c>
      <c r="AU27">
        <v>1.4505533770000001</v>
      </c>
      <c r="AV27">
        <v>1.476623083</v>
      </c>
      <c r="AW27">
        <v>1.501784652</v>
      </c>
      <c r="AX27" s="109">
        <v>1.5288637700000001</v>
      </c>
      <c r="AY27">
        <v>1.5583008279999999</v>
      </c>
      <c r="AZ27">
        <v>1.5903280829999999</v>
      </c>
      <c r="BA27">
        <v>1.6230418090000001</v>
      </c>
      <c r="BB27">
        <v>1.6606789660000001</v>
      </c>
      <c r="BC27">
        <v>1.696931221</v>
      </c>
      <c r="BD27">
        <v>1.7319358279999999</v>
      </c>
      <c r="BE27">
        <v>1.765072789</v>
      </c>
      <c r="BF27">
        <v>1.7973527890000001</v>
      </c>
      <c r="BG27">
        <v>1.826139162</v>
      </c>
      <c r="BH27">
        <v>1.850873574</v>
      </c>
      <c r="BI27">
        <v>1.8761996519999999</v>
      </c>
      <c r="BJ27">
        <v>1.9030472009999999</v>
      </c>
      <c r="BK27">
        <v>1.932481613</v>
      </c>
      <c r="BL27">
        <v>1.962789162</v>
      </c>
      <c r="BM27">
        <v>1.993542691</v>
      </c>
      <c r="BN27">
        <v>2.0283166129999999</v>
      </c>
      <c r="BO27">
        <v>2.0629753380000002</v>
      </c>
      <c r="BP27">
        <v>2.0956695540000001</v>
      </c>
      <c r="BQ27">
        <v>2.125365044</v>
      </c>
      <c r="BR27">
        <v>2.1509910250000002</v>
      </c>
      <c r="BS27">
        <v>2.1714360250000002</v>
      </c>
      <c r="BT27">
        <v>2.1908783770000002</v>
      </c>
      <c r="BU27">
        <v>2.2118945540000001</v>
      </c>
      <c r="BV27">
        <v>2.2332425929999999</v>
      </c>
      <c r="BW27">
        <v>2.2563065149999999</v>
      </c>
      <c r="BX27">
        <v>2.281603966</v>
      </c>
      <c r="BY27">
        <v>2.3045915149999998</v>
      </c>
      <c r="BZ27">
        <v>2.3259320049999999</v>
      </c>
      <c r="CA27">
        <v>2.3489174949999998</v>
      </c>
      <c r="CB27">
        <v>2.3681667110000002</v>
      </c>
      <c r="CC27">
        <v>2.3837428869999999</v>
      </c>
      <c r="CD27">
        <v>2.4007933769999998</v>
      </c>
      <c r="CE27">
        <v>2.417598377</v>
      </c>
      <c r="CF27">
        <v>2.433624456</v>
      </c>
      <c r="CG27">
        <v>2.4505572010000001</v>
      </c>
      <c r="CH27">
        <v>2.4697620050000002</v>
      </c>
      <c r="CI27">
        <v>2.491756123</v>
      </c>
      <c r="CJ27">
        <v>2.5144332789999999</v>
      </c>
      <c r="CK27">
        <v>2.5337506319999998</v>
      </c>
      <c r="CL27">
        <v>2.550736809</v>
      </c>
      <c r="CM27">
        <v>2.562983279</v>
      </c>
      <c r="CN27">
        <v>2.5762780830000001</v>
      </c>
      <c r="CO27">
        <v>2.586696221</v>
      </c>
      <c r="CP27">
        <v>2.594246515</v>
      </c>
      <c r="CQ27">
        <v>2.6043020050000001</v>
      </c>
      <c r="CR27">
        <v>2.6156167109999999</v>
      </c>
      <c r="CS27">
        <v>2.6258017109999998</v>
      </c>
      <c r="CT27">
        <v>2.6379154360000001</v>
      </c>
      <c r="CU27">
        <v>2.6525425930000002</v>
      </c>
      <c r="CV27">
        <v>2.668042201</v>
      </c>
      <c r="CW27">
        <v>2.68205524</v>
      </c>
      <c r="CX27">
        <v>2.69412524</v>
      </c>
      <c r="CY27">
        <v>2.7036154360000002</v>
      </c>
      <c r="CZ27">
        <v>2.7119159260000001</v>
      </c>
      <c r="DA27">
        <v>2.7192709260000001</v>
      </c>
      <c r="DB27">
        <v>2.725830926</v>
      </c>
      <c r="DC27">
        <v>2.7329459260000002</v>
      </c>
      <c r="DD27">
        <v>2.740610926</v>
      </c>
      <c r="DE27">
        <v>2.75070024</v>
      </c>
      <c r="DF27">
        <v>2.7614902400000001</v>
      </c>
      <c r="DG27">
        <v>2.7724902400000002</v>
      </c>
      <c r="DH27">
        <v>2.7839152399999998</v>
      </c>
      <c r="DI27">
        <v>2.7918308280000002</v>
      </c>
      <c r="DJ27">
        <v>2.796246907</v>
      </c>
      <c r="DK27">
        <v>2.7985069070000002</v>
      </c>
      <c r="DL27">
        <v>2.801551613</v>
      </c>
      <c r="DM27">
        <v>2.8073966129999999</v>
      </c>
      <c r="DN27">
        <v>2.8101872010000002</v>
      </c>
      <c r="DO27">
        <v>2.8150920049999999</v>
      </c>
      <c r="DP27">
        <v>2.8224420050000001</v>
      </c>
    </row>
    <row r="28" spans="1:120" x14ac:dyDescent="0.25">
      <c r="A28" t="s">
        <v>129</v>
      </c>
      <c r="B28" t="s">
        <v>130</v>
      </c>
      <c r="C28" s="109" t="s">
        <v>92</v>
      </c>
      <c r="D28" s="109" t="s">
        <v>132</v>
      </c>
      <c r="E28" s="109">
        <v>83</v>
      </c>
      <c r="F28" s="109" t="s">
        <v>133</v>
      </c>
      <c r="G28" s="109" t="s">
        <v>134</v>
      </c>
      <c r="H28">
        <v>1850</v>
      </c>
      <c r="I28">
        <v>1900</v>
      </c>
      <c r="J28">
        <v>354.07299999999998</v>
      </c>
      <c r="K28">
        <v>355.35300000000001</v>
      </c>
      <c r="L28">
        <v>356.22899999999998</v>
      </c>
      <c r="M28">
        <v>356.92500000000001</v>
      </c>
      <c r="N28">
        <v>358.25400000000002</v>
      </c>
      <c r="O28">
        <v>360.23899999999998</v>
      </c>
      <c r="P28">
        <v>362.005</v>
      </c>
      <c r="Q28">
        <v>363.25200000000001</v>
      </c>
      <c r="R28">
        <v>365.93299999999999</v>
      </c>
      <c r="S28">
        <v>367.84500000000003</v>
      </c>
      <c r="T28">
        <v>369.125</v>
      </c>
      <c r="U28">
        <v>370.673</v>
      </c>
      <c r="V28">
        <v>372.83499999999998</v>
      </c>
      <c r="W28">
        <v>375.411</v>
      </c>
      <c r="X28">
        <v>376.98700000000002</v>
      </c>
      <c r="Y28">
        <v>378.90699999999998</v>
      </c>
      <c r="Z28">
        <v>381.01</v>
      </c>
      <c r="AA28">
        <v>382.60300000000001</v>
      </c>
      <c r="AB28">
        <v>384.73899999999998</v>
      </c>
      <c r="AC28">
        <v>386.28</v>
      </c>
      <c r="AD28">
        <v>388.71699999999998</v>
      </c>
      <c r="AE28">
        <v>390.94400000000002</v>
      </c>
      <c r="AF28">
        <v>393.01600000000002</v>
      </c>
      <c r="AG28">
        <v>395.72500000000002</v>
      </c>
      <c r="AH28">
        <v>397.54700000000003</v>
      </c>
      <c r="AI28">
        <v>399.94900000000001</v>
      </c>
      <c r="AJ28">
        <v>402.92069099999998</v>
      </c>
      <c r="AK28">
        <v>405.85330709999999</v>
      </c>
      <c r="AL28">
        <v>408.79456740000001</v>
      </c>
      <c r="AM28">
        <v>411.73938939999999</v>
      </c>
      <c r="AN28">
        <v>414.69669709999999</v>
      </c>
      <c r="AO28">
        <v>417.66732689999998</v>
      </c>
      <c r="AP28">
        <v>420.65827680000001</v>
      </c>
      <c r="AQ28">
        <v>423.68575709999999</v>
      </c>
      <c r="AR28">
        <v>426.76580539999998</v>
      </c>
      <c r="AS28">
        <v>429.83004110000002</v>
      </c>
      <c r="AT28">
        <v>432.93425860000002</v>
      </c>
      <c r="AU28">
        <v>436.0398601</v>
      </c>
      <c r="AV28">
        <v>439.1769261</v>
      </c>
      <c r="AW28">
        <v>442.34022709999999</v>
      </c>
      <c r="AX28">
        <v>445.53455220000001</v>
      </c>
      <c r="AY28">
        <v>448.8017049</v>
      </c>
      <c r="AZ28">
        <v>452.04961609999998</v>
      </c>
      <c r="BA28">
        <v>455.29555149999999</v>
      </c>
      <c r="BB28">
        <v>458.57706460000003</v>
      </c>
      <c r="BC28">
        <v>461.88796839999998</v>
      </c>
      <c r="BD28">
        <v>465.16876029999997</v>
      </c>
      <c r="BE28">
        <v>468.46217100000001</v>
      </c>
      <c r="BF28">
        <v>471.80134709999999</v>
      </c>
      <c r="BG28">
        <v>475.16017950000003</v>
      </c>
      <c r="BH28">
        <v>478.53155779999997</v>
      </c>
      <c r="BI28">
        <v>481.95317210000002</v>
      </c>
      <c r="BJ28">
        <v>485.34609819999997</v>
      </c>
      <c r="BK28">
        <v>488.71012480000002</v>
      </c>
      <c r="BL28">
        <v>492.15756219999997</v>
      </c>
      <c r="BM28">
        <v>495.56459699999999</v>
      </c>
      <c r="BN28">
        <v>498.96946559999998</v>
      </c>
      <c r="BO28">
        <v>502.420839</v>
      </c>
      <c r="BP28">
        <v>505.85576700000001</v>
      </c>
      <c r="BQ28">
        <v>509.29884479999998</v>
      </c>
      <c r="BR28">
        <v>512.72331329999997</v>
      </c>
      <c r="BS28">
        <v>516.18233750000002</v>
      </c>
      <c r="BT28">
        <v>519.59598940000001</v>
      </c>
      <c r="BU28">
        <v>522.90454799999998</v>
      </c>
      <c r="BV28">
        <v>526.19827480000004</v>
      </c>
      <c r="BW28">
        <v>529.55079669999998</v>
      </c>
      <c r="BX28">
        <v>532.89638200000002</v>
      </c>
      <c r="BY28">
        <v>536.20415990000004</v>
      </c>
      <c r="BZ28">
        <v>539.48223459999997</v>
      </c>
      <c r="CA28">
        <v>542.67108689999998</v>
      </c>
      <c r="CB28">
        <v>545.80766949999997</v>
      </c>
      <c r="CC28">
        <v>548.91913079999995</v>
      </c>
      <c r="CD28">
        <v>552.07511580000005</v>
      </c>
      <c r="CE28">
        <v>555.17718009999999</v>
      </c>
      <c r="CF28">
        <v>558.19845469999996</v>
      </c>
      <c r="CG28">
        <v>561.23306290000005</v>
      </c>
      <c r="CH28">
        <v>564.21249780000005</v>
      </c>
      <c r="CI28">
        <v>567.11841690000006</v>
      </c>
      <c r="CJ28">
        <v>569.99176580000005</v>
      </c>
      <c r="CK28">
        <v>572.83107299999995</v>
      </c>
      <c r="CL28">
        <v>575.43493469999999</v>
      </c>
      <c r="CM28">
        <v>578.04485550000004</v>
      </c>
      <c r="CN28">
        <v>580.79688309999995</v>
      </c>
      <c r="CO28">
        <v>583.48423430000003</v>
      </c>
      <c r="CP28">
        <v>585.81870960000003</v>
      </c>
      <c r="CQ28">
        <v>587.9762978</v>
      </c>
      <c r="CR28">
        <v>590.30183169999998</v>
      </c>
      <c r="CS28">
        <v>592.42744489999995</v>
      </c>
      <c r="CT28">
        <v>594.41217859999995</v>
      </c>
      <c r="CU28">
        <v>596.21028200000001</v>
      </c>
      <c r="CV28">
        <v>597.93009370000004</v>
      </c>
      <c r="CW28">
        <v>599.69714610000005</v>
      </c>
      <c r="CX28">
        <v>601.27932769999995</v>
      </c>
      <c r="CY28">
        <v>602.78045550000002</v>
      </c>
      <c r="CZ28">
        <v>604.1348471</v>
      </c>
      <c r="DA28">
        <v>605.40169200000003</v>
      </c>
      <c r="DB28">
        <v>606.99688679999997</v>
      </c>
      <c r="DC28">
        <v>608.16808100000003</v>
      </c>
      <c r="DD28">
        <v>609.11520040000005</v>
      </c>
      <c r="DE28">
        <v>610.2414923</v>
      </c>
      <c r="DF28">
        <v>611.26970779999999</v>
      </c>
      <c r="DG28">
        <v>612.08862750000003</v>
      </c>
      <c r="DH28">
        <v>612.72923390000005</v>
      </c>
      <c r="DI28">
        <v>613.34882249999998</v>
      </c>
      <c r="DJ28">
        <v>614.24758880000002</v>
      </c>
      <c r="DK28">
        <v>614.68590240000003</v>
      </c>
      <c r="DL28">
        <v>615.35912280000002</v>
      </c>
      <c r="DM28">
        <v>615.65720339999996</v>
      </c>
      <c r="DN28">
        <v>615.96277429999998</v>
      </c>
      <c r="DO28">
        <v>616.28259749999995</v>
      </c>
      <c r="DP28">
        <v>616.51662590000001</v>
      </c>
    </row>
    <row r="29" spans="1:120" x14ac:dyDescent="0.25">
      <c r="A29" t="s">
        <v>129</v>
      </c>
      <c r="B29" t="s">
        <v>130</v>
      </c>
      <c r="C29" s="109" t="s">
        <v>92</v>
      </c>
      <c r="D29" s="109" t="s">
        <v>132</v>
      </c>
      <c r="E29" s="109">
        <v>83</v>
      </c>
      <c r="F29" s="109" t="s">
        <v>135</v>
      </c>
      <c r="G29" s="109" t="s">
        <v>136</v>
      </c>
      <c r="H29">
        <v>1850</v>
      </c>
      <c r="I29">
        <v>1900</v>
      </c>
      <c r="J29">
        <v>0.693400617</v>
      </c>
      <c r="K29">
        <v>0.68159644799999997</v>
      </c>
      <c r="L29">
        <v>0.61817884999999995</v>
      </c>
      <c r="M29">
        <v>0.51897560499999995</v>
      </c>
      <c r="N29">
        <v>0.53197637900000005</v>
      </c>
      <c r="O29">
        <v>0.60087284399999996</v>
      </c>
      <c r="P29">
        <v>0.66388660700000002</v>
      </c>
      <c r="Q29">
        <v>0.69424485199999997</v>
      </c>
      <c r="R29">
        <v>0.73556263799999999</v>
      </c>
      <c r="S29">
        <v>0.78669550499999996</v>
      </c>
      <c r="T29">
        <v>0.83500323399999998</v>
      </c>
      <c r="U29">
        <v>0.87258067399999995</v>
      </c>
      <c r="V29">
        <v>0.89726342599999998</v>
      </c>
      <c r="W29">
        <v>0.91628902800000001</v>
      </c>
      <c r="X29">
        <v>0.93342181700000004</v>
      </c>
      <c r="Y29">
        <v>0.94525838900000003</v>
      </c>
      <c r="Z29">
        <v>0.96185547699999996</v>
      </c>
      <c r="AA29">
        <v>0.97812292099999998</v>
      </c>
      <c r="AB29">
        <v>1.0065317380000001</v>
      </c>
      <c r="AC29">
        <v>1.034730462</v>
      </c>
      <c r="AD29">
        <v>1.057970477</v>
      </c>
      <c r="AE29">
        <v>1.092924577</v>
      </c>
      <c r="AF29">
        <v>1.1252370380000001</v>
      </c>
      <c r="AG29">
        <v>1.1615518499999999</v>
      </c>
      <c r="AH29">
        <v>1.1926507850000001</v>
      </c>
      <c r="AI29">
        <v>1.216609042</v>
      </c>
      <c r="AJ29">
        <v>1.2416316089999999</v>
      </c>
      <c r="AK29">
        <v>1.27031363</v>
      </c>
      <c r="AL29">
        <v>1.3012873739999999</v>
      </c>
      <c r="AM29">
        <v>1.332113034</v>
      </c>
      <c r="AN29">
        <v>1.366998793</v>
      </c>
      <c r="AO29">
        <v>1.4061674280000001</v>
      </c>
      <c r="AP29">
        <v>1.449626723</v>
      </c>
      <c r="AQ29">
        <v>1.4911804909999999</v>
      </c>
      <c r="AR29">
        <v>1.532578164</v>
      </c>
      <c r="AS29">
        <v>1.566434093</v>
      </c>
      <c r="AT29">
        <v>1.597043403</v>
      </c>
      <c r="AU29">
        <v>1.626981754</v>
      </c>
      <c r="AV29">
        <v>1.6568996949999999</v>
      </c>
      <c r="AW29">
        <v>1.691644336</v>
      </c>
      <c r="AX29">
        <v>1.725029717</v>
      </c>
      <c r="AY29">
        <v>1.759912554</v>
      </c>
      <c r="AZ29">
        <v>1.800813252</v>
      </c>
      <c r="BA29">
        <v>1.84051985</v>
      </c>
      <c r="BB29">
        <v>1.8843539869999999</v>
      </c>
      <c r="BC29">
        <v>1.9295482639999999</v>
      </c>
      <c r="BD29">
        <v>1.9710559480000001</v>
      </c>
      <c r="BE29">
        <v>2.0096277539999998</v>
      </c>
      <c r="BF29">
        <v>2.052819554</v>
      </c>
      <c r="BG29">
        <v>2.094820554</v>
      </c>
      <c r="BH29">
        <v>2.1307804379999999</v>
      </c>
      <c r="BI29">
        <v>2.172218907</v>
      </c>
      <c r="BJ29">
        <v>2.2078919520000002</v>
      </c>
      <c r="BK29">
        <v>2.2436418379999998</v>
      </c>
      <c r="BL29">
        <v>2.2803275790000002</v>
      </c>
      <c r="BM29">
        <v>2.322094238</v>
      </c>
      <c r="BN29">
        <v>2.3612428749999999</v>
      </c>
      <c r="BO29">
        <v>2.4063177379999998</v>
      </c>
      <c r="BP29">
        <v>2.4466824379999998</v>
      </c>
      <c r="BQ29">
        <v>2.4834123379999999</v>
      </c>
      <c r="BR29">
        <v>2.5149514380000002</v>
      </c>
      <c r="BS29">
        <v>2.5426839380000001</v>
      </c>
      <c r="BT29">
        <v>2.5682772379999999</v>
      </c>
      <c r="BU29">
        <v>2.592906111</v>
      </c>
      <c r="BV29">
        <v>2.6232386280000002</v>
      </c>
      <c r="BW29">
        <v>2.655222105</v>
      </c>
      <c r="BX29">
        <v>2.6891682050000001</v>
      </c>
      <c r="BY29">
        <v>2.7212570380000001</v>
      </c>
      <c r="BZ29">
        <v>2.7512593129999998</v>
      </c>
      <c r="CA29">
        <v>2.7802773030000001</v>
      </c>
      <c r="CB29">
        <v>2.8052237789999999</v>
      </c>
      <c r="CC29">
        <v>2.8277813790000002</v>
      </c>
      <c r="CD29">
        <v>2.8487459130000001</v>
      </c>
      <c r="CE29">
        <v>2.8690068129999999</v>
      </c>
      <c r="CF29">
        <v>2.8888404360000002</v>
      </c>
      <c r="CG29">
        <v>2.908880511</v>
      </c>
      <c r="CH29">
        <v>2.9337443109999999</v>
      </c>
      <c r="CI29">
        <v>2.9602251110000002</v>
      </c>
      <c r="CJ29">
        <v>2.9863646109999999</v>
      </c>
      <c r="CK29">
        <v>3.0101511109999999</v>
      </c>
      <c r="CL29">
        <v>3.0305293459999998</v>
      </c>
      <c r="CM29">
        <v>3.0474408460000002</v>
      </c>
      <c r="CN29">
        <v>3.063074646</v>
      </c>
      <c r="CO29">
        <v>3.0783720460000001</v>
      </c>
      <c r="CP29">
        <v>3.0928911459999999</v>
      </c>
      <c r="CQ29">
        <v>3.1081167189999999</v>
      </c>
      <c r="CR29">
        <v>3.1236193189999999</v>
      </c>
      <c r="CS29">
        <v>3.1404427190000002</v>
      </c>
      <c r="CT29">
        <v>3.1598390850000002</v>
      </c>
      <c r="CU29">
        <v>3.17896717</v>
      </c>
      <c r="CV29">
        <v>3.198493144</v>
      </c>
      <c r="CW29">
        <v>3.2148652700000002</v>
      </c>
      <c r="CX29">
        <v>3.22969477</v>
      </c>
      <c r="CY29">
        <v>3.2406274540000002</v>
      </c>
      <c r="CZ29">
        <v>3.251886544</v>
      </c>
      <c r="DA29">
        <v>3.2620355870000002</v>
      </c>
      <c r="DB29">
        <v>3.272914487</v>
      </c>
      <c r="DC29">
        <v>3.2838240500000002</v>
      </c>
      <c r="DD29">
        <v>3.2951794539999999</v>
      </c>
      <c r="DE29">
        <v>3.3074928539999999</v>
      </c>
      <c r="DF29">
        <v>3.3214386870000001</v>
      </c>
      <c r="DG29">
        <v>3.3354915869999999</v>
      </c>
      <c r="DH29">
        <v>3.3506962749999998</v>
      </c>
      <c r="DI29">
        <v>3.3629559750000002</v>
      </c>
      <c r="DJ29">
        <v>3.3710413109999999</v>
      </c>
      <c r="DK29">
        <v>3.379200107</v>
      </c>
      <c r="DL29">
        <v>3.3832776720000002</v>
      </c>
      <c r="DM29">
        <v>3.3906311769999999</v>
      </c>
      <c r="DN29">
        <v>3.4004515770000001</v>
      </c>
      <c r="DO29">
        <v>3.4103944419999999</v>
      </c>
      <c r="DP29">
        <v>3.421851642</v>
      </c>
    </row>
    <row r="30" spans="1:120" x14ac:dyDescent="0.25">
      <c r="A30" t="s">
        <v>129</v>
      </c>
      <c r="B30" t="s">
        <v>130</v>
      </c>
      <c r="C30" s="109" t="s">
        <v>92</v>
      </c>
      <c r="D30" s="109" t="s">
        <v>132</v>
      </c>
      <c r="E30" s="109">
        <v>95</v>
      </c>
      <c r="F30" s="109" t="s">
        <v>133</v>
      </c>
      <c r="G30" s="109" t="s">
        <v>134</v>
      </c>
      <c r="H30">
        <v>1850</v>
      </c>
      <c r="I30">
        <v>1900</v>
      </c>
      <c r="J30">
        <v>354.07299999999998</v>
      </c>
      <c r="K30">
        <v>355.35300000000001</v>
      </c>
      <c r="L30">
        <v>356.22899999999998</v>
      </c>
      <c r="M30">
        <v>356.92500000000001</v>
      </c>
      <c r="N30">
        <v>358.25400000000002</v>
      </c>
      <c r="O30">
        <v>360.23899999999998</v>
      </c>
      <c r="P30">
        <v>362.005</v>
      </c>
      <c r="Q30">
        <v>363.25200000000001</v>
      </c>
      <c r="R30">
        <v>365.93299999999999</v>
      </c>
      <c r="S30">
        <v>367.84500000000003</v>
      </c>
      <c r="T30">
        <v>369.125</v>
      </c>
      <c r="U30">
        <v>370.673</v>
      </c>
      <c r="V30">
        <v>372.83499999999998</v>
      </c>
      <c r="W30">
        <v>375.411</v>
      </c>
      <c r="X30">
        <v>376.98700000000002</v>
      </c>
      <c r="Y30">
        <v>378.90699999999998</v>
      </c>
      <c r="Z30">
        <v>381.01</v>
      </c>
      <c r="AA30">
        <v>382.60300000000001</v>
      </c>
      <c r="AB30">
        <v>384.73899999999998</v>
      </c>
      <c r="AC30">
        <v>386.28</v>
      </c>
      <c r="AD30">
        <v>388.71699999999998</v>
      </c>
      <c r="AE30">
        <v>390.94400000000002</v>
      </c>
      <c r="AF30">
        <v>393.01600000000002</v>
      </c>
      <c r="AG30">
        <v>395.72500000000002</v>
      </c>
      <c r="AH30">
        <v>397.54700000000003</v>
      </c>
      <c r="AI30">
        <v>399.94900000000001</v>
      </c>
      <c r="AJ30">
        <v>403.0774275</v>
      </c>
      <c r="AK30">
        <v>406.15891099999999</v>
      </c>
      <c r="AL30">
        <v>409.23768849999999</v>
      </c>
      <c r="AM30">
        <v>412.31554949999997</v>
      </c>
      <c r="AN30">
        <v>415.39227899999997</v>
      </c>
      <c r="AO30">
        <v>418.505493</v>
      </c>
      <c r="AP30">
        <v>421.68435349999999</v>
      </c>
      <c r="AQ30">
        <v>424.88584400000002</v>
      </c>
      <c r="AR30">
        <v>428.08098200000001</v>
      </c>
      <c r="AS30">
        <v>431.28449649999999</v>
      </c>
      <c r="AT30">
        <v>434.56072849999998</v>
      </c>
      <c r="AU30">
        <v>437.8603445</v>
      </c>
      <c r="AV30">
        <v>441.1829075</v>
      </c>
      <c r="AW30">
        <v>444.53362449999997</v>
      </c>
      <c r="AX30">
        <v>447.91348199999999</v>
      </c>
      <c r="AY30">
        <v>451.32191949999998</v>
      </c>
      <c r="AZ30">
        <v>454.76548150000002</v>
      </c>
      <c r="BA30">
        <v>458.26233450000001</v>
      </c>
      <c r="BB30">
        <v>461.77098649999999</v>
      </c>
      <c r="BC30">
        <v>465.31904150000003</v>
      </c>
      <c r="BD30">
        <v>468.893078</v>
      </c>
      <c r="BE30">
        <v>472.40585750000002</v>
      </c>
      <c r="BF30">
        <v>475.96081299999997</v>
      </c>
      <c r="BG30">
        <v>479.63418350000001</v>
      </c>
      <c r="BH30">
        <v>483.25912</v>
      </c>
      <c r="BI30">
        <v>486.88766199999998</v>
      </c>
      <c r="BJ30">
        <v>490.52505250000002</v>
      </c>
      <c r="BK30">
        <v>494.27320850000001</v>
      </c>
      <c r="BL30">
        <v>497.80060600000002</v>
      </c>
      <c r="BM30">
        <v>501.42650550000002</v>
      </c>
      <c r="BN30">
        <v>505.03718249999997</v>
      </c>
      <c r="BO30">
        <v>508.80895149999998</v>
      </c>
      <c r="BP30">
        <v>512.36384599999997</v>
      </c>
      <c r="BQ30">
        <v>516.13425299999994</v>
      </c>
      <c r="BR30">
        <v>519.92397749999998</v>
      </c>
      <c r="BS30">
        <v>523.72871699999996</v>
      </c>
      <c r="BT30">
        <v>527.48002399999996</v>
      </c>
      <c r="BU30">
        <v>531.22784999999999</v>
      </c>
      <c r="BV30">
        <v>534.86807050000004</v>
      </c>
      <c r="BW30">
        <v>538.66517850000002</v>
      </c>
      <c r="BX30">
        <v>542.38572450000004</v>
      </c>
      <c r="BY30">
        <v>545.92985699999997</v>
      </c>
      <c r="BZ30">
        <v>549.47388899999999</v>
      </c>
      <c r="CA30">
        <v>552.95328600000005</v>
      </c>
      <c r="CB30">
        <v>556.3705205</v>
      </c>
      <c r="CC30">
        <v>559.56695649999995</v>
      </c>
      <c r="CD30">
        <v>562.94133199999999</v>
      </c>
      <c r="CE30">
        <v>566.32378449999999</v>
      </c>
      <c r="CF30">
        <v>569.59144300000003</v>
      </c>
      <c r="CG30">
        <v>572.7491235</v>
      </c>
      <c r="CH30">
        <v>576.05240049999998</v>
      </c>
      <c r="CI30">
        <v>579.32518549999998</v>
      </c>
      <c r="CJ30">
        <v>582.55088000000001</v>
      </c>
      <c r="CK30">
        <v>585.72775149999995</v>
      </c>
      <c r="CL30">
        <v>588.85079599999995</v>
      </c>
      <c r="CM30">
        <v>591.91396450000002</v>
      </c>
      <c r="CN30">
        <v>594.86926500000004</v>
      </c>
      <c r="CO30">
        <v>597.71968449999997</v>
      </c>
      <c r="CP30">
        <v>600.46699699999999</v>
      </c>
      <c r="CQ30">
        <v>603.11194149999994</v>
      </c>
      <c r="CR30">
        <v>605.65719950000005</v>
      </c>
      <c r="CS30">
        <v>608.1054365</v>
      </c>
      <c r="CT30">
        <v>610.68920749999995</v>
      </c>
      <c r="CU30">
        <v>613.11931849999996</v>
      </c>
      <c r="CV30">
        <v>615.31849850000003</v>
      </c>
      <c r="CW30">
        <v>617.206863</v>
      </c>
      <c r="CX30">
        <v>618.96985900000004</v>
      </c>
      <c r="CY30">
        <v>620.82900949999998</v>
      </c>
      <c r="CZ30">
        <v>622.55840250000006</v>
      </c>
      <c r="DA30">
        <v>624.16055700000004</v>
      </c>
      <c r="DB30">
        <v>625.66321649999998</v>
      </c>
      <c r="DC30">
        <v>626.99124900000004</v>
      </c>
      <c r="DD30">
        <v>628.29833699999995</v>
      </c>
      <c r="DE30">
        <v>629.43417499999998</v>
      </c>
      <c r="DF30">
        <v>630.48422249999999</v>
      </c>
      <c r="DG30">
        <v>631.43951949999996</v>
      </c>
      <c r="DH30">
        <v>632.31602250000003</v>
      </c>
      <c r="DI30">
        <v>633.11295050000001</v>
      </c>
      <c r="DJ30">
        <v>634.06787499999996</v>
      </c>
      <c r="DK30">
        <v>634.87019199999997</v>
      </c>
      <c r="DL30">
        <v>635.93359450000003</v>
      </c>
      <c r="DM30">
        <v>636.93750599999998</v>
      </c>
      <c r="DN30">
        <v>637.88173549999999</v>
      </c>
      <c r="DO30">
        <v>638.69491949999997</v>
      </c>
      <c r="DP30">
        <v>639.00321599999995</v>
      </c>
    </row>
    <row r="31" spans="1:120" x14ac:dyDescent="0.25">
      <c r="A31" t="s">
        <v>129</v>
      </c>
      <c r="B31" t="s">
        <v>130</v>
      </c>
      <c r="C31" s="109" t="s">
        <v>92</v>
      </c>
      <c r="D31" s="109" t="s">
        <v>132</v>
      </c>
      <c r="E31" s="109">
        <v>95</v>
      </c>
      <c r="F31" s="109" t="s">
        <v>135</v>
      </c>
      <c r="G31" s="109" t="s">
        <v>136</v>
      </c>
      <c r="H31">
        <v>1850</v>
      </c>
      <c r="I31">
        <v>1900</v>
      </c>
      <c r="J31">
        <v>0.73983441699999997</v>
      </c>
      <c r="K31">
        <v>0.72867084800000004</v>
      </c>
      <c r="L31">
        <v>0.66162922999999996</v>
      </c>
      <c r="M31">
        <v>0.56622075999999999</v>
      </c>
      <c r="N31">
        <v>0.576830387</v>
      </c>
      <c r="O31">
        <v>0.64421668099999996</v>
      </c>
      <c r="P31">
        <v>0.70487001500000002</v>
      </c>
      <c r="Q31">
        <v>0.73139427899999998</v>
      </c>
      <c r="R31">
        <v>0.76957346599999998</v>
      </c>
      <c r="S31">
        <v>0.82697551499999999</v>
      </c>
      <c r="T31">
        <v>0.87938012300000001</v>
      </c>
      <c r="U31">
        <v>0.92114194599999999</v>
      </c>
      <c r="V31">
        <v>0.95179014200000001</v>
      </c>
      <c r="W31">
        <v>0.97344022100000005</v>
      </c>
      <c r="X31">
        <v>0.98845803399999999</v>
      </c>
      <c r="Y31">
        <v>1.0022002400000001</v>
      </c>
      <c r="Z31">
        <v>1.0176139259999999</v>
      </c>
      <c r="AA31">
        <v>1.033775015</v>
      </c>
      <c r="AB31">
        <v>1.063328711</v>
      </c>
      <c r="AC31">
        <v>1.093091123</v>
      </c>
      <c r="AD31">
        <v>1.1185275830000001</v>
      </c>
      <c r="AE31">
        <v>1.1617718969999999</v>
      </c>
      <c r="AF31">
        <v>1.195411877</v>
      </c>
      <c r="AG31">
        <v>1.2355869559999999</v>
      </c>
      <c r="AH31">
        <v>1.268221338</v>
      </c>
      <c r="AI31">
        <v>1.2956991229999999</v>
      </c>
      <c r="AJ31">
        <v>1.3261979660000001</v>
      </c>
      <c r="AK31">
        <v>1.355540819</v>
      </c>
      <c r="AL31">
        <v>1.3871980829999999</v>
      </c>
      <c r="AM31">
        <v>1.4246178279999999</v>
      </c>
      <c r="AN31">
        <v>1.4616447990000001</v>
      </c>
      <c r="AO31">
        <v>1.5086974559999999</v>
      </c>
      <c r="AP31">
        <v>1.554033475</v>
      </c>
      <c r="AQ31">
        <v>1.6010127789999999</v>
      </c>
      <c r="AR31">
        <v>1.646306711</v>
      </c>
      <c r="AS31">
        <v>1.688004652</v>
      </c>
      <c r="AT31" s="109">
        <v>1.723338681</v>
      </c>
      <c r="AU31" s="109">
        <v>1.759619123</v>
      </c>
      <c r="AV31" s="109">
        <v>1.796360309</v>
      </c>
      <c r="AW31">
        <v>1.8365759749999999</v>
      </c>
      <c r="AX31">
        <v>1.8809985440000001</v>
      </c>
      <c r="AY31" s="109">
        <v>1.9216492009999999</v>
      </c>
      <c r="AZ31" s="109">
        <v>1.966595995</v>
      </c>
      <c r="BA31" s="109">
        <v>2.0128914949999999</v>
      </c>
      <c r="BB31">
        <v>2.0633017009999999</v>
      </c>
      <c r="BC31">
        <v>2.1200397500000001</v>
      </c>
      <c r="BD31">
        <v>2.173834603</v>
      </c>
      <c r="BE31">
        <v>2.2285232599999998</v>
      </c>
      <c r="BF31">
        <v>2.2795465739999998</v>
      </c>
      <c r="BG31">
        <v>2.3280118089999999</v>
      </c>
      <c r="BH31">
        <v>2.3737508090000001</v>
      </c>
      <c r="BI31">
        <v>2.4158918680000001</v>
      </c>
      <c r="BJ31">
        <v>2.4593625829999999</v>
      </c>
      <c r="BK31">
        <v>2.5040530539999999</v>
      </c>
      <c r="BL31">
        <v>2.551798995</v>
      </c>
      <c r="BM31">
        <v>2.603461995</v>
      </c>
      <c r="BN31">
        <v>2.6572199950000002</v>
      </c>
      <c r="BO31">
        <v>2.7121658869999998</v>
      </c>
      <c r="BP31">
        <v>2.7694215930000001</v>
      </c>
      <c r="BQ31">
        <v>2.8225525930000002</v>
      </c>
      <c r="BR31">
        <v>2.8698720930000001</v>
      </c>
      <c r="BS31">
        <v>2.911228505</v>
      </c>
      <c r="BT31">
        <v>2.944871005</v>
      </c>
      <c r="BU31">
        <v>2.9766435150000001</v>
      </c>
      <c r="BV31">
        <v>3.0156919360000001</v>
      </c>
      <c r="BW31">
        <v>3.0570759359999999</v>
      </c>
      <c r="BX31">
        <v>3.0971877700000001</v>
      </c>
      <c r="BY31">
        <v>3.1334935339999999</v>
      </c>
      <c r="BZ31">
        <v>3.1747712400000001</v>
      </c>
      <c r="CA31">
        <v>3.2153272400000001</v>
      </c>
      <c r="CB31">
        <v>3.2515415929999998</v>
      </c>
      <c r="CC31">
        <v>3.28000873</v>
      </c>
      <c r="CD31">
        <v>3.3065727300000001</v>
      </c>
      <c r="CE31">
        <v>3.3330207299999999</v>
      </c>
      <c r="CF31">
        <v>3.3599457300000002</v>
      </c>
      <c r="CG31">
        <v>3.392146544</v>
      </c>
      <c r="CH31">
        <v>3.433388544</v>
      </c>
      <c r="CI31">
        <v>3.477963672</v>
      </c>
      <c r="CJ31">
        <v>3.5146419070000001</v>
      </c>
      <c r="CK31">
        <v>3.5446424560000001</v>
      </c>
      <c r="CL31">
        <v>3.572677799</v>
      </c>
      <c r="CM31">
        <v>3.597884299</v>
      </c>
      <c r="CN31">
        <v>3.6210287989999999</v>
      </c>
      <c r="CO31">
        <v>3.6438132990000001</v>
      </c>
      <c r="CP31">
        <v>3.6654527990000001</v>
      </c>
      <c r="CQ31">
        <v>3.6841328579999999</v>
      </c>
      <c r="CR31">
        <v>3.7028768580000002</v>
      </c>
      <c r="CS31">
        <v>3.7268376230000002</v>
      </c>
      <c r="CT31">
        <v>3.755106123</v>
      </c>
      <c r="CU31">
        <v>3.783998623</v>
      </c>
      <c r="CV31">
        <v>3.8127436229999998</v>
      </c>
      <c r="CW31">
        <v>3.8404486229999999</v>
      </c>
      <c r="CX31">
        <v>3.8669771229999998</v>
      </c>
      <c r="CY31">
        <v>3.8917146229999999</v>
      </c>
      <c r="CZ31">
        <v>3.910670181</v>
      </c>
      <c r="DA31">
        <v>3.9258300639999999</v>
      </c>
      <c r="DB31">
        <v>3.939051064</v>
      </c>
      <c r="DC31">
        <v>3.9532645639999999</v>
      </c>
      <c r="DD31">
        <v>3.967272387</v>
      </c>
      <c r="DE31">
        <v>3.9806908870000002</v>
      </c>
      <c r="DF31">
        <v>4.0025789170000001</v>
      </c>
      <c r="DG31">
        <v>4.0264369169999998</v>
      </c>
      <c r="DH31">
        <v>4.0508074169999997</v>
      </c>
      <c r="DI31">
        <v>4.0723529169999999</v>
      </c>
      <c r="DJ31">
        <v>4.089926417</v>
      </c>
      <c r="DK31">
        <v>4.1039063279999999</v>
      </c>
      <c r="DL31">
        <v>4.111357828</v>
      </c>
      <c r="DM31">
        <v>4.1192563279999996</v>
      </c>
      <c r="DN31">
        <v>4.1280053280000004</v>
      </c>
      <c r="DO31">
        <v>4.1395143279999997</v>
      </c>
      <c r="DP31">
        <v>4.1554513279999998</v>
      </c>
    </row>
    <row r="32" spans="1:120" x14ac:dyDescent="0.25">
      <c r="C32" s="109"/>
      <c r="D32" s="109"/>
      <c r="E32" s="109"/>
      <c r="F32" s="109"/>
      <c r="G32" s="109"/>
    </row>
    <row r="33" spans="3:7" x14ac:dyDescent="0.25">
      <c r="C33" s="109"/>
      <c r="D33" s="109"/>
      <c r="E33" s="109"/>
      <c r="F33" s="109"/>
      <c r="G33" s="109"/>
    </row>
    <row r="34" spans="3:7" x14ac:dyDescent="0.25">
      <c r="C34" s="109"/>
      <c r="D34" s="109"/>
      <c r="E34" s="109"/>
      <c r="F34" s="109"/>
      <c r="G34" s="109"/>
    </row>
    <row r="35" spans="3:7" x14ac:dyDescent="0.25">
      <c r="C35" s="109"/>
      <c r="D35" s="109"/>
      <c r="E35" s="109"/>
      <c r="F35" s="109"/>
      <c r="G35" s="109"/>
    </row>
    <row r="36" spans="3:7" x14ac:dyDescent="0.25">
      <c r="C36" s="109"/>
      <c r="D36" s="109"/>
      <c r="E36" s="109"/>
      <c r="F36" s="109"/>
      <c r="G36" s="109"/>
    </row>
    <row r="37" spans="3:7" x14ac:dyDescent="0.25">
      <c r="C37" s="109"/>
      <c r="D37" s="109"/>
      <c r="E37" s="109"/>
      <c r="F37" s="109"/>
      <c r="G37" s="109"/>
    </row>
    <row r="38" spans="3:7" x14ac:dyDescent="0.25">
      <c r="C38" s="109"/>
      <c r="D38" s="109"/>
      <c r="E38" s="109"/>
      <c r="F38" s="109"/>
      <c r="G38" s="109"/>
    </row>
    <row r="39" spans="3:7" x14ac:dyDescent="0.25">
      <c r="C39" s="109"/>
      <c r="D39" s="109"/>
      <c r="E39" s="109"/>
      <c r="F39" s="109"/>
      <c r="G39" s="109"/>
    </row>
    <row r="40" spans="3:7" x14ac:dyDescent="0.25">
      <c r="C40" s="109"/>
      <c r="D40" s="109"/>
      <c r="E40" s="109"/>
      <c r="F40" s="109"/>
      <c r="G40" s="109"/>
    </row>
    <row r="41" spans="3:7" x14ac:dyDescent="0.25">
      <c r="C41" s="109"/>
      <c r="D41" s="109"/>
      <c r="E41" s="109"/>
      <c r="F41" s="109"/>
      <c r="G41" s="109"/>
    </row>
    <row r="42" spans="3:7" x14ac:dyDescent="0.25">
      <c r="C42" s="109"/>
      <c r="D42" s="109"/>
      <c r="E42" s="109"/>
      <c r="F42" s="109"/>
      <c r="G42" s="109"/>
    </row>
    <row r="43" spans="3:7" x14ac:dyDescent="0.25">
      <c r="C43" s="109"/>
      <c r="D43" s="109"/>
      <c r="E43" s="109"/>
      <c r="F43" s="109"/>
      <c r="G43" s="109"/>
    </row>
    <row r="44" spans="3:7" x14ac:dyDescent="0.25">
      <c r="C44" s="109"/>
      <c r="D44" s="109"/>
      <c r="E44" s="109"/>
      <c r="F44" s="109"/>
      <c r="G44" s="109"/>
    </row>
    <row r="45" spans="3:7" x14ac:dyDescent="0.25">
      <c r="C45" s="109"/>
      <c r="D45" s="109"/>
      <c r="E45" s="109"/>
      <c r="F45" s="109"/>
      <c r="G45" s="109"/>
    </row>
    <row r="46" spans="3:7" x14ac:dyDescent="0.25">
      <c r="C46" s="109"/>
      <c r="D46" s="109"/>
      <c r="E46" s="109"/>
      <c r="F46" s="109"/>
      <c r="G46" s="109"/>
    </row>
    <row r="47" spans="3:7" x14ac:dyDescent="0.25">
      <c r="C47" s="109"/>
      <c r="D47" s="109"/>
      <c r="E47" s="109"/>
      <c r="F47" s="109"/>
      <c r="G47" s="109"/>
    </row>
    <row r="48" spans="3:7" x14ac:dyDescent="0.25">
      <c r="C48" s="109"/>
      <c r="D48" s="109"/>
      <c r="E48" s="109"/>
      <c r="F48" s="109"/>
      <c r="G48" s="109"/>
    </row>
    <row r="49" spans="3:7" x14ac:dyDescent="0.25">
      <c r="C49" s="109"/>
      <c r="D49" s="109"/>
      <c r="E49" s="109"/>
      <c r="F49" s="109"/>
      <c r="G49" s="109"/>
    </row>
    <row r="50" spans="3:7" x14ac:dyDescent="0.25">
      <c r="C50" s="109"/>
      <c r="D50" s="109"/>
      <c r="E50" s="109"/>
      <c r="F50" s="109"/>
      <c r="G50" s="109"/>
    </row>
    <row r="51" spans="3:7" x14ac:dyDescent="0.25">
      <c r="C51" s="109"/>
      <c r="D51" s="109"/>
      <c r="E51" s="109"/>
      <c r="F51" s="109"/>
      <c r="G51" s="109"/>
    </row>
    <row r="52" spans="3:7" x14ac:dyDescent="0.25">
      <c r="C52" s="109"/>
      <c r="D52" s="109"/>
      <c r="E52" s="109"/>
      <c r="F52" s="109"/>
      <c r="G52" s="109"/>
    </row>
    <row r="53" spans="3:7" x14ac:dyDescent="0.25">
      <c r="C53" s="109"/>
      <c r="D53" s="109"/>
      <c r="E53" s="109"/>
      <c r="F53" s="109"/>
      <c r="G53" s="109"/>
    </row>
    <row r="54" spans="3:7" x14ac:dyDescent="0.25">
      <c r="C54" s="109"/>
      <c r="D54" s="109"/>
      <c r="E54" s="109"/>
      <c r="F54" s="109"/>
      <c r="G54" s="109"/>
    </row>
    <row r="55" spans="3:7" x14ac:dyDescent="0.25">
      <c r="C55" s="109"/>
      <c r="D55" s="109"/>
      <c r="E55" s="109"/>
      <c r="F55" s="109"/>
      <c r="G55" s="109"/>
    </row>
    <row r="56" spans="3:7" x14ac:dyDescent="0.25">
      <c r="C56" s="109"/>
      <c r="D56" s="109"/>
      <c r="E56" s="109"/>
      <c r="F56" s="109"/>
      <c r="G56" s="109"/>
    </row>
    <row r="57" spans="3:7" x14ac:dyDescent="0.25">
      <c r="C57" s="109"/>
      <c r="D57" s="109"/>
      <c r="E57" s="109"/>
      <c r="F57" s="109"/>
      <c r="G57" s="109"/>
    </row>
    <row r="58" spans="3:7" x14ac:dyDescent="0.25">
      <c r="C58" s="109"/>
      <c r="D58" s="109"/>
      <c r="E58" s="109"/>
      <c r="F58" s="109"/>
      <c r="G58" s="109"/>
    </row>
    <row r="59" spans="3:7" x14ac:dyDescent="0.25">
      <c r="C59" s="109"/>
      <c r="D59" s="109"/>
      <c r="E59" s="109"/>
      <c r="F59" s="109"/>
      <c r="G59" s="109"/>
    </row>
    <row r="60" spans="3:7" x14ac:dyDescent="0.25">
      <c r="C60" s="109"/>
      <c r="D60" s="109"/>
      <c r="E60" s="109"/>
      <c r="F60" s="109"/>
      <c r="G60" s="109"/>
    </row>
    <row r="61" spans="3:7" x14ac:dyDescent="0.25">
      <c r="C61" s="109"/>
      <c r="D61" s="109"/>
      <c r="E61" s="109"/>
      <c r="F61" s="109"/>
      <c r="G61" s="109"/>
    </row>
    <row r="62" spans="3:7" x14ac:dyDescent="0.25">
      <c r="C62" s="109"/>
      <c r="D62" s="109"/>
      <c r="E62" s="109"/>
      <c r="F62" s="109"/>
      <c r="G62" s="109"/>
    </row>
    <row r="63" spans="3:7" x14ac:dyDescent="0.25">
      <c r="C63" s="109"/>
      <c r="D63" s="109"/>
      <c r="E63" s="109"/>
      <c r="F63" s="109"/>
      <c r="G63" s="109"/>
    </row>
    <row r="64" spans="3:7" x14ac:dyDescent="0.25">
      <c r="C64" s="109"/>
      <c r="D64" s="109"/>
      <c r="E64" s="109"/>
      <c r="F64" s="109"/>
      <c r="G64" s="109"/>
    </row>
    <row r="65" spans="3:7" x14ac:dyDescent="0.25">
      <c r="C65" s="109"/>
      <c r="D65" s="109"/>
      <c r="E65" s="109"/>
      <c r="F65" s="109"/>
      <c r="G65" s="109"/>
    </row>
    <row r="66" spans="3:7" x14ac:dyDescent="0.25">
      <c r="C66" s="109"/>
      <c r="D66" s="109"/>
      <c r="E66" s="109"/>
      <c r="F66" s="109"/>
      <c r="G66" s="109"/>
    </row>
    <row r="67" spans="3:7" x14ac:dyDescent="0.25">
      <c r="C67" s="109"/>
      <c r="D67" s="109"/>
      <c r="E67" s="109"/>
      <c r="F67" s="109"/>
      <c r="G67" s="109"/>
    </row>
    <row r="68" spans="3:7" x14ac:dyDescent="0.25">
      <c r="C68" s="109"/>
      <c r="D68" s="109"/>
      <c r="E68" s="109"/>
      <c r="F68" s="109"/>
      <c r="G68" s="109"/>
    </row>
    <row r="69" spans="3:7" x14ac:dyDescent="0.25">
      <c r="C69" s="109"/>
      <c r="D69" s="109"/>
      <c r="E69" s="109"/>
      <c r="F69" s="109"/>
      <c r="G69" s="109"/>
    </row>
    <row r="70" spans="3:7" x14ac:dyDescent="0.25">
      <c r="C70" s="109"/>
      <c r="D70" s="109"/>
      <c r="E70" s="109"/>
      <c r="F70" s="109"/>
      <c r="G70" s="109"/>
    </row>
    <row r="71" spans="3:7" x14ac:dyDescent="0.25">
      <c r="C71" s="109"/>
      <c r="D71" s="109"/>
      <c r="E71" s="109"/>
      <c r="F71" s="109"/>
      <c r="G71" s="109"/>
    </row>
    <row r="72" spans="3:7" x14ac:dyDescent="0.25">
      <c r="C72" s="109"/>
      <c r="D72" s="109"/>
      <c r="E72" s="109"/>
      <c r="F72" s="109"/>
      <c r="G72" s="109"/>
    </row>
    <row r="73" spans="3:7" x14ac:dyDescent="0.25">
      <c r="C73" s="109"/>
      <c r="D73" s="109"/>
      <c r="E73" s="109"/>
      <c r="F73" s="109"/>
      <c r="G73" s="109"/>
    </row>
    <row r="74" spans="3:7" x14ac:dyDescent="0.25">
      <c r="C74" s="109"/>
      <c r="D74" s="109"/>
      <c r="E74" s="109"/>
      <c r="F74" s="109"/>
      <c r="G74" s="109"/>
    </row>
    <row r="75" spans="3:7" x14ac:dyDescent="0.25">
      <c r="C75" s="109"/>
      <c r="D75" s="109"/>
      <c r="E75" s="109"/>
      <c r="F75" s="109"/>
      <c r="G75" s="109"/>
    </row>
    <row r="76" spans="3:7" x14ac:dyDescent="0.25">
      <c r="C76" s="109"/>
      <c r="D76" s="109"/>
      <c r="E76" s="109"/>
      <c r="F76" s="109"/>
      <c r="G76" s="109"/>
    </row>
    <row r="77" spans="3:7" x14ac:dyDescent="0.25">
      <c r="C77" s="109"/>
      <c r="D77" s="109"/>
      <c r="E77" s="109"/>
      <c r="F77" s="109"/>
      <c r="G77" s="109"/>
    </row>
    <row r="78" spans="3:7" x14ac:dyDescent="0.25">
      <c r="C78" s="109"/>
      <c r="D78" s="109"/>
      <c r="E78" s="109"/>
      <c r="F78" s="109"/>
      <c r="G78" s="109"/>
    </row>
    <row r="79" spans="3:7" x14ac:dyDescent="0.25">
      <c r="C79" s="109"/>
      <c r="D79" s="109"/>
      <c r="E79" s="109"/>
      <c r="F79" s="109"/>
      <c r="G79" s="109"/>
    </row>
    <row r="80" spans="3:7" x14ac:dyDescent="0.25">
      <c r="C80" s="109"/>
      <c r="D80" s="109"/>
      <c r="E80" s="109"/>
      <c r="F80" s="109"/>
      <c r="G80" s="109"/>
    </row>
    <row r="81" spans="3:7" x14ac:dyDescent="0.25">
      <c r="C81" s="109"/>
      <c r="D81" s="109"/>
      <c r="E81" s="109"/>
      <c r="F81" s="109"/>
      <c r="G81" s="109"/>
    </row>
    <row r="82" spans="3:7" x14ac:dyDescent="0.25">
      <c r="C82" s="109"/>
      <c r="D82" s="109"/>
      <c r="E82" s="109"/>
      <c r="F82" s="109"/>
      <c r="G82" s="109"/>
    </row>
    <row r="83" spans="3:7" x14ac:dyDescent="0.25">
      <c r="C83" s="109"/>
      <c r="D83" s="109"/>
      <c r="E83" s="109"/>
      <c r="F83" s="109"/>
      <c r="G83" s="109"/>
    </row>
    <row r="84" spans="3:7" x14ac:dyDescent="0.25">
      <c r="C84" s="109"/>
      <c r="D84" s="109"/>
      <c r="E84" s="109"/>
      <c r="F84" s="109"/>
      <c r="G84" s="109"/>
    </row>
    <row r="85" spans="3:7" x14ac:dyDescent="0.25">
      <c r="C85" s="109"/>
      <c r="D85" s="109"/>
      <c r="E85" s="109"/>
      <c r="F85" s="109"/>
      <c r="G85" s="109"/>
    </row>
    <row r="86" spans="3:7" x14ac:dyDescent="0.25">
      <c r="C86" s="109"/>
      <c r="D86" s="109"/>
      <c r="E86" s="109"/>
      <c r="F86" s="109"/>
      <c r="G86" s="109"/>
    </row>
    <row r="87" spans="3:7" x14ac:dyDescent="0.25">
      <c r="C87" s="109"/>
      <c r="D87" s="109"/>
      <c r="E87" s="109"/>
      <c r="F87" s="109"/>
      <c r="G87" s="109"/>
    </row>
    <row r="88" spans="3:7" x14ac:dyDescent="0.25">
      <c r="C88" s="109"/>
      <c r="D88" s="109"/>
      <c r="E88" s="109"/>
      <c r="F88" s="109"/>
      <c r="G88" s="109"/>
    </row>
    <row r="89" spans="3:7" x14ac:dyDescent="0.25">
      <c r="C89" s="109"/>
      <c r="D89" s="109"/>
      <c r="E89" s="109"/>
      <c r="F89" s="109"/>
      <c r="G89" s="109"/>
    </row>
    <row r="90" spans="3:7" x14ac:dyDescent="0.25">
      <c r="C90" s="109"/>
      <c r="D90" s="109"/>
      <c r="E90" s="109"/>
      <c r="F90" s="109"/>
      <c r="G90" s="109"/>
    </row>
    <row r="91" spans="3:7" x14ac:dyDescent="0.25">
      <c r="C91" s="109"/>
      <c r="D91" s="109"/>
      <c r="E91" s="109"/>
      <c r="F91" s="109"/>
      <c r="G91" s="109"/>
    </row>
    <row r="92" spans="3:7" x14ac:dyDescent="0.25">
      <c r="C92" s="109"/>
      <c r="D92" s="109"/>
      <c r="E92" s="109"/>
      <c r="F92" s="109"/>
      <c r="G92" s="109"/>
    </row>
    <row r="93" spans="3:7" x14ac:dyDescent="0.25">
      <c r="C93" s="109"/>
      <c r="D93" s="109"/>
      <c r="E93" s="109"/>
      <c r="F93" s="109"/>
      <c r="G93" s="109"/>
    </row>
    <row r="94" spans="3:7" x14ac:dyDescent="0.25">
      <c r="C94" s="109"/>
      <c r="D94" s="109"/>
      <c r="E94" s="109"/>
      <c r="F94" s="109"/>
      <c r="G94" s="109"/>
    </row>
    <row r="95" spans="3:7" x14ac:dyDescent="0.25">
      <c r="C95" s="109"/>
      <c r="D95" s="109"/>
      <c r="E95" s="109"/>
      <c r="F95" s="109"/>
      <c r="G95" s="109"/>
    </row>
    <row r="96" spans="3:7" x14ac:dyDescent="0.25">
      <c r="C96" s="109"/>
      <c r="D96" s="109"/>
      <c r="E96" s="109"/>
      <c r="F96" s="109"/>
      <c r="G96" s="109"/>
    </row>
    <row r="97" spans="3:7" x14ac:dyDescent="0.25">
      <c r="C97" s="109"/>
      <c r="D97" s="109"/>
      <c r="E97" s="109"/>
      <c r="F97" s="109"/>
      <c r="G97" s="109"/>
    </row>
    <row r="98" spans="3:7" x14ac:dyDescent="0.25">
      <c r="C98" s="109"/>
      <c r="D98" s="109"/>
      <c r="E98" s="109"/>
      <c r="F98" s="109"/>
      <c r="G98" s="109"/>
    </row>
    <row r="99" spans="3:7" x14ac:dyDescent="0.25">
      <c r="C99" s="109"/>
      <c r="D99" s="109"/>
      <c r="E99" s="109"/>
      <c r="F99" s="109"/>
      <c r="G99" s="109"/>
    </row>
    <row r="100" spans="3:7" x14ac:dyDescent="0.25">
      <c r="C100" s="109"/>
      <c r="D100" s="109"/>
      <c r="E100" s="109"/>
      <c r="F100" s="109"/>
      <c r="G100" s="109"/>
    </row>
    <row r="101" spans="3:7" x14ac:dyDescent="0.25">
      <c r="C101" s="109"/>
      <c r="D101" s="109"/>
      <c r="E101" s="109"/>
      <c r="F101" s="109"/>
      <c r="G101" s="109"/>
    </row>
    <row r="102" spans="3:7" x14ac:dyDescent="0.25">
      <c r="C102" s="109"/>
      <c r="D102" s="109"/>
      <c r="E102" s="109"/>
      <c r="F102" s="109"/>
      <c r="G102" s="109"/>
    </row>
    <row r="103" spans="3:7" x14ac:dyDescent="0.25">
      <c r="C103" s="109"/>
      <c r="D103" s="109"/>
      <c r="E103" s="109"/>
      <c r="F103" s="109"/>
      <c r="G103" s="109"/>
    </row>
    <row r="104" spans="3:7" x14ac:dyDescent="0.25">
      <c r="C104" s="109"/>
      <c r="D104" s="109"/>
      <c r="E104" s="109"/>
      <c r="F104" s="109"/>
      <c r="G104" s="109"/>
    </row>
    <row r="105" spans="3:7" x14ac:dyDescent="0.25">
      <c r="C105" s="109"/>
      <c r="D105" s="109"/>
      <c r="E105" s="109"/>
      <c r="F105" s="109"/>
      <c r="G105" s="109"/>
    </row>
    <row r="106" spans="3:7" x14ac:dyDescent="0.25">
      <c r="C106" s="109"/>
      <c r="D106" s="109"/>
      <c r="E106" s="109"/>
      <c r="F106" s="109"/>
      <c r="G106" s="109"/>
    </row>
    <row r="107" spans="3:7" x14ac:dyDescent="0.25">
      <c r="C107" s="109"/>
      <c r="D107" s="109"/>
      <c r="E107" s="109"/>
      <c r="F107" s="109"/>
      <c r="G107" s="109"/>
    </row>
    <row r="108" spans="3:7" x14ac:dyDescent="0.25">
      <c r="C108" s="109"/>
      <c r="D108" s="109"/>
      <c r="E108" s="109"/>
      <c r="F108" s="109"/>
      <c r="G108" s="109"/>
    </row>
    <row r="109" spans="3:7" x14ac:dyDescent="0.25">
      <c r="C109" s="109"/>
      <c r="D109" s="109"/>
      <c r="E109" s="109"/>
      <c r="F109" s="109"/>
      <c r="G109" s="109"/>
    </row>
    <row r="110" spans="3:7" x14ac:dyDescent="0.25">
      <c r="C110" s="109"/>
      <c r="D110" s="109"/>
      <c r="E110" s="109"/>
      <c r="F110" s="109"/>
      <c r="G110" s="109"/>
    </row>
    <row r="111" spans="3:7" x14ac:dyDescent="0.25">
      <c r="C111" s="109"/>
      <c r="D111" s="109"/>
      <c r="E111" s="109"/>
      <c r="F111" s="109"/>
      <c r="G111" s="109"/>
    </row>
    <row r="112" spans="3:7" x14ac:dyDescent="0.25">
      <c r="C112" s="109"/>
      <c r="D112" s="109"/>
      <c r="E112" s="109"/>
      <c r="F112" s="109"/>
      <c r="G112" s="109"/>
    </row>
    <row r="113" spans="3:7" x14ac:dyDescent="0.25">
      <c r="C113" s="109"/>
      <c r="D113" s="109"/>
      <c r="E113" s="109"/>
      <c r="F113" s="109"/>
      <c r="G113" s="109"/>
    </row>
    <row r="114" spans="3:7" x14ac:dyDescent="0.25">
      <c r="C114" s="109"/>
      <c r="D114" s="109"/>
      <c r="E114" s="109"/>
      <c r="F114" s="109"/>
      <c r="G114" s="109"/>
    </row>
    <row r="115" spans="3:7" x14ac:dyDescent="0.25">
      <c r="C115" s="109"/>
      <c r="D115" s="109"/>
      <c r="E115" s="109"/>
      <c r="F115" s="109"/>
      <c r="G115" s="109"/>
    </row>
    <row r="116" spans="3:7" x14ac:dyDescent="0.25">
      <c r="C116" s="109"/>
      <c r="D116" s="109"/>
      <c r="E116" s="109"/>
      <c r="F116" s="109"/>
      <c r="G116" s="109"/>
    </row>
    <row r="117" spans="3:7" x14ac:dyDescent="0.25">
      <c r="C117" s="109"/>
      <c r="D117" s="109"/>
      <c r="E117" s="109"/>
      <c r="F117" s="109"/>
      <c r="G117" s="109"/>
    </row>
    <row r="118" spans="3:7" x14ac:dyDescent="0.25">
      <c r="C118" s="109"/>
      <c r="D118" s="109"/>
      <c r="E118" s="109"/>
      <c r="F118" s="109"/>
      <c r="G118" s="109"/>
    </row>
    <row r="119" spans="3:7" x14ac:dyDescent="0.25">
      <c r="C119" s="109"/>
      <c r="D119" s="109"/>
      <c r="E119" s="109"/>
      <c r="F119" s="109"/>
      <c r="G119" s="109"/>
    </row>
    <row r="120" spans="3:7" x14ac:dyDescent="0.25">
      <c r="C120" s="109"/>
      <c r="D120" s="109"/>
      <c r="E120" s="109"/>
      <c r="F120" s="109"/>
      <c r="G120" s="109"/>
    </row>
    <row r="121" spans="3:7" x14ac:dyDescent="0.25">
      <c r="C121" s="109"/>
      <c r="D121" s="109"/>
      <c r="E121" s="109"/>
      <c r="F121" s="109"/>
      <c r="G121" s="109"/>
    </row>
    <row r="122" spans="3:7" x14ac:dyDescent="0.25">
      <c r="C122" s="109"/>
      <c r="D122" s="109"/>
      <c r="E122" s="109"/>
      <c r="F122" s="109"/>
      <c r="G122" s="109"/>
    </row>
    <row r="123" spans="3:7" x14ac:dyDescent="0.25">
      <c r="C123" s="109"/>
      <c r="D123" s="109"/>
      <c r="E123" s="109"/>
      <c r="F123" s="109"/>
      <c r="G123" s="109"/>
    </row>
    <row r="124" spans="3:7" x14ac:dyDescent="0.25">
      <c r="C124" s="109"/>
      <c r="D124" s="109"/>
      <c r="E124" s="109"/>
      <c r="F124" s="109"/>
      <c r="G124" s="109"/>
    </row>
    <row r="125" spans="3:7" x14ac:dyDescent="0.25">
      <c r="C125" s="109"/>
      <c r="D125" s="109"/>
      <c r="E125" s="109"/>
      <c r="F125" s="109"/>
      <c r="G125" s="109"/>
    </row>
    <row r="126" spans="3:7" x14ac:dyDescent="0.25">
      <c r="C126" s="109"/>
      <c r="D126" s="109"/>
      <c r="E126" s="109"/>
      <c r="F126" s="109"/>
      <c r="G126" s="109"/>
    </row>
    <row r="127" spans="3:7" x14ac:dyDescent="0.25">
      <c r="C127" s="109"/>
      <c r="D127" s="109"/>
      <c r="E127" s="109"/>
      <c r="F127" s="109"/>
      <c r="G127" s="109"/>
    </row>
    <row r="128" spans="3:7" x14ac:dyDescent="0.25">
      <c r="C128" s="109"/>
      <c r="D128" s="109"/>
      <c r="E128" s="109"/>
      <c r="F128" s="109"/>
      <c r="G128" s="109"/>
    </row>
    <row r="129" spans="3:7" x14ac:dyDescent="0.25">
      <c r="C129" s="109"/>
      <c r="D129" s="109"/>
      <c r="E129" s="109"/>
      <c r="F129" s="109"/>
      <c r="G129" s="109"/>
    </row>
    <row r="130" spans="3:7" x14ac:dyDescent="0.25">
      <c r="C130" s="109"/>
      <c r="D130" s="109"/>
      <c r="E130" s="109"/>
      <c r="F130" s="109"/>
      <c r="G130" s="109"/>
    </row>
    <row r="131" spans="3:7" x14ac:dyDescent="0.25">
      <c r="C131" s="109"/>
      <c r="D131" s="109"/>
      <c r="E131" s="109"/>
      <c r="F131" s="109"/>
      <c r="G131" s="109"/>
    </row>
    <row r="132" spans="3:7" x14ac:dyDescent="0.25">
      <c r="C132" s="109"/>
      <c r="D132" s="109"/>
      <c r="E132" s="109"/>
      <c r="F132" s="109"/>
      <c r="G132" s="109"/>
    </row>
    <row r="133" spans="3:7" x14ac:dyDescent="0.25">
      <c r="C133" s="109"/>
      <c r="D133" s="109"/>
      <c r="E133" s="109"/>
      <c r="F133" s="109"/>
      <c r="G133" s="109"/>
    </row>
    <row r="134" spans="3:7" x14ac:dyDescent="0.25">
      <c r="C134" s="109"/>
      <c r="D134" s="109"/>
      <c r="E134" s="109"/>
      <c r="F134" s="109"/>
      <c r="G134" s="109"/>
    </row>
    <row r="135" spans="3:7" x14ac:dyDescent="0.25">
      <c r="C135" s="109"/>
      <c r="D135" s="109"/>
      <c r="E135" s="109"/>
      <c r="F135" s="109"/>
      <c r="G135" s="109"/>
    </row>
    <row r="136" spans="3:7" x14ac:dyDescent="0.25">
      <c r="C136" s="109"/>
      <c r="D136" s="109"/>
      <c r="E136" s="109"/>
      <c r="F136" s="109"/>
      <c r="G136" s="109"/>
    </row>
    <row r="137" spans="3:7" x14ac:dyDescent="0.25">
      <c r="C137" s="109"/>
      <c r="D137" s="109"/>
      <c r="E137" s="109"/>
      <c r="F137" s="109"/>
      <c r="G137" s="109"/>
    </row>
    <row r="138" spans="3:7" x14ac:dyDescent="0.25">
      <c r="C138" s="109"/>
      <c r="D138" s="109"/>
      <c r="E138" s="109"/>
      <c r="F138" s="109"/>
      <c r="G138" s="109"/>
    </row>
    <row r="139" spans="3:7" x14ac:dyDescent="0.25">
      <c r="C139" s="109"/>
      <c r="D139" s="109"/>
      <c r="E139" s="109"/>
      <c r="F139" s="109"/>
      <c r="G139" s="109"/>
    </row>
    <row r="140" spans="3:7" x14ac:dyDescent="0.25">
      <c r="C140" s="109"/>
      <c r="D140" s="109"/>
      <c r="E140" s="109"/>
      <c r="F140" s="109"/>
      <c r="G140" s="109"/>
    </row>
    <row r="141" spans="3:7" x14ac:dyDescent="0.25">
      <c r="C141" s="109"/>
      <c r="D141" s="109"/>
      <c r="E141" s="109"/>
      <c r="F141" s="109"/>
      <c r="G141" s="109"/>
    </row>
    <row r="142" spans="3:7" x14ac:dyDescent="0.25">
      <c r="C142" s="109"/>
      <c r="D142" s="109"/>
      <c r="E142" s="109"/>
      <c r="F142" s="109"/>
      <c r="G142" s="109"/>
    </row>
    <row r="143" spans="3:7" x14ac:dyDescent="0.25">
      <c r="C143" s="109"/>
      <c r="D143" s="109"/>
      <c r="E143" s="109"/>
      <c r="F143" s="109"/>
      <c r="G143" s="109"/>
    </row>
    <row r="144" spans="3:7" x14ac:dyDescent="0.25">
      <c r="C144" s="109"/>
      <c r="D144" s="109"/>
      <c r="E144" s="109"/>
      <c r="F144" s="109"/>
      <c r="G144" s="109"/>
    </row>
    <row r="145" spans="3:7" x14ac:dyDescent="0.25">
      <c r="C145" s="109"/>
      <c r="D145" s="109"/>
      <c r="E145" s="109"/>
      <c r="F145" s="109"/>
      <c r="G145" s="109"/>
    </row>
    <row r="146" spans="3:7" x14ac:dyDescent="0.25">
      <c r="C146" s="109"/>
      <c r="D146" s="109"/>
      <c r="E146" s="109"/>
      <c r="F146" s="109"/>
      <c r="G146" s="109"/>
    </row>
    <row r="147" spans="3:7" x14ac:dyDescent="0.25">
      <c r="C147" s="109"/>
      <c r="D147" s="109"/>
      <c r="E147" s="109"/>
      <c r="F147" s="109"/>
      <c r="G147" s="109"/>
    </row>
    <row r="148" spans="3:7" x14ac:dyDescent="0.25">
      <c r="C148" s="109"/>
      <c r="D148" s="109"/>
      <c r="E148" s="109"/>
      <c r="F148" s="109"/>
      <c r="G148" s="109"/>
    </row>
    <row r="149" spans="3:7" x14ac:dyDescent="0.25">
      <c r="C149" s="109"/>
      <c r="D149" s="109"/>
      <c r="E149" s="109"/>
      <c r="F149" s="109"/>
      <c r="G149" s="109"/>
    </row>
    <row r="150" spans="3:7" x14ac:dyDescent="0.25">
      <c r="C150" s="109"/>
      <c r="D150" s="109"/>
      <c r="E150" s="109"/>
      <c r="F150" s="109"/>
      <c r="G150" s="109"/>
    </row>
    <row r="151" spans="3:7" x14ac:dyDescent="0.25">
      <c r="C151" s="109"/>
      <c r="D151" s="109"/>
      <c r="E151" s="109"/>
      <c r="F151" s="109"/>
      <c r="G151" s="109"/>
    </row>
    <row r="152" spans="3:7" x14ac:dyDescent="0.25">
      <c r="C152" s="109"/>
      <c r="D152" s="109"/>
      <c r="E152" s="109"/>
      <c r="F152" s="109"/>
      <c r="G152" s="109"/>
    </row>
    <row r="153" spans="3:7" x14ac:dyDescent="0.25">
      <c r="C153" s="109"/>
      <c r="D153" s="109"/>
      <c r="E153" s="109"/>
      <c r="F153" s="109"/>
      <c r="G153" s="109"/>
    </row>
    <row r="154" spans="3:7" x14ac:dyDescent="0.25">
      <c r="C154" s="109"/>
      <c r="D154" s="109"/>
      <c r="E154" s="109"/>
      <c r="F154" s="109"/>
      <c r="G154" s="109"/>
    </row>
    <row r="155" spans="3:7" x14ac:dyDescent="0.25">
      <c r="C155" s="109"/>
      <c r="D155" s="109"/>
      <c r="E155" s="109"/>
      <c r="F155" s="109"/>
      <c r="G155" s="109"/>
    </row>
    <row r="156" spans="3:7" x14ac:dyDescent="0.25">
      <c r="C156" s="109"/>
      <c r="D156" s="109"/>
      <c r="E156" s="109"/>
      <c r="F156" s="109"/>
      <c r="G156" s="109"/>
    </row>
    <row r="157" spans="3:7" x14ac:dyDescent="0.25">
      <c r="C157" s="109"/>
      <c r="D157" s="109"/>
      <c r="E157" s="109"/>
      <c r="F157" s="109"/>
      <c r="G157" s="109"/>
    </row>
    <row r="158" spans="3:7" x14ac:dyDescent="0.25">
      <c r="C158" s="109"/>
      <c r="D158" s="109"/>
      <c r="E158" s="109"/>
      <c r="F158" s="109"/>
      <c r="G158" s="109"/>
    </row>
    <row r="159" spans="3:7" x14ac:dyDescent="0.25">
      <c r="C159" s="109"/>
      <c r="D159" s="109"/>
      <c r="E159" s="109"/>
      <c r="F159" s="109"/>
      <c r="G159" s="109"/>
    </row>
    <row r="160" spans="3:7" x14ac:dyDescent="0.25">
      <c r="C160" s="109"/>
      <c r="D160" s="109"/>
      <c r="E160" s="109"/>
      <c r="F160" s="109"/>
      <c r="G160" s="109"/>
    </row>
    <row r="161" spans="3:7" x14ac:dyDescent="0.25">
      <c r="C161" s="109"/>
      <c r="D161" s="109"/>
      <c r="E161" s="109"/>
      <c r="F161" s="109"/>
      <c r="G161" s="109"/>
    </row>
    <row r="162" spans="3:7" x14ac:dyDescent="0.25">
      <c r="C162" s="109"/>
      <c r="D162" s="109"/>
      <c r="E162" s="109"/>
      <c r="F162" s="109"/>
      <c r="G162" s="109"/>
    </row>
    <row r="163" spans="3:7" x14ac:dyDescent="0.25">
      <c r="C163" s="109"/>
      <c r="D163" s="109"/>
      <c r="E163" s="109"/>
      <c r="F163" s="109"/>
      <c r="G163" s="109"/>
    </row>
    <row r="164" spans="3:7" x14ac:dyDescent="0.25">
      <c r="C164" s="109"/>
      <c r="D164" s="109"/>
      <c r="E164" s="109"/>
      <c r="F164" s="109"/>
      <c r="G164" s="109"/>
    </row>
    <row r="165" spans="3:7" x14ac:dyDescent="0.25">
      <c r="C165" s="109"/>
      <c r="D165" s="109"/>
      <c r="E165" s="109"/>
      <c r="F165" s="109"/>
      <c r="G165" s="109"/>
    </row>
    <row r="166" spans="3:7" x14ac:dyDescent="0.25">
      <c r="C166" s="109"/>
      <c r="D166" s="109"/>
      <c r="E166" s="109"/>
      <c r="F166" s="109"/>
      <c r="G166" s="109"/>
    </row>
    <row r="167" spans="3:7" x14ac:dyDescent="0.25">
      <c r="C167" s="109"/>
      <c r="D167" s="109"/>
      <c r="E167" s="109"/>
      <c r="F167" s="109"/>
      <c r="G167" s="109"/>
    </row>
    <row r="168" spans="3:7" x14ac:dyDescent="0.25">
      <c r="C168" s="109"/>
      <c r="D168" s="109"/>
      <c r="E168" s="109"/>
      <c r="F168" s="109"/>
      <c r="G168" s="109"/>
    </row>
    <row r="169" spans="3:7" x14ac:dyDescent="0.25">
      <c r="C169" s="109"/>
      <c r="D169" s="109"/>
      <c r="E169" s="109"/>
      <c r="F169" s="109"/>
      <c r="G169" s="109"/>
    </row>
    <row r="170" spans="3:7" x14ac:dyDescent="0.25">
      <c r="C170" s="109"/>
      <c r="D170" s="109"/>
      <c r="E170" s="109"/>
      <c r="F170" s="109"/>
      <c r="G170" s="109"/>
    </row>
    <row r="171" spans="3:7" x14ac:dyDescent="0.25">
      <c r="C171" s="109"/>
      <c r="D171" s="109"/>
      <c r="E171" s="109"/>
      <c r="F171" s="109"/>
      <c r="G171" s="109"/>
    </row>
    <row r="172" spans="3:7" x14ac:dyDescent="0.25">
      <c r="C172" s="109"/>
      <c r="D172" s="109"/>
      <c r="E172" s="109"/>
      <c r="F172" s="109"/>
      <c r="G172" s="109"/>
    </row>
    <row r="173" spans="3:7" x14ac:dyDescent="0.25">
      <c r="C173" s="109"/>
      <c r="D173" s="109"/>
      <c r="E173" s="109"/>
      <c r="F173" s="109"/>
      <c r="G173" s="109"/>
    </row>
    <row r="174" spans="3:7" x14ac:dyDescent="0.25">
      <c r="C174" s="109"/>
      <c r="D174" s="109"/>
      <c r="E174" s="109"/>
      <c r="F174" s="109"/>
      <c r="G174" s="109"/>
    </row>
    <row r="175" spans="3:7" x14ac:dyDescent="0.25">
      <c r="C175" s="109"/>
      <c r="D175" s="109"/>
      <c r="E175" s="109"/>
      <c r="F175" s="109"/>
      <c r="G175" s="109"/>
    </row>
    <row r="176" spans="3:7" x14ac:dyDescent="0.25">
      <c r="C176" s="109"/>
      <c r="D176" s="109"/>
      <c r="E176" s="109"/>
      <c r="F176" s="109"/>
      <c r="G176" s="109"/>
    </row>
    <row r="177" spans="3:7" x14ac:dyDescent="0.25">
      <c r="C177" s="109"/>
      <c r="D177" s="109"/>
      <c r="E177" s="109"/>
      <c r="F177" s="109"/>
      <c r="G177" s="109"/>
    </row>
    <row r="178" spans="3:7" x14ac:dyDescent="0.25">
      <c r="C178" s="109"/>
      <c r="D178" s="109"/>
      <c r="E178" s="109"/>
      <c r="F178" s="109"/>
      <c r="G178" s="109"/>
    </row>
    <row r="179" spans="3:7" x14ac:dyDescent="0.25">
      <c r="C179" s="109"/>
      <c r="D179" s="109"/>
      <c r="E179" s="109"/>
      <c r="F179" s="109"/>
      <c r="G179" s="109"/>
    </row>
    <row r="180" spans="3:7" x14ac:dyDescent="0.25">
      <c r="C180" s="109"/>
      <c r="D180" s="109"/>
      <c r="E180" s="109"/>
      <c r="F180" s="109"/>
      <c r="G180" s="109"/>
    </row>
    <row r="181" spans="3:7" x14ac:dyDescent="0.25">
      <c r="C181" s="109"/>
      <c r="D181" s="109"/>
      <c r="E181" s="109"/>
      <c r="F181" s="109"/>
      <c r="G181" s="109"/>
    </row>
    <row r="182" spans="3:7" x14ac:dyDescent="0.25">
      <c r="C182" s="109"/>
      <c r="D182" s="109"/>
      <c r="E182" s="109"/>
      <c r="F182" s="109"/>
      <c r="G182" s="109"/>
    </row>
    <row r="183" spans="3:7" x14ac:dyDescent="0.25">
      <c r="C183" s="109"/>
      <c r="D183" s="109"/>
      <c r="E183" s="109"/>
      <c r="F183" s="109"/>
      <c r="G183" s="109"/>
    </row>
    <row r="184" spans="3:7" x14ac:dyDescent="0.25">
      <c r="C184" s="109"/>
      <c r="D184" s="109"/>
      <c r="E184" s="109"/>
      <c r="F184" s="109"/>
      <c r="G184" s="109"/>
    </row>
    <row r="185" spans="3:7" x14ac:dyDescent="0.25">
      <c r="C185" s="109"/>
      <c r="D185" s="109"/>
      <c r="E185" s="109"/>
      <c r="F185" s="109"/>
      <c r="G185" s="109"/>
    </row>
    <row r="186" spans="3:7" x14ac:dyDescent="0.25">
      <c r="C186" s="109"/>
      <c r="D186" s="109"/>
      <c r="E186" s="109"/>
      <c r="F186" s="109"/>
      <c r="G186" s="109"/>
    </row>
    <row r="187" spans="3:7" x14ac:dyDescent="0.25">
      <c r="C187" s="109"/>
      <c r="D187" s="109"/>
      <c r="E187" s="109"/>
      <c r="F187" s="109"/>
      <c r="G187" s="109"/>
    </row>
    <row r="188" spans="3:7" x14ac:dyDescent="0.25">
      <c r="C188" s="109"/>
      <c r="D188" s="109"/>
      <c r="E188" s="109"/>
      <c r="F188" s="109"/>
      <c r="G188" s="109"/>
    </row>
    <row r="189" spans="3:7" x14ac:dyDescent="0.25">
      <c r="C189" s="109"/>
      <c r="D189" s="109"/>
      <c r="E189" s="109"/>
      <c r="F189" s="109"/>
      <c r="G189" s="109"/>
    </row>
    <row r="190" spans="3:7" x14ac:dyDescent="0.25">
      <c r="C190" s="109"/>
      <c r="D190" s="109"/>
      <c r="E190" s="109"/>
      <c r="F190" s="109"/>
      <c r="G190" s="109"/>
    </row>
    <row r="191" spans="3:7" x14ac:dyDescent="0.25">
      <c r="C191" s="109"/>
      <c r="D191" s="109"/>
      <c r="E191" s="109"/>
      <c r="F191" s="109"/>
      <c r="G191" s="109"/>
    </row>
    <row r="192" spans="3:7" x14ac:dyDescent="0.25">
      <c r="C192" s="109"/>
      <c r="D192" s="109"/>
      <c r="E192" s="109"/>
      <c r="F192" s="109"/>
      <c r="G192" s="109"/>
    </row>
    <row r="193" spans="3:7" x14ac:dyDescent="0.25">
      <c r="C193" s="109"/>
      <c r="D193" s="109"/>
      <c r="E193" s="109"/>
      <c r="F193" s="109"/>
      <c r="G193" s="109"/>
    </row>
    <row r="194" spans="3:7" x14ac:dyDescent="0.25">
      <c r="C194" s="109"/>
      <c r="D194" s="109"/>
      <c r="E194" s="109"/>
      <c r="F194" s="109"/>
      <c r="G194" s="109"/>
    </row>
    <row r="195" spans="3:7" x14ac:dyDescent="0.25">
      <c r="C195" s="109"/>
      <c r="D195" s="109"/>
      <c r="E195" s="109"/>
      <c r="F195" s="109"/>
      <c r="G195" s="109"/>
    </row>
    <row r="196" spans="3:7" x14ac:dyDescent="0.25">
      <c r="C196" s="109"/>
      <c r="D196" s="109"/>
      <c r="E196" s="109"/>
      <c r="F196" s="109"/>
      <c r="G196" s="109"/>
    </row>
    <row r="197" spans="3:7" x14ac:dyDescent="0.25">
      <c r="C197" s="109"/>
      <c r="D197" s="109"/>
      <c r="E197" s="109"/>
      <c r="F197" s="109"/>
      <c r="G197" s="109"/>
    </row>
    <row r="198" spans="3:7" x14ac:dyDescent="0.25">
      <c r="C198" s="109"/>
      <c r="D198" s="109"/>
      <c r="E198" s="109"/>
      <c r="F198" s="109"/>
      <c r="G198" s="109"/>
    </row>
    <row r="199" spans="3:7" x14ac:dyDescent="0.25">
      <c r="C199" s="109"/>
      <c r="D199" s="109"/>
      <c r="E199" s="109"/>
      <c r="F199" s="109"/>
      <c r="G199" s="109"/>
    </row>
    <row r="200" spans="3:7" x14ac:dyDescent="0.25">
      <c r="C200" s="109"/>
      <c r="D200" s="109"/>
      <c r="E200" s="109"/>
      <c r="F200" s="109"/>
      <c r="G200" s="109"/>
    </row>
    <row r="201" spans="3:7" x14ac:dyDescent="0.25">
      <c r="C201" s="109"/>
      <c r="D201" s="109"/>
      <c r="E201" s="109"/>
      <c r="F201" s="109"/>
      <c r="G201" s="109"/>
    </row>
    <row r="202" spans="3:7" x14ac:dyDescent="0.25">
      <c r="C202" s="109"/>
      <c r="D202" s="109"/>
      <c r="E202" s="109"/>
      <c r="F202" s="109"/>
      <c r="G202" s="109"/>
    </row>
    <row r="203" spans="3:7" x14ac:dyDescent="0.25">
      <c r="C203" s="109"/>
      <c r="D203" s="109"/>
      <c r="E203" s="109"/>
      <c r="F203" s="109"/>
      <c r="G203" s="109"/>
    </row>
    <row r="204" spans="3:7" x14ac:dyDescent="0.25">
      <c r="C204" s="109"/>
      <c r="D204" s="109"/>
      <c r="E204" s="109"/>
      <c r="F204" s="109"/>
      <c r="G204" s="109"/>
    </row>
    <row r="205" spans="3:7" x14ac:dyDescent="0.25">
      <c r="C205" s="109"/>
      <c r="D205" s="109"/>
      <c r="E205" s="109"/>
      <c r="F205" s="109"/>
      <c r="G205" s="109"/>
    </row>
    <row r="206" spans="3:7" x14ac:dyDescent="0.25">
      <c r="C206" s="109"/>
      <c r="D206" s="109"/>
      <c r="E206" s="109"/>
      <c r="F206" s="109"/>
      <c r="G206" s="109"/>
    </row>
    <row r="207" spans="3:7" x14ac:dyDescent="0.25">
      <c r="C207" s="109"/>
      <c r="D207" s="109"/>
      <c r="E207" s="109"/>
      <c r="F207" s="109"/>
      <c r="G207" s="109"/>
    </row>
    <row r="208" spans="3:7" x14ac:dyDescent="0.25">
      <c r="C208" s="109"/>
      <c r="D208" s="109"/>
      <c r="E208" s="109"/>
      <c r="F208" s="109"/>
      <c r="G208" s="109"/>
    </row>
    <row r="209" spans="3:7" x14ac:dyDescent="0.25">
      <c r="C209" s="109"/>
      <c r="D209" s="109"/>
      <c r="E209" s="109"/>
      <c r="F209" s="109"/>
      <c r="G209" s="109"/>
    </row>
    <row r="210" spans="3:7" x14ac:dyDescent="0.25">
      <c r="C210" s="109"/>
      <c r="D210" s="109"/>
      <c r="E210" s="109"/>
      <c r="F210" s="109"/>
      <c r="G210" s="109"/>
    </row>
    <row r="211" spans="3:7" x14ac:dyDescent="0.25">
      <c r="C211" s="109"/>
      <c r="D211" s="109"/>
      <c r="E211" s="109"/>
      <c r="F211" s="109"/>
      <c r="G211" s="109"/>
    </row>
    <row r="212" spans="3:7" x14ac:dyDescent="0.25">
      <c r="C212" s="109"/>
      <c r="D212" s="109"/>
      <c r="E212" s="109"/>
      <c r="F212" s="109"/>
      <c r="G212" s="109"/>
    </row>
    <row r="213" spans="3:7" x14ac:dyDescent="0.25">
      <c r="C213" s="109"/>
      <c r="D213" s="109"/>
      <c r="E213" s="109"/>
      <c r="F213" s="109"/>
      <c r="G213" s="109"/>
    </row>
    <row r="214" spans="3:7" x14ac:dyDescent="0.25">
      <c r="C214" s="109"/>
      <c r="D214" s="109"/>
      <c r="E214" s="109"/>
      <c r="F214" s="109"/>
      <c r="G214" s="109"/>
    </row>
    <row r="215" spans="3:7" x14ac:dyDescent="0.25">
      <c r="C215" s="109"/>
      <c r="D215" s="109"/>
      <c r="E215" s="109"/>
      <c r="F215" s="109"/>
      <c r="G215" s="109"/>
    </row>
    <row r="216" spans="3:7" x14ac:dyDescent="0.25">
      <c r="C216" s="109"/>
      <c r="D216" s="109"/>
      <c r="E216" s="109"/>
      <c r="F216" s="109"/>
      <c r="G216" s="109"/>
    </row>
    <row r="217" spans="3:7" x14ac:dyDescent="0.25">
      <c r="C217" s="109"/>
      <c r="D217" s="109"/>
      <c r="E217" s="109"/>
      <c r="F217" s="109"/>
      <c r="G217" s="109"/>
    </row>
    <row r="218" spans="3:7" x14ac:dyDescent="0.25">
      <c r="C218" s="109"/>
      <c r="D218" s="109"/>
      <c r="E218" s="109"/>
      <c r="F218" s="109"/>
      <c r="G218" s="109"/>
    </row>
    <row r="219" spans="3:7" x14ac:dyDescent="0.25">
      <c r="C219" s="109"/>
      <c r="D219" s="109"/>
      <c r="E219" s="109"/>
      <c r="F219" s="109"/>
      <c r="G219" s="109"/>
    </row>
    <row r="220" spans="3:7" x14ac:dyDescent="0.25">
      <c r="C220" s="109"/>
      <c r="D220" s="109"/>
      <c r="E220" s="109"/>
      <c r="F220" s="109"/>
      <c r="G220" s="109"/>
    </row>
    <row r="221" spans="3:7" x14ac:dyDescent="0.25">
      <c r="C221" s="109"/>
      <c r="D221" s="109"/>
      <c r="E221" s="109"/>
      <c r="F221" s="109"/>
      <c r="G221" s="109"/>
    </row>
    <row r="222" spans="3:7" x14ac:dyDescent="0.25">
      <c r="C222" s="109"/>
      <c r="D222" s="109"/>
      <c r="E222" s="109"/>
      <c r="F222" s="109"/>
      <c r="G222" s="109"/>
    </row>
    <row r="223" spans="3:7" x14ac:dyDescent="0.25">
      <c r="C223" s="109"/>
      <c r="D223" s="109"/>
      <c r="E223" s="109"/>
      <c r="F223" s="109"/>
      <c r="G223" s="109"/>
    </row>
    <row r="224" spans="3:7" x14ac:dyDescent="0.25">
      <c r="C224" s="109"/>
      <c r="D224" s="109"/>
      <c r="E224" s="109"/>
      <c r="F224" s="109"/>
      <c r="G224" s="109"/>
    </row>
    <row r="225" spans="3:7" x14ac:dyDescent="0.25">
      <c r="C225" s="109"/>
      <c r="D225" s="109"/>
      <c r="E225" s="109"/>
      <c r="F225" s="109"/>
      <c r="G225" s="109"/>
    </row>
    <row r="226" spans="3:7" x14ac:dyDescent="0.25">
      <c r="C226" s="109"/>
      <c r="D226" s="109"/>
      <c r="E226" s="109"/>
      <c r="F226" s="109"/>
      <c r="G226" s="109"/>
    </row>
    <row r="227" spans="3:7" x14ac:dyDescent="0.25">
      <c r="C227" s="109"/>
      <c r="D227" s="109"/>
      <c r="E227" s="109"/>
      <c r="F227" s="109"/>
      <c r="G227" s="109"/>
    </row>
    <row r="228" spans="3:7" x14ac:dyDescent="0.25">
      <c r="C228" s="109"/>
      <c r="D228" s="109"/>
      <c r="E228" s="109"/>
      <c r="F228" s="109"/>
      <c r="G228" s="109"/>
    </row>
    <row r="229" spans="3:7" x14ac:dyDescent="0.25">
      <c r="C229" s="109"/>
      <c r="D229" s="109"/>
      <c r="E229" s="109"/>
      <c r="F229" s="109"/>
      <c r="G229" s="109"/>
    </row>
    <row r="230" spans="3:7" x14ac:dyDescent="0.25">
      <c r="C230" s="109"/>
      <c r="D230" s="109"/>
      <c r="E230" s="109"/>
      <c r="F230" s="109"/>
      <c r="G230" s="109"/>
    </row>
    <row r="231" spans="3:7" x14ac:dyDescent="0.25">
      <c r="C231" s="109"/>
      <c r="D231" s="109"/>
      <c r="E231" s="109"/>
      <c r="F231" s="109"/>
      <c r="G231" s="109"/>
    </row>
    <row r="232" spans="3:7" x14ac:dyDescent="0.25">
      <c r="C232" s="109"/>
      <c r="D232" s="109"/>
      <c r="E232" s="109"/>
      <c r="F232" s="109"/>
      <c r="G232" s="109"/>
    </row>
    <row r="233" spans="3:7" x14ac:dyDescent="0.25">
      <c r="C233" s="109"/>
      <c r="D233" s="109"/>
      <c r="E233" s="109"/>
      <c r="F233" s="109"/>
      <c r="G233" s="109"/>
    </row>
    <row r="234" spans="3:7" x14ac:dyDescent="0.25">
      <c r="C234" s="109"/>
      <c r="D234" s="109"/>
      <c r="E234" s="109"/>
      <c r="F234" s="109"/>
      <c r="G234" s="109"/>
    </row>
    <row r="235" spans="3:7" x14ac:dyDescent="0.25">
      <c r="C235" s="109"/>
      <c r="D235" s="109"/>
      <c r="E235" s="109"/>
      <c r="F235" s="109"/>
      <c r="G235" s="109"/>
    </row>
    <row r="236" spans="3:7" x14ac:dyDescent="0.25">
      <c r="C236" s="109"/>
      <c r="D236" s="109"/>
      <c r="E236" s="109"/>
      <c r="F236" s="109"/>
      <c r="G236" s="109"/>
    </row>
    <row r="237" spans="3:7" x14ac:dyDescent="0.25">
      <c r="C237" s="109"/>
      <c r="D237" s="109"/>
      <c r="E237" s="109"/>
      <c r="F237" s="109"/>
      <c r="G237" s="109"/>
    </row>
    <row r="238" spans="3:7" x14ac:dyDescent="0.25">
      <c r="C238" s="109"/>
      <c r="D238" s="109"/>
      <c r="E238" s="109"/>
      <c r="F238" s="109"/>
      <c r="G238" s="109"/>
    </row>
    <row r="239" spans="3:7" x14ac:dyDescent="0.25">
      <c r="C239" s="109"/>
      <c r="D239" s="109"/>
      <c r="E239" s="109"/>
      <c r="F239" s="109"/>
      <c r="G239" s="109"/>
    </row>
    <row r="240" spans="3:7" x14ac:dyDescent="0.25">
      <c r="C240" s="109"/>
      <c r="D240" s="109"/>
      <c r="E240" s="109"/>
      <c r="F240" s="109"/>
      <c r="G240" s="109"/>
    </row>
    <row r="241" spans="3:7" x14ac:dyDescent="0.25">
      <c r="C241" s="109"/>
      <c r="D241" s="109"/>
      <c r="E241" s="109"/>
      <c r="F241" s="109"/>
      <c r="G241" s="109"/>
    </row>
    <row r="242" spans="3:7" x14ac:dyDescent="0.25">
      <c r="C242" s="109"/>
      <c r="D242" s="109"/>
      <c r="E242" s="109"/>
      <c r="F242" s="109"/>
      <c r="G242" s="109"/>
    </row>
    <row r="243" spans="3:7" x14ac:dyDescent="0.25">
      <c r="C243" s="109"/>
      <c r="D243" s="109"/>
      <c r="E243" s="109"/>
      <c r="F243" s="109"/>
      <c r="G243" s="109"/>
    </row>
    <row r="244" spans="3:7" x14ac:dyDescent="0.25">
      <c r="C244" s="109"/>
      <c r="D244" s="109"/>
      <c r="E244" s="109"/>
      <c r="F244" s="109"/>
      <c r="G244" s="109"/>
    </row>
    <row r="245" spans="3:7" x14ac:dyDescent="0.25">
      <c r="C245" s="109"/>
      <c r="D245" s="109"/>
      <c r="E245" s="109"/>
      <c r="F245" s="109"/>
      <c r="G245" s="109"/>
    </row>
    <row r="246" spans="3:7" x14ac:dyDescent="0.25">
      <c r="C246" s="109"/>
      <c r="D246" s="109"/>
      <c r="E246" s="109"/>
      <c r="F246" s="109"/>
      <c r="G246" s="109"/>
    </row>
    <row r="247" spans="3:7" x14ac:dyDescent="0.25">
      <c r="C247" s="109"/>
      <c r="D247" s="109"/>
      <c r="E247" s="109"/>
      <c r="F247" s="109"/>
      <c r="G247" s="109"/>
    </row>
    <row r="248" spans="3:7" x14ac:dyDescent="0.25">
      <c r="C248" s="109"/>
      <c r="D248" s="109"/>
      <c r="E248" s="109"/>
      <c r="F248" s="109"/>
      <c r="G248" s="109"/>
    </row>
    <row r="249" spans="3:7" x14ac:dyDescent="0.25">
      <c r="C249" s="109"/>
      <c r="D249" s="109"/>
      <c r="E249" s="109"/>
      <c r="F249" s="109"/>
      <c r="G249" s="109"/>
    </row>
    <row r="250" spans="3:7" x14ac:dyDescent="0.25">
      <c r="C250" s="109"/>
      <c r="D250" s="109"/>
      <c r="E250" s="109"/>
      <c r="F250" s="109"/>
      <c r="G250" s="109"/>
    </row>
    <row r="251" spans="3:7" x14ac:dyDescent="0.25">
      <c r="C251" s="109"/>
      <c r="D251" s="109"/>
      <c r="E251" s="109"/>
      <c r="F251" s="109"/>
      <c r="G251" s="109"/>
    </row>
    <row r="252" spans="3:7" x14ac:dyDescent="0.25">
      <c r="C252" s="109"/>
      <c r="D252" s="109"/>
      <c r="E252" s="109"/>
      <c r="F252" s="109"/>
      <c r="G252" s="109"/>
    </row>
    <row r="253" spans="3:7" x14ac:dyDescent="0.25">
      <c r="C253" s="109"/>
      <c r="D253" s="109"/>
      <c r="E253" s="109"/>
      <c r="F253" s="109"/>
      <c r="G253" s="109"/>
    </row>
    <row r="254" spans="3:7" x14ac:dyDescent="0.25">
      <c r="C254" s="109"/>
      <c r="D254" s="109"/>
      <c r="E254" s="109"/>
      <c r="F254" s="109"/>
      <c r="G254" s="109"/>
    </row>
    <row r="255" spans="3:7" x14ac:dyDescent="0.25">
      <c r="C255" s="109"/>
      <c r="D255" s="109"/>
      <c r="E255" s="109"/>
      <c r="F255" s="109"/>
      <c r="G255" s="109"/>
    </row>
    <row r="256" spans="3:7" x14ac:dyDescent="0.25">
      <c r="C256" s="109"/>
      <c r="D256" s="109"/>
      <c r="E256" s="109"/>
      <c r="F256" s="109"/>
      <c r="G256" s="109"/>
    </row>
    <row r="257" spans="3:7" x14ac:dyDescent="0.25">
      <c r="C257" s="109"/>
      <c r="D257" s="109"/>
      <c r="E257" s="109"/>
      <c r="F257" s="109"/>
      <c r="G257" s="109"/>
    </row>
    <row r="258" spans="3:7" x14ac:dyDescent="0.25">
      <c r="C258" s="109"/>
      <c r="D258" s="109"/>
      <c r="E258" s="109"/>
      <c r="F258" s="109"/>
      <c r="G258" s="109"/>
    </row>
    <row r="259" spans="3:7" x14ac:dyDescent="0.25">
      <c r="C259" s="109"/>
      <c r="D259" s="109"/>
      <c r="E259" s="109"/>
      <c r="F259" s="109"/>
      <c r="G259" s="109"/>
    </row>
    <row r="260" spans="3:7" x14ac:dyDescent="0.25">
      <c r="C260" s="109"/>
      <c r="D260" s="109"/>
      <c r="E260" s="109"/>
      <c r="F260" s="109"/>
      <c r="G260" s="109"/>
    </row>
    <row r="261" spans="3:7" x14ac:dyDescent="0.25">
      <c r="C261" s="109"/>
      <c r="D261" s="109"/>
      <c r="E261" s="109"/>
      <c r="F261" s="109"/>
      <c r="G261" s="109"/>
    </row>
    <row r="262" spans="3:7" x14ac:dyDescent="0.25">
      <c r="C262" s="109"/>
      <c r="D262" s="109"/>
      <c r="E262" s="109"/>
      <c r="F262" s="109"/>
      <c r="G262" s="109"/>
    </row>
    <row r="263" spans="3:7" x14ac:dyDescent="0.25">
      <c r="C263" s="109"/>
      <c r="D263" s="109"/>
      <c r="E263" s="109"/>
      <c r="F263" s="109"/>
      <c r="G263" s="109"/>
    </row>
    <row r="264" spans="3:7" x14ac:dyDescent="0.25">
      <c r="C264" s="109"/>
      <c r="D264" s="109"/>
      <c r="E264" s="109"/>
      <c r="F264" s="109"/>
      <c r="G264" s="109"/>
    </row>
    <row r="265" spans="3:7" x14ac:dyDescent="0.25">
      <c r="C265" s="109"/>
      <c r="D265" s="109"/>
      <c r="E265" s="109"/>
      <c r="F265" s="109"/>
      <c r="G265" s="109"/>
    </row>
    <row r="266" spans="3:7" x14ac:dyDescent="0.25">
      <c r="C266" s="109"/>
      <c r="D266" s="109"/>
      <c r="E266" s="109"/>
      <c r="F266" s="109"/>
      <c r="G266" s="109"/>
    </row>
    <row r="267" spans="3:7" x14ac:dyDescent="0.25">
      <c r="C267" s="109"/>
      <c r="D267" s="109"/>
      <c r="E267" s="109"/>
      <c r="F267" s="109"/>
      <c r="G267" s="109"/>
    </row>
    <row r="268" spans="3:7" x14ac:dyDescent="0.25">
      <c r="C268" s="109"/>
      <c r="D268" s="109"/>
      <c r="E268" s="109"/>
      <c r="F268" s="109"/>
      <c r="G268" s="109"/>
    </row>
    <row r="269" spans="3:7" x14ac:dyDescent="0.25">
      <c r="C269" s="109"/>
      <c r="D269" s="109"/>
      <c r="E269" s="109"/>
      <c r="F269" s="109"/>
      <c r="G269" s="109"/>
    </row>
    <row r="270" spans="3:7" x14ac:dyDescent="0.25">
      <c r="C270" s="109"/>
      <c r="D270" s="109"/>
      <c r="E270" s="109"/>
      <c r="F270" s="109"/>
      <c r="G270" s="109"/>
    </row>
    <row r="271" spans="3:7" x14ac:dyDescent="0.25">
      <c r="C271" s="109"/>
      <c r="D271" s="109"/>
      <c r="E271" s="109"/>
      <c r="F271" s="109"/>
      <c r="G271" s="109"/>
    </row>
    <row r="272" spans="3:7" x14ac:dyDescent="0.25">
      <c r="C272" s="109"/>
      <c r="D272" s="109"/>
      <c r="E272" s="109"/>
      <c r="F272" s="109"/>
      <c r="G272" s="109"/>
    </row>
    <row r="273" spans="3:7" x14ac:dyDescent="0.25">
      <c r="C273" s="109"/>
      <c r="D273" s="109"/>
      <c r="E273" s="109"/>
      <c r="F273" s="109"/>
      <c r="G273" s="109"/>
    </row>
    <row r="274" spans="3:7" x14ac:dyDescent="0.25">
      <c r="C274" s="109"/>
      <c r="D274" s="109"/>
      <c r="E274" s="109"/>
      <c r="F274" s="109"/>
      <c r="G274" s="109"/>
    </row>
    <row r="275" spans="3:7" x14ac:dyDescent="0.25">
      <c r="C275" s="109"/>
      <c r="D275" s="109"/>
      <c r="E275" s="109"/>
      <c r="F275" s="109"/>
      <c r="G275" s="109"/>
    </row>
    <row r="276" spans="3:7" x14ac:dyDescent="0.25">
      <c r="C276" s="109"/>
      <c r="D276" s="109"/>
      <c r="E276" s="109"/>
      <c r="F276" s="109"/>
      <c r="G276" s="109"/>
    </row>
    <row r="277" spans="3:7" x14ac:dyDescent="0.25">
      <c r="C277" s="109"/>
      <c r="D277" s="109"/>
      <c r="E277" s="109"/>
      <c r="F277" s="109"/>
      <c r="G277" s="109"/>
    </row>
    <row r="278" spans="3:7" x14ac:dyDescent="0.25">
      <c r="C278" s="109"/>
      <c r="D278" s="109"/>
      <c r="E278" s="109"/>
      <c r="F278" s="109"/>
      <c r="G278" s="109"/>
    </row>
    <row r="279" spans="3:7" x14ac:dyDescent="0.25">
      <c r="C279" s="109"/>
      <c r="D279" s="109"/>
      <c r="E279" s="109"/>
      <c r="F279" s="109"/>
      <c r="G279" s="109"/>
    </row>
    <row r="280" spans="3:7" x14ac:dyDescent="0.25">
      <c r="C280" s="109"/>
      <c r="D280" s="109"/>
      <c r="E280" s="109"/>
      <c r="F280" s="109"/>
      <c r="G280" s="109"/>
    </row>
    <row r="281" spans="3:7" x14ac:dyDescent="0.25">
      <c r="C281" s="109"/>
      <c r="D281" s="109"/>
      <c r="E281" s="109"/>
      <c r="F281" s="109"/>
      <c r="G281" s="109"/>
    </row>
    <row r="282" spans="3:7" x14ac:dyDescent="0.25">
      <c r="C282" s="109"/>
      <c r="D282" s="109"/>
      <c r="E282" s="109"/>
      <c r="F282" s="109"/>
      <c r="G282" s="109"/>
    </row>
    <row r="283" spans="3:7" x14ac:dyDescent="0.25">
      <c r="C283" s="109"/>
      <c r="D283" s="109"/>
      <c r="E283" s="109"/>
      <c r="F283" s="109"/>
      <c r="G283" s="109"/>
    </row>
    <row r="284" spans="3:7" x14ac:dyDescent="0.25">
      <c r="C284" s="109"/>
      <c r="D284" s="109"/>
      <c r="E284" s="109"/>
      <c r="F284" s="109"/>
      <c r="G284" s="109"/>
    </row>
    <row r="285" spans="3:7" x14ac:dyDescent="0.25">
      <c r="C285" s="109"/>
      <c r="D285" s="109"/>
      <c r="E285" s="109"/>
      <c r="F285" s="109"/>
      <c r="G285" s="109"/>
    </row>
    <row r="286" spans="3:7" x14ac:dyDescent="0.25">
      <c r="C286" s="109"/>
      <c r="D286" s="109"/>
      <c r="E286" s="109"/>
      <c r="F286" s="109"/>
      <c r="G286" s="109"/>
    </row>
    <row r="287" spans="3:7" x14ac:dyDescent="0.25">
      <c r="C287" s="109"/>
      <c r="D287" s="109"/>
      <c r="E287" s="109"/>
      <c r="F287" s="109"/>
      <c r="G287" s="109"/>
    </row>
    <row r="288" spans="3:7" x14ac:dyDescent="0.25">
      <c r="C288" s="109"/>
      <c r="D288" s="109"/>
      <c r="E288" s="109"/>
      <c r="F288" s="109"/>
      <c r="G288" s="109"/>
    </row>
    <row r="289" spans="3:7" x14ac:dyDescent="0.25">
      <c r="C289" s="109"/>
      <c r="D289" s="109"/>
      <c r="E289" s="109"/>
      <c r="F289" s="109"/>
      <c r="G289" s="109"/>
    </row>
    <row r="290" spans="3:7" x14ac:dyDescent="0.25">
      <c r="C290" s="109"/>
      <c r="D290" s="109"/>
      <c r="E290" s="109"/>
      <c r="F290" s="109"/>
      <c r="G290" s="109"/>
    </row>
    <row r="291" spans="3:7" x14ac:dyDescent="0.25">
      <c r="C291" s="109"/>
      <c r="D291" s="109"/>
      <c r="E291" s="109"/>
      <c r="F291" s="109"/>
      <c r="G291" s="109"/>
    </row>
    <row r="292" spans="3:7" x14ac:dyDescent="0.25">
      <c r="C292" s="109"/>
      <c r="D292" s="109"/>
      <c r="E292" s="109"/>
      <c r="F292" s="109"/>
      <c r="G292" s="109"/>
    </row>
    <row r="293" spans="3:7" x14ac:dyDescent="0.25">
      <c r="C293" s="109"/>
      <c r="D293" s="109"/>
      <c r="E293" s="109"/>
      <c r="F293" s="109"/>
      <c r="G293" s="109"/>
    </row>
    <row r="294" spans="3:7" x14ac:dyDescent="0.25">
      <c r="C294" s="109"/>
      <c r="D294" s="109"/>
      <c r="E294" s="109"/>
      <c r="F294" s="109"/>
      <c r="G294" s="109"/>
    </row>
    <row r="295" spans="3:7" x14ac:dyDescent="0.25">
      <c r="C295" s="109"/>
      <c r="D295" s="109"/>
      <c r="E295" s="109"/>
      <c r="F295" s="109"/>
      <c r="G295" s="109"/>
    </row>
    <row r="296" spans="3:7" x14ac:dyDescent="0.25">
      <c r="C296" s="109"/>
      <c r="D296" s="109"/>
      <c r="E296" s="109"/>
      <c r="F296" s="109"/>
      <c r="G296" s="109"/>
    </row>
    <row r="297" spans="3:7" x14ac:dyDescent="0.25">
      <c r="C297" s="109"/>
      <c r="D297" s="109"/>
      <c r="E297" s="109"/>
      <c r="F297" s="109"/>
      <c r="G297" s="109"/>
    </row>
    <row r="298" spans="3:7" x14ac:dyDescent="0.25">
      <c r="C298" s="109"/>
      <c r="D298" s="109"/>
      <c r="E298" s="109"/>
      <c r="F298" s="109"/>
      <c r="G298" s="109"/>
    </row>
    <row r="299" spans="3:7" x14ac:dyDescent="0.25">
      <c r="C299" s="109"/>
      <c r="D299" s="109"/>
      <c r="E299" s="109"/>
      <c r="F299" s="109"/>
      <c r="G299" s="109"/>
    </row>
    <row r="300" spans="3:7" x14ac:dyDescent="0.25">
      <c r="C300" s="109"/>
      <c r="D300" s="109"/>
      <c r="E300" s="109"/>
      <c r="F300" s="109"/>
      <c r="G300" s="109"/>
    </row>
    <row r="301" spans="3:7" x14ac:dyDescent="0.25">
      <c r="C301" s="109"/>
      <c r="D301" s="109"/>
      <c r="E301" s="109"/>
      <c r="F301" s="109"/>
      <c r="G301" s="109"/>
    </row>
    <row r="302" spans="3:7" x14ac:dyDescent="0.25">
      <c r="C302" s="109"/>
      <c r="D302" s="109"/>
      <c r="E302" s="109"/>
      <c r="F302" s="109"/>
      <c r="G302" s="109"/>
    </row>
    <row r="303" spans="3:7" x14ac:dyDescent="0.25">
      <c r="C303" s="109"/>
      <c r="D303" s="109"/>
      <c r="E303" s="109"/>
      <c r="F303" s="109"/>
      <c r="G303" s="109"/>
    </row>
    <row r="304" spans="3:7" x14ac:dyDescent="0.25">
      <c r="C304" s="109"/>
      <c r="D304" s="109"/>
      <c r="E304" s="109"/>
      <c r="F304" s="109"/>
      <c r="G304" s="109"/>
    </row>
    <row r="305" spans="3:7" x14ac:dyDescent="0.25">
      <c r="C305" s="109"/>
      <c r="D305" s="109"/>
      <c r="E305" s="109"/>
      <c r="F305" s="109"/>
      <c r="G305" s="109"/>
    </row>
    <row r="306" spans="3:7" x14ac:dyDescent="0.25">
      <c r="C306" s="109"/>
      <c r="D306" s="109"/>
      <c r="E306" s="109"/>
      <c r="F306" s="109"/>
      <c r="G306" s="109"/>
    </row>
    <row r="307" spans="3:7" x14ac:dyDescent="0.25">
      <c r="C307" s="109"/>
      <c r="D307" s="109"/>
      <c r="E307" s="109"/>
      <c r="F307" s="109"/>
      <c r="G307" s="109"/>
    </row>
    <row r="308" spans="3:7" x14ac:dyDescent="0.25">
      <c r="C308" s="109"/>
      <c r="D308" s="109"/>
      <c r="E308" s="109"/>
      <c r="F308" s="109"/>
      <c r="G308" s="109"/>
    </row>
    <row r="309" spans="3:7" x14ac:dyDescent="0.25">
      <c r="C309" s="109"/>
      <c r="D309" s="109"/>
      <c r="E309" s="109"/>
      <c r="F309" s="109"/>
      <c r="G309" s="109"/>
    </row>
    <row r="310" spans="3:7" x14ac:dyDescent="0.25">
      <c r="C310" s="109"/>
      <c r="D310" s="109"/>
      <c r="E310" s="109"/>
      <c r="F310" s="109"/>
      <c r="G310" s="109"/>
    </row>
    <row r="311" spans="3:7" x14ac:dyDescent="0.25">
      <c r="C311" s="109"/>
      <c r="D311" s="109"/>
      <c r="E311" s="109"/>
      <c r="F311" s="109"/>
      <c r="G311" s="109"/>
    </row>
    <row r="312" spans="3:7" x14ac:dyDescent="0.25">
      <c r="C312" s="109"/>
      <c r="D312" s="109"/>
      <c r="E312" s="109"/>
      <c r="F312" s="109"/>
      <c r="G312" s="109"/>
    </row>
    <row r="313" spans="3:7" x14ac:dyDescent="0.25">
      <c r="C313" s="109"/>
      <c r="D313" s="109"/>
      <c r="E313" s="109"/>
      <c r="F313" s="109"/>
      <c r="G313" s="109"/>
    </row>
    <row r="314" spans="3:7" x14ac:dyDescent="0.25">
      <c r="C314" s="109"/>
      <c r="D314" s="109"/>
      <c r="E314" s="109"/>
      <c r="F314" s="109"/>
      <c r="G314" s="109"/>
    </row>
    <row r="315" spans="3:7" x14ac:dyDescent="0.25">
      <c r="C315" s="109"/>
      <c r="D315" s="109"/>
      <c r="E315" s="109"/>
      <c r="F315" s="109"/>
      <c r="G315" s="109"/>
    </row>
    <row r="316" spans="3:7" x14ac:dyDescent="0.25">
      <c r="C316" s="109"/>
      <c r="D316" s="109"/>
      <c r="E316" s="109"/>
      <c r="F316" s="109"/>
      <c r="G316" s="109"/>
    </row>
    <row r="317" spans="3:7" x14ac:dyDescent="0.25">
      <c r="C317" s="109"/>
      <c r="D317" s="109"/>
      <c r="E317" s="109"/>
      <c r="F317" s="109"/>
      <c r="G317" s="109"/>
    </row>
    <row r="318" spans="3:7" x14ac:dyDescent="0.25">
      <c r="C318" s="109"/>
      <c r="D318" s="109"/>
      <c r="E318" s="109"/>
      <c r="F318" s="109"/>
      <c r="G318" s="109"/>
    </row>
    <row r="319" spans="3:7" x14ac:dyDescent="0.25">
      <c r="C319" s="109"/>
      <c r="D319" s="109"/>
      <c r="E319" s="109"/>
      <c r="F319" s="109"/>
      <c r="G319" s="109"/>
    </row>
    <row r="320" spans="3:7" x14ac:dyDescent="0.25">
      <c r="C320" s="109"/>
      <c r="D320" s="109"/>
      <c r="E320" s="109"/>
      <c r="F320" s="109"/>
      <c r="G320" s="109"/>
    </row>
    <row r="321" spans="3:7" x14ac:dyDescent="0.25">
      <c r="C321" s="109"/>
      <c r="D321" s="109"/>
      <c r="E321" s="109"/>
      <c r="F321" s="109"/>
      <c r="G321" s="109"/>
    </row>
    <row r="322" spans="3:7" x14ac:dyDescent="0.25">
      <c r="C322" s="109"/>
      <c r="D322" s="109"/>
      <c r="E322" s="109"/>
      <c r="F322" s="109"/>
      <c r="G322" s="109"/>
    </row>
    <row r="323" spans="3:7" x14ac:dyDescent="0.25">
      <c r="C323" s="109"/>
      <c r="D323" s="109"/>
      <c r="E323" s="109"/>
      <c r="F323" s="109"/>
      <c r="G323" s="109"/>
    </row>
    <row r="324" spans="3:7" x14ac:dyDescent="0.25">
      <c r="C324" s="109"/>
      <c r="D324" s="109"/>
      <c r="E324" s="109"/>
      <c r="F324" s="109"/>
      <c r="G324" s="109"/>
    </row>
    <row r="325" spans="3:7" x14ac:dyDescent="0.25">
      <c r="C325" s="109"/>
      <c r="D325" s="109"/>
      <c r="E325" s="109"/>
      <c r="F325" s="109"/>
      <c r="G325" s="109"/>
    </row>
    <row r="326" spans="3:7" x14ac:dyDescent="0.25">
      <c r="C326" s="109"/>
      <c r="D326" s="109"/>
      <c r="E326" s="109"/>
      <c r="F326" s="109"/>
      <c r="G326" s="109"/>
    </row>
    <row r="327" spans="3:7" x14ac:dyDescent="0.25">
      <c r="C327" s="109"/>
      <c r="D327" s="109"/>
      <c r="E327" s="109"/>
      <c r="F327" s="109"/>
      <c r="G327" s="109"/>
    </row>
    <row r="328" spans="3:7" x14ac:dyDescent="0.25">
      <c r="C328" s="109"/>
      <c r="D328" s="109"/>
      <c r="E328" s="109"/>
      <c r="F328" s="109"/>
      <c r="G328" s="109"/>
    </row>
    <row r="329" spans="3:7" x14ac:dyDescent="0.25">
      <c r="C329" s="109"/>
      <c r="D329" s="109"/>
      <c r="E329" s="109"/>
      <c r="F329" s="109"/>
      <c r="G329" s="109"/>
    </row>
    <row r="330" spans="3:7" x14ac:dyDescent="0.25">
      <c r="C330" s="109"/>
      <c r="D330" s="109"/>
      <c r="E330" s="109"/>
      <c r="F330" s="109"/>
      <c r="G330" s="109"/>
    </row>
    <row r="331" spans="3:7" x14ac:dyDescent="0.25">
      <c r="C331" s="109"/>
      <c r="D331" s="109"/>
      <c r="E331" s="109"/>
      <c r="F331" s="109"/>
      <c r="G331" s="109"/>
    </row>
    <row r="332" spans="3:7" x14ac:dyDescent="0.25">
      <c r="C332" s="109"/>
      <c r="D332" s="109"/>
      <c r="E332" s="109"/>
      <c r="F332" s="109"/>
      <c r="G332" s="109"/>
    </row>
    <row r="333" spans="3:7" x14ac:dyDescent="0.25">
      <c r="C333" s="109"/>
      <c r="D333" s="109"/>
      <c r="E333" s="109"/>
      <c r="F333" s="109"/>
      <c r="G333" s="109"/>
    </row>
    <row r="334" spans="3:7" x14ac:dyDescent="0.25">
      <c r="C334" s="109"/>
      <c r="D334" s="109"/>
      <c r="E334" s="109"/>
      <c r="F334" s="109"/>
      <c r="G334" s="109"/>
    </row>
    <row r="335" spans="3:7" x14ac:dyDescent="0.25">
      <c r="C335" s="109"/>
      <c r="D335" s="109"/>
      <c r="E335" s="109"/>
      <c r="F335" s="109"/>
      <c r="G335" s="109"/>
    </row>
    <row r="336" spans="3:7" x14ac:dyDescent="0.25">
      <c r="C336" s="109"/>
      <c r="D336" s="109"/>
      <c r="E336" s="109"/>
      <c r="F336" s="109"/>
      <c r="G336" s="109"/>
    </row>
    <row r="337" spans="3:7" x14ac:dyDescent="0.25">
      <c r="C337" s="109"/>
      <c r="D337" s="109"/>
      <c r="E337" s="109"/>
      <c r="F337" s="109"/>
      <c r="G337" s="109"/>
    </row>
    <row r="338" spans="3:7" x14ac:dyDescent="0.25">
      <c r="C338" s="109"/>
      <c r="D338" s="109"/>
      <c r="E338" s="109"/>
      <c r="F338" s="109"/>
      <c r="G338" s="109"/>
    </row>
    <row r="339" spans="3:7" x14ac:dyDescent="0.25">
      <c r="C339" s="109"/>
      <c r="D339" s="109"/>
      <c r="E339" s="109"/>
      <c r="F339" s="109"/>
      <c r="G339" s="109"/>
    </row>
    <row r="340" spans="3:7" x14ac:dyDescent="0.25">
      <c r="C340" s="109"/>
      <c r="D340" s="109"/>
      <c r="E340" s="109"/>
      <c r="F340" s="109"/>
      <c r="G340" s="109"/>
    </row>
    <row r="341" spans="3:7" x14ac:dyDescent="0.25">
      <c r="C341" s="109"/>
      <c r="D341" s="109"/>
      <c r="E341" s="109"/>
      <c r="F341" s="109"/>
      <c r="G341" s="109"/>
    </row>
    <row r="342" spans="3:7" x14ac:dyDescent="0.25">
      <c r="C342" s="109"/>
      <c r="D342" s="109"/>
      <c r="E342" s="109"/>
      <c r="F342" s="109"/>
      <c r="G342" s="109"/>
    </row>
    <row r="343" spans="3:7" x14ac:dyDescent="0.25">
      <c r="C343" s="109"/>
      <c r="D343" s="109"/>
      <c r="E343" s="109"/>
      <c r="F343" s="109"/>
      <c r="G343" s="109"/>
    </row>
    <row r="344" spans="3:7" x14ac:dyDescent="0.25">
      <c r="C344" s="109"/>
      <c r="D344" s="109"/>
      <c r="E344" s="109"/>
      <c r="F344" s="109"/>
      <c r="G344" s="109"/>
    </row>
    <row r="345" spans="3:7" x14ac:dyDescent="0.25">
      <c r="C345" s="109"/>
      <c r="D345" s="109"/>
      <c r="E345" s="109"/>
      <c r="F345" s="109"/>
      <c r="G345" s="109"/>
    </row>
    <row r="346" spans="3:7" x14ac:dyDescent="0.25">
      <c r="C346" s="109"/>
      <c r="D346" s="109"/>
      <c r="E346" s="109"/>
      <c r="F346" s="109"/>
      <c r="G346" s="109"/>
    </row>
    <row r="347" spans="3:7" x14ac:dyDescent="0.25">
      <c r="C347" s="109"/>
      <c r="D347" s="109"/>
      <c r="E347" s="109"/>
      <c r="F347" s="109"/>
      <c r="G347" s="109"/>
    </row>
    <row r="348" spans="3:7" x14ac:dyDescent="0.25">
      <c r="C348" s="109"/>
      <c r="D348" s="109"/>
      <c r="E348" s="109"/>
      <c r="F348" s="109"/>
      <c r="G348" s="109"/>
    </row>
    <row r="349" spans="3:7" x14ac:dyDescent="0.25">
      <c r="C349" s="109"/>
      <c r="D349" s="109"/>
      <c r="E349" s="109"/>
      <c r="F349" s="109"/>
      <c r="G349" s="109"/>
    </row>
    <row r="350" spans="3:7" x14ac:dyDescent="0.25">
      <c r="C350" s="109"/>
      <c r="D350" s="109"/>
      <c r="E350" s="109"/>
      <c r="F350" s="109"/>
      <c r="G350" s="109"/>
    </row>
    <row r="351" spans="3:7" x14ac:dyDescent="0.25">
      <c r="C351" s="109"/>
      <c r="D351" s="109"/>
      <c r="E351" s="109"/>
      <c r="F351" s="109"/>
      <c r="G351" s="109"/>
    </row>
    <row r="352" spans="3:7" x14ac:dyDescent="0.25">
      <c r="C352" s="109"/>
      <c r="D352" s="109"/>
      <c r="E352" s="109"/>
      <c r="F352" s="109"/>
      <c r="G352" s="109"/>
    </row>
    <row r="353" spans="3:7" x14ac:dyDescent="0.25">
      <c r="C353" s="109"/>
      <c r="D353" s="109"/>
      <c r="E353" s="109"/>
      <c r="F353" s="109"/>
      <c r="G353" s="109"/>
    </row>
    <row r="354" spans="3:7" x14ac:dyDescent="0.25">
      <c r="C354" s="109"/>
      <c r="D354" s="109"/>
      <c r="E354" s="109"/>
      <c r="F354" s="109"/>
      <c r="G354" s="109"/>
    </row>
    <row r="355" spans="3:7" x14ac:dyDescent="0.25">
      <c r="C355" s="109"/>
      <c r="D355" s="109"/>
      <c r="E355" s="109"/>
      <c r="F355" s="109"/>
      <c r="G355" s="109"/>
    </row>
    <row r="356" spans="3:7" x14ac:dyDescent="0.25">
      <c r="C356" s="109"/>
      <c r="D356" s="109"/>
      <c r="E356" s="109"/>
      <c r="F356" s="109"/>
      <c r="G356" s="10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E5CCB-0979-49D4-8903-66AD3C06248C}">
  <sheetPr codeName="Sheet10">
    <tabColor rgb="FF002060"/>
  </sheetPr>
  <dimension ref="A1:AE42"/>
  <sheetViews>
    <sheetView zoomScale="56" workbookViewId="0"/>
  </sheetViews>
  <sheetFormatPr defaultRowHeight="15" x14ac:dyDescent="0.25"/>
  <sheetData>
    <row r="1" spans="1:31" ht="15.75" x14ac:dyDescent="0.25">
      <c r="A1" s="163"/>
      <c r="B1" s="164" t="s">
        <v>8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</row>
    <row r="2" spans="1:31" x14ac:dyDescent="0.25">
      <c r="A2" s="163"/>
      <c r="B2" s="163"/>
      <c r="C2" s="163" t="s">
        <v>141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</row>
    <row r="3" spans="1:31" x14ac:dyDescent="0.25">
      <c r="A3" s="163"/>
      <c r="B3" s="163"/>
      <c r="C3" s="163"/>
      <c r="D3" s="106" t="s">
        <v>115</v>
      </c>
      <c r="E3" s="107" t="s">
        <v>116</v>
      </c>
      <c r="F3" s="107" t="s">
        <v>117</v>
      </c>
      <c r="G3" s="107" t="s">
        <v>118</v>
      </c>
      <c r="H3" s="107" t="s">
        <v>119</v>
      </c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</row>
    <row r="4" spans="1:31" x14ac:dyDescent="0.25">
      <c r="A4" s="163"/>
      <c r="B4" s="163"/>
      <c r="C4" s="163"/>
      <c r="D4" s="106">
        <f>VLOOKUP($B$1,'ICF SLR Lookup'!$A$5:$F$7,2,FALSE)</f>
        <v>5.0204760649369504E-2</v>
      </c>
      <c r="E4" s="106">
        <f>VLOOKUP($B$1,'ICF SLR Lookup'!$A$5:$F$7,3,FALSE)</f>
        <v>0</v>
      </c>
      <c r="F4" s="106">
        <f>VLOOKUP($B$1,'ICF SLR Lookup'!$A$5:$F$7,4,FALSE)</f>
        <v>0</v>
      </c>
      <c r="G4" s="106">
        <f>VLOOKUP($B$1,'ICF SLR Lookup'!$A$5:$F$7,5,FALSE)</f>
        <v>0.20014414173847508</v>
      </c>
      <c r="H4" s="106">
        <f>VLOOKUP($B$1,'ICF SLR Lookup'!$A$5:$F$7,6,FALSE)</f>
        <v>0.23477832540634516</v>
      </c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</row>
    <row r="5" spans="1:31" x14ac:dyDescent="0.25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</row>
    <row r="6" spans="1:31" x14ac:dyDescent="0.25">
      <c r="A6" s="163"/>
      <c r="B6" s="165"/>
      <c r="C6" s="166" t="s">
        <v>142</v>
      </c>
      <c r="D6" s="166" t="s">
        <v>143</v>
      </c>
      <c r="E6" s="166" t="s">
        <v>116</v>
      </c>
      <c r="F6" s="166" t="s">
        <v>117</v>
      </c>
      <c r="G6" s="166" t="s">
        <v>118</v>
      </c>
      <c r="H6" s="166" t="s">
        <v>119</v>
      </c>
      <c r="I6" s="163"/>
      <c r="J6" s="167" t="s">
        <v>144</v>
      </c>
      <c r="K6" s="168" t="s">
        <v>145</v>
      </c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</row>
    <row r="7" spans="1:31" x14ac:dyDescent="0.25">
      <c r="A7" s="163"/>
      <c r="B7" s="163">
        <v>1950</v>
      </c>
      <c r="C7" s="169">
        <v>-0.5</v>
      </c>
      <c r="D7" s="170"/>
      <c r="E7" s="170"/>
      <c r="F7" s="170"/>
      <c r="G7" s="170"/>
      <c r="H7" s="170"/>
      <c r="I7" s="169"/>
      <c r="J7" s="169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</row>
    <row r="8" spans="1:31" x14ac:dyDescent="0.25">
      <c r="A8" s="163"/>
      <c r="B8" s="163">
        <v>1955</v>
      </c>
      <c r="C8" s="169">
        <v>-0.5</v>
      </c>
      <c r="D8" s="170"/>
      <c r="E8" s="170"/>
      <c r="F8" s="170"/>
      <c r="G8" s="170"/>
      <c r="H8" s="170"/>
      <c r="I8" s="169"/>
      <c r="J8" s="169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</row>
    <row r="9" spans="1:31" x14ac:dyDescent="0.25">
      <c r="A9" s="163"/>
      <c r="B9" s="163">
        <v>1960</v>
      </c>
      <c r="C9" s="169">
        <v>-0.7</v>
      </c>
      <c r="D9" s="170"/>
      <c r="E9" s="170"/>
      <c r="F9" s="170"/>
      <c r="G9" s="170"/>
      <c r="H9" s="170"/>
      <c r="I9" s="169"/>
      <c r="J9" s="169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</row>
    <row r="10" spans="1:31" x14ac:dyDescent="0.25">
      <c r="A10" s="163"/>
      <c r="B10" s="163">
        <v>1965</v>
      </c>
      <c r="C10" s="169">
        <v>-0.5</v>
      </c>
      <c r="D10" s="170"/>
      <c r="E10" s="170"/>
      <c r="F10" s="170"/>
      <c r="G10" s="170"/>
      <c r="H10" s="170"/>
      <c r="I10" s="169"/>
      <c r="J10" s="169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</row>
    <row r="11" spans="1:31" x14ac:dyDescent="0.25">
      <c r="A11" s="163"/>
      <c r="B11" s="163">
        <v>1970</v>
      </c>
      <c r="C11" s="169">
        <v>-0.5</v>
      </c>
      <c r="D11" s="170"/>
      <c r="E11" s="170"/>
      <c r="F11" s="170"/>
      <c r="G11" s="170"/>
      <c r="H11" s="170"/>
      <c r="I11" s="169"/>
      <c r="J11" s="169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</row>
    <row r="12" spans="1:31" x14ac:dyDescent="0.25">
      <c r="A12" s="163"/>
      <c r="B12" s="163">
        <v>1975</v>
      </c>
      <c r="C12" s="169">
        <v>-0.5</v>
      </c>
      <c r="D12" s="170"/>
      <c r="E12" s="170"/>
      <c r="F12" s="170"/>
      <c r="G12" s="170"/>
      <c r="H12" s="170"/>
      <c r="I12" s="169"/>
      <c r="J12" s="169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</row>
    <row r="13" spans="1:31" x14ac:dyDescent="0.25">
      <c r="A13" s="163"/>
      <c r="B13" s="163">
        <v>1980</v>
      </c>
      <c r="C13" s="169">
        <v>-0.5</v>
      </c>
      <c r="D13" s="169"/>
      <c r="E13" s="169"/>
      <c r="F13" s="169"/>
      <c r="G13" s="169"/>
      <c r="H13" s="169"/>
      <c r="I13" s="169"/>
      <c r="J13" s="169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</row>
    <row r="14" spans="1:31" x14ac:dyDescent="0.25">
      <c r="A14" s="163"/>
      <c r="B14" s="163">
        <v>1985</v>
      </c>
      <c r="C14" s="169">
        <v>-0.2</v>
      </c>
      <c r="D14" s="170"/>
      <c r="E14" s="169"/>
      <c r="F14" s="169"/>
      <c r="G14" s="169"/>
      <c r="H14" s="169"/>
      <c r="I14" s="169"/>
      <c r="J14" s="169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</row>
    <row r="15" spans="1:31" x14ac:dyDescent="0.25">
      <c r="A15" s="163"/>
      <c r="B15" s="163">
        <v>1990</v>
      </c>
      <c r="C15" s="169">
        <f>HLOOKUP(B15,'CO2 and Temp Alt 0 Alt 1'!$J$1:$DP$7,7,FALSE)</f>
        <v>0.63959318099999996</v>
      </c>
      <c r="D15" s="169"/>
      <c r="E15" s="169">
        <f>AVERAGE(C9:C14)</f>
        <v>-0.48333333333333339</v>
      </c>
      <c r="F15" s="169">
        <f>E15*E15</f>
        <v>0.23361111111111116</v>
      </c>
      <c r="G15" s="169">
        <f>AVERAGE($C$7:C15)</f>
        <v>-0.36226742433333337</v>
      </c>
      <c r="H15" s="169">
        <f>G15*G15</f>
        <v>0.13123768673310743</v>
      </c>
      <c r="I15" s="169"/>
      <c r="J15" s="169">
        <f>(SUMPRODUCT(E15:H15,$E$4:$H$4)+$D$4)*100</f>
        <v>0.85108222477680151</v>
      </c>
      <c r="K15" s="171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</row>
    <row r="16" spans="1:31" x14ac:dyDescent="0.25">
      <c r="A16" s="163"/>
      <c r="B16" s="163">
        <v>1995</v>
      </c>
      <c r="C16" s="169">
        <f>HLOOKUP(B16,'CO2 and Temp Alt 0 Alt 1'!$J$1:$DP$7,7,FALSE)</f>
        <v>0.54236465199999995</v>
      </c>
      <c r="D16" s="169"/>
      <c r="E16" s="169">
        <f>AVERAGE(C10:C15)</f>
        <v>-0.26006780316666672</v>
      </c>
      <c r="F16" s="169">
        <f>E16*E16</f>
        <v>6.7635262243936109E-2</v>
      </c>
      <c r="G16" s="169">
        <f>AVERAGE($C$7:C16)</f>
        <v>-0.27180421670000005</v>
      </c>
      <c r="H16" s="169">
        <f>G16*G16</f>
        <v>7.3877532215900585E-2</v>
      </c>
      <c r="I16" s="169"/>
      <c r="J16" s="169">
        <f t="shared" ref="J16:J36" si="0">(SUMPRODUCT(E16:H16,$E$4:$H$4)+$D$4)*100</f>
        <v>1.3149582275851959</v>
      </c>
      <c r="K16" s="171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</row>
    <row r="17" spans="1:31" x14ac:dyDescent="0.25">
      <c r="A17" s="163"/>
      <c r="B17" s="163">
        <v>2000</v>
      </c>
      <c r="C17" s="169">
        <f>HLOOKUP(B17,'CO2 and Temp Alt 0 Alt 1'!$J$1:$DP$7,7,FALSE)</f>
        <v>0.77213053399999998</v>
      </c>
      <c r="D17" s="169"/>
      <c r="E17" s="169">
        <f>AVERAGE(C11:C16)</f>
        <v>-8.6340361166666671E-2</v>
      </c>
      <c r="F17" s="169">
        <f>E17*E17</f>
        <v>7.4546579663904424E-3</v>
      </c>
      <c r="G17" s="169">
        <f>AVERAGE($C$7:C17)</f>
        <v>-0.1769010575454546</v>
      </c>
      <c r="H17" s="169">
        <f>G17*G17</f>
        <v>3.1293984160700242E-2</v>
      </c>
      <c r="I17" s="169"/>
      <c r="J17" s="169">
        <f t="shared" si="0"/>
        <v>2.2146199510847793</v>
      </c>
      <c r="K17" s="171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</row>
    <row r="18" spans="1:31" x14ac:dyDescent="0.25">
      <c r="A18" s="163"/>
      <c r="B18" s="163">
        <v>2005</v>
      </c>
      <c r="C18" s="169">
        <f>HLOOKUP(B18,'CO2 and Temp Alt 0 Alt 1'!$J$1:$DP$7,7,FALSE)</f>
        <v>0.86815092599999999</v>
      </c>
      <c r="D18" s="169"/>
      <c r="E18" s="169">
        <f>AVERAGE(C12:C17)</f>
        <v>0.12568139449999999</v>
      </c>
      <c r="F18" s="169">
        <f>E18*E18</f>
        <v>1.5795812923464627E-2</v>
      </c>
      <c r="G18" s="169">
        <f>AVERAGE($C$7:C18)</f>
        <v>-8.9813392250000054E-2</v>
      </c>
      <c r="H18" s="169">
        <f>G18*G18</f>
        <v>8.0664454274523706E-3</v>
      </c>
      <c r="I18" s="169"/>
      <c r="J18" s="169">
        <f t="shared" si="0"/>
        <v>3.4122962890311164</v>
      </c>
      <c r="K18" s="171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</row>
    <row r="19" spans="1:31" x14ac:dyDescent="0.25">
      <c r="A19" s="163"/>
      <c r="B19" s="163">
        <v>2010</v>
      </c>
      <c r="C19" s="169">
        <f>HLOOKUP(B19,'CO2 and Temp Alt 0 Alt 1'!$J$1:$DP$7,7,FALSE)</f>
        <v>0.97556141699999999</v>
      </c>
      <c r="D19" s="169"/>
      <c r="E19" s="169">
        <f>AVERAGE(C13:C18)</f>
        <v>0.3537065488333333</v>
      </c>
      <c r="F19" s="169">
        <f>E19*E19</f>
        <v>0.1251083226875872</v>
      </c>
      <c r="G19" s="169">
        <f>AVERAGE($C$7:C19)</f>
        <v>-7.8614838461538925E-3</v>
      </c>
      <c r="H19" s="169">
        <f>G19*G19</f>
        <v>6.1802928263338593E-5</v>
      </c>
      <c r="I19" s="169"/>
      <c r="J19" s="169">
        <f t="shared" si="0"/>
        <v>4.8645840700193022</v>
      </c>
      <c r="K19" s="171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</row>
    <row r="20" spans="1:31" x14ac:dyDescent="0.25">
      <c r="A20" s="163"/>
      <c r="B20" s="163">
        <v>2015</v>
      </c>
      <c r="C20" s="169">
        <f>HLOOKUP(B20,'CO2 and Temp Alt 0 Alt 1'!$J$1:$DP$7,7,FALSE)</f>
        <v>1.1155016129999999</v>
      </c>
      <c r="D20" s="169"/>
      <c r="E20" s="169">
        <f t="shared" ref="E20:E36" si="1">AVERAGE(C14:C19)</f>
        <v>0.59963345166666659</v>
      </c>
      <c r="F20" s="169">
        <f t="shared" ref="F20:F36" si="2">E20*E20</f>
        <v>0.35956027635768056</v>
      </c>
      <c r="G20" s="169">
        <f>AVERAGE($C$7:C20)</f>
        <v>7.2378737357142814E-2</v>
      </c>
      <c r="H20" s="169">
        <f t="shared" ref="H20:H36" si="3">G20*G20</f>
        <v>5.2386816214142606E-3</v>
      </c>
      <c r="I20" s="169"/>
      <c r="J20" s="169">
        <f t="shared" si="0"/>
        <v>6.5920869816241998</v>
      </c>
      <c r="K20" s="171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</row>
    <row r="21" spans="1:31" x14ac:dyDescent="0.25">
      <c r="A21" s="163"/>
      <c r="B21" s="163">
        <v>2020</v>
      </c>
      <c r="C21" s="169">
        <f>HLOOKUP(B21,'CO2 and Temp Alt 0 Alt 1'!$J$1:$DP$7,7,FALSE)</f>
        <v>1.238923475</v>
      </c>
      <c r="D21" s="169"/>
      <c r="E21" s="169">
        <f t="shared" si="1"/>
        <v>0.81888372050000002</v>
      </c>
      <c r="F21" s="169">
        <f t="shared" si="2"/>
        <v>0.67057054769992219</v>
      </c>
      <c r="G21" s="169">
        <f>AVERAGE($C$7:C21)</f>
        <v>0.15014838653333332</v>
      </c>
      <c r="H21" s="169">
        <f t="shared" si="3"/>
        <v>2.2544537978563269E-2</v>
      </c>
      <c r="I21" s="169"/>
      <c r="J21" s="169">
        <f t="shared" si="0"/>
        <v>8.5549049479167145</v>
      </c>
      <c r="K21" s="171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</row>
    <row r="22" spans="1:31" x14ac:dyDescent="0.25">
      <c r="A22" s="163"/>
      <c r="B22" s="163">
        <v>2025</v>
      </c>
      <c r="C22" s="169">
        <f>HLOOKUP(B22,'CO2 and Temp Alt 0 Alt 1'!$J$1:$DP$7,7,FALSE)</f>
        <v>1.3990753380000001</v>
      </c>
      <c r="D22" s="169"/>
      <c r="E22" s="169">
        <f t="shared" si="1"/>
        <v>0.91877210283333322</v>
      </c>
      <c r="F22" s="169">
        <f t="shared" si="2"/>
        <v>0.84414217694478499</v>
      </c>
      <c r="G22" s="169">
        <f>AVERAGE($C$7:C22)</f>
        <v>0.22820632099999999</v>
      </c>
      <c r="H22" s="169">
        <f t="shared" si="3"/>
        <v>5.2078124944355035E-2</v>
      </c>
      <c r="I22" s="169"/>
      <c r="J22" s="169">
        <f t="shared" si="0"/>
        <v>10.810573386994752</v>
      </c>
      <c r="K22" s="171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</row>
    <row r="23" spans="1:31" x14ac:dyDescent="0.25">
      <c r="A23" s="163"/>
      <c r="B23" s="163">
        <v>2030</v>
      </c>
      <c r="C23" s="169">
        <f>HLOOKUP(B23,'CO2 and Temp Alt 0 Alt 1'!$J$1:$DP$7,7,FALSE)</f>
        <v>1.5291745539999999</v>
      </c>
      <c r="D23" s="169"/>
      <c r="E23" s="169">
        <f t="shared" si="1"/>
        <v>1.0615572171666667</v>
      </c>
      <c r="F23" s="169">
        <f t="shared" si="2"/>
        <v>1.1269037253186376</v>
      </c>
      <c r="G23" s="169">
        <f>AVERAGE($C$7:C23)</f>
        <v>0.30473386411764702</v>
      </c>
      <c r="H23" s="169">
        <f t="shared" si="3"/>
        <v>9.2862727940072567E-2</v>
      </c>
      <c r="I23" s="169"/>
      <c r="J23" s="169">
        <f t="shared" si="0"/>
        <v>13.299761410028033</v>
      </c>
      <c r="K23" s="171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</row>
    <row r="24" spans="1:31" x14ac:dyDescent="0.25">
      <c r="A24" s="163"/>
      <c r="B24" s="163">
        <v>2035</v>
      </c>
      <c r="C24" s="169">
        <f>HLOOKUP(B24,'CO2 and Temp Alt 0 Alt 1'!$J$1:$DP$7,7,FALSE)</f>
        <v>1.6978212210000001</v>
      </c>
      <c r="D24" s="169"/>
      <c r="E24" s="169">
        <f t="shared" si="1"/>
        <v>1.1877312205000001</v>
      </c>
      <c r="F24" s="169">
        <f t="shared" si="2"/>
        <v>1.4107054521504199</v>
      </c>
      <c r="G24" s="169">
        <f>AVERAGE($C$7:C24)</f>
        <v>0.38212760616666663</v>
      </c>
      <c r="H24" s="169">
        <f t="shared" si="3"/>
        <v>0.14602150739466707</v>
      </c>
      <c r="I24" s="169"/>
      <c r="J24" s="169">
        <f t="shared" si="0"/>
        <v>16.096804739960518</v>
      </c>
      <c r="K24" s="171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</row>
    <row r="25" spans="1:31" x14ac:dyDescent="0.25">
      <c r="A25" s="163"/>
      <c r="B25" s="163">
        <v>2040</v>
      </c>
      <c r="C25" s="169">
        <f>HLOOKUP(B25,'CO2 and Temp Alt 0 Alt 1'!$J$1:$DP$7,7,FALSE)</f>
        <v>1.8517435739999999</v>
      </c>
      <c r="D25" s="169"/>
      <c r="E25" s="169">
        <f t="shared" si="1"/>
        <v>1.3260096029999999</v>
      </c>
      <c r="F25" s="169">
        <f t="shared" si="2"/>
        <v>1.7583014672482173</v>
      </c>
      <c r="G25" s="169">
        <f>AVERAGE($C$7:C25)</f>
        <v>0.45947581500000001</v>
      </c>
      <c r="H25" s="169">
        <f t="shared" si="3"/>
        <v>0.21111802456991424</v>
      </c>
      <c r="I25" s="169"/>
      <c r="J25" s="169">
        <f t="shared" si="0"/>
        <v>19.173208956375099</v>
      </c>
      <c r="K25" s="171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</row>
    <row r="26" spans="1:31" x14ac:dyDescent="0.25">
      <c r="A26" s="163"/>
      <c r="B26" s="163">
        <v>2045</v>
      </c>
      <c r="C26" s="169">
        <f>HLOOKUP(B26,'CO2 and Temp Alt 0 Alt 1'!$J$1:$DP$7,7,FALSE)</f>
        <v>1.994827691</v>
      </c>
      <c r="D26" s="169"/>
      <c r="E26" s="169">
        <f t="shared" si="1"/>
        <v>1.4720399625</v>
      </c>
      <c r="F26" s="169">
        <f t="shared" si="2"/>
        <v>2.1669016511970014</v>
      </c>
      <c r="G26" s="169">
        <f>AVERAGE($C$7:C26)</f>
        <v>0.53624340879999999</v>
      </c>
      <c r="H26" s="169">
        <f t="shared" si="3"/>
        <v>0.28755699348144392</v>
      </c>
      <c r="I26" s="169"/>
      <c r="J26" s="169">
        <f t="shared" si="0"/>
        <v>22.504288685501646</v>
      </c>
      <c r="K26" s="171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</row>
    <row r="27" spans="1:31" x14ac:dyDescent="0.25">
      <c r="A27" s="163"/>
      <c r="B27" s="163">
        <v>2050</v>
      </c>
      <c r="C27" s="169">
        <f>HLOOKUP(B27,'CO2 and Temp Alt 0 Alt 1'!$J$1:$DP$7,7,FALSE)</f>
        <v>2.1522710250000001</v>
      </c>
      <c r="D27" s="169"/>
      <c r="E27" s="169">
        <f t="shared" si="1"/>
        <v>1.6185943088333332</v>
      </c>
      <c r="F27" s="169">
        <f t="shared" si="2"/>
        <v>2.6198475365876557</v>
      </c>
      <c r="G27" s="169">
        <f>AVERAGE($C$7:C27)</f>
        <v>0.61319710480952372</v>
      </c>
      <c r="H27" s="169">
        <f t="shared" si="3"/>
        <v>0.376010689346782</v>
      </c>
      <c r="I27" s="169"/>
      <c r="J27" s="169">
        <f t="shared" si="0"/>
        <v>26.121172888771234</v>
      </c>
      <c r="K27" s="171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</row>
    <row r="28" spans="1:31" x14ac:dyDescent="0.25">
      <c r="A28" s="163"/>
      <c r="B28" s="163">
        <v>2055</v>
      </c>
      <c r="C28" s="169">
        <f>HLOOKUP(B28,'CO2 and Temp Alt 0 Alt 1'!$J$1:$DP$7,7,FALSE)</f>
        <v>2.2578715150000002</v>
      </c>
      <c r="D28" s="169"/>
      <c r="E28" s="169">
        <f t="shared" si="1"/>
        <v>1.7708189005000001</v>
      </c>
      <c r="F28" s="169">
        <f t="shared" si="2"/>
        <v>3.1357995783680295</v>
      </c>
      <c r="G28" s="169">
        <f>AVERAGE($C$7:C28)</f>
        <v>0.68795503254545443</v>
      </c>
      <c r="H28" s="169">
        <f t="shared" si="3"/>
        <v>0.47328212680461723</v>
      </c>
      <c r="I28" s="169"/>
      <c r="J28" s="169">
        <f t="shared" si="0"/>
        <v>29.901131536878573</v>
      </c>
      <c r="K28" s="171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</row>
    <row r="29" spans="1:31" x14ac:dyDescent="0.25">
      <c r="A29" s="163"/>
      <c r="B29" s="163">
        <v>2060</v>
      </c>
      <c r="C29" s="169">
        <f>HLOOKUP(B29,'CO2 and Temp Alt 0 Alt 1'!$J$1:$DP$7,7,FALSE)</f>
        <v>2.3699417110000001</v>
      </c>
      <c r="D29" s="169"/>
      <c r="E29" s="169">
        <f t="shared" si="1"/>
        <v>1.9139515966666665</v>
      </c>
      <c r="F29" s="169">
        <f t="shared" si="2"/>
        <v>3.663210714382882</v>
      </c>
      <c r="G29" s="169">
        <f>AVERAGE($C$7:C29)</f>
        <v>0.76108488813043473</v>
      </c>
      <c r="H29" s="169">
        <f t="shared" si="3"/>
        <v>0.57925020694051632</v>
      </c>
      <c r="I29" s="169"/>
      <c r="J29" s="169">
        <f t="shared" si="0"/>
        <v>33.852683595113199</v>
      </c>
      <c r="K29" s="171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</row>
    <row r="30" spans="1:31" x14ac:dyDescent="0.25">
      <c r="A30" s="163"/>
      <c r="B30" s="163">
        <v>2065</v>
      </c>
      <c r="C30" s="169">
        <f>HLOOKUP(B30,'CO2 and Temp Alt 0 Alt 1'!$J$1:$DP$7,7,FALSE)</f>
        <v>2.4526620050000001</v>
      </c>
      <c r="D30" s="169"/>
      <c r="E30" s="169">
        <f t="shared" si="1"/>
        <v>2.0540794561666669</v>
      </c>
      <c r="F30" s="169">
        <f t="shared" si="2"/>
        <v>4.2192424122459498</v>
      </c>
      <c r="G30" s="169">
        <f>AVERAGE($C$7:C30)</f>
        <v>0.83156726800000003</v>
      </c>
      <c r="H30" s="169">
        <f t="shared" si="3"/>
        <v>0.69150412120898386</v>
      </c>
      <c r="I30" s="169"/>
      <c r="J30" s="169">
        <f t="shared" si="0"/>
        <v>37.898825739006959</v>
      </c>
      <c r="K30" s="171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</row>
    <row r="31" spans="1:31" x14ac:dyDescent="0.25">
      <c r="A31" s="163"/>
      <c r="B31" s="163">
        <v>2070</v>
      </c>
      <c r="C31" s="169">
        <f>HLOOKUP(B31,'CO2 and Temp Alt 0 Alt 1'!$J$1:$DP$7,7,FALSE)</f>
        <v>2.5528968089999999</v>
      </c>
      <c r="D31" s="169"/>
      <c r="E31" s="169">
        <f t="shared" si="1"/>
        <v>2.1798862534999999</v>
      </c>
      <c r="F31" s="169">
        <f t="shared" si="2"/>
        <v>4.7519040781982653</v>
      </c>
      <c r="G31" s="169">
        <f>AVERAGE($C$7:C31)</f>
        <v>0.90042044964000001</v>
      </c>
      <c r="H31" s="169">
        <f t="shared" si="3"/>
        <v>0.81075698612989977</v>
      </c>
      <c r="I31" s="169"/>
      <c r="J31" s="169">
        <f t="shared" si="0"/>
        <v>42.07668062614124</v>
      </c>
      <c r="K31" s="171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</row>
    <row r="32" spans="1:31" x14ac:dyDescent="0.25">
      <c r="A32" s="163"/>
      <c r="B32" s="163">
        <v>2075</v>
      </c>
      <c r="C32" s="169">
        <f>HLOOKUP(B32,'CO2 and Temp Alt 0 Alt 1'!$J$1:$DP$7,7,FALSE)</f>
        <v>2.6069570049999999</v>
      </c>
      <c r="D32" s="169"/>
      <c r="E32" s="169">
        <f t="shared" si="1"/>
        <v>2.2967451259999998</v>
      </c>
      <c r="F32" s="169">
        <f t="shared" si="2"/>
        <v>5.2750381738047549</v>
      </c>
      <c r="G32" s="169">
        <f>AVERAGE($C$7:C32)</f>
        <v>0.96605647100000003</v>
      </c>
      <c r="H32" s="169">
        <f t="shared" si="3"/>
        <v>0.93326510516097394</v>
      </c>
      <c r="I32" s="169"/>
      <c r="J32" s="169">
        <f t="shared" si="0"/>
        <v>46.266572245843463</v>
      </c>
      <c r="K32" s="171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</row>
    <row r="33" spans="1:31" x14ac:dyDescent="0.25">
      <c r="A33" s="163"/>
      <c r="B33" s="163">
        <v>2080</v>
      </c>
      <c r="C33" s="169">
        <f>HLOOKUP(B33,'CO2 and Temp Alt 0 Alt 1'!$J$1:$DP$7,7,FALSE)</f>
        <v>2.6712072010000001</v>
      </c>
      <c r="D33" s="169"/>
      <c r="E33" s="169">
        <f t="shared" si="1"/>
        <v>2.3987666783333332</v>
      </c>
      <c r="F33" s="169">
        <f t="shared" si="2"/>
        <v>5.7540815770823333</v>
      </c>
      <c r="G33" s="169">
        <f>AVERAGE($C$7:C33)</f>
        <v>1.0292102017407407</v>
      </c>
      <c r="H33" s="169">
        <f t="shared" si="3"/>
        <v>1.0592736393672162</v>
      </c>
      <c r="I33" s="169"/>
      <c r="J33" s="169">
        <f t="shared" si="0"/>
        <v>50.488964434297266</v>
      </c>
      <c r="K33" s="171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</row>
    <row r="34" spans="1:31" x14ac:dyDescent="0.25">
      <c r="A34" s="163"/>
      <c r="B34" s="163">
        <v>2085</v>
      </c>
      <c r="C34" s="169">
        <f>HLOOKUP(B34,'CO2 and Temp Alt 0 Alt 1'!$J$1:$DP$7,7,FALSE)</f>
        <v>2.7224259260000001</v>
      </c>
      <c r="D34" s="169"/>
      <c r="E34" s="169">
        <f t="shared" si="1"/>
        <v>2.485256041</v>
      </c>
      <c r="F34" s="169">
        <f t="shared" si="2"/>
        <v>6.1764975893269938</v>
      </c>
      <c r="G34" s="169">
        <f>AVERAGE($C$7:C34)</f>
        <v>1.0896821918928572</v>
      </c>
      <c r="H34" s="169">
        <f t="shared" si="3"/>
        <v>1.1874072793284216</v>
      </c>
      <c r="I34" s="169"/>
      <c r="J34" s="169">
        <f t="shared" si="0"/>
        <v>54.707576032949689</v>
      </c>
      <c r="K34" s="171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</row>
    <row r="35" spans="1:31" x14ac:dyDescent="0.25">
      <c r="A35" s="163"/>
      <c r="B35" s="163">
        <v>2090</v>
      </c>
      <c r="C35" s="169">
        <f>HLOOKUP(B35,'CO2 and Temp Alt 0 Alt 1'!$J$1:$DP$7,7,FALSE)</f>
        <v>2.76500024</v>
      </c>
      <c r="D35" s="169"/>
      <c r="E35" s="169">
        <f t="shared" si="1"/>
        <v>2.5626817761666665</v>
      </c>
      <c r="F35" s="169">
        <f t="shared" si="2"/>
        <v>6.5673378858967402</v>
      </c>
      <c r="G35" s="169">
        <f>AVERAGE($C$7:C35)</f>
        <v>1.1474517797586208</v>
      </c>
      <c r="H35" s="169">
        <f t="shared" si="3"/>
        <v>1.3166455868712263</v>
      </c>
      <c r="I35" s="169"/>
      <c r="J35" s="169">
        <f t="shared" si="0"/>
        <v>58.898035833472548</v>
      </c>
      <c r="K35" s="171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</row>
    <row r="36" spans="1:31" x14ac:dyDescent="0.25">
      <c r="A36" s="163"/>
      <c r="B36" s="163">
        <v>2095</v>
      </c>
      <c r="C36" s="169">
        <f>HLOOKUP(B36,'CO2 and Temp Alt 0 Alt 1'!$J$1:$DP$7,7,FALSE)</f>
        <v>2.8025369069999999</v>
      </c>
      <c r="D36" s="169"/>
      <c r="E36" s="169">
        <f t="shared" si="1"/>
        <v>2.628524864333333</v>
      </c>
      <c r="F36" s="169">
        <f t="shared" si="2"/>
        <v>6.9091429624185663</v>
      </c>
      <c r="G36" s="169">
        <f>AVERAGE($C$7:C36)</f>
        <v>1.2026212839999999</v>
      </c>
      <c r="H36" s="169">
        <f t="shared" si="3"/>
        <v>1.4462979527298083</v>
      </c>
      <c r="I36" s="169"/>
      <c r="J36" s="169">
        <f t="shared" si="0"/>
        <v>63.046177675250213</v>
      </c>
      <c r="K36" s="171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</row>
    <row r="37" spans="1:31" x14ac:dyDescent="0.25">
      <c r="A37" s="163"/>
      <c r="B37" s="163">
        <v>2100</v>
      </c>
      <c r="C37" s="169">
        <f>HLOOKUP(B37,'CO2 and Temp Alt 0 Alt 1'!$J$1:$DP$7,7,FALSE)</f>
        <v>2.8264020049999998</v>
      </c>
      <c r="D37" s="169"/>
      <c r="E37" s="169">
        <f>AVERAGE(C31:C36)</f>
        <v>2.6868373479999996</v>
      </c>
      <c r="F37" s="169">
        <f>E37*E37</f>
        <v>7.2190949346076714</v>
      </c>
      <c r="G37" s="169">
        <f>AVERAGE($C$7:C37)</f>
        <v>1.2550013072580644</v>
      </c>
      <c r="H37" s="169">
        <f>G37*G37</f>
        <v>1.5750282812194505</v>
      </c>
      <c r="I37" s="169"/>
      <c r="J37" s="169">
        <f>(SUMPRODUCT(E37:H37,$E$4:$H$4)+$D$4)*100</f>
        <v>67.116842250353585</v>
      </c>
      <c r="K37" s="171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</row>
    <row r="38" spans="1:31" x14ac:dyDescent="0.25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</row>
    <row r="39" spans="1:31" x14ac:dyDescent="0.25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</row>
    <row r="40" spans="1:31" x14ac:dyDescent="0.25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</row>
    <row r="41" spans="1:31" x14ac:dyDescent="0.25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</row>
    <row r="42" spans="1:31" x14ac:dyDescent="0.2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458DA-41CD-4429-8C07-D658E2D674A0}">
  <sheetPr codeName="Sheet11">
    <tabColor rgb="FF002060"/>
  </sheetPr>
  <dimension ref="A1:AE42"/>
  <sheetViews>
    <sheetView zoomScale="41" workbookViewId="0"/>
  </sheetViews>
  <sheetFormatPr defaultRowHeight="15" x14ac:dyDescent="0.25"/>
  <sheetData>
    <row r="1" spans="1:31" ht="15.75" x14ac:dyDescent="0.25">
      <c r="A1" s="163"/>
      <c r="B1" s="164" t="s">
        <v>8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</row>
    <row r="2" spans="1:31" x14ac:dyDescent="0.25">
      <c r="A2" s="163"/>
      <c r="B2" s="163"/>
      <c r="C2" s="163" t="s">
        <v>141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</row>
    <row r="3" spans="1:31" x14ac:dyDescent="0.25">
      <c r="A3" s="163"/>
      <c r="B3" s="163"/>
      <c r="C3" s="163"/>
      <c r="D3" s="106" t="s">
        <v>115</v>
      </c>
      <c r="E3" s="107" t="s">
        <v>116</v>
      </c>
      <c r="F3" s="107" t="s">
        <v>117</v>
      </c>
      <c r="G3" s="107" t="s">
        <v>118</v>
      </c>
      <c r="H3" s="107" t="s">
        <v>119</v>
      </c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</row>
    <row r="4" spans="1:31" x14ac:dyDescent="0.25">
      <c r="A4" s="163"/>
      <c r="B4" s="163"/>
      <c r="C4" s="163"/>
      <c r="D4" s="106">
        <f>VLOOKUP($B$1,'ICF SLR Lookup'!$A$5:$F$7,2,FALSE)</f>
        <v>5.0204760649369504E-2</v>
      </c>
      <c r="E4" s="106">
        <f>VLOOKUP($B$1,'ICF SLR Lookup'!$A$5:$F$7,3,FALSE)</f>
        <v>0</v>
      </c>
      <c r="F4" s="106">
        <f>VLOOKUP($B$1,'ICF SLR Lookup'!$A$5:$F$7,4,FALSE)</f>
        <v>0</v>
      </c>
      <c r="G4" s="106">
        <f>VLOOKUP($B$1,'ICF SLR Lookup'!$A$5:$F$7,5,FALSE)</f>
        <v>0.20014414173847508</v>
      </c>
      <c r="H4" s="106">
        <f>VLOOKUP($B$1,'ICF SLR Lookup'!$A$5:$F$7,6,FALSE)</f>
        <v>0.23477832540634516</v>
      </c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</row>
    <row r="5" spans="1:31" x14ac:dyDescent="0.25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</row>
    <row r="6" spans="1:31" x14ac:dyDescent="0.25">
      <c r="A6" s="163"/>
      <c r="B6" s="165"/>
      <c r="C6" s="166" t="s">
        <v>142</v>
      </c>
      <c r="D6" s="166" t="s">
        <v>143</v>
      </c>
      <c r="E6" s="166" t="s">
        <v>116</v>
      </c>
      <c r="F6" s="166" t="s">
        <v>117</v>
      </c>
      <c r="G6" s="166" t="s">
        <v>118</v>
      </c>
      <c r="H6" s="166" t="s">
        <v>119</v>
      </c>
      <c r="I6" s="163"/>
      <c r="J6" s="167" t="s">
        <v>144</v>
      </c>
      <c r="K6" s="168" t="s">
        <v>146</v>
      </c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</row>
    <row r="7" spans="1:31" x14ac:dyDescent="0.25">
      <c r="A7" s="163"/>
      <c r="B7" s="163">
        <v>1950</v>
      </c>
      <c r="C7" s="169">
        <v>-0.5</v>
      </c>
      <c r="D7" s="170"/>
      <c r="E7" s="170"/>
      <c r="F7" s="170"/>
      <c r="G7" s="170"/>
      <c r="H7" s="170"/>
      <c r="I7" s="169"/>
      <c r="J7" s="169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</row>
    <row r="8" spans="1:31" x14ac:dyDescent="0.25">
      <c r="A8" s="163"/>
      <c r="B8" s="163">
        <v>1955</v>
      </c>
      <c r="C8" s="169">
        <v>-0.5</v>
      </c>
      <c r="D8" s="170"/>
      <c r="E8" s="170"/>
      <c r="F8" s="170"/>
      <c r="G8" s="170"/>
      <c r="H8" s="170"/>
      <c r="I8" s="169"/>
      <c r="J8" s="169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</row>
    <row r="9" spans="1:31" x14ac:dyDescent="0.25">
      <c r="A9" s="163"/>
      <c r="B9" s="163">
        <v>1960</v>
      </c>
      <c r="C9" s="169">
        <v>-0.7</v>
      </c>
      <c r="D9" s="170"/>
      <c r="E9" s="170"/>
      <c r="F9" s="170"/>
      <c r="G9" s="170"/>
      <c r="H9" s="170"/>
      <c r="I9" s="169"/>
      <c r="J9" s="169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</row>
    <row r="10" spans="1:31" x14ac:dyDescent="0.25">
      <c r="A10" s="163"/>
      <c r="B10" s="163">
        <v>1965</v>
      </c>
      <c r="C10" s="169">
        <v>-0.5</v>
      </c>
      <c r="D10" s="170"/>
      <c r="E10" s="170"/>
      <c r="F10" s="170"/>
      <c r="G10" s="170"/>
      <c r="H10" s="170"/>
      <c r="I10" s="169"/>
      <c r="J10" s="169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</row>
    <row r="11" spans="1:31" x14ac:dyDescent="0.25">
      <c r="A11" s="163"/>
      <c r="B11" s="163">
        <v>1970</v>
      </c>
      <c r="C11" s="169">
        <v>-0.5</v>
      </c>
      <c r="D11" s="170"/>
      <c r="E11" s="170"/>
      <c r="F11" s="170"/>
      <c r="G11" s="170"/>
      <c r="H11" s="170"/>
      <c r="I11" s="169"/>
      <c r="J11" s="169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</row>
    <row r="12" spans="1:31" x14ac:dyDescent="0.25">
      <c r="A12" s="163"/>
      <c r="B12" s="163">
        <v>1975</v>
      </c>
      <c r="C12" s="169">
        <v>-0.5</v>
      </c>
      <c r="D12" s="170"/>
      <c r="E12" s="170"/>
      <c r="F12" s="170"/>
      <c r="G12" s="170"/>
      <c r="H12" s="170"/>
      <c r="I12" s="169"/>
      <c r="J12" s="169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</row>
    <row r="13" spans="1:31" x14ac:dyDescent="0.25">
      <c r="A13" s="163"/>
      <c r="B13" s="163">
        <v>1980</v>
      </c>
      <c r="C13" s="169">
        <v>-0.5</v>
      </c>
      <c r="D13" s="169"/>
      <c r="E13" s="169"/>
      <c r="F13" s="169"/>
      <c r="G13" s="169"/>
      <c r="H13" s="169"/>
      <c r="I13" s="169"/>
      <c r="J13" s="169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</row>
    <row r="14" spans="1:31" x14ac:dyDescent="0.25">
      <c r="A14" s="163"/>
      <c r="B14" s="163">
        <v>1985</v>
      </c>
      <c r="C14" s="169">
        <v>-0.2</v>
      </c>
      <c r="D14" s="170"/>
      <c r="E14" s="169"/>
      <c r="F14" s="169"/>
      <c r="G14" s="169"/>
      <c r="H14" s="169"/>
      <c r="I14" s="169"/>
      <c r="J14" s="169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</row>
    <row r="15" spans="1:31" x14ac:dyDescent="0.25">
      <c r="A15" s="163"/>
      <c r="B15" s="163">
        <v>1990</v>
      </c>
      <c r="C15" s="169">
        <f>HLOOKUP(B15,'CO2 and Temp Alt 0 Alt 1'!$J$1:$DP$27,27,FALSE)</f>
        <v>0.63959318099999996</v>
      </c>
      <c r="D15" s="169"/>
      <c r="E15" s="169">
        <f>AVERAGE(C9:C14)</f>
        <v>-0.48333333333333339</v>
      </c>
      <c r="F15" s="169">
        <f>E15*E15</f>
        <v>0.23361111111111116</v>
      </c>
      <c r="G15" s="169">
        <f>AVERAGE($C$7:C15)</f>
        <v>-0.36226742433333337</v>
      </c>
      <c r="H15" s="169">
        <f>G15*G15</f>
        <v>0.13123768673310743</v>
      </c>
      <c r="I15" s="169"/>
      <c r="J15" s="169">
        <f>(SUMPRODUCT(E15:H15,$E$4:$H$4)+$D$4)*100</f>
        <v>0.85108222477680151</v>
      </c>
      <c r="K15" s="172">
        <f>J15-'ICF SLR Module (1)'!J15</f>
        <v>0</v>
      </c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</row>
    <row r="16" spans="1:31" x14ac:dyDescent="0.25">
      <c r="A16" s="163"/>
      <c r="B16" s="163">
        <v>1995</v>
      </c>
      <c r="C16" s="169">
        <f>HLOOKUP(B16,'CO2 and Temp Alt 0 Alt 1'!$J$1:$DP$27,27,FALSE)</f>
        <v>0.54236465199999995</v>
      </c>
      <c r="D16" s="169"/>
      <c r="E16" s="169">
        <f>AVERAGE(C10:C15)</f>
        <v>-0.26006780316666672</v>
      </c>
      <c r="F16" s="169">
        <f>E16*E16</f>
        <v>6.7635262243936109E-2</v>
      </c>
      <c r="G16" s="169">
        <f>AVERAGE($C$7:C16)</f>
        <v>-0.27180421670000005</v>
      </c>
      <c r="H16" s="169">
        <f>G16*G16</f>
        <v>7.3877532215900585E-2</v>
      </c>
      <c r="I16" s="169"/>
      <c r="J16" s="169">
        <f t="shared" ref="J16:J36" si="0">(SUMPRODUCT(E16:H16,$E$4:$H$4)+$D$4)*100</f>
        <v>1.3149582275851959</v>
      </c>
      <c r="K16" s="172">
        <f>J16-'ICF SLR Module (1)'!J16</f>
        <v>0</v>
      </c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</row>
    <row r="17" spans="1:31" x14ac:dyDescent="0.25">
      <c r="A17" s="163"/>
      <c r="B17" s="163">
        <v>2000</v>
      </c>
      <c r="C17" s="169">
        <f>HLOOKUP(B17,'CO2 and Temp Alt 0 Alt 1'!$J$1:$DP$27,27,FALSE)</f>
        <v>0.77213053399999998</v>
      </c>
      <c r="D17" s="169"/>
      <c r="E17" s="169">
        <f>AVERAGE(C11:C16)</f>
        <v>-8.6340361166666671E-2</v>
      </c>
      <c r="F17" s="169">
        <f>E17*E17</f>
        <v>7.4546579663904424E-3</v>
      </c>
      <c r="G17" s="169">
        <f>AVERAGE($C$7:C17)</f>
        <v>-0.1769010575454546</v>
      </c>
      <c r="H17" s="169">
        <f>G17*G17</f>
        <v>3.1293984160700242E-2</v>
      </c>
      <c r="I17" s="169"/>
      <c r="J17" s="169">
        <f t="shared" si="0"/>
        <v>2.2146199510847793</v>
      </c>
      <c r="K17" s="172">
        <f>J17-'ICF SLR Module (1)'!J17</f>
        <v>0</v>
      </c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</row>
    <row r="18" spans="1:31" x14ac:dyDescent="0.25">
      <c r="A18" s="163"/>
      <c r="B18" s="163">
        <v>2005</v>
      </c>
      <c r="C18" s="169">
        <f>HLOOKUP(B18,'CO2 and Temp Alt 0 Alt 1'!$J$1:$DP$27,27,FALSE)</f>
        <v>0.86815092599999999</v>
      </c>
      <c r="D18" s="169"/>
      <c r="E18" s="169">
        <f>AVERAGE(C12:C17)</f>
        <v>0.12568139449999999</v>
      </c>
      <c r="F18" s="169">
        <f>E18*E18</f>
        <v>1.5795812923464627E-2</v>
      </c>
      <c r="G18" s="169">
        <f>AVERAGE($C$7:C18)</f>
        <v>-8.9813392250000054E-2</v>
      </c>
      <c r="H18" s="169">
        <f>G18*G18</f>
        <v>8.0664454274523706E-3</v>
      </c>
      <c r="I18" s="169"/>
      <c r="J18" s="169">
        <f t="shared" si="0"/>
        <v>3.4122962890311164</v>
      </c>
      <c r="K18" s="172">
        <f>J18-'ICF SLR Module (1)'!J18</f>
        <v>0</v>
      </c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</row>
    <row r="19" spans="1:31" x14ac:dyDescent="0.25">
      <c r="A19" s="163"/>
      <c r="B19" s="163">
        <v>2010</v>
      </c>
      <c r="C19" s="169">
        <f>HLOOKUP(B19,'CO2 and Temp Alt 0 Alt 1'!$J$1:$DP$27,27,FALSE)</f>
        <v>0.97556141699999999</v>
      </c>
      <c r="D19" s="169"/>
      <c r="E19" s="169">
        <f>AVERAGE(C13:C18)</f>
        <v>0.3537065488333333</v>
      </c>
      <c r="F19" s="169">
        <f>E19*E19</f>
        <v>0.1251083226875872</v>
      </c>
      <c r="G19" s="169">
        <f>AVERAGE($C$7:C19)</f>
        <v>-7.8614838461538925E-3</v>
      </c>
      <c r="H19" s="169">
        <f>G19*G19</f>
        <v>6.1802928263338593E-5</v>
      </c>
      <c r="I19" s="169"/>
      <c r="J19" s="169">
        <f t="shared" si="0"/>
        <v>4.8645840700193022</v>
      </c>
      <c r="K19" s="172">
        <f>J19-'ICF SLR Module (1)'!J19</f>
        <v>0</v>
      </c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</row>
    <row r="20" spans="1:31" x14ac:dyDescent="0.25">
      <c r="A20" s="163"/>
      <c r="B20" s="163">
        <v>2015</v>
      </c>
      <c r="C20" s="169">
        <f>HLOOKUP(B20,'CO2 and Temp Alt 0 Alt 1'!$J$1:$DP$27,27,FALSE)</f>
        <v>1.1155016129999999</v>
      </c>
      <c r="D20" s="169"/>
      <c r="E20" s="169">
        <f t="shared" ref="E20:E36" si="1">AVERAGE(C14:C19)</f>
        <v>0.59963345166666659</v>
      </c>
      <c r="F20" s="169">
        <f t="shared" ref="F20:F36" si="2">E20*E20</f>
        <v>0.35956027635768056</v>
      </c>
      <c r="G20" s="169">
        <f>AVERAGE($C$7:C20)</f>
        <v>7.2378737357142814E-2</v>
      </c>
      <c r="H20" s="169">
        <f t="shared" ref="H20:H36" si="3">G20*G20</f>
        <v>5.2386816214142606E-3</v>
      </c>
      <c r="I20" s="169"/>
      <c r="J20" s="169">
        <f t="shared" si="0"/>
        <v>6.5920869816241998</v>
      </c>
      <c r="K20" s="172">
        <f>J20-'ICF SLR Module (1)'!J20</f>
        <v>0</v>
      </c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</row>
    <row r="21" spans="1:31" x14ac:dyDescent="0.25">
      <c r="A21" s="163"/>
      <c r="B21" s="163">
        <v>2020</v>
      </c>
      <c r="C21" s="169">
        <f>HLOOKUP(B21,'CO2 and Temp Alt 0 Alt 1'!$J$1:$DP$27,27,FALSE)</f>
        <v>1.238923475</v>
      </c>
      <c r="D21" s="169"/>
      <c r="E21" s="169">
        <f t="shared" si="1"/>
        <v>0.81888372050000002</v>
      </c>
      <c r="F21" s="169">
        <f t="shared" si="2"/>
        <v>0.67057054769992219</v>
      </c>
      <c r="G21" s="169">
        <f>AVERAGE($C$7:C21)</f>
        <v>0.15014838653333332</v>
      </c>
      <c r="H21" s="169">
        <f t="shared" si="3"/>
        <v>2.2544537978563269E-2</v>
      </c>
      <c r="I21" s="169"/>
      <c r="J21" s="169">
        <f t="shared" si="0"/>
        <v>8.5549049479167145</v>
      </c>
      <c r="K21" s="172">
        <f>J21-'ICF SLR Module (1)'!J21</f>
        <v>0</v>
      </c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</row>
    <row r="22" spans="1:31" x14ac:dyDescent="0.25">
      <c r="A22" s="163"/>
      <c r="B22" s="163">
        <v>2025</v>
      </c>
      <c r="C22" s="169">
        <f>HLOOKUP(B22,'CO2 and Temp Alt 0 Alt 1'!$J$1:$DP$27,27,FALSE)</f>
        <v>1.3990753380000001</v>
      </c>
      <c r="D22" s="169"/>
      <c r="E22" s="169">
        <f t="shared" si="1"/>
        <v>0.91877210283333322</v>
      </c>
      <c r="F22" s="169">
        <f t="shared" si="2"/>
        <v>0.84414217694478499</v>
      </c>
      <c r="G22" s="169">
        <f>AVERAGE($C$7:C22)</f>
        <v>0.22820632099999999</v>
      </c>
      <c r="H22" s="169">
        <f t="shared" si="3"/>
        <v>5.2078124944355035E-2</v>
      </c>
      <c r="I22" s="169"/>
      <c r="J22" s="169">
        <f t="shared" si="0"/>
        <v>10.810573386994752</v>
      </c>
      <c r="K22" s="172">
        <f>J22-'ICF SLR Module (1)'!J22</f>
        <v>0</v>
      </c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</row>
    <row r="23" spans="1:31" x14ac:dyDescent="0.25">
      <c r="A23" s="163"/>
      <c r="B23" s="163">
        <v>2030</v>
      </c>
      <c r="C23" s="169">
        <f>HLOOKUP(B23,'CO2 and Temp Alt 0 Alt 1'!$J$1:$DP$27,27,FALSE)</f>
        <v>1.529084554</v>
      </c>
      <c r="D23" s="169"/>
      <c r="E23" s="169">
        <f t="shared" si="1"/>
        <v>1.0615572171666667</v>
      </c>
      <c r="F23" s="169">
        <f t="shared" si="2"/>
        <v>1.1269037253186376</v>
      </c>
      <c r="G23" s="169">
        <f>AVERAGE($C$7:C23)</f>
        <v>0.30472856999999998</v>
      </c>
      <c r="H23" s="169">
        <f t="shared" si="3"/>
        <v>9.2859501374244882E-2</v>
      </c>
      <c r="I23" s="169"/>
      <c r="J23" s="169">
        <f t="shared" si="0"/>
        <v>13.299579698592574</v>
      </c>
      <c r="K23" s="172">
        <f>J23-'ICF SLR Module (1)'!J23</f>
        <v>-1.8171143545941959E-4</v>
      </c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</row>
    <row r="24" spans="1:31" x14ac:dyDescent="0.25">
      <c r="A24" s="163"/>
      <c r="B24" s="163">
        <v>2035</v>
      </c>
      <c r="C24" s="169">
        <f>HLOOKUP(B24,'CO2 and Temp Alt 0 Alt 1'!$J$1:$DP$27,27,FALSE)</f>
        <v>1.697706221</v>
      </c>
      <c r="D24" s="169"/>
      <c r="E24" s="169">
        <f t="shared" si="1"/>
        <v>1.1877162205</v>
      </c>
      <c r="F24" s="169">
        <f t="shared" si="2"/>
        <v>1.4106698204388046</v>
      </c>
      <c r="G24" s="169">
        <f>AVERAGE($C$7:C24)</f>
        <v>0.38211621727777773</v>
      </c>
      <c r="H24" s="169">
        <f t="shared" si="3"/>
        <v>0.14601280350667784</v>
      </c>
      <c r="I24" s="169"/>
      <c r="J24" s="169">
        <f t="shared" si="0"/>
        <v>16.09637244959665</v>
      </c>
      <c r="K24" s="172">
        <f>J24-'ICF SLR Module (1)'!J24</f>
        <v>-4.3229036386804864E-4</v>
      </c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</row>
    <row r="25" spans="1:31" x14ac:dyDescent="0.25">
      <c r="A25" s="163"/>
      <c r="B25" s="163">
        <v>2040</v>
      </c>
      <c r="C25" s="169">
        <f>HLOOKUP(B25,'CO2 and Temp Alt 0 Alt 1'!$J$1:$DP$27,27,FALSE)</f>
        <v>1.851663574</v>
      </c>
      <c r="D25" s="169"/>
      <c r="E25" s="169">
        <f t="shared" si="1"/>
        <v>1.3259754363333334</v>
      </c>
      <c r="F25" s="169">
        <f t="shared" si="2"/>
        <v>1.7582108577593738</v>
      </c>
      <c r="G25" s="169">
        <f>AVERAGE($C$7:C25)</f>
        <v>0.45946081500000002</v>
      </c>
      <c r="H25" s="169">
        <f t="shared" si="3"/>
        <v>0.21110424052046425</v>
      </c>
      <c r="I25" s="169"/>
      <c r="J25" s="169">
        <f t="shared" si="0"/>
        <v>19.172585120557773</v>
      </c>
      <c r="K25" s="172">
        <f>J25-'ICF SLR Module (1)'!J25</f>
        <v>-6.2383581732561311E-4</v>
      </c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</row>
    <row r="26" spans="1:31" x14ac:dyDescent="0.25">
      <c r="A26" s="163"/>
      <c r="B26" s="163">
        <v>2045</v>
      </c>
      <c r="C26" s="169">
        <f>HLOOKUP(B26,'CO2 and Temp Alt 0 Alt 1'!$J$1:$DP$27,27,FALSE)</f>
        <v>1.994722691</v>
      </c>
      <c r="D26" s="169"/>
      <c r="E26" s="169">
        <f t="shared" si="1"/>
        <v>1.4719924625</v>
      </c>
      <c r="F26" s="169">
        <f t="shared" si="2"/>
        <v>2.1667618096568142</v>
      </c>
      <c r="G26" s="169">
        <f>AVERAGE($C$7:C26)</f>
        <v>0.53622390880000004</v>
      </c>
      <c r="H26" s="169">
        <f t="shared" si="3"/>
        <v>0.28753608036875078</v>
      </c>
      <c r="I26" s="169"/>
      <c r="J26" s="169">
        <f t="shared" si="0"/>
        <v>22.503407409867542</v>
      </c>
      <c r="K26" s="172">
        <f>J26-'ICF SLR Module (1)'!J26</f>
        <v>-8.8127563410367316E-4</v>
      </c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</row>
    <row r="27" spans="1:31" x14ac:dyDescent="0.25">
      <c r="A27" s="163"/>
      <c r="B27" s="163">
        <v>2050</v>
      </c>
      <c r="C27" s="169">
        <f>HLOOKUP(B27,'CO2 and Temp Alt 0 Alt 1'!$J$1:$DP$27,27,FALSE)</f>
        <v>2.1521710249999999</v>
      </c>
      <c r="D27" s="169"/>
      <c r="E27" s="169">
        <f t="shared" si="1"/>
        <v>1.6185293088333335</v>
      </c>
      <c r="F27" s="169">
        <f t="shared" si="2"/>
        <v>2.6196371235525082</v>
      </c>
      <c r="G27" s="169">
        <f>AVERAGE($C$7:C27)</f>
        <v>0.61317377147619045</v>
      </c>
      <c r="H27" s="169">
        <f t="shared" si="3"/>
        <v>0.37598207402633543</v>
      </c>
      <c r="I27" s="169"/>
      <c r="J27" s="169">
        <f t="shared" si="0"/>
        <v>26.120034060072307</v>
      </c>
      <c r="K27" s="172">
        <f>J27-'ICF SLR Module (1)'!J27</f>
        <v>-1.1388286989273411E-3</v>
      </c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</row>
    <row r="28" spans="1:31" x14ac:dyDescent="0.25">
      <c r="A28" s="163"/>
      <c r="B28" s="163">
        <v>2055</v>
      </c>
      <c r="C28" s="169">
        <f>HLOOKUP(B28,'CO2 and Temp Alt 0 Alt 1'!$J$1:$DP$27,27,FALSE)</f>
        <v>2.257771515</v>
      </c>
      <c r="D28" s="169"/>
      <c r="E28" s="169">
        <f t="shared" si="1"/>
        <v>1.7707372338333334</v>
      </c>
      <c r="F28" s="169">
        <f t="shared" si="2"/>
        <v>3.1355103512837252</v>
      </c>
      <c r="G28" s="169">
        <f>AVERAGE($C$7:C28)</f>
        <v>0.68792821436363638</v>
      </c>
      <c r="H28" s="169">
        <f t="shared" si="3"/>
        <v>0.47324522811754127</v>
      </c>
      <c r="I28" s="169"/>
      <c r="J28" s="169">
        <f t="shared" si="0"/>
        <v>29.89972848548414</v>
      </c>
      <c r="K28" s="172">
        <f>J28-'ICF SLR Module (1)'!J28</f>
        <v>-1.4030513944334189E-3</v>
      </c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</row>
    <row r="29" spans="1:31" x14ac:dyDescent="0.25">
      <c r="A29" s="163"/>
      <c r="B29" s="163">
        <v>2060</v>
      </c>
      <c r="C29" s="169">
        <f>HLOOKUP(B29,'CO2 and Temp Alt 0 Alt 1'!$J$1:$DP$27,27,FALSE)</f>
        <v>2.3698417109999999</v>
      </c>
      <c r="D29" s="169"/>
      <c r="E29" s="169">
        <f t="shared" si="1"/>
        <v>1.9138532633333334</v>
      </c>
      <c r="F29" s="169">
        <f t="shared" si="2"/>
        <v>3.6628343135716497</v>
      </c>
      <c r="G29" s="169">
        <f>AVERAGE($C$7:C29)</f>
        <v>0.76105488813043476</v>
      </c>
      <c r="H29" s="169">
        <f t="shared" si="3"/>
        <v>0.57920454274722855</v>
      </c>
      <c r="I29" s="169"/>
      <c r="J29" s="169">
        <f t="shared" si="0"/>
        <v>33.851011066404872</v>
      </c>
      <c r="K29" s="172">
        <f>J29-'ICF SLR Module (1)'!J29</f>
        <v>-1.6725287083261264E-3</v>
      </c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</row>
    <row r="30" spans="1:31" x14ac:dyDescent="0.25">
      <c r="A30" s="163"/>
      <c r="B30" s="163">
        <v>2065</v>
      </c>
      <c r="C30" s="169">
        <f>HLOOKUP(B30,'CO2 and Temp Alt 0 Alt 1'!$J$1:$DP$27,27,FALSE)</f>
        <v>2.4525570050000001</v>
      </c>
      <c r="D30" s="169"/>
      <c r="E30" s="169">
        <f t="shared" si="1"/>
        <v>2.0539794561666667</v>
      </c>
      <c r="F30" s="169">
        <f t="shared" si="2"/>
        <v>4.2188316063547155</v>
      </c>
      <c r="G30" s="169">
        <f>AVERAGE($C$7:C30)</f>
        <v>0.83153414299999995</v>
      </c>
      <c r="H30" s="169">
        <f t="shared" si="3"/>
        <v>0.69144903097474442</v>
      </c>
      <c r="I30" s="169"/>
      <c r="J30" s="169">
        <f t="shared" si="0"/>
        <v>37.896869362243343</v>
      </c>
      <c r="K30" s="172">
        <f>J30-'ICF SLR Module (1)'!J30</f>
        <v>-1.9563767636157081E-3</v>
      </c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</row>
    <row r="31" spans="1:31" x14ac:dyDescent="0.25">
      <c r="A31" s="163"/>
      <c r="B31" s="163">
        <v>2070</v>
      </c>
      <c r="C31" s="169">
        <f>HLOOKUP(B31,'CO2 and Temp Alt 0 Alt 1'!$J$1:$DP$27,27,FALSE)</f>
        <v>2.552801809</v>
      </c>
      <c r="D31" s="169"/>
      <c r="E31" s="169">
        <f t="shared" si="1"/>
        <v>2.1797879201666661</v>
      </c>
      <c r="F31" s="169">
        <f t="shared" si="2"/>
        <v>4.7514753769045202</v>
      </c>
      <c r="G31" s="169">
        <f>AVERAGE($C$7:C31)</f>
        <v>0.90038484963999987</v>
      </c>
      <c r="H31" s="169">
        <f t="shared" si="3"/>
        <v>0.81069287746124519</v>
      </c>
      <c r="I31" s="169"/>
      <c r="J31" s="169">
        <f t="shared" si="0"/>
        <v>42.074462980409578</v>
      </c>
      <c r="K31" s="172">
        <f>J31-'ICF SLR Module (1)'!J31</f>
        <v>-2.2176457316618325E-3</v>
      </c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</row>
    <row r="32" spans="1:31" x14ac:dyDescent="0.25">
      <c r="A32" s="163"/>
      <c r="B32" s="163">
        <v>2075</v>
      </c>
      <c r="C32" s="169">
        <f>HLOOKUP(B32,'CO2 and Temp Alt 0 Alt 1'!$J$1:$DP$27,27,FALSE)</f>
        <v>2.6068470050000001</v>
      </c>
      <c r="D32" s="169"/>
      <c r="E32" s="169">
        <f t="shared" si="1"/>
        <v>2.296644292666667</v>
      </c>
      <c r="F32" s="169">
        <f t="shared" si="2"/>
        <v>5.2745750070383757</v>
      </c>
      <c r="G32" s="169">
        <f>AVERAGE($C$7:C32)</f>
        <v>0.96601800946153837</v>
      </c>
      <c r="H32" s="169">
        <f t="shared" si="3"/>
        <v>0.93319079460403287</v>
      </c>
      <c r="I32" s="169"/>
      <c r="J32" s="169">
        <f t="shared" si="0"/>
        <v>46.264057809871062</v>
      </c>
      <c r="K32" s="172">
        <f>J32-'ICF SLR Module (1)'!J32</f>
        <v>-2.5144359724009746E-3</v>
      </c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</row>
    <row r="33" spans="1:31" x14ac:dyDescent="0.25">
      <c r="A33" s="163"/>
      <c r="B33" s="163">
        <v>2080</v>
      </c>
      <c r="C33" s="169">
        <f>HLOOKUP(B33,'CO2 and Temp Alt 0 Alt 1'!$J$1:$DP$27,27,FALSE)</f>
        <v>2.6710872010000002</v>
      </c>
      <c r="D33" s="169"/>
      <c r="E33" s="169">
        <f t="shared" si="1"/>
        <v>2.3986650116666666</v>
      </c>
      <c r="F33" s="169">
        <f t="shared" si="2"/>
        <v>5.7535938381938498</v>
      </c>
      <c r="G33" s="169">
        <f>AVERAGE($C$7:C33)</f>
        <v>1.029168720259259</v>
      </c>
      <c r="H33" s="169">
        <f t="shared" si="3"/>
        <v>1.0591882547600808</v>
      </c>
      <c r="I33" s="169"/>
      <c r="J33" s="169">
        <f t="shared" si="0"/>
        <v>50.486129561238471</v>
      </c>
      <c r="K33" s="172">
        <f>J33-'ICF SLR Module (1)'!J33</f>
        <v>-2.8348730587950399E-3</v>
      </c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</row>
    <row r="34" spans="1:31" x14ac:dyDescent="0.25">
      <c r="A34" s="163"/>
      <c r="B34" s="163">
        <v>2085</v>
      </c>
      <c r="C34" s="169">
        <f>HLOOKUP(B34,'CO2 and Temp Alt 0 Alt 1'!$J$1:$DP$27,27,FALSE)</f>
        <v>2.7223059260000002</v>
      </c>
      <c r="D34" s="169"/>
      <c r="E34" s="169">
        <f t="shared" si="1"/>
        <v>2.4851510409999999</v>
      </c>
      <c r="F34" s="169">
        <f t="shared" si="2"/>
        <v>6.1759756965833832</v>
      </c>
      <c r="G34" s="169">
        <f>AVERAGE($C$7:C34)</f>
        <v>1.0896379061785713</v>
      </c>
      <c r="H34" s="169">
        <f t="shared" si="3"/>
        <v>1.1873107665812208</v>
      </c>
      <c r="I34" s="169"/>
      <c r="J34" s="169">
        <f t="shared" si="0"/>
        <v>54.704423770205167</v>
      </c>
      <c r="K34" s="172">
        <f>J34-'ICF SLR Module (1)'!J34</f>
        <v>-3.1522627445212947E-3</v>
      </c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</row>
    <row r="35" spans="1:31" x14ac:dyDescent="0.25">
      <c r="A35" s="163"/>
      <c r="B35" s="163">
        <v>2090</v>
      </c>
      <c r="C35" s="169">
        <f>HLOOKUP(B35,'CO2 and Temp Alt 0 Alt 1'!$J$1:$DP$27,27,FALSE)</f>
        <v>2.7648802400000001</v>
      </c>
      <c r="D35" s="169"/>
      <c r="E35" s="169">
        <f t="shared" si="1"/>
        <v>2.5625734428333335</v>
      </c>
      <c r="F35" s="169">
        <f t="shared" si="2"/>
        <v>6.5667826499146846</v>
      </c>
      <c r="G35" s="169">
        <f>AVERAGE($C$7:C35)</f>
        <v>1.1474048832068964</v>
      </c>
      <c r="H35" s="169">
        <f t="shared" si="3"/>
        <v>1.3165379660070315</v>
      </c>
      <c r="I35" s="169"/>
      <c r="J35" s="169">
        <f t="shared" si="0"/>
        <v>58.894570521835568</v>
      </c>
      <c r="K35" s="172">
        <f>J35-'ICF SLR Module (1)'!J35</f>
        <v>-3.4653116369796066E-3</v>
      </c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</row>
    <row r="36" spans="1:31" x14ac:dyDescent="0.25">
      <c r="A36" s="163"/>
      <c r="B36" s="163">
        <v>2095</v>
      </c>
      <c r="C36" s="169">
        <f>HLOOKUP(B36,'CO2 and Temp Alt 0 Alt 1'!$J$1:$DP$27,27,FALSE)</f>
        <v>2.8024069069999999</v>
      </c>
      <c r="D36" s="169"/>
      <c r="E36" s="169">
        <f t="shared" si="1"/>
        <v>2.6284131976666667</v>
      </c>
      <c r="F36" s="169">
        <f t="shared" si="2"/>
        <v>6.9085559376683117</v>
      </c>
      <c r="G36" s="169">
        <f>AVERAGE($C$7:C36)</f>
        <v>1.2025716173333332</v>
      </c>
      <c r="H36" s="169">
        <f t="shared" si="3"/>
        <v>1.4461784948157088</v>
      </c>
      <c r="I36" s="169"/>
      <c r="J36" s="169">
        <f t="shared" si="0"/>
        <v>63.042379013110036</v>
      </c>
      <c r="K36" s="172">
        <f>J36-'ICF SLR Module (1)'!J36</f>
        <v>-3.7986621401771004E-3</v>
      </c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</row>
    <row r="37" spans="1:31" x14ac:dyDescent="0.25">
      <c r="A37" s="163"/>
      <c r="B37" s="163">
        <v>2100</v>
      </c>
      <c r="C37" s="169">
        <f>HLOOKUP(B37,'CO2 and Temp Alt 0 Alt 1'!$J$1:$DP$27,27,FALSE)</f>
        <v>2.8262820049999999</v>
      </c>
      <c r="D37" s="169"/>
      <c r="E37" s="169">
        <f>AVERAGE(C31:C36)</f>
        <v>2.686721514666667</v>
      </c>
      <c r="F37" s="169">
        <f>E37*E37</f>
        <v>7.2184724973727494</v>
      </c>
      <c r="G37" s="169">
        <f>AVERAGE($C$7:C37)</f>
        <v>1.2549493717741935</v>
      </c>
      <c r="H37" s="169">
        <f>G37*G37</f>
        <v>1.574897925716443</v>
      </c>
      <c r="I37" s="169"/>
      <c r="J37" s="169">
        <f>(SUMPRODUCT(E37:H37,$E$4:$H$4)+$D$4)*100</f>
        <v>67.112742327398706</v>
      </c>
      <c r="K37" s="172">
        <f>J37-'ICF SLR Module (1)'!J37</f>
        <v>-4.0999229548788207E-3</v>
      </c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</row>
    <row r="38" spans="1:31" x14ac:dyDescent="0.25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</row>
    <row r="39" spans="1:31" x14ac:dyDescent="0.25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</row>
    <row r="40" spans="1:31" x14ac:dyDescent="0.25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</row>
    <row r="41" spans="1:31" x14ac:dyDescent="0.25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</row>
    <row r="42" spans="1:31" x14ac:dyDescent="0.2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A9409-4B50-498C-9929-55DBAF6BEFB6}">
  <sheetPr codeName="Sheet13">
    <tabColor rgb="FF002060"/>
  </sheetPr>
  <dimension ref="A1:AE42"/>
  <sheetViews>
    <sheetView zoomScale="43" zoomScaleNormal="100" workbookViewId="0"/>
  </sheetViews>
  <sheetFormatPr defaultRowHeight="15" x14ac:dyDescent="0.25"/>
  <sheetData>
    <row r="1" spans="1:31" ht="15.75" x14ac:dyDescent="0.25">
      <c r="A1" s="163"/>
      <c r="B1" s="164" t="s">
        <v>8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</row>
    <row r="2" spans="1:31" x14ac:dyDescent="0.25">
      <c r="A2" s="163"/>
      <c r="B2" s="163"/>
      <c r="C2" s="163" t="s">
        <v>141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</row>
    <row r="3" spans="1:31" x14ac:dyDescent="0.25">
      <c r="A3" s="163"/>
      <c r="B3" s="163"/>
      <c r="C3" s="163"/>
      <c r="D3" s="106" t="s">
        <v>115</v>
      </c>
      <c r="E3" s="107" t="s">
        <v>116</v>
      </c>
      <c r="F3" s="107" t="s">
        <v>117</v>
      </c>
      <c r="G3" s="107" t="s">
        <v>118</v>
      </c>
      <c r="H3" s="107" t="s">
        <v>119</v>
      </c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</row>
    <row r="4" spans="1:31" x14ac:dyDescent="0.25">
      <c r="A4" s="163"/>
      <c r="B4" s="163"/>
      <c r="C4" s="163"/>
      <c r="D4" s="106">
        <f>VLOOKUP($B$1,'ICF SLR Lookup'!$A$5:$F$7,2,FALSE)</f>
        <v>5.0204760649369504E-2</v>
      </c>
      <c r="E4" s="106">
        <f>VLOOKUP($B$1,'ICF SLR Lookup'!$A$5:$F$7,3,FALSE)</f>
        <v>0</v>
      </c>
      <c r="F4" s="106">
        <f>VLOOKUP($B$1,'ICF SLR Lookup'!$A$5:$F$7,4,FALSE)</f>
        <v>0</v>
      </c>
      <c r="G4" s="106">
        <f>VLOOKUP($B$1,'ICF SLR Lookup'!$A$5:$F$7,5,FALSE)</f>
        <v>0.20014414173847508</v>
      </c>
      <c r="H4" s="106">
        <f>VLOOKUP($B$1,'ICF SLR Lookup'!$A$5:$F$7,6,FALSE)</f>
        <v>0.23477832540634516</v>
      </c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</row>
    <row r="5" spans="1:31" x14ac:dyDescent="0.25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</row>
    <row r="6" spans="1:31" x14ac:dyDescent="0.25">
      <c r="A6" s="163"/>
      <c r="B6" s="165"/>
      <c r="C6" s="166" t="s">
        <v>142</v>
      </c>
      <c r="D6" s="166" t="s">
        <v>143</v>
      </c>
      <c r="E6" s="166" t="s">
        <v>116</v>
      </c>
      <c r="F6" s="166" t="s">
        <v>117</v>
      </c>
      <c r="G6" s="166" t="s">
        <v>118</v>
      </c>
      <c r="H6" s="166" t="s">
        <v>119</v>
      </c>
      <c r="I6" s="163"/>
      <c r="J6" s="167" t="s">
        <v>144</v>
      </c>
      <c r="K6" s="168" t="s">
        <v>147</v>
      </c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</row>
    <row r="7" spans="1:31" x14ac:dyDescent="0.25">
      <c r="A7" s="163"/>
      <c r="B7" s="163">
        <v>1950</v>
      </c>
      <c r="C7" s="169">
        <v>-0.5</v>
      </c>
      <c r="D7" s="170"/>
      <c r="E7" s="170"/>
      <c r="F7" s="170"/>
      <c r="G7" s="170"/>
      <c r="H7" s="170"/>
      <c r="I7" s="169"/>
      <c r="J7" s="169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</row>
    <row r="8" spans="1:31" x14ac:dyDescent="0.25">
      <c r="A8" s="163"/>
      <c r="B8" s="163">
        <v>1955</v>
      </c>
      <c r="C8" s="169">
        <v>-0.5</v>
      </c>
      <c r="D8" s="170"/>
      <c r="E8" s="170"/>
      <c r="F8" s="170"/>
      <c r="G8" s="170"/>
      <c r="H8" s="170"/>
      <c r="I8" s="169"/>
      <c r="J8" s="169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</row>
    <row r="9" spans="1:31" x14ac:dyDescent="0.25">
      <c r="A9" s="163"/>
      <c r="B9" s="163">
        <v>1960</v>
      </c>
      <c r="C9" s="169">
        <v>-0.7</v>
      </c>
      <c r="D9" s="170"/>
      <c r="E9" s="170"/>
      <c r="F9" s="170"/>
      <c r="G9" s="170"/>
      <c r="H9" s="170"/>
      <c r="I9" s="169"/>
      <c r="J9" s="169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</row>
    <row r="10" spans="1:31" x14ac:dyDescent="0.25">
      <c r="A10" s="163"/>
      <c r="B10" s="163">
        <v>1965</v>
      </c>
      <c r="C10" s="169">
        <v>-0.5</v>
      </c>
      <c r="D10" s="170"/>
      <c r="E10" s="170"/>
      <c r="F10" s="170"/>
      <c r="G10" s="170"/>
      <c r="H10" s="170"/>
      <c r="I10" s="169"/>
      <c r="J10" s="169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</row>
    <row r="11" spans="1:31" x14ac:dyDescent="0.25">
      <c r="A11" s="163"/>
      <c r="B11" s="163">
        <v>1970</v>
      </c>
      <c r="C11" s="169">
        <v>-0.5</v>
      </c>
      <c r="D11" s="170"/>
      <c r="E11" s="170"/>
      <c r="F11" s="170"/>
      <c r="G11" s="170"/>
      <c r="H11" s="170"/>
      <c r="I11" s="169"/>
      <c r="J11" s="169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</row>
    <row r="12" spans="1:31" x14ac:dyDescent="0.25">
      <c r="A12" s="163"/>
      <c r="B12" s="163">
        <v>1975</v>
      </c>
      <c r="C12" s="169">
        <v>-0.5</v>
      </c>
      <c r="D12" s="170"/>
      <c r="E12" s="170"/>
      <c r="F12" s="170"/>
      <c r="G12" s="170"/>
      <c r="H12" s="170"/>
      <c r="I12" s="169"/>
      <c r="J12" s="169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</row>
    <row r="13" spans="1:31" x14ac:dyDescent="0.25">
      <c r="A13" s="163"/>
      <c r="B13" s="163">
        <v>1980</v>
      </c>
      <c r="C13" s="169">
        <v>-0.5</v>
      </c>
      <c r="D13" s="169"/>
      <c r="E13" s="169"/>
      <c r="F13" s="169"/>
      <c r="G13" s="169"/>
      <c r="H13" s="169"/>
      <c r="I13" s="169"/>
      <c r="J13" s="169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</row>
    <row r="14" spans="1:31" x14ac:dyDescent="0.25">
      <c r="A14" s="163"/>
      <c r="B14" s="163">
        <v>1985</v>
      </c>
      <c r="C14" s="169">
        <v>-0.2</v>
      </c>
      <c r="D14" s="170"/>
      <c r="E14" s="169"/>
      <c r="F14" s="169"/>
      <c r="G14" s="169"/>
      <c r="H14" s="169"/>
      <c r="I14" s="169"/>
      <c r="J14" s="169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</row>
    <row r="15" spans="1:31" x14ac:dyDescent="0.25">
      <c r="A15" s="163"/>
      <c r="B15" s="163">
        <v>1990</v>
      </c>
      <c r="C15" s="169">
        <f>HLOOKUP(B15,'CO2 and Temp Alt 2 Alt 3'!$J$1:$DP$7,7,FALSE)</f>
        <v>0.63959318099999996</v>
      </c>
      <c r="D15" s="169"/>
      <c r="E15" s="169">
        <f>AVERAGE(C9:C14)</f>
        <v>-0.48333333333333339</v>
      </c>
      <c r="F15" s="169">
        <f>E15*E15</f>
        <v>0.23361111111111116</v>
      </c>
      <c r="G15" s="169">
        <f>AVERAGE($C$7:C15)</f>
        <v>-0.36226742433333337</v>
      </c>
      <c r="H15" s="169">
        <f>G15*G15</f>
        <v>0.13123768673310743</v>
      </c>
      <c r="I15" s="169"/>
      <c r="J15" s="169">
        <f>(SUMPRODUCT(E15:H15,$E$4:$H$4)+$D$4)*100</f>
        <v>0.85108222477680151</v>
      </c>
      <c r="K15" s="173">
        <f>J15-'ICF SLR Module (1)'!J15</f>
        <v>0</v>
      </c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</row>
    <row r="16" spans="1:31" x14ac:dyDescent="0.25">
      <c r="A16" s="163"/>
      <c r="B16" s="163">
        <v>1995</v>
      </c>
      <c r="C16" s="169">
        <f>HLOOKUP(B16,'CO2 and Temp Alt 2 Alt 3'!$J$1:$DP$7,7,FALSE)</f>
        <v>0.54236465199999995</v>
      </c>
      <c r="D16" s="169"/>
      <c r="E16" s="169">
        <f>AVERAGE(C10:C15)</f>
        <v>-0.26006780316666672</v>
      </c>
      <c r="F16" s="169">
        <f>E16*E16</f>
        <v>6.7635262243936109E-2</v>
      </c>
      <c r="G16" s="169">
        <f>AVERAGE($C$7:C16)</f>
        <v>-0.27180421670000005</v>
      </c>
      <c r="H16" s="169">
        <f>G16*G16</f>
        <v>7.3877532215900585E-2</v>
      </c>
      <c r="I16" s="169"/>
      <c r="J16" s="169">
        <f t="shared" ref="J16:J36" si="0">(SUMPRODUCT(E16:H16,$E$4:$H$4)+$D$4)*100</f>
        <v>1.3149582275851959</v>
      </c>
      <c r="K16" s="173">
        <f>J16-'ICF SLR Module (1)'!J16</f>
        <v>0</v>
      </c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</row>
    <row r="17" spans="1:31" x14ac:dyDescent="0.25">
      <c r="A17" s="163"/>
      <c r="B17" s="163">
        <v>2000</v>
      </c>
      <c r="C17" s="169">
        <f>HLOOKUP(B17,'CO2 and Temp Alt 2 Alt 3'!$J$1:$DP$7,7,FALSE)</f>
        <v>0.77213053399999998</v>
      </c>
      <c r="D17" s="169"/>
      <c r="E17" s="169">
        <f>AVERAGE(C11:C16)</f>
        <v>-8.6340361166666671E-2</v>
      </c>
      <c r="F17" s="169">
        <f>E17*E17</f>
        <v>7.4546579663904424E-3</v>
      </c>
      <c r="G17" s="169">
        <f>AVERAGE($C$7:C17)</f>
        <v>-0.1769010575454546</v>
      </c>
      <c r="H17" s="169">
        <f>G17*G17</f>
        <v>3.1293984160700242E-2</v>
      </c>
      <c r="I17" s="169"/>
      <c r="J17" s="169">
        <f t="shared" si="0"/>
        <v>2.2146199510847793</v>
      </c>
      <c r="K17" s="173">
        <f>J17-'ICF SLR Module (1)'!J17</f>
        <v>0</v>
      </c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</row>
    <row r="18" spans="1:31" x14ac:dyDescent="0.25">
      <c r="A18" s="163"/>
      <c r="B18" s="163">
        <v>2005</v>
      </c>
      <c r="C18" s="169">
        <f>HLOOKUP(B18,'CO2 and Temp Alt 2 Alt 3'!$J$1:$DP$7,7,FALSE)</f>
        <v>0.86815092599999999</v>
      </c>
      <c r="D18" s="169"/>
      <c r="E18" s="169">
        <f>AVERAGE(C12:C17)</f>
        <v>0.12568139449999999</v>
      </c>
      <c r="F18" s="169">
        <f>E18*E18</f>
        <v>1.5795812923464627E-2</v>
      </c>
      <c r="G18" s="169">
        <f>AVERAGE($C$7:C18)</f>
        <v>-8.9813392250000054E-2</v>
      </c>
      <c r="H18" s="169">
        <f>G18*G18</f>
        <v>8.0664454274523706E-3</v>
      </c>
      <c r="I18" s="169"/>
      <c r="J18" s="169">
        <f t="shared" si="0"/>
        <v>3.4122962890311164</v>
      </c>
      <c r="K18" s="173">
        <f>J18-'ICF SLR Module (1)'!J18</f>
        <v>0</v>
      </c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</row>
    <row r="19" spans="1:31" x14ac:dyDescent="0.25">
      <c r="A19" s="163"/>
      <c r="B19" s="163">
        <v>2010</v>
      </c>
      <c r="C19" s="169">
        <f>HLOOKUP(B19,'CO2 and Temp Alt 2 Alt 3'!$J$1:$DP$7,7,FALSE)</f>
        <v>0.97556141699999999</v>
      </c>
      <c r="D19" s="169"/>
      <c r="E19" s="169">
        <f>AVERAGE(C13:C18)</f>
        <v>0.3537065488333333</v>
      </c>
      <c r="F19" s="169">
        <f>E19*E19</f>
        <v>0.1251083226875872</v>
      </c>
      <c r="G19" s="169">
        <f>AVERAGE($C$7:C19)</f>
        <v>-7.8614838461538925E-3</v>
      </c>
      <c r="H19" s="169">
        <f>G19*G19</f>
        <v>6.1802928263338593E-5</v>
      </c>
      <c r="I19" s="169"/>
      <c r="J19" s="169">
        <f t="shared" si="0"/>
        <v>4.8645840700193022</v>
      </c>
      <c r="K19" s="173">
        <f>J19-'ICF SLR Module (1)'!J19</f>
        <v>0</v>
      </c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</row>
    <row r="20" spans="1:31" x14ac:dyDescent="0.25">
      <c r="A20" s="163"/>
      <c r="B20" s="163">
        <v>2015</v>
      </c>
      <c r="C20" s="169">
        <f>HLOOKUP(B20,'CO2 and Temp Alt 2 Alt 3'!$J$1:$DP$7,7,FALSE)</f>
        <v>1.1155016129999999</v>
      </c>
      <c r="D20" s="169"/>
      <c r="E20" s="169">
        <f t="shared" ref="E20:E36" si="1">AVERAGE(C14:C19)</f>
        <v>0.59963345166666659</v>
      </c>
      <c r="F20" s="169">
        <f t="shared" ref="F20:F36" si="2">E20*E20</f>
        <v>0.35956027635768056</v>
      </c>
      <c r="G20" s="169">
        <f>AVERAGE($C$7:C20)</f>
        <v>7.2378737357142814E-2</v>
      </c>
      <c r="H20" s="169">
        <f t="shared" ref="H20:H36" si="3">G20*G20</f>
        <v>5.2386816214142606E-3</v>
      </c>
      <c r="I20" s="169"/>
      <c r="J20" s="169">
        <f t="shared" si="0"/>
        <v>6.5920869816241998</v>
      </c>
      <c r="K20" s="173">
        <f>J20-'ICF SLR Module (1)'!J20</f>
        <v>0</v>
      </c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</row>
    <row r="21" spans="1:31" x14ac:dyDescent="0.25">
      <c r="A21" s="163"/>
      <c r="B21" s="163">
        <v>2020</v>
      </c>
      <c r="C21" s="169">
        <f>HLOOKUP(B21,'CO2 and Temp Alt 2 Alt 3'!$J$1:$DP$7,7,FALSE)</f>
        <v>1.238923475</v>
      </c>
      <c r="D21" s="169"/>
      <c r="E21" s="169">
        <f t="shared" si="1"/>
        <v>0.81888372050000002</v>
      </c>
      <c r="F21" s="169">
        <f t="shared" si="2"/>
        <v>0.67057054769992219</v>
      </c>
      <c r="G21" s="169">
        <f>AVERAGE($C$7:C21)</f>
        <v>0.15014838653333332</v>
      </c>
      <c r="H21" s="169">
        <f t="shared" si="3"/>
        <v>2.2544537978563269E-2</v>
      </c>
      <c r="I21" s="169"/>
      <c r="J21" s="169">
        <f t="shared" si="0"/>
        <v>8.5549049479167145</v>
      </c>
      <c r="K21" s="173">
        <f>J21-'ICF SLR Module (1)'!J21</f>
        <v>0</v>
      </c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</row>
    <row r="22" spans="1:31" x14ac:dyDescent="0.25">
      <c r="A22" s="163"/>
      <c r="B22" s="163">
        <v>2025</v>
      </c>
      <c r="C22" s="169">
        <f>HLOOKUP(B22,'CO2 and Temp Alt 2 Alt 3'!$J$1:$DP$7,7,FALSE)</f>
        <v>1.399070338</v>
      </c>
      <c r="D22" s="169"/>
      <c r="E22" s="169">
        <f t="shared" si="1"/>
        <v>0.91877210283333322</v>
      </c>
      <c r="F22" s="169">
        <f t="shared" si="2"/>
        <v>0.84414217694478499</v>
      </c>
      <c r="G22" s="169">
        <f>AVERAGE($C$7:C22)</f>
        <v>0.22820600849999997</v>
      </c>
      <c r="H22" s="169">
        <f t="shared" si="3"/>
        <v>5.2077982315502057E-2</v>
      </c>
      <c r="I22" s="169"/>
      <c r="J22" s="169">
        <f t="shared" si="0"/>
        <v>10.810563783873997</v>
      </c>
      <c r="K22" s="173">
        <f>J22-'ICF SLR Module (1)'!J22</f>
        <v>-9.6031207554858611E-6</v>
      </c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</row>
    <row r="23" spans="1:31" x14ac:dyDescent="0.25">
      <c r="A23" s="163"/>
      <c r="B23" s="163">
        <v>2030</v>
      </c>
      <c r="C23" s="169">
        <f>HLOOKUP(B23,'CO2 and Temp Alt 2 Alt 3'!$J$1:$DP$7,7,FALSE)</f>
        <v>1.5290395539999999</v>
      </c>
      <c r="D23" s="169"/>
      <c r="E23" s="169">
        <f t="shared" si="1"/>
        <v>1.0615563838333333</v>
      </c>
      <c r="F23" s="169">
        <f t="shared" si="2"/>
        <v>1.1269019560573033</v>
      </c>
      <c r="G23" s="169">
        <f>AVERAGE($C$7:C23)</f>
        <v>0.30472562882352938</v>
      </c>
      <c r="H23" s="169">
        <f t="shared" si="3"/>
        <v>9.2857708861895399E-2</v>
      </c>
      <c r="I23" s="169"/>
      <c r="J23" s="169">
        <f t="shared" si="0"/>
        <v>13.299478748363763</v>
      </c>
      <c r="K23" s="173">
        <f>J23-'ICF SLR Module (1)'!J23</f>
        <v>-2.8266166427037831E-4</v>
      </c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</row>
    <row r="24" spans="1:31" x14ac:dyDescent="0.25">
      <c r="A24" s="163"/>
      <c r="B24" s="163">
        <v>2035</v>
      </c>
      <c r="C24" s="169">
        <f>HLOOKUP(B24,'CO2 and Temp Alt 2 Alt 3'!$J$1:$DP$7,7,FALSE)</f>
        <v>1.6976462210000001</v>
      </c>
      <c r="D24" s="169"/>
      <c r="E24" s="169">
        <f t="shared" si="1"/>
        <v>1.1877078871666666</v>
      </c>
      <c r="F24" s="169">
        <f t="shared" si="2"/>
        <v>1.4106500252379073</v>
      </c>
      <c r="G24" s="169">
        <f>AVERAGE($C$7:C24)</f>
        <v>0.38211010616666669</v>
      </c>
      <c r="H24" s="169">
        <f t="shared" si="3"/>
        <v>0.1460081332347013</v>
      </c>
      <c r="I24" s="169"/>
      <c r="J24" s="169">
        <f t="shared" si="0"/>
        <v>16.096140491424432</v>
      </c>
      <c r="K24" s="173">
        <f>J24-'ICF SLR Module (1)'!J24</f>
        <v>-6.6424853608637591E-4</v>
      </c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</row>
    <row r="25" spans="1:31" x14ac:dyDescent="0.25">
      <c r="A25" s="163"/>
      <c r="B25" s="163">
        <v>2040</v>
      </c>
      <c r="C25" s="169">
        <f>HLOOKUP(B25,'CO2 and Temp Alt 2 Alt 3'!$J$1:$DP$7,7,FALSE)</f>
        <v>1.8516435739999999</v>
      </c>
      <c r="D25" s="169"/>
      <c r="E25" s="169">
        <f t="shared" si="1"/>
        <v>1.3259571030000001</v>
      </c>
      <c r="F25" s="169">
        <f t="shared" si="2"/>
        <v>1.7581622389961529</v>
      </c>
      <c r="G25" s="169">
        <f>AVERAGE($C$7:C25)</f>
        <v>0.45945397289473683</v>
      </c>
      <c r="H25" s="169">
        <f t="shared" si="3"/>
        <v>0.21109795320875757</v>
      </c>
      <c r="I25" s="169"/>
      <c r="J25" s="169">
        <f t="shared" si="0"/>
        <v>19.172300567377832</v>
      </c>
      <c r="K25" s="173">
        <f>J25-'ICF SLR Module (1)'!J25</f>
        <v>-9.0838899726719546E-4</v>
      </c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</row>
    <row r="26" spans="1:31" x14ac:dyDescent="0.25">
      <c r="A26" s="163"/>
      <c r="B26" s="163">
        <v>2045</v>
      </c>
      <c r="C26" s="169">
        <f>HLOOKUP(B26,'CO2 and Temp Alt 2 Alt 3'!$J$1:$DP$7,7,FALSE)</f>
        <v>1.994657691</v>
      </c>
      <c r="D26" s="169"/>
      <c r="E26" s="169">
        <f t="shared" si="1"/>
        <v>1.4719707958333335</v>
      </c>
      <c r="F26" s="169">
        <f t="shared" si="2"/>
        <v>2.1666980237862172</v>
      </c>
      <c r="G26" s="169">
        <f>AVERAGE($C$7:C26)</f>
        <v>0.53621415880000001</v>
      </c>
      <c r="H26" s="169">
        <f t="shared" si="3"/>
        <v>0.28752562409759164</v>
      </c>
      <c r="I26" s="169"/>
      <c r="J26" s="169">
        <f t="shared" si="0"/>
        <v>22.502966778746075</v>
      </c>
      <c r="K26" s="173">
        <f>J26-'ICF SLR Module (1)'!J26</f>
        <v>-1.3219067555709785E-3</v>
      </c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</row>
    <row r="27" spans="1:31" x14ac:dyDescent="0.25">
      <c r="A27" s="163"/>
      <c r="B27" s="163">
        <v>2050</v>
      </c>
      <c r="C27" s="169">
        <f>HLOOKUP(B27,'CO2 and Temp Alt 2 Alt 3'!$J$1:$DP$7,7,FALSE)</f>
        <v>2.1520910249999998</v>
      </c>
      <c r="D27" s="169"/>
      <c r="E27" s="169">
        <f t="shared" si="1"/>
        <v>1.6184968088333334</v>
      </c>
      <c r="F27" s="169">
        <f t="shared" si="2"/>
        <v>2.6195319202036838</v>
      </c>
      <c r="G27" s="169">
        <f>AVERAGE($C$7:C27)</f>
        <v>0.61316067623809523</v>
      </c>
      <c r="H27" s="169">
        <f t="shared" si="3"/>
        <v>0.37596601488475823</v>
      </c>
      <c r="I27" s="169"/>
      <c r="J27" s="169">
        <f t="shared" si="0"/>
        <v>26.119394932716666</v>
      </c>
      <c r="K27" s="173">
        <f>J27-'ICF SLR Module (1)'!J27</f>
        <v>-1.7779560545676532E-3</v>
      </c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</row>
    <row r="28" spans="1:31" x14ac:dyDescent="0.25">
      <c r="A28" s="163"/>
      <c r="B28" s="163">
        <v>2055</v>
      </c>
      <c r="C28" s="169">
        <f>HLOOKUP(B28,'CO2 and Temp Alt 2 Alt 3'!$J$1:$DP$7,7,FALSE)</f>
        <v>2.2576565149999999</v>
      </c>
      <c r="D28" s="169"/>
      <c r="E28" s="169">
        <f t="shared" si="1"/>
        <v>1.7706914004999998</v>
      </c>
      <c r="F28" s="169">
        <f t="shared" si="2"/>
        <v>3.1353480358046508</v>
      </c>
      <c r="G28" s="169">
        <f>AVERAGE($C$7:C28)</f>
        <v>0.68791048709090918</v>
      </c>
      <c r="H28" s="169">
        <f t="shared" si="3"/>
        <v>0.47322083824965194</v>
      </c>
      <c r="I28" s="169"/>
      <c r="J28" s="169">
        <f t="shared" si="0"/>
        <v>29.898801063271605</v>
      </c>
      <c r="K28" s="173">
        <f>J28-'ICF SLR Module (1)'!J28</f>
        <v>-2.3304736069675869E-3</v>
      </c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</row>
    <row r="29" spans="1:31" x14ac:dyDescent="0.25">
      <c r="A29" s="163"/>
      <c r="B29" s="163">
        <v>2060</v>
      </c>
      <c r="C29" s="169">
        <f>HLOOKUP(B29,'CO2 and Temp Alt 2 Alt 3'!$J$1:$DP$7,7,FALSE)</f>
        <v>2.3696917110000002</v>
      </c>
      <c r="D29" s="169"/>
      <c r="E29" s="169">
        <f t="shared" si="1"/>
        <v>1.9137890966666664</v>
      </c>
      <c r="F29" s="169">
        <f t="shared" si="2"/>
        <v>3.6625887065202152</v>
      </c>
      <c r="G29" s="169">
        <f>AVERAGE($C$7:C29)</f>
        <v>0.7610314098695653</v>
      </c>
      <c r="H29" s="169">
        <f t="shared" si="3"/>
        <v>0.57916880680805827</v>
      </c>
      <c r="I29" s="169"/>
      <c r="J29" s="169">
        <f t="shared" si="0"/>
        <v>33.849702160372232</v>
      </c>
      <c r="K29" s="173">
        <f>J29-'ICF SLR Module (1)'!J29</f>
        <v>-2.981434740966904E-3</v>
      </c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</row>
    <row r="30" spans="1:31" x14ac:dyDescent="0.25">
      <c r="A30" s="163"/>
      <c r="B30" s="163">
        <v>2065</v>
      </c>
      <c r="C30" s="169">
        <f>HLOOKUP(B30,'CO2 and Temp Alt 2 Alt 3'!$J$1:$DP$7,7,FALSE)</f>
        <v>2.452372005</v>
      </c>
      <c r="D30" s="169"/>
      <c r="E30" s="169">
        <f t="shared" si="1"/>
        <v>2.0538977895000001</v>
      </c>
      <c r="F30" s="169">
        <f t="shared" si="2"/>
        <v>4.218496129712987</v>
      </c>
      <c r="G30" s="169">
        <f>AVERAGE($C$7:C30)</f>
        <v>0.83150393466666683</v>
      </c>
      <c r="H30" s="169">
        <f t="shared" si="3"/>
        <v>0.69139879336614851</v>
      </c>
      <c r="I30" s="169"/>
      <c r="J30" s="169">
        <f t="shared" si="0"/>
        <v>37.89508528998666</v>
      </c>
      <c r="K30" s="173">
        <f>J30-'ICF SLR Module (1)'!J30</f>
        <v>-3.7404490202987972E-3</v>
      </c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</row>
    <row r="31" spans="1:31" x14ac:dyDescent="0.25">
      <c r="A31" s="163"/>
      <c r="B31" s="163">
        <v>2070</v>
      </c>
      <c r="C31" s="169">
        <f>HLOOKUP(B31,'CO2 and Temp Alt 2 Alt 3'!$J$1:$DP$7,7,FALSE)</f>
        <v>2.5526068089999998</v>
      </c>
      <c r="D31" s="169"/>
      <c r="E31" s="169">
        <f t="shared" si="1"/>
        <v>2.1796854201666664</v>
      </c>
      <c r="F31" s="169">
        <f t="shared" si="2"/>
        <v>4.7510285308871376</v>
      </c>
      <c r="G31" s="169">
        <f>AVERAGE($C$7:C31)</f>
        <v>0.90034804964000015</v>
      </c>
      <c r="H31" s="169">
        <f t="shared" si="3"/>
        <v>0.81062661049055218</v>
      </c>
      <c r="I31" s="169"/>
      <c r="J31" s="169">
        <f t="shared" si="0"/>
        <v>42.07217064512708</v>
      </c>
      <c r="K31" s="173">
        <f>J31-'ICF SLR Module (1)'!J31</f>
        <v>-4.5099810141593366E-3</v>
      </c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</row>
    <row r="32" spans="1:31" x14ac:dyDescent="0.25">
      <c r="A32" s="163"/>
      <c r="B32" s="163">
        <v>2075</v>
      </c>
      <c r="C32" s="169">
        <f>HLOOKUP(B32,'CO2 and Temp Alt 2 Alt 3'!$J$1:$DP$7,7,FALSE)</f>
        <v>2.6066020050000001</v>
      </c>
      <c r="D32" s="169"/>
      <c r="E32" s="169">
        <f t="shared" si="1"/>
        <v>2.2965126260000002</v>
      </c>
      <c r="F32" s="169">
        <f t="shared" si="2"/>
        <v>5.273970241377417</v>
      </c>
      <c r="G32" s="169">
        <f>AVERAGE($C$7:C32)</f>
        <v>0.96597320176923085</v>
      </c>
      <c r="H32" s="169">
        <f t="shared" si="3"/>
        <v>0.93310422653629921</v>
      </c>
      <c r="I32" s="169"/>
      <c r="J32" s="169">
        <f t="shared" si="0"/>
        <v>46.261128579561429</v>
      </c>
      <c r="K32" s="173">
        <f>J32-'ICF SLR Module (1)'!J32</f>
        <v>-5.4436662820336323E-3</v>
      </c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</row>
    <row r="33" spans="1:31" x14ac:dyDescent="0.25">
      <c r="A33" s="163"/>
      <c r="B33" s="163">
        <v>2080</v>
      </c>
      <c r="C33" s="169">
        <f>HLOOKUP(B33,'CO2 and Temp Alt 2 Alt 3'!$J$1:$DP$7,7,FALSE)</f>
        <v>2.670787201</v>
      </c>
      <c r="D33" s="169"/>
      <c r="E33" s="169">
        <f t="shared" si="1"/>
        <v>2.398503345</v>
      </c>
      <c r="F33" s="169">
        <f t="shared" si="2"/>
        <v>5.7528182959761889</v>
      </c>
      <c r="G33" s="169">
        <f>AVERAGE($C$7:C33)</f>
        <v>1.029114461</v>
      </c>
      <c r="H33" s="169">
        <f t="shared" si="3"/>
        <v>1.0590765738393206</v>
      </c>
      <c r="I33" s="169"/>
      <c r="J33" s="169">
        <f t="shared" si="0"/>
        <v>50.482421567995303</v>
      </c>
      <c r="K33" s="173">
        <f>J33-'ICF SLR Module (1)'!J33</f>
        <v>-6.5428663019631017E-3</v>
      </c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</row>
    <row r="34" spans="1:31" x14ac:dyDescent="0.25">
      <c r="A34" s="163"/>
      <c r="B34" s="163">
        <v>2085</v>
      </c>
      <c r="C34" s="169">
        <f>HLOOKUP(B34,'CO2 and Temp Alt 2 Alt 3'!$J$1:$DP$7,7,FALSE)</f>
        <v>2.722005926</v>
      </c>
      <c r="D34" s="169"/>
      <c r="E34" s="169">
        <f t="shared" si="1"/>
        <v>2.4849527076666664</v>
      </c>
      <c r="F34" s="169">
        <f t="shared" si="2"/>
        <v>6.1749899593398974</v>
      </c>
      <c r="G34" s="169">
        <f>AVERAGE($C$7:C34)</f>
        <v>1.0895748704642858</v>
      </c>
      <c r="H34" s="169">
        <f t="shared" si="3"/>
        <v>1.1871733983472652</v>
      </c>
      <c r="I34" s="169"/>
      <c r="J34" s="169">
        <f t="shared" si="0"/>
        <v>54.699937038918499</v>
      </c>
      <c r="K34" s="173">
        <f>J34-'ICF SLR Module (1)'!J34</f>
        <v>-7.6389940311898386E-3</v>
      </c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</row>
    <row r="35" spans="1:31" x14ac:dyDescent="0.25">
      <c r="A35" s="163"/>
      <c r="B35" s="163">
        <v>2090</v>
      </c>
      <c r="C35" s="169">
        <f>HLOOKUP(B35,'CO2 and Temp Alt 2 Alt 3'!$J$1:$DP$7,7,FALSE)</f>
        <v>2.7645452399999999</v>
      </c>
      <c r="D35" s="169"/>
      <c r="E35" s="169">
        <f t="shared" si="1"/>
        <v>2.5623442761666668</v>
      </c>
      <c r="F35" s="169">
        <f t="shared" si="2"/>
        <v>6.5656081896040801</v>
      </c>
      <c r="G35" s="169">
        <f>AVERAGE($C$7:C35)</f>
        <v>1.1473324694137932</v>
      </c>
      <c r="H35" s="169">
        <f t="shared" si="3"/>
        <v>1.3163717953711527</v>
      </c>
      <c r="I35" s="169"/>
      <c r="J35" s="169">
        <f t="shared" si="0"/>
        <v>58.889219875826171</v>
      </c>
      <c r="K35" s="173">
        <f>J35-'ICF SLR Module (1)'!J35</f>
        <v>-8.8159576463766598E-3</v>
      </c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</row>
    <row r="36" spans="1:31" x14ac:dyDescent="0.25">
      <c r="A36" s="163"/>
      <c r="B36" s="163">
        <v>2095</v>
      </c>
      <c r="C36" s="169">
        <f>HLOOKUP(B36,'CO2 and Temp Alt 2 Alt 3'!$J$1:$DP$7,7,FALSE)</f>
        <v>2.802006907</v>
      </c>
      <c r="D36" s="169"/>
      <c r="E36" s="169">
        <f t="shared" si="1"/>
        <v>2.6281531976666668</v>
      </c>
      <c r="F36" s="169">
        <f t="shared" si="2"/>
        <v>6.9071892304055256</v>
      </c>
      <c r="G36" s="169">
        <f>AVERAGE($C$7:C36)</f>
        <v>1.2024882840000002</v>
      </c>
      <c r="H36" s="169">
        <f t="shared" si="3"/>
        <v>1.4459780731572651</v>
      </c>
      <c r="I36" s="169"/>
      <c r="J36" s="169">
        <f t="shared" si="0"/>
        <v>63.036005679127761</v>
      </c>
      <c r="K36" s="173">
        <f>J36-'ICF SLR Module (1)'!J36</f>
        <v>-1.0171996122451787E-2</v>
      </c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</row>
    <row r="37" spans="1:31" x14ac:dyDescent="0.25">
      <c r="A37" s="163"/>
      <c r="B37" s="163">
        <v>2100</v>
      </c>
      <c r="C37" s="169">
        <f>HLOOKUP(B37,'CO2 and Temp Alt 2 Alt 3'!$J$1:$DP$7,7,FALSE)</f>
        <v>2.825892005</v>
      </c>
      <c r="D37" s="169"/>
      <c r="E37" s="169">
        <f>AVERAGE(C31:C36)</f>
        <v>2.6864256813333331</v>
      </c>
      <c r="F37" s="169">
        <f>E37*E37</f>
        <v>7.2168829413272633</v>
      </c>
      <c r="G37" s="169">
        <f>AVERAGE($C$7:C37)</f>
        <v>1.2548561459677421</v>
      </c>
      <c r="H37" s="169">
        <f>G37*G37</f>
        <v>1.5746639470730153</v>
      </c>
      <c r="I37" s="169"/>
      <c r="J37" s="169">
        <f>(SUMPRODUCT(E37:H37,$E$4:$H$4)+$D$4)*100</f>
        <v>67.105383156088223</v>
      </c>
      <c r="K37" s="173">
        <f>J37-'ICF SLR Module (1)'!J37</f>
        <v>-1.1459094265362069E-2</v>
      </c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</row>
    <row r="38" spans="1:31" x14ac:dyDescent="0.25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</row>
    <row r="39" spans="1:31" x14ac:dyDescent="0.25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</row>
    <row r="40" spans="1:31" x14ac:dyDescent="0.25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</row>
    <row r="41" spans="1:31" x14ac:dyDescent="0.25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</row>
    <row r="42" spans="1:31" x14ac:dyDescent="0.2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D7F5D-76AC-46C2-905F-296B8713A625}">
  <sheetPr codeName="Sheet12">
    <tabColor rgb="FF002060"/>
  </sheetPr>
  <dimension ref="A1:AE42"/>
  <sheetViews>
    <sheetView tabSelected="1" zoomScale="63" workbookViewId="0"/>
  </sheetViews>
  <sheetFormatPr defaultRowHeight="15" x14ac:dyDescent="0.25"/>
  <sheetData>
    <row r="1" spans="1:31" ht="15.75" x14ac:dyDescent="0.25">
      <c r="A1" s="163"/>
      <c r="B1" s="164" t="s">
        <v>8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</row>
    <row r="2" spans="1:31" x14ac:dyDescent="0.25">
      <c r="A2" s="163"/>
      <c r="B2" s="163"/>
      <c r="C2" s="163" t="s">
        <v>141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</row>
    <row r="3" spans="1:31" x14ac:dyDescent="0.25">
      <c r="A3" s="163"/>
      <c r="B3" s="163"/>
      <c r="C3" s="163"/>
      <c r="D3" s="106" t="s">
        <v>115</v>
      </c>
      <c r="E3" s="107" t="s">
        <v>116</v>
      </c>
      <c r="F3" s="107" t="s">
        <v>117</v>
      </c>
      <c r="G3" s="107" t="s">
        <v>118</v>
      </c>
      <c r="H3" s="107" t="s">
        <v>119</v>
      </c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</row>
    <row r="4" spans="1:31" x14ac:dyDescent="0.25">
      <c r="A4" s="163"/>
      <c r="B4" s="163"/>
      <c r="C4" s="163"/>
      <c r="D4" s="106">
        <f>VLOOKUP($B$1,'ICF SLR Lookup'!$A$5:$F$7,2,FALSE)</f>
        <v>5.0204760649369504E-2</v>
      </c>
      <c r="E4" s="106">
        <f>VLOOKUP($B$1,'ICF SLR Lookup'!$A$5:$F$7,3,FALSE)</f>
        <v>0</v>
      </c>
      <c r="F4" s="106">
        <f>VLOOKUP($B$1,'ICF SLR Lookup'!$A$5:$F$7,4,FALSE)</f>
        <v>0</v>
      </c>
      <c r="G4" s="106">
        <f>VLOOKUP($B$1,'ICF SLR Lookup'!$A$5:$F$7,5,FALSE)</f>
        <v>0.20014414173847508</v>
      </c>
      <c r="H4" s="106">
        <f>VLOOKUP($B$1,'ICF SLR Lookup'!$A$5:$F$7,6,FALSE)</f>
        <v>0.23477832540634516</v>
      </c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</row>
    <row r="5" spans="1:31" x14ac:dyDescent="0.25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</row>
    <row r="6" spans="1:31" x14ac:dyDescent="0.25">
      <c r="A6" s="163"/>
      <c r="B6" s="204"/>
      <c r="C6" s="166" t="s">
        <v>142</v>
      </c>
      <c r="D6" s="166" t="s">
        <v>143</v>
      </c>
      <c r="E6" s="166" t="s">
        <v>116</v>
      </c>
      <c r="F6" s="166" t="s">
        <v>117</v>
      </c>
      <c r="G6" s="166" t="s">
        <v>118</v>
      </c>
      <c r="H6" s="166" t="s">
        <v>119</v>
      </c>
      <c r="I6" s="163"/>
      <c r="J6" s="167" t="s">
        <v>144</v>
      </c>
      <c r="K6" s="168" t="s">
        <v>148</v>
      </c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</row>
    <row r="7" spans="1:31" x14ac:dyDescent="0.25">
      <c r="A7" s="163"/>
      <c r="B7" s="163">
        <v>1950</v>
      </c>
      <c r="C7" s="169">
        <v>-0.5</v>
      </c>
      <c r="D7" s="170"/>
      <c r="E7" s="170"/>
      <c r="F7" s="170"/>
      <c r="G7" s="170"/>
      <c r="H7" s="170"/>
      <c r="I7" s="169"/>
      <c r="J7" s="169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</row>
    <row r="8" spans="1:31" x14ac:dyDescent="0.25">
      <c r="A8" s="163"/>
      <c r="B8" s="163">
        <v>1955</v>
      </c>
      <c r="C8" s="169">
        <v>-0.5</v>
      </c>
      <c r="D8" s="170"/>
      <c r="E8" s="170"/>
      <c r="F8" s="170"/>
      <c r="G8" s="170"/>
      <c r="H8" s="170"/>
      <c r="I8" s="169"/>
      <c r="J8" s="169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</row>
    <row r="9" spans="1:31" x14ac:dyDescent="0.25">
      <c r="A9" s="163"/>
      <c r="B9" s="163">
        <v>1960</v>
      </c>
      <c r="C9" s="169">
        <v>-0.7</v>
      </c>
      <c r="D9" s="170"/>
      <c r="E9" s="170"/>
      <c r="F9" s="170"/>
      <c r="G9" s="170"/>
      <c r="H9" s="170"/>
      <c r="I9" s="169"/>
      <c r="J9" s="169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</row>
    <row r="10" spans="1:31" x14ac:dyDescent="0.25">
      <c r="A10" s="163"/>
      <c r="B10" s="163">
        <v>1965</v>
      </c>
      <c r="C10" s="169">
        <v>-0.5</v>
      </c>
      <c r="D10" s="170"/>
      <c r="E10" s="170"/>
      <c r="F10" s="170"/>
      <c r="G10" s="170"/>
      <c r="H10" s="170"/>
      <c r="I10" s="169"/>
      <c r="J10" s="169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</row>
    <row r="11" spans="1:31" x14ac:dyDescent="0.25">
      <c r="A11" s="163"/>
      <c r="B11" s="163">
        <v>1970</v>
      </c>
      <c r="C11" s="169">
        <v>-0.5</v>
      </c>
      <c r="D11" s="170"/>
      <c r="E11" s="170"/>
      <c r="F11" s="170"/>
      <c r="G11" s="170"/>
      <c r="H11" s="170"/>
      <c r="I11" s="169"/>
      <c r="J11" s="169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</row>
    <row r="12" spans="1:31" x14ac:dyDescent="0.25">
      <c r="A12" s="163"/>
      <c r="B12" s="163">
        <v>1975</v>
      </c>
      <c r="C12" s="169">
        <v>-0.5</v>
      </c>
      <c r="D12" s="170"/>
      <c r="E12" s="170"/>
      <c r="F12" s="170"/>
      <c r="G12" s="170"/>
      <c r="H12" s="170"/>
      <c r="I12" s="169"/>
      <c r="J12" s="169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</row>
    <row r="13" spans="1:31" x14ac:dyDescent="0.25">
      <c r="A13" s="163"/>
      <c r="B13" s="163">
        <v>1980</v>
      </c>
      <c r="C13" s="169">
        <v>-0.5</v>
      </c>
      <c r="D13" s="169"/>
      <c r="E13" s="169"/>
      <c r="F13" s="169"/>
      <c r="G13" s="169"/>
      <c r="H13" s="169"/>
      <c r="I13" s="169"/>
      <c r="J13" s="169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</row>
    <row r="14" spans="1:31" x14ac:dyDescent="0.25">
      <c r="A14" s="163"/>
      <c r="B14" s="163">
        <v>1985</v>
      </c>
      <c r="C14" s="169">
        <v>-0.2</v>
      </c>
      <c r="D14" s="170"/>
      <c r="E14" s="169"/>
      <c r="F14" s="169"/>
      <c r="G14" s="169"/>
      <c r="H14" s="169"/>
      <c r="I14" s="169"/>
      <c r="J14" s="169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</row>
    <row r="15" spans="1:31" x14ac:dyDescent="0.25">
      <c r="A15" s="163"/>
      <c r="B15" s="163">
        <v>1990</v>
      </c>
      <c r="C15" s="169">
        <f>HLOOKUP(B15,'CO2 and Temp Alt 2 Alt 3'!$J$1:$DP$27,27,FALSE)</f>
        <v>0.63959318099999996</v>
      </c>
      <c r="D15" s="169"/>
      <c r="E15" s="169">
        <f>AVERAGE(C9:C14)</f>
        <v>-0.48333333333333339</v>
      </c>
      <c r="F15" s="169">
        <f>E15*E15</f>
        <v>0.23361111111111116</v>
      </c>
      <c r="G15" s="169">
        <f>AVERAGE($C$7:C15)</f>
        <v>-0.36226742433333337</v>
      </c>
      <c r="H15" s="169">
        <f>G15*G15</f>
        <v>0.13123768673310743</v>
      </c>
      <c r="I15" s="169"/>
      <c r="J15" s="169">
        <f>(SUMPRODUCT(E15:H15,$E$4:$H$4)+$D$4)*100</f>
        <v>0.85108222477680151</v>
      </c>
      <c r="K15" s="172">
        <f>J15-'ICF SLR Module (1)'!J15</f>
        <v>0</v>
      </c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</row>
    <row r="16" spans="1:31" x14ac:dyDescent="0.25">
      <c r="A16" s="163"/>
      <c r="B16" s="163">
        <v>1995</v>
      </c>
      <c r="C16" s="169">
        <f>HLOOKUP(B16,'CO2 and Temp Alt 2 Alt 3'!$J$1:$DP$27,27,FALSE)</f>
        <v>0.54236465199999995</v>
      </c>
      <c r="D16" s="169"/>
      <c r="E16" s="169">
        <f>AVERAGE(C10:C15)</f>
        <v>-0.26006780316666672</v>
      </c>
      <c r="F16" s="169">
        <f>E16*E16</f>
        <v>6.7635262243936109E-2</v>
      </c>
      <c r="G16" s="169">
        <f>AVERAGE($C$7:C16)</f>
        <v>-0.27180421670000005</v>
      </c>
      <c r="H16" s="169">
        <f>G16*G16</f>
        <v>7.3877532215900585E-2</v>
      </c>
      <c r="I16" s="169"/>
      <c r="J16" s="169">
        <f t="shared" ref="J16:J36" si="0">(SUMPRODUCT(E16:H16,$E$4:$H$4)+$D$4)*100</f>
        <v>1.3149582275851959</v>
      </c>
      <c r="K16" s="172">
        <f>J16-'ICF SLR Module (1)'!J16</f>
        <v>0</v>
      </c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</row>
    <row r="17" spans="1:31" x14ac:dyDescent="0.25">
      <c r="A17" s="163"/>
      <c r="B17" s="163">
        <v>2000</v>
      </c>
      <c r="C17" s="169">
        <f>HLOOKUP(B17,'CO2 and Temp Alt 2 Alt 3'!$J$1:$DP$27,27,FALSE)</f>
        <v>0.77213053399999998</v>
      </c>
      <c r="D17" s="169"/>
      <c r="E17" s="169">
        <f>AVERAGE(C11:C16)</f>
        <v>-8.6340361166666671E-2</v>
      </c>
      <c r="F17" s="169">
        <f>E17*E17</f>
        <v>7.4546579663904424E-3</v>
      </c>
      <c r="G17" s="169">
        <f>AVERAGE($C$7:C17)</f>
        <v>-0.1769010575454546</v>
      </c>
      <c r="H17" s="169">
        <f>G17*G17</f>
        <v>3.1293984160700242E-2</v>
      </c>
      <c r="I17" s="169"/>
      <c r="J17" s="169">
        <f t="shared" si="0"/>
        <v>2.2146199510847793</v>
      </c>
      <c r="K17" s="172">
        <f>J17-'ICF SLR Module (1)'!J17</f>
        <v>0</v>
      </c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</row>
    <row r="18" spans="1:31" x14ac:dyDescent="0.25">
      <c r="A18" s="163"/>
      <c r="B18" s="163">
        <v>2005</v>
      </c>
      <c r="C18" s="169">
        <f>HLOOKUP(B18,'CO2 and Temp Alt 2 Alt 3'!$J$1:$DP$27,27,FALSE)</f>
        <v>0.86815092599999999</v>
      </c>
      <c r="D18" s="169"/>
      <c r="E18" s="169">
        <f>AVERAGE(C12:C17)</f>
        <v>0.12568139449999999</v>
      </c>
      <c r="F18" s="169">
        <f>E18*E18</f>
        <v>1.5795812923464627E-2</v>
      </c>
      <c r="G18" s="169">
        <f>AVERAGE($C$7:C18)</f>
        <v>-8.9813392250000054E-2</v>
      </c>
      <c r="H18" s="169">
        <f>G18*G18</f>
        <v>8.0664454274523706E-3</v>
      </c>
      <c r="I18" s="169"/>
      <c r="J18" s="169">
        <f t="shared" si="0"/>
        <v>3.4122962890311164</v>
      </c>
      <c r="K18" s="172">
        <f>J18-'ICF SLR Module (1)'!J18</f>
        <v>0</v>
      </c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</row>
    <row r="19" spans="1:31" x14ac:dyDescent="0.25">
      <c r="A19" s="163"/>
      <c r="B19" s="163">
        <v>2010</v>
      </c>
      <c r="C19" s="169">
        <f>HLOOKUP(B19,'CO2 and Temp Alt 2 Alt 3'!$J$1:$DP$27,27,FALSE)</f>
        <v>0.97556141699999999</v>
      </c>
      <c r="D19" s="169"/>
      <c r="E19" s="169">
        <f>AVERAGE(C13:C18)</f>
        <v>0.3537065488333333</v>
      </c>
      <c r="F19" s="169">
        <f>E19*E19</f>
        <v>0.1251083226875872</v>
      </c>
      <c r="G19" s="169">
        <f>AVERAGE($C$7:C19)</f>
        <v>-7.8614838461538925E-3</v>
      </c>
      <c r="H19" s="169">
        <f>G19*G19</f>
        <v>6.1802928263338593E-5</v>
      </c>
      <c r="I19" s="169"/>
      <c r="J19" s="169">
        <f t="shared" si="0"/>
        <v>4.8645840700193022</v>
      </c>
      <c r="K19" s="172">
        <f>J19-'ICF SLR Module (1)'!J19</f>
        <v>0</v>
      </c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</row>
    <row r="20" spans="1:31" x14ac:dyDescent="0.25">
      <c r="A20" s="163"/>
      <c r="B20" s="163">
        <v>2015</v>
      </c>
      <c r="C20" s="169">
        <f>HLOOKUP(B20,'CO2 and Temp Alt 2 Alt 3'!$J$1:$DP$27,27,FALSE)</f>
        <v>1.1155016129999999</v>
      </c>
      <c r="D20" s="169"/>
      <c r="E20" s="169">
        <f t="shared" ref="E20:E36" si="1">AVERAGE(C14:C19)</f>
        <v>0.59963345166666659</v>
      </c>
      <c r="F20" s="169">
        <f t="shared" ref="F20:F36" si="2">E20*E20</f>
        <v>0.35956027635768056</v>
      </c>
      <c r="G20" s="169">
        <f>AVERAGE($C$7:C20)</f>
        <v>7.2378737357142814E-2</v>
      </c>
      <c r="H20" s="169">
        <f t="shared" ref="H20:H36" si="3">G20*G20</f>
        <v>5.2386816214142606E-3</v>
      </c>
      <c r="I20" s="169"/>
      <c r="J20" s="169">
        <f t="shared" si="0"/>
        <v>6.5920869816241998</v>
      </c>
      <c r="K20" s="172">
        <f>J20-'ICF SLR Module (1)'!J20</f>
        <v>0</v>
      </c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</row>
    <row r="21" spans="1:31" x14ac:dyDescent="0.25">
      <c r="A21" s="163"/>
      <c r="B21" s="163">
        <v>2020</v>
      </c>
      <c r="C21" s="169">
        <f>HLOOKUP(B21,'CO2 and Temp Alt 2 Alt 3'!$J$1:$DP$27,27,FALSE)</f>
        <v>1.238923475</v>
      </c>
      <c r="D21" s="169"/>
      <c r="E21" s="169">
        <f t="shared" si="1"/>
        <v>0.81888372050000002</v>
      </c>
      <c r="F21" s="169">
        <f t="shared" si="2"/>
        <v>0.67057054769992219</v>
      </c>
      <c r="G21" s="169">
        <f>AVERAGE($C$7:C21)</f>
        <v>0.15014838653333332</v>
      </c>
      <c r="H21" s="169">
        <f t="shared" si="3"/>
        <v>2.2544537978563269E-2</v>
      </c>
      <c r="I21" s="169"/>
      <c r="J21" s="169">
        <f t="shared" si="0"/>
        <v>8.5549049479167145</v>
      </c>
      <c r="K21" s="172">
        <f>J21-'ICF SLR Module (1)'!J21</f>
        <v>0</v>
      </c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</row>
    <row r="22" spans="1:31" x14ac:dyDescent="0.25">
      <c r="A22" s="163"/>
      <c r="B22" s="163">
        <v>2025</v>
      </c>
      <c r="C22" s="169">
        <f>HLOOKUP(B22,'CO2 and Temp Alt 2 Alt 3'!$J$1:$DP$27,27,FALSE)</f>
        <v>1.399070338</v>
      </c>
      <c r="D22" s="169"/>
      <c r="E22" s="169">
        <f t="shared" si="1"/>
        <v>0.91877210283333322</v>
      </c>
      <c r="F22" s="169">
        <f t="shared" si="2"/>
        <v>0.84414217694478499</v>
      </c>
      <c r="G22" s="169">
        <f>AVERAGE($C$7:C22)</f>
        <v>0.22820600849999997</v>
      </c>
      <c r="H22" s="169">
        <f t="shared" si="3"/>
        <v>5.2077982315502057E-2</v>
      </c>
      <c r="I22" s="169"/>
      <c r="J22" s="169">
        <f t="shared" si="0"/>
        <v>10.810563783873997</v>
      </c>
      <c r="K22" s="172">
        <f>J22-'ICF SLR Module (1)'!J22</f>
        <v>-9.6031207554858611E-6</v>
      </c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</row>
    <row r="23" spans="1:31" x14ac:dyDescent="0.25">
      <c r="A23" s="163"/>
      <c r="B23" s="163">
        <v>2030</v>
      </c>
      <c r="C23" s="169">
        <f>HLOOKUP(B23,'CO2 and Temp Alt 2 Alt 3'!$J$1:$DP$27,27,FALSE)</f>
        <v>1.5288637700000001</v>
      </c>
      <c r="D23" s="169"/>
      <c r="E23" s="169">
        <f t="shared" si="1"/>
        <v>1.0615563838333333</v>
      </c>
      <c r="F23" s="169">
        <f t="shared" si="2"/>
        <v>1.1269019560573033</v>
      </c>
      <c r="G23" s="169">
        <f>AVERAGE($C$7:C23)</f>
        <v>0.30471528858823532</v>
      </c>
      <c r="H23" s="169">
        <f t="shared" si="3"/>
        <v>9.2851407099411531E-2</v>
      </c>
      <c r="I23" s="169"/>
      <c r="J23" s="169">
        <f t="shared" si="0"/>
        <v>13.299123842887628</v>
      </c>
      <c r="K23" s="172">
        <f>J23-'ICF SLR Module (1)'!J23</f>
        <v>-6.37567140405082E-4</v>
      </c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</row>
    <row r="24" spans="1:31" x14ac:dyDescent="0.25">
      <c r="A24" s="163"/>
      <c r="B24" s="163">
        <v>2035</v>
      </c>
      <c r="C24" s="169">
        <f>HLOOKUP(B24,'CO2 and Temp Alt 2 Alt 3'!$J$1:$DP$27,27,FALSE)</f>
        <v>1.696931221</v>
      </c>
      <c r="D24" s="169"/>
      <c r="E24" s="169">
        <f t="shared" si="1"/>
        <v>1.1876785898333335</v>
      </c>
      <c r="F24" s="169">
        <f t="shared" si="2"/>
        <v>1.4105804327484956</v>
      </c>
      <c r="G24" s="169">
        <f>AVERAGE($C$7:C24)</f>
        <v>0.38206061816666664</v>
      </c>
      <c r="H24" s="169">
        <f t="shared" si="3"/>
        <v>0.14597031595389545</v>
      </c>
      <c r="I24" s="169"/>
      <c r="J24" s="169">
        <f t="shared" si="0"/>
        <v>16.094262150309891</v>
      </c>
      <c r="K24" s="172">
        <f>J24-'ICF SLR Module (1)'!J24</f>
        <v>-2.5425896506270362E-3</v>
      </c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</row>
    <row r="25" spans="1:31" x14ac:dyDescent="0.25">
      <c r="A25" s="163"/>
      <c r="B25" s="163">
        <v>2040</v>
      </c>
      <c r="C25" s="169">
        <f>HLOOKUP(B25,'CO2 and Temp Alt 2 Alt 3'!$J$1:$DP$27,27,FALSE)</f>
        <v>1.850873574</v>
      </c>
      <c r="D25" s="169"/>
      <c r="E25" s="169">
        <f t="shared" si="1"/>
        <v>1.3258086390000001</v>
      </c>
      <c r="F25" s="169">
        <f t="shared" si="2"/>
        <v>1.7577685472470326</v>
      </c>
      <c r="G25" s="169">
        <f>AVERAGE($C$7:C25)</f>
        <v>0.45936656321052627</v>
      </c>
      <c r="H25" s="169">
        <f t="shared" si="3"/>
        <v>0.21101763939585041</v>
      </c>
      <c r="I25" s="169"/>
      <c r="J25" s="169">
        <f t="shared" si="0"/>
        <v>19.168665519505101</v>
      </c>
      <c r="K25" s="172">
        <f>J25-'ICF SLR Module (1)'!J25</f>
        <v>-4.5434368699979188E-3</v>
      </c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</row>
    <row r="26" spans="1:31" x14ac:dyDescent="0.25">
      <c r="A26" s="163"/>
      <c r="B26" s="163">
        <v>2045</v>
      </c>
      <c r="C26" s="169">
        <f>HLOOKUP(B26,'CO2 and Temp Alt 2 Alt 3'!$J$1:$DP$27,27,FALSE)</f>
        <v>1.993542691</v>
      </c>
      <c r="D26" s="169"/>
      <c r="E26" s="169">
        <f t="shared" si="1"/>
        <v>1.4716939984999999</v>
      </c>
      <c r="F26" s="169">
        <f t="shared" si="2"/>
        <v>2.1658832252209179</v>
      </c>
      <c r="G26" s="169">
        <f>AVERAGE($C$7:C26)</f>
        <v>0.53607536960000002</v>
      </c>
      <c r="H26" s="169">
        <f t="shared" si="3"/>
        <v>0.28737680189177661</v>
      </c>
      <c r="I26" s="169"/>
      <c r="J26" s="169">
        <f t="shared" si="0"/>
        <v>22.496694971387964</v>
      </c>
      <c r="K26" s="172">
        <f>J26-'ICF SLR Module (1)'!J26</f>
        <v>-7.5937141136819264E-3</v>
      </c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</row>
    <row r="27" spans="1:31" x14ac:dyDescent="0.25">
      <c r="A27" s="163"/>
      <c r="B27" s="163">
        <v>2050</v>
      </c>
      <c r="C27" s="169">
        <f>HLOOKUP(B27,'CO2 and Temp Alt 2 Alt 3'!$J$1:$DP$27,27,FALSE)</f>
        <v>2.1509910250000002</v>
      </c>
      <c r="D27" s="169"/>
      <c r="E27" s="169">
        <f t="shared" si="1"/>
        <v>1.6180341781666667</v>
      </c>
      <c r="F27" s="169">
        <f t="shared" si="2"/>
        <v>2.6180346017154807</v>
      </c>
      <c r="G27" s="169">
        <f>AVERAGE($C$7:C27)</f>
        <v>0.61297611509523808</v>
      </c>
      <c r="H27" s="169">
        <f t="shared" si="3"/>
        <v>0.37573971767725056</v>
      </c>
      <c r="I27" s="169"/>
      <c r="J27" s="169">
        <f t="shared" si="0"/>
        <v>26.110388081620844</v>
      </c>
      <c r="K27" s="172">
        <f>J27-'ICF SLR Module (1)'!J27</f>
        <v>-1.0784807150390208E-2</v>
      </c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</row>
    <row r="28" spans="1:31" x14ac:dyDescent="0.25">
      <c r="A28" s="163"/>
      <c r="B28" s="163">
        <v>2055</v>
      </c>
      <c r="C28" s="169">
        <f>HLOOKUP(B28,'CO2 and Temp Alt 2 Alt 3'!$J$1:$DP$27,27,FALSE)</f>
        <v>2.2563065149999999</v>
      </c>
      <c r="D28" s="169"/>
      <c r="E28" s="169">
        <f t="shared" si="1"/>
        <v>1.7700454365</v>
      </c>
      <c r="F28" s="169">
        <f t="shared" si="2"/>
        <v>3.1330608472744754</v>
      </c>
      <c r="G28" s="169">
        <f>AVERAGE($C$7:C28)</f>
        <v>0.68767295145454543</v>
      </c>
      <c r="H28" s="169">
        <f t="shared" si="3"/>
        <v>0.47289408816220563</v>
      </c>
      <c r="I28" s="169"/>
      <c r="J28" s="169">
        <f t="shared" si="0"/>
        <v>29.886375542828674</v>
      </c>
      <c r="K28" s="172">
        <f>J28-'ICF SLR Module (1)'!J28</f>
        <v>-1.4755994049899357E-2</v>
      </c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</row>
    <row r="29" spans="1:31" x14ac:dyDescent="0.25">
      <c r="A29" s="163"/>
      <c r="B29" s="163">
        <v>2060</v>
      </c>
      <c r="C29" s="169">
        <f>HLOOKUP(B29,'CO2 and Temp Alt 2 Alt 3'!$J$1:$DP$27,27,FALSE)</f>
        <v>2.3681667110000002</v>
      </c>
      <c r="D29" s="169"/>
      <c r="E29" s="169">
        <f t="shared" si="1"/>
        <v>1.9129181326666667</v>
      </c>
      <c r="F29" s="169">
        <f t="shared" si="2"/>
        <v>3.659255782284927</v>
      </c>
      <c r="G29" s="169">
        <f>AVERAGE($C$7:C29)</f>
        <v>0.76073789752173904</v>
      </c>
      <c r="H29" s="169">
        <f t="shared" si="3"/>
        <v>0.57872214872579597</v>
      </c>
      <c r="I29" s="169"/>
      <c r="J29" s="169">
        <f t="shared" si="0"/>
        <v>33.833341119019423</v>
      </c>
      <c r="K29" s="172">
        <f>J29-'ICF SLR Module (1)'!J29</f>
        <v>-1.9342476093775929E-2</v>
      </c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</row>
    <row r="30" spans="1:31" x14ac:dyDescent="0.25">
      <c r="A30" s="163"/>
      <c r="B30" s="163">
        <v>2065</v>
      </c>
      <c r="C30" s="169">
        <f>HLOOKUP(B30,'CO2 and Temp Alt 2 Alt 3'!$J$1:$DP$27,27,FALSE)</f>
        <v>2.4505572010000001</v>
      </c>
      <c r="D30" s="169"/>
      <c r="E30" s="169">
        <f t="shared" si="1"/>
        <v>2.0528019561666668</v>
      </c>
      <c r="F30" s="169">
        <f t="shared" si="2"/>
        <v>4.2139958712416936</v>
      </c>
      <c r="G30" s="169">
        <f>AVERAGE($C$7:C30)</f>
        <v>0.83114703516666655</v>
      </c>
      <c r="H30" s="169">
        <f t="shared" si="3"/>
        <v>0.69080539406634001</v>
      </c>
      <c r="I30" s="169"/>
      <c r="J30" s="169">
        <f t="shared" si="0"/>
        <v>37.874010426184576</v>
      </c>
      <c r="K30" s="172">
        <f>J30-'ICF SLR Module (1)'!J30</f>
        <v>-2.4815312822383362E-2</v>
      </c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</row>
    <row r="31" spans="1:31" x14ac:dyDescent="0.25">
      <c r="A31" s="163"/>
      <c r="B31" s="163">
        <v>2070</v>
      </c>
      <c r="C31" s="169">
        <f>HLOOKUP(B31,'CO2 and Temp Alt 2 Alt 3'!$J$1:$DP$27,27,FALSE)</f>
        <v>2.550736809</v>
      </c>
      <c r="D31" s="169"/>
      <c r="E31" s="169">
        <f t="shared" si="1"/>
        <v>2.1784062861666666</v>
      </c>
      <c r="F31" s="169">
        <f t="shared" si="2"/>
        <v>4.7454539476104491</v>
      </c>
      <c r="G31" s="169">
        <f>AVERAGE($C$7:C31)</f>
        <v>0.89993062611999985</v>
      </c>
      <c r="H31" s="169">
        <f t="shared" si="3"/>
        <v>0.80987513182873494</v>
      </c>
      <c r="I31" s="169"/>
      <c r="J31" s="169">
        <f t="shared" si="0"/>
        <v>42.046173067731885</v>
      </c>
      <c r="K31" s="172">
        <f>J31-'ICF SLR Module (1)'!J31</f>
        <v>-3.0507558409354374E-2</v>
      </c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</row>
    <row r="32" spans="1:31" x14ac:dyDescent="0.25">
      <c r="A32" s="163"/>
      <c r="B32" s="163">
        <v>2075</v>
      </c>
      <c r="C32" s="169">
        <f>HLOOKUP(B32,'CO2 and Temp Alt 2 Alt 3'!$J$1:$DP$27,27,FALSE)</f>
        <v>2.6043020050000001</v>
      </c>
      <c r="D32" s="169"/>
      <c r="E32" s="169">
        <f t="shared" si="1"/>
        <v>2.2950501586666667</v>
      </c>
      <c r="F32" s="169">
        <f t="shared" si="2"/>
        <v>5.2672552307958922</v>
      </c>
      <c r="G32" s="169">
        <f>AVERAGE($C$7:C32)</f>
        <v>0.9654833714615384</v>
      </c>
      <c r="H32" s="169">
        <f t="shared" si="3"/>
        <v>0.93215814056873891</v>
      </c>
      <c r="I32" s="169"/>
      <c r="J32" s="169">
        <f t="shared" si="0"/>
        <v>46.229112864992949</v>
      </c>
      <c r="K32" s="172">
        <f>J32-'ICF SLR Module (1)'!J32</f>
        <v>-3.7459380850513924E-2</v>
      </c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</row>
    <row r="33" spans="1:31" x14ac:dyDescent="0.25">
      <c r="A33" s="163"/>
      <c r="B33" s="163">
        <v>2080</v>
      </c>
      <c r="C33" s="169">
        <f>HLOOKUP(B33,'CO2 and Temp Alt 2 Alt 3'!$J$1:$DP$27,27,FALSE)</f>
        <v>2.668042201</v>
      </c>
      <c r="D33" s="169"/>
      <c r="E33" s="169">
        <f t="shared" si="1"/>
        <v>2.3968433776666669</v>
      </c>
      <c r="F33" s="169">
        <f t="shared" si="2"/>
        <v>5.7448581770645566</v>
      </c>
      <c r="G33" s="169">
        <f>AVERAGE($C$7:C33)</f>
        <v>1.0285411058888887</v>
      </c>
      <c r="H33" s="169">
        <f t="shared" si="3"/>
        <v>1.0578968065031382</v>
      </c>
      <c r="I33" s="169"/>
      <c r="J33" s="169">
        <f t="shared" si="0"/>
        <v>50.443247821377035</v>
      </c>
      <c r="K33" s="172">
        <f>J33-'ICF SLR Module (1)'!J33</f>
        <v>-4.5716612920230659E-2</v>
      </c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</row>
    <row r="34" spans="1:31" x14ac:dyDescent="0.25">
      <c r="A34" s="163"/>
      <c r="B34" s="163">
        <v>2085</v>
      </c>
      <c r="C34" s="169">
        <f>HLOOKUP(B34,'CO2 and Temp Alt 2 Alt 3'!$J$1:$DP$27,27,FALSE)</f>
        <v>2.7192709260000001</v>
      </c>
      <c r="D34" s="169"/>
      <c r="E34" s="169">
        <f t="shared" si="1"/>
        <v>2.4830185736666666</v>
      </c>
      <c r="F34" s="169">
        <f t="shared" si="2"/>
        <v>6.1653812371736469</v>
      </c>
      <c r="G34" s="169">
        <f>AVERAGE($C$7:C34)</f>
        <v>1.08892431375</v>
      </c>
      <c r="H34" s="169">
        <f t="shared" si="3"/>
        <v>1.1857561610759084</v>
      </c>
      <c r="I34" s="169"/>
      <c r="J34" s="169">
        <f t="shared" si="0"/>
        <v>54.653642868067941</v>
      </c>
      <c r="K34" s="172">
        <f>J34-'ICF SLR Module (1)'!J34</f>
        <v>-5.3933164881748041E-2</v>
      </c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</row>
    <row r="35" spans="1:31" x14ac:dyDescent="0.25">
      <c r="A35" s="163"/>
      <c r="B35" s="163">
        <v>2090</v>
      </c>
      <c r="C35" s="169">
        <f>HLOOKUP(B35,'CO2 and Temp Alt 2 Alt 3'!$J$1:$DP$27,27,FALSE)</f>
        <v>2.7614902400000001</v>
      </c>
      <c r="D35" s="169"/>
      <c r="E35" s="169">
        <f t="shared" si="1"/>
        <v>2.5601793088333333</v>
      </c>
      <c r="F35" s="169">
        <f t="shared" si="2"/>
        <v>6.5545180933783245</v>
      </c>
      <c r="G35" s="169">
        <f>AVERAGE($C$7:C35)</f>
        <v>1.1465990008620688</v>
      </c>
      <c r="H35" s="169">
        <f t="shared" si="3"/>
        <v>1.3146892687778944</v>
      </c>
      <c r="I35" s="169"/>
      <c r="J35" s="169">
        <f t="shared" si="0"/>
        <v>58.835037854846782</v>
      </c>
      <c r="K35" s="172">
        <f>J35-'ICF SLR Module (1)'!J35</f>
        <v>-6.2997978625766393E-2</v>
      </c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</row>
    <row r="36" spans="1:31" x14ac:dyDescent="0.25">
      <c r="A36" s="163"/>
      <c r="B36" s="163">
        <v>2095</v>
      </c>
      <c r="C36" s="169">
        <f>HLOOKUP(B36,'CO2 and Temp Alt 2 Alt 3'!$J$1:$DP$27,27,FALSE)</f>
        <v>2.7985069070000002</v>
      </c>
      <c r="D36" s="169"/>
      <c r="E36" s="169">
        <f t="shared" si="1"/>
        <v>2.6257332303333336</v>
      </c>
      <c r="F36" s="169">
        <f t="shared" si="2"/>
        <v>6.8944749968767232</v>
      </c>
      <c r="G36" s="169">
        <f>AVERAGE($C$7:C36)</f>
        <v>1.2016625977333333</v>
      </c>
      <c r="H36" s="169">
        <f t="shared" si="3"/>
        <v>1.4439929987912228</v>
      </c>
      <c r="I36" s="169"/>
      <c r="J36" s="169">
        <f t="shared" si="0"/>
        <v>62.972874808662382</v>
      </c>
      <c r="K36" s="172">
        <f>J36-'ICF SLR Module (1)'!J36</f>
        <v>-7.3302866587830806E-2</v>
      </c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</row>
    <row r="37" spans="1:31" x14ac:dyDescent="0.25">
      <c r="A37" s="163"/>
      <c r="B37" s="163">
        <v>2100</v>
      </c>
      <c r="C37" s="169">
        <f>HLOOKUP(B37,'CO2 and Temp Alt 2 Alt 3'!$J$1:$DP$27,27,FALSE)</f>
        <v>2.8224420050000001</v>
      </c>
      <c r="D37" s="169"/>
      <c r="E37" s="169">
        <f>AVERAGE(C31:C36)</f>
        <v>2.6837248480000002</v>
      </c>
      <c r="F37" s="169">
        <f>E37*E37</f>
        <v>7.2023790597726247</v>
      </c>
      <c r="G37" s="169">
        <f>AVERAGE($C$7:C37)</f>
        <v>1.2539458044193548</v>
      </c>
      <c r="H37" s="169">
        <f>G37*G37</f>
        <v>1.5723800804209027</v>
      </c>
      <c r="I37" s="169"/>
      <c r="J37" s="169">
        <f>(SUMPRODUCT(E37:H37,$E$4:$H$4)+$D$4)*100</f>
        <v>67.03354296449568</v>
      </c>
      <c r="K37" s="172">
        <f>J37-'ICF SLR Module (1)'!J37</f>
        <v>-8.3299285857904692E-2</v>
      </c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</row>
    <row r="38" spans="1:31" x14ac:dyDescent="0.25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</row>
    <row r="39" spans="1:31" x14ac:dyDescent="0.25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</row>
    <row r="40" spans="1:31" x14ac:dyDescent="0.25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</row>
    <row r="41" spans="1:31" x14ac:dyDescent="0.25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</row>
    <row r="42" spans="1:31" x14ac:dyDescent="0.2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</sheetPr>
  <dimension ref="B1:X51"/>
  <sheetViews>
    <sheetView zoomScale="110" zoomScaleNormal="110" workbookViewId="0"/>
  </sheetViews>
  <sheetFormatPr defaultRowHeight="15" x14ac:dyDescent="0.25"/>
  <cols>
    <col min="2" max="2" width="21.42578125" customWidth="1"/>
    <col min="3" max="3" width="8.140625" bestFit="1" customWidth="1"/>
    <col min="5" max="5" width="9.5703125" bestFit="1" customWidth="1"/>
    <col min="6" max="6" width="12" customWidth="1"/>
    <col min="7" max="7" width="11.42578125" customWidth="1"/>
    <col min="8" max="8" width="11.5703125" customWidth="1"/>
    <col min="14" max="14" width="21" customWidth="1"/>
    <col min="15" max="17" width="9.5703125" customWidth="1"/>
    <col min="19" max="19" width="22.42578125" customWidth="1"/>
    <col min="20" max="20" width="9.85546875" bestFit="1" customWidth="1"/>
    <col min="21" max="21" width="9.85546875" customWidth="1"/>
    <col min="22" max="22" width="21.85546875" customWidth="1"/>
    <col min="23" max="23" width="18.42578125" customWidth="1"/>
    <col min="24" max="24" width="20.5703125" customWidth="1"/>
  </cols>
  <sheetData>
    <row r="1" spans="2:24" ht="15.75" thickBot="1" x14ac:dyDescent="0.3"/>
    <row r="2" spans="2:24" ht="14.45" customHeight="1" x14ac:dyDescent="0.25">
      <c r="B2" s="224" t="s">
        <v>32</v>
      </c>
      <c r="C2" s="225"/>
      <c r="D2" s="225"/>
      <c r="E2" s="225"/>
      <c r="F2" s="225"/>
      <c r="G2" s="225"/>
      <c r="H2" s="225"/>
      <c r="I2" s="225"/>
      <c r="J2" s="225"/>
      <c r="K2" s="225"/>
      <c r="L2" s="226"/>
      <c r="N2" s="227" t="s">
        <v>33</v>
      </c>
      <c r="O2" s="228"/>
      <c r="P2" s="228"/>
      <c r="Q2" s="229"/>
      <c r="S2" s="230" t="s">
        <v>34</v>
      </c>
      <c r="T2" s="231"/>
      <c r="U2" s="231"/>
      <c r="V2" s="231"/>
      <c r="W2" s="231"/>
      <c r="X2" s="232"/>
    </row>
    <row r="3" spans="2:24" ht="12.6" customHeight="1" x14ac:dyDescent="0.25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33"/>
      <c r="N3" s="233" t="s">
        <v>35</v>
      </c>
      <c r="O3" s="234"/>
      <c r="P3" s="234"/>
      <c r="Q3" s="235"/>
      <c r="S3" s="122"/>
      <c r="X3" s="124"/>
    </row>
    <row r="4" spans="2:24" ht="27" customHeight="1" thickBot="1" x14ac:dyDescent="0.3">
      <c r="B4" s="14"/>
      <c r="L4" s="15"/>
      <c r="N4" s="18"/>
      <c r="O4" s="19">
        <v>2040</v>
      </c>
      <c r="P4" s="19">
        <v>2060</v>
      </c>
      <c r="Q4" s="20">
        <v>2100</v>
      </c>
      <c r="S4" s="236" t="s">
        <v>36</v>
      </c>
      <c r="T4" s="237"/>
      <c r="U4" s="237"/>
      <c r="V4" s="237"/>
      <c r="W4" s="237"/>
      <c r="X4" s="238"/>
    </row>
    <row r="5" spans="2:24" ht="32.25" customHeight="1" thickBot="1" x14ac:dyDescent="0.3">
      <c r="B5" s="16"/>
      <c r="C5" s="217" t="s">
        <v>37</v>
      </c>
      <c r="D5" s="217"/>
      <c r="E5" s="217"/>
      <c r="F5" s="217" t="s">
        <v>38</v>
      </c>
      <c r="G5" s="217"/>
      <c r="H5" s="217"/>
      <c r="I5" s="217" t="s">
        <v>39</v>
      </c>
      <c r="J5" s="217"/>
      <c r="K5" s="217"/>
      <c r="L5" s="17"/>
      <c r="N5" s="30"/>
      <c r="O5" s="162">
        <f>Interface!$Q$8</f>
        <v>2.16</v>
      </c>
      <c r="P5" s="162">
        <f>Interface!$Q$8</f>
        <v>2.16</v>
      </c>
      <c r="Q5" s="162">
        <f>Interface!$Q$8</f>
        <v>2.16</v>
      </c>
      <c r="S5" s="122"/>
      <c r="T5" s="123"/>
      <c r="U5" s="123"/>
      <c r="V5" s="123"/>
      <c r="W5" s="123"/>
      <c r="X5" s="124"/>
    </row>
    <row r="6" spans="2:24" ht="39" thickBot="1" x14ac:dyDescent="0.3">
      <c r="B6" s="14"/>
      <c r="C6" s="25">
        <v>2040</v>
      </c>
      <c r="D6" s="26">
        <v>2060</v>
      </c>
      <c r="E6" s="27">
        <v>2100</v>
      </c>
      <c r="F6" s="26">
        <v>2040</v>
      </c>
      <c r="G6" s="26">
        <v>2060</v>
      </c>
      <c r="H6" s="26">
        <v>2100</v>
      </c>
      <c r="I6" s="28">
        <v>2040</v>
      </c>
      <c r="J6" s="26">
        <v>2060</v>
      </c>
      <c r="K6" s="29">
        <v>2100</v>
      </c>
      <c r="L6" s="15"/>
      <c r="N6" s="218" t="s">
        <v>40</v>
      </c>
      <c r="O6" s="219"/>
      <c r="P6" s="219"/>
      <c r="Q6" s="220"/>
      <c r="S6" s="21" t="s">
        <v>41</v>
      </c>
      <c r="T6" s="134" t="s">
        <v>42</v>
      </c>
      <c r="U6" s="134" t="s">
        <v>42</v>
      </c>
      <c r="V6" s="134" t="s">
        <v>43</v>
      </c>
      <c r="W6" s="134" t="s">
        <v>44</v>
      </c>
      <c r="X6" s="135" t="s">
        <v>45</v>
      </c>
    </row>
    <row r="7" spans="2:24" ht="15.75" x14ac:dyDescent="0.3">
      <c r="B7" s="34" t="s">
        <v>46</v>
      </c>
      <c r="C7" s="174">
        <f>_xlfn.XLOOKUP(C$6,'CO2 and Temp Alt 0 Alt 1'!$J$1:$DP$1,'CO2 and Temp Alt 0 Alt 1'!$J$6:$DP$6,FALSE)</f>
        <v>472.65220499999998</v>
      </c>
      <c r="D7" s="174">
        <f>_xlfn.XLOOKUP(D$6,'CO2 and Temp Alt 0 Alt 1'!$J$1:$DP$1,'CO2 and Temp Alt 0 Alt 1'!$J$6:$DP$6,FALSE)</f>
        <v>532.40386999999998</v>
      </c>
      <c r="E7" s="174">
        <f>_xlfn.XLOOKUP(E$6,'CO2 and Temp Alt 0 Alt 1'!$J$1:$DP$1,'CO2 and Temp Alt 0 Alt 1'!$J$6:$DP$6,FALSE)</f>
        <v>587.78062999999997</v>
      </c>
      <c r="F7" s="175">
        <f>_xlfn.XLOOKUP(F$6,'CO2 and Temp Alt 0 Alt 1'!$J$1:$DP$1,'CO2 and Temp Alt 0 Alt 1'!$J$7:$DP$7,FALSE)</f>
        <v>1.8517435739999999</v>
      </c>
      <c r="G7" s="175">
        <f>_xlfn.XLOOKUP(G$6,'CO2 and Temp Alt 0 Alt 1'!$J$1:$DP$1,'CO2 and Temp Alt 0 Alt 1'!$J$7:$DP$7,FALSE)</f>
        <v>2.3699417110000001</v>
      </c>
      <c r="H7" s="175">
        <f>_xlfn.XLOOKUP(H$6,'CO2 and Temp Alt 0 Alt 1'!$J$1:$DP$1,'CO2 and Temp Alt 0 Alt 1'!$J$7:$DP$7,FALSE)</f>
        <v>2.8264020049999998</v>
      </c>
      <c r="I7" s="176">
        <f>VLOOKUP(I$6,'ICF SLR Module (1)'!$B$7:$J$37,9,FALSE)</f>
        <v>19.173208956375099</v>
      </c>
      <c r="J7" s="177">
        <f>VLOOKUP(J$6,'ICF SLR Module (1)'!$B$7:$J$37,9,FALSE)</f>
        <v>33.852683595113199</v>
      </c>
      <c r="K7" s="198">
        <f>VLOOKUP(K$6,'ICF SLR Module (1)'!$B$7:$J$37,9,FALSE)</f>
        <v>67.116842250353585</v>
      </c>
      <c r="L7" s="15"/>
      <c r="N7" s="190" t="str">
        <f t="shared" ref="N7:N16" si="0">B7</f>
        <v>No-Action</v>
      </c>
      <c r="O7" s="191">
        <f>F7</f>
        <v>1.8517435739999999</v>
      </c>
      <c r="P7" s="191">
        <f t="shared" ref="P7:Q7" si="1">G7</f>
        <v>2.3699417110000001</v>
      </c>
      <c r="Q7" s="205">
        <f t="shared" si="1"/>
        <v>2.8264020049999998</v>
      </c>
      <c r="R7" s="206"/>
      <c r="S7" s="31" t="str">
        <f t="shared" ref="S7:S16" si="2">B7</f>
        <v>No-Action</v>
      </c>
      <c r="T7" s="32">
        <f>[1]Tables!$C$10</f>
        <v>62500</v>
      </c>
      <c r="U7" s="32">
        <f>[1]Tables!$C$10</f>
        <v>62500</v>
      </c>
      <c r="V7" s="32">
        <f>ABS([1]Tables!D10)</f>
        <v>0</v>
      </c>
      <c r="W7" s="32">
        <f>[1]Tables!E10</f>
        <v>0</v>
      </c>
      <c r="X7" s="41">
        <f>ABS([1]Tables!F10)</f>
        <v>0</v>
      </c>
    </row>
    <row r="8" spans="2:24" ht="15.75" x14ac:dyDescent="0.3">
      <c r="B8" s="34" t="s">
        <v>47</v>
      </c>
      <c r="C8" s="174">
        <f>_xlfn.XLOOKUP(C$6,'CO2 and Temp Alt 0 Alt 1'!$J$1:$DP$1,'CO2 and Temp Alt 0 Alt 1'!$J$26:$DP$26,FALSE)</f>
        <v>472.64126499999998</v>
      </c>
      <c r="D8" s="174">
        <f>_xlfn.XLOOKUP(D$6,'CO2 and Temp Alt 0 Alt 1'!$J$1:$DP$1,'CO2 and Temp Alt 0 Alt 1'!$J$26:$DP$26,FALSE)</f>
        <v>532.38549</v>
      </c>
      <c r="E8" s="174">
        <f>_xlfn.XLOOKUP(E$6,'CO2 and Temp Alt 0 Alt 1'!$J$1:$DP$1,'CO2 and Temp Alt 0 Alt 1'!$J$26:$DP$26,FALSE)</f>
        <v>587.757295</v>
      </c>
      <c r="F8" s="175">
        <f>_xlfn.XLOOKUP(F$6,'CO2 and Temp Alt 0 Alt 1'!$J$1:$DP$1,'CO2 and Temp Alt 0 Alt 1'!$J$27:$DP$27,FALSE)</f>
        <v>1.851663574</v>
      </c>
      <c r="G8" s="175">
        <f>_xlfn.XLOOKUP(G$6,'CO2 and Temp Alt 0 Alt 1'!$J$1:$DP$1,'CO2 and Temp Alt 0 Alt 1'!$J$27:$DP$27,FALSE)</f>
        <v>2.3698417109999999</v>
      </c>
      <c r="H8" s="175">
        <f>_xlfn.XLOOKUP(H$6,'CO2 and Temp Alt 0 Alt 1'!$J$1:$DP$1,'CO2 and Temp Alt 0 Alt 1'!$J$27:$DP$27,FALSE)</f>
        <v>2.8262820049999999</v>
      </c>
      <c r="I8" s="178">
        <f>VLOOKUP(I$6,'ICF SLR Module (2)'!$B$7:$J$37,9,FALSE)</f>
        <v>19.172585120557773</v>
      </c>
      <c r="J8" s="179">
        <f>VLOOKUP(J$6,'ICF SLR Module (2)'!$B$7:$J$37,9,FALSE)</f>
        <v>33.851011066404872</v>
      </c>
      <c r="K8" s="198">
        <f>VLOOKUP(K$6,'ICF SLR Module (2)'!$B$7:$J$37,9,FALSE)</f>
        <v>67.112742327398706</v>
      </c>
      <c r="L8" s="15"/>
      <c r="N8" s="190" t="str">
        <f t="shared" si="0"/>
        <v>PC1LT3 + HDPUV4</v>
      </c>
      <c r="O8" s="191">
        <f t="shared" ref="O8:O10" si="3">F8</f>
        <v>1.851663574</v>
      </c>
      <c r="P8" s="191">
        <f t="shared" ref="P8:P10" si="4">G8</f>
        <v>2.3698417109999999</v>
      </c>
      <c r="Q8" s="205">
        <f t="shared" ref="Q8:Q10" si="5">H8</f>
        <v>2.8262820049999999</v>
      </c>
      <c r="R8" s="206"/>
      <c r="S8" s="31" t="str">
        <f t="shared" si="2"/>
        <v>PC1LT3 + HDPUV4</v>
      </c>
      <c r="T8" s="32">
        <f>[1]Tables!$C$11</f>
        <v>62200</v>
      </c>
      <c r="U8" s="32">
        <f>[1]Tables!$C$11</f>
        <v>62200</v>
      </c>
      <c r="V8" s="32">
        <f>ABS([1]Tables!D11)</f>
        <v>300</v>
      </c>
      <c r="W8" s="156">
        <f>[1]Tables!E11</f>
        <v>1.2076365828513705E-4</v>
      </c>
      <c r="X8" s="157">
        <f>ABS([1]Tables!F11)</f>
        <v>4.7999999999999996E-3</v>
      </c>
    </row>
    <row r="9" spans="2:24" ht="15.75" x14ac:dyDescent="0.3">
      <c r="B9" s="34" t="s">
        <v>48</v>
      </c>
      <c r="C9" s="174">
        <f>_xlfn.XLOOKUP(C$6,'CO2 and Temp Alt 2 Alt 3'!$J$1:$DP$1,'CO2 and Temp Alt 2 Alt 3'!$J$6:$DP$6,FALSE)</f>
        <v>472.63460500000002</v>
      </c>
      <c r="D9" s="174">
        <f>_xlfn.XLOOKUP(D$6,'CO2 and Temp Alt 2 Alt 3'!$J$1:$DP$1,'CO2 and Temp Alt 2 Alt 3'!$J$6:$DP$6,FALSE)</f>
        <v>532.35360500000002</v>
      </c>
      <c r="E9" s="174">
        <f>_xlfn.XLOOKUP(E$6,'CO2 and Temp Alt 2 Alt 3'!$J$1:$DP$1,'CO2 and Temp Alt 2 Alt 3'!$J$6:$DP$6,FALSE)</f>
        <v>587.67961500000001</v>
      </c>
      <c r="F9" s="175">
        <f>_xlfn.XLOOKUP(F$6,'CO2 and Temp Alt 2 Alt 3'!$J$1:$DP$1,'CO2 and Temp Alt 2 Alt 3'!$J$7:$DP$7,FALSE)</f>
        <v>1.8516435739999999</v>
      </c>
      <c r="G9" s="175">
        <f>_xlfn.XLOOKUP(G$6,'CO2 and Temp Alt 2 Alt 3'!$J$1:$DP$1,'CO2 and Temp Alt 2 Alt 3'!$J$7:$DP$7,FALSE)</f>
        <v>2.3696917110000002</v>
      </c>
      <c r="H9" s="175">
        <f>_xlfn.XLOOKUP(H$6,'CO2 and Temp Alt 2 Alt 3'!$J$1:$DP$1,'CO2 and Temp Alt 2 Alt 3'!$J$7:$DP$7,FALSE)</f>
        <v>2.825892005</v>
      </c>
      <c r="I9" s="178">
        <f>VLOOKUP(I$6,'ICF SLR Module (3)'!$B$7:$J$37,9,FALSE)</f>
        <v>19.172300567377832</v>
      </c>
      <c r="J9" s="179">
        <f>VLOOKUP(J$6,'ICF SLR Module (3)'!$B$7:$J$37,9,FALSE)</f>
        <v>33.849702160372232</v>
      </c>
      <c r="K9" s="180">
        <f>VLOOKUP(K$6,'ICF SLR Module (3)'!$B$7:$J$37,9,FALSE)</f>
        <v>67.105383156088223</v>
      </c>
      <c r="L9" s="15"/>
      <c r="N9" s="190" t="str">
        <f t="shared" si="0"/>
        <v>PC2LT4 + HDPUV10</v>
      </c>
      <c r="O9" s="191">
        <f t="shared" si="3"/>
        <v>1.8516435739999999</v>
      </c>
      <c r="P9" s="191">
        <f t="shared" si="4"/>
        <v>2.3696917110000002</v>
      </c>
      <c r="Q9" s="205">
        <f t="shared" si="5"/>
        <v>2.825892005</v>
      </c>
      <c r="R9" s="206"/>
      <c r="S9" s="31" t="str">
        <f t="shared" si="2"/>
        <v>PC2LT4 + HDPUV10</v>
      </c>
      <c r="T9" s="32">
        <f>[1]Tables!$C$12</f>
        <v>61300</v>
      </c>
      <c r="U9" s="32">
        <f>[1]Tables!$C$12</f>
        <v>61300</v>
      </c>
      <c r="V9" s="32">
        <f>ABS([1]Tables!D12)</f>
        <v>1200</v>
      </c>
      <c r="W9" s="156">
        <f>[1]Tables!E12</f>
        <v>4.830546331405482E-4</v>
      </c>
      <c r="X9" s="157">
        <f>ABS([1]Tables!F12)</f>
        <v>1.9199999999999998E-2</v>
      </c>
    </row>
    <row r="10" spans="2:24" ht="15.75" x14ac:dyDescent="0.3">
      <c r="B10" s="34" t="s">
        <v>49</v>
      </c>
      <c r="C10" s="174">
        <f>_xlfn.XLOOKUP(C$6,'CO2 and Temp Alt 2 Alt 3'!$J$1:$DP$1,'CO2 and Temp Alt 2 Alt 3'!$J$26:$DP$26,FALSE)</f>
        <v>472.56108</v>
      </c>
      <c r="D10" s="174">
        <f>_xlfn.XLOOKUP(D$6,'CO2 and Temp Alt 2 Alt 3'!$J$1:$DP$1,'CO2 and Temp Alt 2 Alt 3'!$J$26:$DP$26,FALSE)</f>
        <v>532.05131500000005</v>
      </c>
      <c r="E10" s="174">
        <f>_xlfn.XLOOKUP(E$6,'CO2 and Temp Alt 2 Alt 3'!$J$1:$DP$1,'CO2 and Temp Alt 2 Alt 3'!$J$26:$DP$26,FALSE)</f>
        <v>587.00099499999999</v>
      </c>
      <c r="F10" s="175">
        <f>_xlfn.XLOOKUP(F$6,'CO2 and Temp Alt 2 Alt 3'!$J$1:$DP$1,'CO2 and Temp Alt 2 Alt 3'!$J$27:$DP$27,FALSE)</f>
        <v>1.850873574</v>
      </c>
      <c r="G10" s="175">
        <f>_xlfn.XLOOKUP(G$6,'CO2 and Temp Alt 2 Alt 3'!$J$1:$DP$1,'CO2 and Temp Alt 2 Alt 3'!$J$27:$DP$27,FALSE)</f>
        <v>2.3681667110000002</v>
      </c>
      <c r="H10" s="175">
        <f>_xlfn.XLOOKUP(H$6,'CO2 and Temp Alt 2 Alt 3'!$J$1:$DP$1,'CO2 and Temp Alt 2 Alt 3'!$J$27:$DP$27,FALSE)</f>
        <v>2.8224420050000001</v>
      </c>
      <c r="I10" s="178">
        <f>VLOOKUP(I$6,'ICF SLR Module (4)'!$B$7:$J$37,9,FALSE)</f>
        <v>19.168665519505101</v>
      </c>
      <c r="J10" s="179">
        <f>VLOOKUP(J$6,'ICF SLR Module (4)'!$B$7:$J$37,9,FALSE)</f>
        <v>33.833341119019423</v>
      </c>
      <c r="K10" s="180">
        <f>VLOOKUP(K$6,'ICF SLR Module (4)'!$B$7:$J$37,9,FALSE)</f>
        <v>67.03354296449568</v>
      </c>
      <c r="L10" s="15"/>
      <c r="N10" s="190" t="str">
        <f t="shared" si="0"/>
        <v>PC6LT8 + HDPUV14</v>
      </c>
      <c r="O10" s="191">
        <f t="shared" si="3"/>
        <v>1.850873574</v>
      </c>
      <c r="P10" s="191">
        <f t="shared" si="4"/>
        <v>2.3681667110000002</v>
      </c>
      <c r="Q10" s="205">
        <f t="shared" si="5"/>
        <v>2.8224420050000001</v>
      </c>
      <c r="R10" s="206"/>
      <c r="S10" s="31" t="str">
        <f t="shared" si="2"/>
        <v>PC6LT8 + HDPUV14</v>
      </c>
      <c r="T10" s="32">
        <f>[1]Tables!$C$13</f>
        <v>53500</v>
      </c>
      <c r="U10" s="32">
        <f>[1]Tables!$C$13</f>
        <v>53500</v>
      </c>
      <c r="V10" s="32">
        <f>ABS([1]Tables!D13)</f>
        <v>9000</v>
      </c>
      <c r="W10" s="156">
        <f>[1]Tables!E13</f>
        <v>3.6229097485541112E-3</v>
      </c>
      <c r="X10" s="157">
        <f>ABS([1]Tables!F13)</f>
        <v>0.14399999999999999</v>
      </c>
    </row>
    <row r="11" spans="2:24" ht="15.75" hidden="1" x14ac:dyDescent="0.3">
      <c r="B11" s="34"/>
      <c r="C11" s="145"/>
      <c r="D11" s="146"/>
      <c r="E11" s="59"/>
      <c r="F11" s="35"/>
      <c r="G11" s="35"/>
      <c r="H11" s="35"/>
      <c r="I11" s="37"/>
      <c r="J11" s="38"/>
      <c r="K11" s="39"/>
      <c r="L11" s="15"/>
      <c r="N11" s="190"/>
      <c r="O11" s="191"/>
      <c r="P11" s="191"/>
      <c r="Q11" s="192"/>
      <c r="S11" s="31">
        <f t="shared" si="2"/>
        <v>0</v>
      </c>
      <c r="T11" s="32">
        <f>[1]Tables!C14</f>
        <v>0</v>
      </c>
      <c r="U11" s="32">
        <v>85900</v>
      </c>
      <c r="V11" s="32">
        <f>ABS([1]Tables!D14)</f>
        <v>62500</v>
      </c>
      <c r="W11" s="40">
        <f>[1]Tables!E14</f>
        <v>2.5159095476070217E-2</v>
      </c>
      <c r="X11" s="157">
        <f>ABS([1]Tables!F14)</f>
        <v>1</v>
      </c>
    </row>
    <row r="12" spans="2:24" ht="15.75" hidden="1" x14ac:dyDescent="0.3">
      <c r="B12" s="34" t="s">
        <v>50</v>
      </c>
      <c r="C12" s="145" t="e">
        <f>VLOOKUP(C$6,#REF!,2,FALSE)</f>
        <v>#REF!</v>
      </c>
      <c r="D12" s="146" t="e">
        <f>VLOOKUP(D$6,#REF!,2,FALSE)</f>
        <v>#REF!</v>
      </c>
      <c r="E12" s="59" t="e">
        <f>VLOOKUP(E$6,#REF!,2,FALSE)</f>
        <v>#REF!</v>
      </c>
      <c r="F12" s="35" t="e">
        <f>VLOOKUP(F$6,#REF!,7,FALSE)</f>
        <v>#REF!</v>
      </c>
      <c r="G12" s="35" t="e">
        <f>VLOOKUP(G$6,#REF!,7,FALSE)</f>
        <v>#REF!</v>
      </c>
      <c r="H12" s="35" t="e">
        <f>VLOOKUP(H$6,#REF!,7,FALSE)</f>
        <v>#REF!</v>
      </c>
      <c r="I12" s="152" t="e">
        <f>IF(Interface!$S$2=1,VLOOKUP(I$6,#REF!,2,FALSE),VLOOKUP(I$6,#REF!,9,FALSE))</f>
        <v>#REF!</v>
      </c>
      <c r="J12" s="153" t="e">
        <f>IF(Interface!$S$2=1,VLOOKUP(J$6,#REF!,2,FALSE),VLOOKUP(J$6,#REF!,9,FALSE))</f>
        <v>#REF!</v>
      </c>
      <c r="K12" s="154" t="e">
        <f>IF(Interface!$S$2=1,VLOOKUP(K$6,#REF!,2,FALSE),VLOOKUP(K$6,#REF!,9,FALSE))</f>
        <v>#REF!</v>
      </c>
      <c r="L12" s="15"/>
      <c r="N12" s="190" t="str">
        <f t="shared" si="0"/>
        <v>Alt 5</v>
      </c>
      <c r="O12" s="191" t="e">
        <f>VLOOKUP(O$4,#REF!,7,FALSE)</f>
        <v>#REF!</v>
      </c>
      <c r="P12" s="191" t="e">
        <f>VLOOKUP(P$4,#REF!,7,FALSE)</f>
        <v>#REF!</v>
      </c>
      <c r="Q12" s="192" t="e">
        <f>VLOOKUP(Q$4,#REF!,7,FALSE)</f>
        <v>#REF!</v>
      </c>
      <c r="S12" s="31" t="str">
        <f t="shared" si="2"/>
        <v>Alt 5</v>
      </c>
      <c r="T12" s="32">
        <f>[1]Tables!C15</f>
        <v>0</v>
      </c>
      <c r="U12" s="32">
        <v>85900</v>
      </c>
      <c r="V12" s="32">
        <f>ABS([1]Tables!D15)</f>
        <v>62500</v>
      </c>
      <c r="W12" s="40">
        <f>[1]Tables!E15</f>
        <v>2.5159095476070217E-2</v>
      </c>
      <c r="X12" s="41">
        <f>ABS([1]Tables!F15)</f>
        <v>1</v>
      </c>
    </row>
    <row r="13" spans="2:24" ht="15.75" hidden="1" x14ac:dyDescent="0.3">
      <c r="B13" s="34" t="s">
        <v>51</v>
      </c>
      <c r="C13" s="145" t="e">
        <f>VLOOKUP(C$6,#REF!,2,FALSE)</f>
        <v>#REF!</v>
      </c>
      <c r="D13" s="146" t="e">
        <f>VLOOKUP(D$6,#REF!,2,FALSE)</f>
        <v>#REF!</v>
      </c>
      <c r="E13" s="59" t="e">
        <f>VLOOKUP(E$6,#REF!,2,FALSE)</f>
        <v>#REF!</v>
      </c>
      <c r="F13" s="35" t="e">
        <f>VLOOKUP(F$6,#REF!,8,FALSE)</f>
        <v>#REF!</v>
      </c>
      <c r="G13" s="35" t="e">
        <f>VLOOKUP(G$6,#REF!,8,FALSE)</f>
        <v>#REF!</v>
      </c>
      <c r="H13" s="35" t="e">
        <f>VLOOKUP(H$6,#REF!,8,FALSE)</f>
        <v>#REF!</v>
      </c>
      <c r="I13" s="152" t="e">
        <f>IF(Interface!$S$2=1,VLOOKUP(I$6,#REF!,2,FALSE),VLOOKUP(I$6,#REF!,9,FALSE))</f>
        <v>#REF!</v>
      </c>
      <c r="J13" s="153" t="e">
        <f>IF(Interface!$S$2=1,VLOOKUP(J$6,#REF!,2,FALSE),VLOOKUP(J$6,#REF!,9,FALSE))</f>
        <v>#REF!</v>
      </c>
      <c r="K13" s="154" t="e">
        <f>IF(Interface!$S$2=1,VLOOKUP(K$6,#REF!,2,FALSE),VLOOKUP(K$6,#REF!,9,FALSE))</f>
        <v>#REF!</v>
      </c>
      <c r="L13" s="15"/>
      <c r="N13" s="190" t="str">
        <f t="shared" si="0"/>
        <v>Alt 6</v>
      </c>
      <c r="O13" s="191" t="e">
        <f>VLOOKUP(O$4,#REF!,8,FALSE)</f>
        <v>#REF!</v>
      </c>
      <c r="P13" s="191" t="e">
        <f>VLOOKUP(P$4,#REF!,8,FALSE)</f>
        <v>#REF!</v>
      </c>
      <c r="Q13" s="192" t="e">
        <f>VLOOKUP(Q$4,#REF!,8,FALSE)</f>
        <v>#REF!</v>
      </c>
      <c r="S13" s="31" t="str">
        <f t="shared" si="2"/>
        <v>Alt 6</v>
      </c>
      <c r="T13" s="32">
        <f>[1]Tables!C16</f>
        <v>0</v>
      </c>
      <c r="U13" s="32">
        <v>85900</v>
      </c>
      <c r="V13" s="32">
        <f>ABS([1]Tables!D16)</f>
        <v>62500</v>
      </c>
      <c r="W13" s="40">
        <f>[1]Tables!E16</f>
        <v>2.5159095476070217E-2</v>
      </c>
      <c r="X13" s="41">
        <f>ABS([1]Tables!F16)</f>
        <v>1</v>
      </c>
    </row>
    <row r="14" spans="2:24" ht="15.75" hidden="1" x14ac:dyDescent="0.3">
      <c r="B14" s="34" t="s">
        <v>52</v>
      </c>
      <c r="C14" s="145" t="e">
        <f>VLOOKUP(C$6,#REF!,2,FALSE)</f>
        <v>#REF!</v>
      </c>
      <c r="D14" s="146" t="e">
        <f>VLOOKUP(D$6,#REF!,2,FALSE)</f>
        <v>#REF!</v>
      </c>
      <c r="E14" s="59" t="e">
        <f>VLOOKUP(E$6,#REF!,2,FALSE)</f>
        <v>#REF!</v>
      </c>
      <c r="F14" s="35" t="e">
        <f>VLOOKUP(F$6,#REF!,9,FALSE)</f>
        <v>#REF!</v>
      </c>
      <c r="G14" s="35" t="e">
        <f>VLOOKUP(G$6,#REF!,9,FALSE)</f>
        <v>#REF!</v>
      </c>
      <c r="H14" s="35" t="e">
        <f>VLOOKUP(H$6,#REF!,9,FALSE)</f>
        <v>#REF!</v>
      </c>
      <c r="I14" s="152" t="e">
        <f>IF(Interface!$S$2=1,VLOOKUP(I$6,#REF!,2,FALSE),VLOOKUP(I$6,#REF!,9,FALSE))</f>
        <v>#REF!</v>
      </c>
      <c r="J14" s="153" t="e">
        <f>IF(Interface!$S$2=1,VLOOKUP(J$6,#REF!,2,FALSE),VLOOKUP(J$6,#REF!,9,FALSE))</f>
        <v>#REF!</v>
      </c>
      <c r="K14" s="154" t="e">
        <f>IF(Interface!$S$2=1,VLOOKUP(K$6,#REF!,2,FALSE),VLOOKUP(K$6,#REF!,9,FALSE))</f>
        <v>#REF!</v>
      </c>
      <c r="L14" s="15"/>
      <c r="N14" s="190" t="str">
        <f t="shared" si="0"/>
        <v>Alt 7</v>
      </c>
      <c r="O14" s="191" t="e">
        <f>VLOOKUP(O$4,#REF!,9,FALSE)</f>
        <v>#REF!</v>
      </c>
      <c r="P14" s="191" t="e">
        <f>VLOOKUP(P$4,#REF!,9,FALSE)</f>
        <v>#REF!</v>
      </c>
      <c r="Q14" s="192" t="e">
        <f>VLOOKUP(Q$4,#REF!,9,FALSE)</f>
        <v>#REF!</v>
      </c>
      <c r="S14" s="31" t="str">
        <f t="shared" si="2"/>
        <v>Alt 7</v>
      </c>
      <c r="T14" s="32">
        <f>[1]Tables!C17</f>
        <v>0</v>
      </c>
      <c r="U14" s="32">
        <v>85900</v>
      </c>
      <c r="V14" s="32">
        <f>ABS([1]Tables!D17)</f>
        <v>62500</v>
      </c>
      <c r="W14" s="40">
        <f>[1]Tables!E17</f>
        <v>2.5159095476070217E-2</v>
      </c>
      <c r="X14" s="41">
        <f>ABS([1]Tables!F17)</f>
        <v>1</v>
      </c>
    </row>
    <row r="15" spans="2:24" ht="15.75" hidden="1" x14ac:dyDescent="0.3">
      <c r="B15" s="34" t="s">
        <v>53</v>
      </c>
      <c r="C15" s="145" t="e">
        <f>VLOOKUP(C$6,#REF!,2,FALSE)</f>
        <v>#REF!</v>
      </c>
      <c r="D15" s="146" t="e">
        <f>VLOOKUP(D$6,#REF!,2,FALSE)</f>
        <v>#REF!</v>
      </c>
      <c r="E15" s="59" t="e">
        <f>VLOOKUP(E$6,#REF!,2,FALSE)</f>
        <v>#REF!</v>
      </c>
      <c r="F15" s="35" t="e">
        <f>VLOOKUP(F$6,#REF!,10,FALSE)</f>
        <v>#REF!</v>
      </c>
      <c r="G15" s="35" t="e">
        <f>VLOOKUP(G$6,#REF!,10,FALSE)</f>
        <v>#REF!</v>
      </c>
      <c r="H15" s="35" t="e">
        <f>VLOOKUP(H$6,#REF!,10,FALSE)</f>
        <v>#REF!</v>
      </c>
      <c r="I15" s="152" t="e">
        <f>IF(Interface!$S$2=1,VLOOKUP(I$6,#REF!,2,FALSE),VLOOKUP(I$6,#REF!,9,FALSE))</f>
        <v>#REF!</v>
      </c>
      <c r="J15" s="153" t="e">
        <f>IF(Interface!$S$2=1,VLOOKUP(J$6,#REF!,2,FALSE),VLOOKUP(J$6,#REF!,9,FALSE))</f>
        <v>#REF!</v>
      </c>
      <c r="K15" s="154" t="e">
        <f>IF(Interface!$S$2=1,VLOOKUP(K$6,#REF!,2,FALSE),VLOOKUP(K$6,#REF!,9,FALSE))</f>
        <v>#REF!</v>
      </c>
      <c r="L15" s="15"/>
      <c r="N15" s="190" t="str">
        <f t="shared" si="0"/>
        <v>Alt 8</v>
      </c>
      <c r="O15" s="191" t="e">
        <f>VLOOKUP(O$4,#REF!,10,FALSE)</f>
        <v>#REF!</v>
      </c>
      <c r="P15" s="191" t="e">
        <f>VLOOKUP(P$4,#REF!,10,FALSE)</f>
        <v>#REF!</v>
      </c>
      <c r="Q15" s="192" t="e">
        <f>VLOOKUP(Q$4,#REF!,10,FALSE)</f>
        <v>#REF!</v>
      </c>
      <c r="S15" s="31" t="str">
        <f t="shared" si="2"/>
        <v>Alt 8</v>
      </c>
      <c r="T15" s="32">
        <f>[1]Tables!C18</f>
        <v>0</v>
      </c>
      <c r="U15" s="32">
        <v>85900</v>
      </c>
      <c r="V15" s="32">
        <f>ABS([1]Tables!D18)</f>
        <v>62500</v>
      </c>
      <c r="W15" s="40">
        <f>[1]Tables!E18</f>
        <v>2.5159095476070217E-2</v>
      </c>
      <c r="X15" s="41">
        <f>ABS([1]Tables!F18)</f>
        <v>1</v>
      </c>
    </row>
    <row r="16" spans="2:24" ht="16.5" hidden="1" thickBot="1" x14ac:dyDescent="0.35">
      <c r="B16" s="34" t="s">
        <v>54</v>
      </c>
      <c r="C16" s="69" t="e">
        <f>VLOOKUP(C$6,#REF!,2,FALSE)</f>
        <v>#REF!</v>
      </c>
      <c r="D16" s="70" t="e">
        <f>VLOOKUP(D$6,#REF!,2,FALSE)</f>
        <v>#REF!</v>
      </c>
      <c r="E16" s="120" t="e">
        <f>VLOOKUP(E$6,#REF!,2,FALSE)</f>
        <v>#REF!</v>
      </c>
      <c r="F16" s="35" t="e">
        <f>VLOOKUP(F$6,#REF!,11,FALSE)</f>
        <v>#REF!</v>
      </c>
      <c r="G16" s="35" t="e">
        <f>VLOOKUP(G$6,#REF!,11,FALSE)</f>
        <v>#REF!</v>
      </c>
      <c r="H16" s="35" t="e">
        <f>VLOOKUP(H$6,#REF!,11,FALSE)</f>
        <v>#REF!</v>
      </c>
      <c r="I16" s="118" t="e">
        <f>IF(Interface!$S$2=1,VLOOKUP(I$6,#REF!,2,FALSE),VLOOKUP(I$6,#REF!,9,FALSE))</f>
        <v>#REF!</v>
      </c>
      <c r="J16" s="119" t="e">
        <f>IF(Interface!$S$2=1,VLOOKUP(J$6,#REF!,2,FALSE),VLOOKUP(J$6,#REF!,9,FALSE))</f>
        <v>#REF!</v>
      </c>
      <c r="K16" s="71" t="e">
        <f>IF(Interface!$S$2=1,VLOOKUP(K$6,#REF!,2,FALSE),VLOOKUP(K$6,#REF!,9,FALSE))</f>
        <v>#REF!</v>
      </c>
      <c r="L16" s="15"/>
      <c r="N16" s="190" t="str">
        <f t="shared" si="0"/>
        <v>Alt 10</v>
      </c>
      <c r="O16" s="191" t="e">
        <f>VLOOKUP(O$4,#REF!,11,FALSE)</f>
        <v>#REF!</v>
      </c>
      <c r="P16" s="191" t="e">
        <f>VLOOKUP(P$4,#REF!,11,FALSE)</f>
        <v>#REF!</v>
      </c>
      <c r="Q16" s="192" t="e">
        <f>VLOOKUP(Q$4,#REF!,11,FALSE)</f>
        <v>#REF!</v>
      </c>
      <c r="S16" s="31" t="str">
        <f t="shared" si="2"/>
        <v>Alt 10</v>
      </c>
      <c r="T16" s="32">
        <f>[1]Tables!C19</f>
        <v>0</v>
      </c>
      <c r="U16" s="32">
        <v>85900</v>
      </c>
      <c r="V16" s="32">
        <f>[1]Tables!D19</f>
        <v>62500</v>
      </c>
      <c r="W16" s="40">
        <f>[1]Tables!E19</f>
        <v>2.5159095476070217E-2</v>
      </c>
      <c r="X16" s="41">
        <f>[1]Tables!F19</f>
        <v>0</v>
      </c>
    </row>
    <row r="17" spans="2:24" ht="15.75" thickBot="1" x14ac:dyDescent="0.3">
      <c r="B17" s="34"/>
      <c r="C17" s="14"/>
      <c r="E17" s="56"/>
      <c r="K17" s="15"/>
      <c r="L17" s="15"/>
      <c r="N17" s="193"/>
      <c r="O17" s="194"/>
      <c r="P17" s="194"/>
      <c r="Q17" s="195"/>
      <c r="S17" s="77"/>
      <c r="T17" s="54"/>
      <c r="U17" s="54"/>
      <c r="V17" s="54"/>
      <c r="W17" s="54"/>
      <c r="X17" s="55"/>
    </row>
    <row r="18" spans="2:24" x14ac:dyDescent="0.25">
      <c r="B18" s="42"/>
      <c r="C18" s="221"/>
      <c r="D18" s="222"/>
      <c r="E18" s="222"/>
      <c r="F18" s="222"/>
      <c r="G18" s="222"/>
      <c r="H18" s="222"/>
      <c r="I18" s="222"/>
      <c r="J18" s="222"/>
      <c r="K18" s="223"/>
      <c r="L18" s="15"/>
      <c r="N18" s="210" t="s">
        <v>55</v>
      </c>
      <c r="O18" s="211"/>
      <c r="P18" s="211"/>
      <c r="Q18" s="212"/>
    </row>
    <row r="19" spans="2:24" x14ac:dyDescent="0.25">
      <c r="B19" s="58" t="str">
        <f t="shared" ref="B19:B27" si="6">B8</f>
        <v>PC1LT3 + HDPUV4</v>
      </c>
      <c r="C19" s="181">
        <f>ABS(C8-C$7)</f>
        <v>1.0940000000005057E-2</v>
      </c>
      <c r="D19" s="182">
        <f t="shared" ref="D19:K19" si="7">ABS(D8-D$7)</f>
        <v>1.8379999999979191E-2</v>
      </c>
      <c r="E19" s="183">
        <f t="shared" si="7"/>
        <v>2.3334999999974571E-2</v>
      </c>
      <c r="F19" s="184">
        <f t="shared" si="7"/>
        <v>7.9999999999857963E-5</v>
      </c>
      <c r="G19" s="185">
        <f t="shared" si="7"/>
        <v>1.0000000000021103E-4</v>
      </c>
      <c r="H19" s="186">
        <f t="shared" si="7"/>
        <v>1.1999999999989797E-4</v>
      </c>
      <c r="I19" s="187">
        <f t="shared" si="7"/>
        <v>6.2383581732561311E-4</v>
      </c>
      <c r="J19" s="188">
        <f t="shared" si="7"/>
        <v>1.6725287083261264E-3</v>
      </c>
      <c r="K19" s="199">
        <f t="shared" si="7"/>
        <v>4.0999229548788207E-3</v>
      </c>
      <c r="L19" s="15"/>
      <c r="N19" s="190" t="str">
        <f>N8</f>
        <v>PC1LT3 + HDPUV4</v>
      </c>
      <c r="O19" s="185">
        <f>F19</f>
        <v>7.9999999999857963E-5</v>
      </c>
      <c r="P19" s="185">
        <f t="shared" ref="P19:P27" si="8">G19</f>
        <v>1.0000000000021103E-4</v>
      </c>
      <c r="Q19" s="192">
        <f t="shared" ref="Q19:Q27" si="9">H19</f>
        <v>1.1999999999989797E-4</v>
      </c>
      <c r="V19" s="160"/>
    </row>
    <row r="20" spans="2:24" x14ac:dyDescent="0.25">
      <c r="B20" s="58" t="str">
        <f t="shared" si="6"/>
        <v>PC2LT4 + HDPUV10</v>
      </c>
      <c r="C20" s="181">
        <f t="shared" ref="C20:K20" si="10">ABS(C9-C$7)</f>
        <v>1.7599999999958982E-2</v>
      </c>
      <c r="D20" s="182">
        <f t="shared" si="10"/>
        <v>5.0264999999967586E-2</v>
      </c>
      <c r="E20" s="183">
        <f t="shared" si="10"/>
        <v>0.10101499999996122</v>
      </c>
      <c r="F20" s="184">
        <f t="shared" si="10"/>
        <v>9.9999999999988987E-5</v>
      </c>
      <c r="G20" s="185">
        <f t="shared" si="10"/>
        <v>2.4999999999986144E-4</v>
      </c>
      <c r="H20" s="186">
        <f t="shared" si="10"/>
        <v>5.099999999997884E-4</v>
      </c>
      <c r="I20" s="187">
        <f t="shared" si="10"/>
        <v>9.0838899726719546E-4</v>
      </c>
      <c r="J20" s="188">
        <f t="shared" si="10"/>
        <v>2.981434740966904E-3</v>
      </c>
      <c r="K20" s="189">
        <f t="shared" si="10"/>
        <v>1.1459094265362069E-2</v>
      </c>
      <c r="L20" s="15"/>
      <c r="N20" s="190" t="str">
        <f>N9</f>
        <v>PC2LT4 + HDPUV10</v>
      </c>
      <c r="O20" s="185">
        <f>F20</f>
        <v>9.9999999999988987E-5</v>
      </c>
      <c r="P20" s="185">
        <f t="shared" si="8"/>
        <v>2.4999999999986144E-4</v>
      </c>
      <c r="Q20" s="192">
        <f t="shared" si="9"/>
        <v>5.099999999997884E-4</v>
      </c>
      <c r="V20" s="160"/>
    </row>
    <row r="21" spans="2:24" x14ac:dyDescent="0.25">
      <c r="B21" s="58" t="str">
        <f t="shared" si="6"/>
        <v>PC6LT8 + HDPUV14</v>
      </c>
      <c r="C21" s="181">
        <f>ABS(C10-C$7)</f>
        <v>9.1124999999976808E-2</v>
      </c>
      <c r="D21" s="182">
        <f t="shared" ref="D21:K21" si="11">ABS(D10-D$7)</f>
        <v>0.35255499999993845</v>
      </c>
      <c r="E21" s="183">
        <f t="shared" si="11"/>
        <v>0.77963499999998476</v>
      </c>
      <c r="F21" s="184">
        <f>ABS(F10-F$7)</f>
        <v>8.6999999999992639E-4</v>
      </c>
      <c r="G21" s="185">
        <f t="shared" si="11"/>
        <v>1.77499999999986E-3</v>
      </c>
      <c r="H21" s="186">
        <f t="shared" si="11"/>
        <v>3.9599999999997415E-3</v>
      </c>
      <c r="I21" s="187">
        <f t="shared" si="11"/>
        <v>4.5434368699979188E-3</v>
      </c>
      <c r="J21" s="188">
        <f t="shared" si="11"/>
        <v>1.9342476093775929E-2</v>
      </c>
      <c r="K21" s="189">
        <f t="shared" si="11"/>
        <v>8.3299285857904692E-2</v>
      </c>
      <c r="L21" s="15"/>
      <c r="N21" s="190" t="str">
        <f>N10</f>
        <v>PC6LT8 + HDPUV14</v>
      </c>
      <c r="O21" s="185">
        <f t="shared" ref="O21:O27" si="12">F21</f>
        <v>8.6999999999992639E-4</v>
      </c>
      <c r="P21" s="185">
        <f t="shared" si="8"/>
        <v>1.77499999999986E-3</v>
      </c>
      <c r="Q21" s="192">
        <f>H21</f>
        <v>3.9599999999997415E-3</v>
      </c>
      <c r="V21" s="160"/>
    </row>
    <row r="22" spans="2:24" hidden="1" x14ac:dyDescent="0.25">
      <c r="B22" s="58"/>
      <c r="C22" s="145"/>
      <c r="D22" s="146"/>
      <c r="E22" s="59"/>
      <c r="F22" s="60"/>
      <c r="G22" s="61"/>
      <c r="H22" s="62"/>
      <c r="I22" s="63"/>
      <c r="J22" s="64"/>
      <c r="K22" s="65"/>
      <c r="L22" s="15"/>
      <c r="N22" s="190"/>
      <c r="O22" s="185"/>
      <c r="P22" s="185"/>
      <c r="Q22" s="192"/>
      <c r="V22" s="160">
        <f>V11/5277281</f>
        <v>1.1843220021825633E-2</v>
      </c>
    </row>
    <row r="23" spans="2:24" hidden="1" x14ac:dyDescent="0.25">
      <c r="B23" s="58" t="str">
        <f t="shared" si="6"/>
        <v>Alt 5</v>
      </c>
      <c r="C23" s="145" t="e">
        <f t="shared" ref="C23:J23" si="13">ABS(C12-C$7)</f>
        <v>#REF!</v>
      </c>
      <c r="D23" s="146" t="e">
        <f t="shared" si="13"/>
        <v>#REF!</v>
      </c>
      <c r="E23" s="59" t="e">
        <f t="shared" si="13"/>
        <v>#REF!</v>
      </c>
      <c r="F23" s="35" t="e">
        <f t="shared" si="13"/>
        <v>#REF!</v>
      </c>
      <c r="G23" s="35" t="e">
        <f t="shared" si="13"/>
        <v>#REF!</v>
      </c>
      <c r="H23" s="36" t="e">
        <f t="shared" si="13"/>
        <v>#REF!</v>
      </c>
      <c r="I23" s="148" t="e">
        <f t="shared" si="13"/>
        <v>#REF!</v>
      </c>
      <c r="J23" s="149" t="e">
        <f t="shared" si="13"/>
        <v>#REF!</v>
      </c>
      <c r="K23" s="150" t="e">
        <f>ABS(K12-K$7)</f>
        <v>#REF!</v>
      </c>
      <c r="L23" s="15"/>
      <c r="N23" s="190" t="str">
        <f t="shared" ref="N23:N27" si="14">N12</f>
        <v>Alt 5</v>
      </c>
      <c r="O23" s="185" t="e">
        <f t="shared" si="12"/>
        <v>#REF!</v>
      </c>
      <c r="P23" s="185" t="e">
        <f t="shared" si="8"/>
        <v>#REF!</v>
      </c>
      <c r="Q23" s="192" t="e">
        <f t="shared" si="9"/>
        <v>#REF!</v>
      </c>
    </row>
    <row r="24" spans="2:24" hidden="1" x14ac:dyDescent="0.25">
      <c r="B24" s="58" t="str">
        <f t="shared" si="6"/>
        <v>Alt 6</v>
      </c>
      <c r="C24" s="145" t="e">
        <f t="shared" ref="C24:K24" si="15">ABS(C13-C$7)</f>
        <v>#REF!</v>
      </c>
      <c r="D24" s="146" t="e">
        <f t="shared" si="15"/>
        <v>#REF!</v>
      </c>
      <c r="E24" s="59" t="e">
        <f t="shared" si="15"/>
        <v>#REF!</v>
      </c>
      <c r="F24" s="35" t="e">
        <f t="shared" si="15"/>
        <v>#REF!</v>
      </c>
      <c r="G24" s="35" t="e">
        <f t="shared" si="15"/>
        <v>#REF!</v>
      </c>
      <c r="H24" s="36" t="e">
        <f t="shared" si="15"/>
        <v>#REF!</v>
      </c>
      <c r="I24" s="37" t="e">
        <f t="shared" si="15"/>
        <v>#REF!</v>
      </c>
      <c r="J24" s="38" t="e">
        <f t="shared" si="15"/>
        <v>#REF!</v>
      </c>
      <c r="K24" s="39" t="e">
        <f t="shared" si="15"/>
        <v>#REF!</v>
      </c>
      <c r="L24" s="15"/>
      <c r="N24" s="190" t="str">
        <f t="shared" si="14"/>
        <v>Alt 6</v>
      </c>
      <c r="O24" s="185" t="e">
        <f t="shared" si="12"/>
        <v>#REF!</v>
      </c>
      <c r="P24" s="185" t="e">
        <f t="shared" si="8"/>
        <v>#REF!</v>
      </c>
      <c r="Q24" s="192" t="e">
        <f t="shared" si="9"/>
        <v>#REF!</v>
      </c>
    </row>
    <row r="25" spans="2:24" hidden="1" x14ac:dyDescent="0.25">
      <c r="B25" s="58" t="str">
        <f t="shared" si="6"/>
        <v>Alt 7</v>
      </c>
      <c r="C25" s="145" t="e">
        <f t="shared" ref="C25:K25" si="16">ABS(C14-C$7)</f>
        <v>#REF!</v>
      </c>
      <c r="D25" s="146" t="e">
        <f t="shared" si="16"/>
        <v>#REF!</v>
      </c>
      <c r="E25" s="59" t="e">
        <f t="shared" si="16"/>
        <v>#REF!</v>
      </c>
      <c r="F25" s="35" t="e">
        <f t="shared" si="16"/>
        <v>#REF!</v>
      </c>
      <c r="G25" s="35" t="e">
        <f t="shared" si="16"/>
        <v>#REF!</v>
      </c>
      <c r="H25" s="36" t="e">
        <f t="shared" si="16"/>
        <v>#REF!</v>
      </c>
      <c r="I25" s="37" t="e">
        <f t="shared" si="16"/>
        <v>#REF!</v>
      </c>
      <c r="J25" s="38" t="e">
        <f t="shared" si="16"/>
        <v>#REF!</v>
      </c>
      <c r="K25" s="39" t="e">
        <f t="shared" si="16"/>
        <v>#REF!</v>
      </c>
      <c r="L25" s="15"/>
      <c r="N25" s="190" t="str">
        <f t="shared" si="14"/>
        <v>Alt 7</v>
      </c>
      <c r="O25" s="185" t="e">
        <f t="shared" si="12"/>
        <v>#REF!</v>
      </c>
      <c r="P25" s="185" t="e">
        <f t="shared" si="8"/>
        <v>#REF!</v>
      </c>
      <c r="Q25" s="192" t="e">
        <f t="shared" si="9"/>
        <v>#REF!</v>
      </c>
    </row>
    <row r="26" spans="2:24" hidden="1" x14ac:dyDescent="0.25">
      <c r="B26" s="58" t="str">
        <f t="shared" si="6"/>
        <v>Alt 8</v>
      </c>
      <c r="C26" s="145" t="e">
        <f t="shared" ref="C26:K26" si="17">ABS(C15-C$7)</f>
        <v>#REF!</v>
      </c>
      <c r="D26" s="146" t="e">
        <f t="shared" si="17"/>
        <v>#REF!</v>
      </c>
      <c r="E26" s="59" t="e">
        <f t="shared" si="17"/>
        <v>#REF!</v>
      </c>
      <c r="F26" s="35" t="e">
        <f t="shared" si="17"/>
        <v>#REF!</v>
      </c>
      <c r="G26" s="35" t="e">
        <f t="shared" si="17"/>
        <v>#REF!</v>
      </c>
      <c r="H26" s="36" t="e">
        <f t="shared" si="17"/>
        <v>#REF!</v>
      </c>
      <c r="I26" s="37" t="e">
        <f t="shared" si="17"/>
        <v>#REF!</v>
      </c>
      <c r="J26" s="38" t="e">
        <f t="shared" si="17"/>
        <v>#REF!</v>
      </c>
      <c r="K26" s="39" t="e">
        <f t="shared" si="17"/>
        <v>#REF!</v>
      </c>
      <c r="L26" s="15"/>
      <c r="N26" s="190" t="str">
        <f t="shared" si="14"/>
        <v>Alt 8</v>
      </c>
      <c r="O26" s="185" t="e">
        <f t="shared" si="12"/>
        <v>#REF!</v>
      </c>
      <c r="P26" s="185" t="e">
        <f t="shared" si="8"/>
        <v>#REF!</v>
      </c>
      <c r="Q26" s="192" t="e">
        <f t="shared" si="9"/>
        <v>#REF!</v>
      </c>
    </row>
    <row r="27" spans="2:24" hidden="1" x14ac:dyDescent="0.25">
      <c r="B27" s="58" t="str">
        <f t="shared" si="6"/>
        <v>Alt 10</v>
      </c>
      <c r="C27" s="128">
        <v>0</v>
      </c>
      <c r="D27" s="128">
        <v>0</v>
      </c>
      <c r="E27" s="128">
        <v>0</v>
      </c>
      <c r="F27" s="125">
        <v>0</v>
      </c>
      <c r="G27" s="126">
        <v>0</v>
      </c>
      <c r="H27" s="127">
        <v>0</v>
      </c>
      <c r="I27" s="128">
        <v>0</v>
      </c>
      <c r="J27" s="129">
        <v>0</v>
      </c>
      <c r="K27" s="130">
        <v>0</v>
      </c>
      <c r="L27" s="15"/>
      <c r="N27" s="190" t="str">
        <f t="shared" si="14"/>
        <v>Alt 10</v>
      </c>
      <c r="O27" s="185">
        <f t="shared" si="12"/>
        <v>0</v>
      </c>
      <c r="P27" s="185">
        <f t="shared" si="8"/>
        <v>0</v>
      </c>
      <c r="Q27" s="192">
        <f t="shared" si="9"/>
        <v>0</v>
      </c>
    </row>
    <row r="28" spans="2:24" ht="15.75" thickBot="1" x14ac:dyDescent="0.3">
      <c r="B28" s="42"/>
      <c r="C28" s="56"/>
      <c r="D28" s="56"/>
      <c r="E28" s="56"/>
      <c r="F28" s="72"/>
      <c r="G28" s="72"/>
      <c r="H28" s="72"/>
      <c r="K28" s="56"/>
      <c r="L28" s="15"/>
      <c r="N28" s="193"/>
      <c r="O28" s="194"/>
      <c r="P28" s="194"/>
      <c r="Q28" s="195"/>
    </row>
    <row r="29" spans="2:24" x14ac:dyDescent="0.25">
      <c r="B29" s="14" t="s">
        <v>56</v>
      </c>
      <c r="E29" s="161">
        <f>1-(E10/E7)</f>
        <v>1.3264047166712256E-3</v>
      </c>
      <c r="H29" s="161">
        <f>1-(H10/H7)</f>
        <v>1.4010745792687462E-3</v>
      </c>
      <c r="K29" s="73">
        <f>1-(K10/K7)</f>
        <v>1.2411085364711916E-3</v>
      </c>
      <c r="L29" s="15"/>
      <c r="N29" s="210" t="s">
        <v>57</v>
      </c>
      <c r="O29" s="211"/>
      <c r="P29" s="211"/>
      <c r="Q29" s="212"/>
    </row>
    <row r="30" spans="2:24" x14ac:dyDescent="0.25">
      <c r="B30" s="14"/>
      <c r="L30" s="15"/>
      <c r="N30" s="190" t="str">
        <f t="shared" ref="N30:N39" si="18">N7</f>
        <v>No-Action</v>
      </c>
      <c r="O30" s="196">
        <f>O7*O$5/100</f>
        <v>3.9997661198400002E-2</v>
      </c>
      <c r="P30" s="196">
        <f>P7*P$5/100</f>
        <v>5.1190740957600005E-2</v>
      </c>
      <c r="Q30" s="197">
        <f t="shared" ref="O30:Q33" si="19">Q7*Q$5/100</f>
        <v>6.1050283307999997E-2</v>
      </c>
    </row>
    <row r="31" spans="2:24" x14ac:dyDescent="0.25">
      <c r="B31" s="213"/>
      <c r="C31" s="214"/>
      <c r="D31" s="214"/>
      <c r="E31" s="214"/>
      <c r="F31" s="214"/>
      <c r="G31" s="214"/>
      <c r="H31" s="214"/>
      <c r="I31" s="214"/>
      <c r="J31" s="214"/>
      <c r="K31" s="214"/>
      <c r="L31" s="215"/>
      <c r="N31" s="190" t="str">
        <f t="shared" si="18"/>
        <v>PC1LT3 + HDPUV4</v>
      </c>
      <c r="O31" s="196">
        <f>O8*O$5/100</f>
        <v>3.9995933198400002E-2</v>
      </c>
      <c r="P31" s="196">
        <f t="shared" si="19"/>
        <v>5.1188580957600004E-2</v>
      </c>
      <c r="Q31" s="197">
        <f t="shared" si="19"/>
        <v>6.1047691308000002E-2</v>
      </c>
    </row>
    <row r="32" spans="2:24" x14ac:dyDescent="0.25">
      <c r="B32" s="74"/>
      <c r="N32" s="190" t="str">
        <f t="shared" si="18"/>
        <v>PC2LT4 + HDPUV10</v>
      </c>
      <c r="O32" s="196">
        <f t="shared" si="19"/>
        <v>3.9995501198400001E-2</v>
      </c>
      <c r="P32" s="196">
        <f>P9*P$5/100</f>
        <v>5.1185340957600009E-2</v>
      </c>
      <c r="Q32" s="197">
        <f t="shared" si="19"/>
        <v>6.1039267308000002E-2</v>
      </c>
    </row>
    <row r="33" spans="2:17" x14ac:dyDescent="0.25">
      <c r="E33" s="56"/>
      <c r="N33" s="190" t="str">
        <f t="shared" si="18"/>
        <v>PC6LT8 + HDPUV14</v>
      </c>
      <c r="O33" s="196">
        <f t="shared" si="19"/>
        <v>3.9978869198399998E-2</v>
      </c>
      <c r="P33" s="196">
        <f t="shared" si="19"/>
        <v>5.1152400957600007E-2</v>
      </c>
      <c r="Q33" s="197">
        <f t="shared" si="19"/>
        <v>6.0964747308000007E-2</v>
      </c>
    </row>
    <row r="34" spans="2:17" x14ac:dyDescent="0.25">
      <c r="B34" s="209"/>
      <c r="C34" s="209"/>
      <c r="E34" s="56"/>
      <c r="F34" s="72"/>
      <c r="G34" s="72"/>
      <c r="H34" s="72"/>
      <c r="N34" s="190"/>
      <c r="O34" s="196"/>
      <c r="P34" s="196"/>
      <c r="Q34" s="197"/>
    </row>
    <row r="35" spans="2:17" hidden="1" x14ac:dyDescent="0.25">
      <c r="B35" s="112"/>
      <c r="C35" s="112"/>
      <c r="N35" s="190" t="str">
        <f t="shared" si="18"/>
        <v>Alt 5</v>
      </c>
      <c r="O35" s="196" t="e">
        <f t="shared" ref="O35:Q37" si="20">O12*O$5/100</f>
        <v>#REF!</v>
      </c>
      <c r="P35" s="196" t="e">
        <f t="shared" si="20"/>
        <v>#REF!</v>
      </c>
      <c r="Q35" s="197" t="e">
        <f t="shared" si="20"/>
        <v>#REF!</v>
      </c>
    </row>
    <row r="36" spans="2:17" hidden="1" x14ac:dyDescent="0.25">
      <c r="B36" s="112"/>
      <c r="C36" s="112"/>
      <c r="N36" s="190" t="str">
        <f t="shared" si="18"/>
        <v>Alt 6</v>
      </c>
      <c r="O36" s="196" t="e">
        <f t="shared" si="20"/>
        <v>#REF!</v>
      </c>
      <c r="P36" s="196" t="e">
        <f t="shared" si="20"/>
        <v>#REF!</v>
      </c>
      <c r="Q36" s="197" t="e">
        <f t="shared" si="20"/>
        <v>#REF!</v>
      </c>
    </row>
    <row r="37" spans="2:17" hidden="1" x14ac:dyDescent="0.25">
      <c r="B37" s="112"/>
      <c r="C37" s="112"/>
      <c r="N37" s="190" t="str">
        <f t="shared" si="18"/>
        <v>Alt 7</v>
      </c>
      <c r="O37" s="196" t="e">
        <f t="shared" si="20"/>
        <v>#REF!</v>
      </c>
      <c r="P37" s="196" t="e">
        <f t="shared" si="20"/>
        <v>#REF!</v>
      </c>
      <c r="Q37" s="197" t="e">
        <f t="shared" si="20"/>
        <v>#REF!</v>
      </c>
    </row>
    <row r="38" spans="2:17" hidden="1" x14ac:dyDescent="0.25">
      <c r="B38" s="112"/>
      <c r="C38" s="112"/>
      <c r="N38" s="190" t="str">
        <f t="shared" si="18"/>
        <v>Alt 8</v>
      </c>
      <c r="O38" s="196" t="e">
        <f t="shared" ref="O38:Q39" si="21">O15*O$5/100</f>
        <v>#REF!</v>
      </c>
      <c r="P38" s="196" t="e">
        <f t="shared" si="21"/>
        <v>#REF!</v>
      </c>
      <c r="Q38" s="197" t="e">
        <f t="shared" si="21"/>
        <v>#REF!</v>
      </c>
    </row>
    <row r="39" spans="2:17" hidden="1" x14ac:dyDescent="0.25">
      <c r="B39" s="112"/>
      <c r="C39" s="112"/>
      <c r="N39" s="190" t="str">
        <f t="shared" si="18"/>
        <v>Alt 10</v>
      </c>
      <c r="O39" s="196" t="e">
        <f t="shared" si="21"/>
        <v>#REF!</v>
      </c>
      <c r="P39" s="196" t="e">
        <f t="shared" si="21"/>
        <v>#REF!</v>
      </c>
      <c r="Q39" s="197" t="e">
        <f t="shared" si="21"/>
        <v>#REF!</v>
      </c>
    </row>
    <row r="40" spans="2:17" ht="15.75" thickBot="1" x14ac:dyDescent="0.3">
      <c r="B40" s="112"/>
      <c r="C40" s="112"/>
      <c r="E40" s="56"/>
      <c r="F40" s="56"/>
      <c r="N40" s="193"/>
      <c r="O40" s="194"/>
      <c r="P40" s="194"/>
      <c r="Q40" s="195"/>
    </row>
    <row r="41" spans="2:17" x14ac:dyDescent="0.25">
      <c r="B41" s="112"/>
      <c r="C41" s="112"/>
      <c r="N41" s="210" t="s">
        <v>58</v>
      </c>
      <c r="O41" s="211"/>
      <c r="P41" s="211"/>
      <c r="Q41" s="212"/>
    </row>
    <row r="42" spans="2:17" x14ac:dyDescent="0.25">
      <c r="B42" s="216"/>
      <c r="C42" s="216"/>
      <c r="N42" s="190" t="str">
        <f t="shared" ref="N42:N48" si="22">N31</f>
        <v>PC1LT3 + HDPUV4</v>
      </c>
      <c r="O42" s="196">
        <f t="shared" ref="O42:Q48" si="23">(O$5*O19)/100</f>
        <v>1.7279999999969321E-6</v>
      </c>
      <c r="P42" s="196">
        <f t="shared" si="23"/>
        <v>2.1600000000045584E-6</v>
      </c>
      <c r="Q42" s="197">
        <f t="shared" si="23"/>
        <v>2.5919999999977964E-6</v>
      </c>
    </row>
    <row r="43" spans="2:17" x14ac:dyDescent="0.25">
      <c r="N43" s="190" t="str">
        <f t="shared" si="22"/>
        <v>PC2LT4 + HDPUV10</v>
      </c>
      <c r="O43" s="196">
        <f t="shared" si="23"/>
        <v>2.1599999999997621E-6</v>
      </c>
      <c r="P43" s="196">
        <f t="shared" si="23"/>
        <v>5.3999999999970074E-6</v>
      </c>
      <c r="Q43" s="197">
        <f>(Q$5*Q20)/100</f>
        <v>1.101599999999543E-5</v>
      </c>
    </row>
    <row r="44" spans="2:17" x14ac:dyDescent="0.25">
      <c r="B44" s="209"/>
      <c r="C44" s="209"/>
      <c r="N44" s="190" t="str">
        <f t="shared" si="22"/>
        <v>PC6LT8 + HDPUV14</v>
      </c>
      <c r="O44" s="196">
        <f t="shared" si="23"/>
        <v>1.8791999999998413E-5</v>
      </c>
      <c r="P44" s="196">
        <f t="shared" si="23"/>
        <v>3.833999999999698E-5</v>
      </c>
      <c r="Q44" s="197">
        <f>(Q$5*Q21)/100</f>
        <v>8.5535999999994432E-5</v>
      </c>
    </row>
    <row r="45" spans="2:17" x14ac:dyDescent="0.25">
      <c r="N45" s="190"/>
      <c r="O45" s="196"/>
      <c r="P45" s="196"/>
      <c r="Q45" s="197"/>
    </row>
    <row r="46" spans="2:17" hidden="1" x14ac:dyDescent="0.25">
      <c r="N46" s="42" t="str">
        <f t="shared" si="22"/>
        <v>Alt 5</v>
      </c>
      <c r="O46" s="75" t="e">
        <f t="shared" si="23"/>
        <v>#REF!</v>
      </c>
      <c r="P46" s="75" t="e">
        <f t="shared" si="23"/>
        <v>#REF!</v>
      </c>
      <c r="Q46" s="76" t="e">
        <f t="shared" si="23"/>
        <v>#REF!</v>
      </c>
    </row>
    <row r="47" spans="2:17" hidden="1" x14ac:dyDescent="0.25">
      <c r="N47" s="42" t="str">
        <f t="shared" si="22"/>
        <v>Alt 6</v>
      </c>
      <c r="O47" s="75" t="e">
        <f t="shared" si="23"/>
        <v>#REF!</v>
      </c>
      <c r="P47" s="75" t="e">
        <f t="shared" si="23"/>
        <v>#REF!</v>
      </c>
      <c r="Q47" s="76" t="e">
        <f t="shared" si="23"/>
        <v>#REF!</v>
      </c>
    </row>
    <row r="48" spans="2:17" hidden="1" x14ac:dyDescent="0.25">
      <c r="N48" s="42" t="str">
        <f t="shared" si="22"/>
        <v>Alt 7</v>
      </c>
      <c r="O48" s="75" t="e">
        <f t="shared" si="23"/>
        <v>#REF!</v>
      </c>
      <c r="P48" s="75" t="e">
        <f t="shared" si="23"/>
        <v>#REF!</v>
      </c>
      <c r="Q48" s="76" t="e">
        <f t="shared" si="23"/>
        <v>#REF!</v>
      </c>
    </row>
    <row r="49" spans="14:17" hidden="1" x14ac:dyDescent="0.25">
      <c r="N49" s="42" t="str">
        <f>N38</f>
        <v>Alt 8</v>
      </c>
      <c r="O49" s="75" t="e">
        <f t="shared" ref="O49:Q50" si="24">(O$5*O26)/100</f>
        <v>#REF!</v>
      </c>
      <c r="P49" s="75" t="e">
        <f t="shared" si="24"/>
        <v>#REF!</v>
      </c>
      <c r="Q49" s="76" t="e">
        <f t="shared" si="24"/>
        <v>#REF!</v>
      </c>
    </row>
    <row r="50" spans="14:17" hidden="1" x14ac:dyDescent="0.25">
      <c r="N50" s="42" t="str">
        <f>N39</f>
        <v>Alt 10</v>
      </c>
      <c r="O50" s="75">
        <f t="shared" si="24"/>
        <v>0</v>
      </c>
      <c r="P50" s="75">
        <f t="shared" si="24"/>
        <v>0</v>
      </c>
      <c r="Q50" s="76">
        <f t="shared" si="24"/>
        <v>0</v>
      </c>
    </row>
    <row r="51" spans="14:17" ht="15.75" thickBot="1" x14ac:dyDescent="0.3">
      <c r="N51" s="79"/>
      <c r="O51" s="80"/>
      <c r="P51" s="80"/>
      <c r="Q51" s="81"/>
    </row>
  </sheetData>
  <mergeCells count="17">
    <mergeCell ref="B2:L2"/>
    <mergeCell ref="N2:Q2"/>
    <mergeCell ref="S2:X2"/>
    <mergeCell ref="N3:Q3"/>
    <mergeCell ref="S4:X4"/>
    <mergeCell ref="C5:E5"/>
    <mergeCell ref="F5:H5"/>
    <mergeCell ref="I5:K5"/>
    <mergeCell ref="N6:Q6"/>
    <mergeCell ref="C18:K18"/>
    <mergeCell ref="B44:C44"/>
    <mergeCell ref="B34:C34"/>
    <mergeCell ref="N29:Q29"/>
    <mergeCell ref="B31:L31"/>
    <mergeCell ref="N18:Q18"/>
    <mergeCell ref="B42:C42"/>
    <mergeCell ref="N41:Q41"/>
  </mergeCells>
  <phoneticPr fontId="17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0">
    <tabColor theme="1"/>
  </sheetPr>
  <dimension ref="B1:S63"/>
  <sheetViews>
    <sheetView topLeftCell="A33" zoomScale="76" workbookViewId="0">
      <selection activeCell="F52" sqref="F52"/>
    </sheetView>
  </sheetViews>
  <sheetFormatPr defaultRowHeight="15" x14ac:dyDescent="0.25"/>
  <cols>
    <col min="3" max="3" width="12.42578125" customWidth="1"/>
    <col min="4" max="4" width="9.5703125" customWidth="1"/>
    <col min="5" max="5" width="10.85546875" customWidth="1"/>
    <col min="6" max="6" width="15" customWidth="1"/>
    <col min="7" max="7" width="13" customWidth="1"/>
    <col min="8" max="12" width="11.7109375" bestFit="1" customWidth="1"/>
    <col min="17" max="17" width="15.42578125" customWidth="1"/>
    <col min="18" max="18" width="11.85546875" customWidth="1"/>
    <col min="24" max="24" width="10.5703125" customWidth="1"/>
  </cols>
  <sheetData>
    <row r="1" spans="2:19" ht="15.75" thickBot="1" x14ac:dyDescent="0.3"/>
    <row r="2" spans="2:19" x14ac:dyDescent="0.25">
      <c r="B2" s="230" t="s">
        <v>59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2"/>
    </row>
    <row r="3" spans="2:19" ht="12.6" customHeight="1" x14ac:dyDescent="0.25">
      <c r="B3" s="14" t="s">
        <v>60</v>
      </c>
      <c r="M3" s="15"/>
    </row>
    <row r="4" spans="2:19" ht="39" customHeight="1" x14ac:dyDescent="0.3">
      <c r="B4" s="33"/>
      <c r="C4" s="22" t="str">
        <f>'Tables (1)'!B7</f>
        <v>No-Action</v>
      </c>
      <c r="D4" s="22" t="str">
        <f>'Tables (1)'!B8</f>
        <v>PC1LT3 + HDPUV4</v>
      </c>
      <c r="E4" s="22" t="str">
        <f>'Tables (1)'!B9</f>
        <v>PC2LT4 + HDPUV10</v>
      </c>
      <c r="F4" s="22" t="str">
        <f>'Tables (1)'!B10</f>
        <v>PC6LT8 + HDPUV14</v>
      </c>
      <c r="G4" s="22">
        <f>'Tables (1)'!B11</f>
        <v>0</v>
      </c>
      <c r="H4" s="22" t="str">
        <f>'Tables (1)'!B12</f>
        <v>Alt 5</v>
      </c>
      <c r="I4" s="22" t="str">
        <f>'Tables (1)'!B13</f>
        <v>Alt 6</v>
      </c>
      <c r="J4" s="22" t="str">
        <f>'Tables (1)'!B14</f>
        <v>Alt 7</v>
      </c>
      <c r="K4" s="22" t="str">
        <f>'Tables (1)'!B15</f>
        <v>Alt 8</v>
      </c>
      <c r="L4" s="22" t="str">
        <f>'Tables (1)'!B16</f>
        <v>Alt 10</v>
      </c>
      <c r="M4" s="15"/>
    </row>
    <row r="5" spans="2:19" ht="32.25" customHeight="1" x14ac:dyDescent="0.25">
      <c r="B5" s="42" t="s">
        <v>61</v>
      </c>
      <c r="M5" s="15"/>
    </row>
    <row r="6" spans="2:19" x14ac:dyDescent="0.25">
      <c r="B6" s="42"/>
      <c r="C6" s="47"/>
      <c r="D6" s="48"/>
      <c r="E6" s="48"/>
      <c r="F6" s="48"/>
      <c r="G6" s="48"/>
      <c r="H6" s="48"/>
      <c r="I6" s="48"/>
      <c r="J6" s="48"/>
      <c r="K6" s="48"/>
      <c r="L6" s="49"/>
      <c r="M6" s="15"/>
    </row>
    <row r="7" spans="2:19" x14ac:dyDescent="0.25">
      <c r="B7" s="42">
        <v>2020</v>
      </c>
      <c r="C7" s="50">
        <f>[1]Tables!C31</f>
        <v>1720.700567267128</v>
      </c>
      <c r="D7" s="51">
        <f>[1]Tables!D31</f>
        <v>1720.700567267128</v>
      </c>
      <c r="E7" s="51">
        <f>[1]Tables!E31</f>
        <v>1720.700567267128</v>
      </c>
      <c r="F7" s="51">
        <f>[1]Tables!F31</f>
        <v>1720.700567267128</v>
      </c>
      <c r="G7" s="51">
        <f>[1]Tables!G31</f>
        <v>1720.700567267128</v>
      </c>
      <c r="H7" s="51">
        <f>[1]Tables!H31</f>
        <v>1720.700567267128</v>
      </c>
      <c r="I7" s="51">
        <f>[1]Tables!I31</f>
        <v>1720.700567267128</v>
      </c>
      <c r="J7" s="51">
        <f>[1]Tables!J31</f>
        <v>1720.700567267128</v>
      </c>
      <c r="K7" s="51">
        <f>[1]Tables!K31</f>
        <v>1720.700567267128</v>
      </c>
      <c r="L7" s="52">
        <f>[1]Tables!L31</f>
        <v>1720.700567267128</v>
      </c>
      <c r="M7" s="15"/>
    </row>
    <row r="8" spans="2:19" x14ac:dyDescent="0.25">
      <c r="B8" s="42">
        <v>2040</v>
      </c>
      <c r="C8" s="50">
        <f>[1]Tables!C32</f>
        <v>1045.4420543374799</v>
      </c>
      <c r="D8" s="51">
        <f>[1]Tables!D32</f>
        <v>1035.29768095756</v>
      </c>
      <c r="E8" s="51">
        <f>[1]Tables!E32</f>
        <v>1025.9936670254001</v>
      </c>
      <c r="F8" s="51">
        <f>[1]Tables!F32</f>
        <v>903.10590984223995</v>
      </c>
      <c r="G8" s="51">
        <f>[1]Tables!G32</f>
        <v>0</v>
      </c>
      <c r="H8" s="51">
        <f>[1]Tables!H32</f>
        <v>0</v>
      </c>
      <c r="I8" s="51">
        <f>[1]Tables!I32</f>
        <v>0</v>
      </c>
      <c r="J8" s="51">
        <f>[1]Tables!J32</f>
        <v>0</v>
      </c>
      <c r="K8" s="51">
        <f>[1]Tables!K32</f>
        <v>0</v>
      </c>
      <c r="L8" s="52">
        <f>[1]Tables!L32</f>
        <v>0</v>
      </c>
      <c r="M8" s="15"/>
      <c r="O8" s="51"/>
      <c r="P8" s="51"/>
      <c r="Q8" s="51"/>
    </row>
    <row r="9" spans="2:19" x14ac:dyDescent="0.25">
      <c r="B9" s="42">
        <v>2060</v>
      </c>
      <c r="C9" s="50">
        <f>[1]Tables!C33</f>
        <v>729.63144344166301</v>
      </c>
      <c r="D9" s="51">
        <f>[1]Tables!D33</f>
        <v>727.60234000710659</v>
      </c>
      <c r="E9" s="51">
        <f>[1]Tables!E33</f>
        <v>713.65406734349165</v>
      </c>
      <c r="F9" s="51">
        <f>[1]Tables!F33</f>
        <v>597.2272166237608</v>
      </c>
      <c r="G9" s="51">
        <f>[1]Tables!G33</f>
        <v>0</v>
      </c>
      <c r="H9" s="51">
        <f>[1]Tables!H33</f>
        <v>0</v>
      </c>
      <c r="I9" s="51">
        <f>[1]Tables!I33</f>
        <v>0</v>
      </c>
      <c r="J9" s="51">
        <f>[1]Tables!J33</f>
        <v>0</v>
      </c>
      <c r="K9" s="51">
        <f>[1]Tables!K33</f>
        <v>0</v>
      </c>
      <c r="L9" s="52">
        <f>[1]Tables!L33</f>
        <v>0</v>
      </c>
      <c r="M9" s="15"/>
    </row>
    <row r="10" spans="2:19" x14ac:dyDescent="0.25">
      <c r="B10" s="42">
        <v>2080</v>
      </c>
      <c r="C10" s="50">
        <f>[1]Tables!C34</f>
        <v>724.48573725349013</v>
      </c>
      <c r="D10" s="51">
        <f>[1]Tables!D34</f>
        <v>722.47094401648963</v>
      </c>
      <c r="E10" s="51">
        <f>[1]Tables!E34</f>
        <v>708.62104117178217</v>
      </c>
      <c r="F10" s="51">
        <f>[1]Tables!F34</f>
        <v>593.01528769450556</v>
      </c>
      <c r="G10" s="51">
        <f>[1]Tables!G34</f>
        <v>0</v>
      </c>
      <c r="H10" s="51">
        <f>[1]Tables!H34</f>
        <v>0</v>
      </c>
      <c r="I10" s="51">
        <f>[1]Tables!I34</f>
        <v>0</v>
      </c>
      <c r="J10" s="51">
        <f>[1]Tables!J34</f>
        <v>0</v>
      </c>
      <c r="K10" s="51">
        <f>[1]Tables!K34</f>
        <v>0</v>
      </c>
      <c r="L10" s="52">
        <f>[1]Tables!L34</f>
        <v>0</v>
      </c>
      <c r="M10" s="15"/>
    </row>
    <row r="11" spans="2:19" x14ac:dyDescent="0.25">
      <c r="B11" s="42">
        <v>2100</v>
      </c>
      <c r="C11" s="66">
        <f>[1]Tables!C35</f>
        <v>673.83753852290965</v>
      </c>
      <c r="D11" s="67">
        <f>[1]Tables!D35</f>
        <v>671.96359781484375</v>
      </c>
      <c r="E11" s="67">
        <f>[1]Tables!E35</f>
        <v>659.08193022392686</v>
      </c>
      <c r="F11" s="67">
        <f>[1]Tables!F35</f>
        <v>551.55807936451731</v>
      </c>
      <c r="G11" s="67">
        <f>[1]Tables!G35</f>
        <v>0</v>
      </c>
      <c r="H11" s="67">
        <f>[1]Tables!H35</f>
        <v>0</v>
      </c>
      <c r="I11" s="67">
        <f>[1]Tables!I35</f>
        <v>0</v>
      </c>
      <c r="J11" s="67">
        <f>[1]Tables!J35</f>
        <v>0</v>
      </c>
      <c r="K11" s="67">
        <f>[1]Tables!K35</f>
        <v>0</v>
      </c>
      <c r="L11" s="68">
        <f>[1]Tables!L35</f>
        <v>0</v>
      </c>
      <c r="M11" s="15"/>
      <c r="N11" s="51"/>
    </row>
    <row r="12" spans="2:19" x14ac:dyDescent="0.25">
      <c r="B12" s="42"/>
      <c r="C12" s="51"/>
      <c r="E12" s="51"/>
      <c r="F12" s="51"/>
      <c r="M12" s="15"/>
    </row>
    <row r="13" spans="2:19" x14ac:dyDescent="0.25">
      <c r="B13" s="42" t="s">
        <v>62</v>
      </c>
      <c r="F13" s="51"/>
      <c r="M13" s="15"/>
      <c r="Q13" s="51"/>
      <c r="S13" s="158"/>
    </row>
    <row r="14" spans="2:19" x14ac:dyDescent="0.25">
      <c r="B14" s="42"/>
      <c r="C14" s="136"/>
      <c r="D14" s="137"/>
      <c r="E14" s="137"/>
      <c r="F14" s="137"/>
      <c r="G14" s="137"/>
      <c r="H14" s="137"/>
      <c r="I14" s="137"/>
      <c r="J14" s="137"/>
      <c r="K14" s="137"/>
      <c r="L14" s="138"/>
      <c r="M14" s="15"/>
      <c r="Q14" s="159"/>
      <c r="S14" s="158"/>
    </row>
    <row r="15" spans="2:19" x14ac:dyDescent="0.25">
      <c r="B15" s="42">
        <v>2020</v>
      </c>
      <c r="C15" s="200">
        <f>[1]Tables!C39</f>
        <v>58.404628781257628</v>
      </c>
      <c r="D15" s="201">
        <f>[1]Tables!D39</f>
        <v>58.404628781257628</v>
      </c>
      <c r="E15" s="201">
        <f>[1]Tables!E39</f>
        <v>58.404628781257628</v>
      </c>
      <c r="F15" s="201">
        <f>[1]Tables!F39</f>
        <v>58.404628781257628</v>
      </c>
      <c r="G15" s="51">
        <f>[1]Tables!G39</f>
        <v>58.404628781257628</v>
      </c>
      <c r="H15" s="51">
        <f>[1]Tables!H39</f>
        <v>58.404628781257628</v>
      </c>
      <c r="I15" s="51">
        <f>[1]Tables!I39</f>
        <v>58.404628781257628</v>
      </c>
      <c r="J15" s="51">
        <f>[1]Tables!J39</f>
        <v>58.404628781257628</v>
      </c>
      <c r="K15" s="51">
        <f>[1]Tables!K39</f>
        <v>58.404628781257628</v>
      </c>
      <c r="L15" s="113">
        <f>[1]Tables!L39</f>
        <v>58.404628781257628</v>
      </c>
      <c r="M15" s="15"/>
      <c r="Q15" s="51"/>
    </row>
    <row r="16" spans="2:19" x14ac:dyDescent="0.25">
      <c r="B16" s="42">
        <v>2040</v>
      </c>
      <c r="C16" s="200">
        <f>[1]Tables!C40</f>
        <v>38.808710678693501</v>
      </c>
      <c r="D16" s="201">
        <f>[1]Tables!D40</f>
        <v>38.514851877025997</v>
      </c>
      <c r="E16" s="201">
        <f>[1]Tables!E40</f>
        <v>38.249895292099495</v>
      </c>
      <c r="F16" s="201">
        <f>[1]Tables!F40</f>
        <v>34.898183815737745</v>
      </c>
      <c r="G16" s="51">
        <f>[1]Tables!G40</f>
        <v>0</v>
      </c>
      <c r="H16" s="51">
        <f>[1]Tables!H40</f>
        <v>0</v>
      </c>
      <c r="I16" s="51">
        <f>[1]Tables!I40</f>
        <v>0</v>
      </c>
      <c r="J16" s="51">
        <f>[1]Tables!J40</f>
        <v>0</v>
      </c>
      <c r="K16" s="51">
        <f>[1]Tables!K40</f>
        <v>0</v>
      </c>
      <c r="L16" s="113">
        <f>[1]Tables!L40</f>
        <v>0</v>
      </c>
      <c r="M16" s="15"/>
      <c r="Q16" s="159"/>
    </row>
    <row r="17" spans="2:13" x14ac:dyDescent="0.25">
      <c r="B17" s="42">
        <v>2060</v>
      </c>
      <c r="C17" s="200">
        <f>[1]Tables!C41</f>
        <v>30.02318758897545</v>
      </c>
      <c r="D17" s="201">
        <f>[1]Tables!D41</f>
        <v>29.946500920735055</v>
      </c>
      <c r="E17" s="201">
        <f>[1]Tables!E41</f>
        <v>29.545787105303575</v>
      </c>
      <c r="F17" s="201">
        <f>[1]Tables!F41</f>
        <v>26.38536780726022</v>
      </c>
      <c r="G17" s="51">
        <f>[1]Tables!G41</f>
        <v>0</v>
      </c>
      <c r="H17" s="51">
        <f>[1]Tables!H41</f>
        <v>0</v>
      </c>
      <c r="I17" s="51">
        <f>[1]Tables!I41</f>
        <v>0</v>
      </c>
      <c r="J17" s="51">
        <f>[1]Tables!J41</f>
        <v>0</v>
      </c>
      <c r="K17" s="51">
        <f>[1]Tables!K41</f>
        <v>0</v>
      </c>
      <c r="L17" s="113">
        <f>[1]Tables!L41</f>
        <v>0</v>
      </c>
      <c r="M17" s="15"/>
    </row>
    <row r="18" spans="2:13" x14ac:dyDescent="0.25">
      <c r="B18" s="42">
        <v>2080</v>
      </c>
      <c r="C18" s="200">
        <f>[1]Tables!C42</f>
        <v>29.81144986364313</v>
      </c>
      <c r="D18" s="201">
        <f>[1]Tables!D42</f>
        <v>29.73530402607399</v>
      </c>
      <c r="E18" s="201">
        <f>[1]Tables!E42</f>
        <v>29.337416234079789</v>
      </c>
      <c r="F18" s="201">
        <f>[1]Tables!F42</f>
        <v>26.199285708382167</v>
      </c>
      <c r="G18" s="51">
        <f>[1]Tables!G42</f>
        <v>0</v>
      </c>
      <c r="H18" s="51">
        <f>[1]Tables!H42</f>
        <v>0</v>
      </c>
      <c r="I18" s="51">
        <f>[1]Tables!I42</f>
        <v>0</v>
      </c>
      <c r="J18" s="51">
        <f>[1]Tables!J42</f>
        <v>0</v>
      </c>
      <c r="K18" s="51">
        <f>[1]Tables!K42</f>
        <v>0</v>
      </c>
      <c r="L18" s="113">
        <f>[1]Tables!L42</f>
        <v>0</v>
      </c>
      <c r="M18" s="15"/>
    </row>
    <row r="19" spans="2:13" x14ac:dyDescent="0.25">
      <c r="B19" s="42">
        <v>2100</v>
      </c>
      <c r="C19" s="202">
        <f>[1]Tables!C43</f>
        <v>27.727356058201902</v>
      </c>
      <c r="D19" s="203">
        <f>[1]Tables!D43</f>
        <v>27.656533513163424</v>
      </c>
      <c r="E19" s="203">
        <f>[1]Tables!E43</f>
        <v>27.286461727648248</v>
      </c>
      <c r="F19" s="203">
        <f>[1]Tables!F43</f>
        <v>24.367715311720108</v>
      </c>
      <c r="G19" s="67">
        <f>[1]Tables!G43</f>
        <v>0</v>
      </c>
      <c r="H19" s="67">
        <f>[1]Tables!H43</f>
        <v>0</v>
      </c>
      <c r="I19" s="67">
        <f>[1]Tables!I43</f>
        <v>0</v>
      </c>
      <c r="J19" s="67">
        <f>[1]Tables!J43</f>
        <v>0</v>
      </c>
      <c r="K19" s="67">
        <f>[1]Tables!K43</f>
        <v>0</v>
      </c>
      <c r="L19" s="114">
        <f>[1]Tables!L43</f>
        <v>0</v>
      </c>
      <c r="M19" s="15"/>
    </row>
    <row r="20" spans="2:13" x14ac:dyDescent="0.25">
      <c r="B20" s="42"/>
      <c r="C20" s="51"/>
      <c r="D20" s="51"/>
      <c r="E20" s="51"/>
      <c r="F20" s="51"/>
      <c r="G20" s="51"/>
      <c r="H20" s="51"/>
      <c r="I20" s="51"/>
      <c r="J20" s="51"/>
      <c r="K20" s="51"/>
      <c r="M20" s="15"/>
    </row>
    <row r="21" spans="2:13" x14ac:dyDescent="0.25">
      <c r="B21" s="42" t="s">
        <v>63</v>
      </c>
      <c r="C21" s="51"/>
      <c r="D21" s="51"/>
      <c r="E21" s="51"/>
      <c r="F21" s="51"/>
      <c r="G21" s="51"/>
      <c r="H21" s="51"/>
      <c r="I21" s="51"/>
      <c r="J21" s="51"/>
      <c r="K21" s="51"/>
      <c r="M21" s="15"/>
    </row>
    <row r="22" spans="2:13" x14ac:dyDescent="0.25">
      <c r="B22" s="42"/>
      <c r="C22" s="47"/>
      <c r="D22" s="48"/>
      <c r="E22" s="48"/>
      <c r="F22" s="48"/>
      <c r="G22" s="48"/>
      <c r="H22" s="48"/>
      <c r="I22" s="48"/>
      <c r="J22" s="48"/>
      <c r="K22" s="48"/>
      <c r="L22" s="139"/>
      <c r="M22" s="15"/>
    </row>
    <row r="23" spans="2:13" x14ac:dyDescent="0.25">
      <c r="B23" s="42">
        <v>2020</v>
      </c>
      <c r="C23" s="50">
        <f>[1]Tables!C47</f>
        <v>20.771497859248161</v>
      </c>
      <c r="D23" s="51">
        <f>[1]Tables!D47</f>
        <v>20.771497859248161</v>
      </c>
      <c r="E23" s="51">
        <f>[1]Tables!E47</f>
        <v>20.771497859248161</v>
      </c>
      <c r="F23" s="51">
        <f>[1]Tables!F47</f>
        <v>20.771497859248161</v>
      </c>
      <c r="G23" s="51">
        <f>[1]Tables!G47</f>
        <v>20.771497859248161</v>
      </c>
      <c r="H23" s="51">
        <f>[1]Tables!H47</f>
        <v>20.771497859248161</v>
      </c>
      <c r="I23" s="51">
        <f>[1]Tables!I47</f>
        <v>20.771497859248161</v>
      </c>
      <c r="J23" s="51">
        <f>[1]Tables!J47</f>
        <v>20.771497859248161</v>
      </c>
      <c r="K23" s="51">
        <f>[1]Tables!K47</f>
        <v>20.771497859248161</v>
      </c>
      <c r="L23" s="116">
        <f>[1]Tables!L47</f>
        <v>0</v>
      </c>
      <c r="M23" s="15"/>
    </row>
    <row r="24" spans="2:13" x14ac:dyDescent="0.25">
      <c r="B24" s="42">
        <v>2040</v>
      </c>
      <c r="C24" s="50">
        <f>[1]Tables!C48</f>
        <v>10.84736729488862</v>
      </c>
      <c r="D24" s="51">
        <f>[1]Tables!D48</f>
        <v>10.729005469850321</v>
      </c>
      <c r="E24" s="51">
        <f>[1]Tables!E48</f>
        <v>10.612620592221624</v>
      </c>
      <c r="F24" s="51">
        <f>[1]Tables!F48</f>
        <v>9.0724519677143771</v>
      </c>
      <c r="G24" s="51">
        <f>[1]Tables!G48</f>
        <v>0</v>
      </c>
      <c r="H24" s="51">
        <f>[1]Tables!H48</f>
        <v>0</v>
      </c>
      <c r="I24" s="51">
        <f>[1]Tables!I48</f>
        <v>0</v>
      </c>
      <c r="J24" s="51">
        <f>[1]Tables!J48</f>
        <v>0</v>
      </c>
      <c r="K24" s="51">
        <f>[1]Tables!K48</f>
        <v>0</v>
      </c>
      <c r="L24" s="116">
        <f>[1]Tables!L48</f>
        <v>0</v>
      </c>
      <c r="M24" s="15"/>
    </row>
    <row r="25" spans="2:13" x14ac:dyDescent="0.25">
      <c r="B25" s="42">
        <v>2060</v>
      </c>
      <c r="C25" s="50">
        <f>[1]Tables!C49</f>
        <v>7.165523145329888</v>
      </c>
      <c r="D25" s="51">
        <f>[1]Tables!D49</f>
        <v>7.1408385717187173</v>
      </c>
      <c r="E25" s="51">
        <f>[1]Tables!E49</f>
        <v>6.9607500933936706</v>
      </c>
      <c r="F25" s="51">
        <f>[1]Tables!F49</f>
        <v>5.5047511138896601</v>
      </c>
      <c r="G25" s="51">
        <f>[1]Tables!G49</f>
        <v>0</v>
      </c>
      <c r="H25" s="51">
        <f>[1]Tables!H49</f>
        <v>0</v>
      </c>
      <c r="I25" s="51">
        <f>[1]Tables!I49</f>
        <v>0</v>
      </c>
      <c r="J25" s="51">
        <f>[1]Tables!J49</f>
        <v>0</v>
      </c>
      <c r="K25" s="51">
        <f>[1]Tables!K49</f>
        <v>0</v>
      </c>
      <c r="L25" s="116">
        <f>[1]Tables!L49</f>
        <v>0</v>
      </c>
      <c r="M25" s="15"/>
    </row>
    <row r="26" spans="2:13" x14ac:dyDescent="0.25">
      <c r="B26" s="42">
        <v>2080</v>
      </c>
      <c r="C26" s="50">
        <f>[1]Tables!C50</f>
        <v>7.1149884855069727</v>
      </c>
      <c r="D26" s="51">
        <f>[1]Tables!D50</f>
        <v>7.0904779991892237</v>
      </c>
      <c r="E26" s="51">
        <f>[1]Tables!E50</f>
        <v>6.9116595900280942</v>
      </c>
      <c r="F26" s="51">
        <f>[1]Tables!F50</f>
        <v>5.465929004281171</v>
      </c>
      <c r="G26" s="51">
        <f>[1]Tables!G50</f>
        <v>0</v>
      </c>
      <c r="H26" s="51">
        <f>[1]Tables!H50</f>
        <v>0</v>
      </c>
      <c r="I26" s="51">
        <f>[1]Tables!I50</f>
        <v>0</v>
      </c>
      <c r="J26" s="51">
        <f>[1]Tables!J50</f>
        <v>0</v>
      </c>
      <c r="K26" s="51">
        <f>[1]Tables!K50</f>
        <v>0</v>
      </c>
      <c r="L26" s="116">
        <f>[1]Tables!L50</f>
        <v>0</v>
      </c>
      <c r="M26" s="15"/>
    </row>
    <row r="27" spans="2:13" x14ac:dyDescent="0.25">
      <c r="B27" s="42">
        <v>2100</v>
      </c>
      <c r="C27" s="66">
        <f>[1]Tables!C51</f>
        <v>6.6175855246897299</v>
      </c>
      <c r="D27" s="67">
        <f>[1]Tables!D51</f>
        <v>6.5947885461999123</v>
      </c>
      <c r="E27" s="67">
        <f>[1]Tables!E51</f>
        <v>6.4284711841376661</v>
      </c>
      <c r="F27" s="67">
        <f>[1]Tables!F51</f>
        <v>5.0838104279989578</v>
      </c>
      <c r="G27" s="67">
        <f>[1]Tables!G51</f>
        <v>0</v>
      </c>
      <c r="H27" s="67">
        <f>[1]Tables!H51</f>
        <v>0</v>
      </c>
      <c r="I27" s="67">
        <f>[1]Tables!I51</f>
        <v>0</v>
      </c>
      <c r="J27" s="67">
        <f>[1]Tables!J51</f>
        <v>0</v>
      </c>
      <c r="K27" s="67">
        <f>[1]Tables!K51</f>
        <v>0</v>
      </c>
      <c r="L27" s="117">
        <f>[1]Tables!L51</f>
        <v>0</v>
      </c>
      <c r="M27" s="15"/>
    </row>
    <row r="28" spans="2:13" x14ac:dyDescent="0.25">
      <c r="B28" s="42"/>
      <c r="C28" s="51"/>
      <c r="D28" s="51"/>
      <c r="E28" s="51"/>
      <c r="F28" s="51"/>
      <c r="G28" s="51"/>
      <c r="H28" s="51"/>
      <c r="I28" s="51"/>
      <c r="J28" s="51"/>
      <c r="K28" s="51"/>
      <c r="L28" s="56"/>
      <c r="M28" s="15"/>
    </row>
    <row r="29" spans="2:13" x14ac:dyDescent="0.25">
      <c r="B29" s="42" t="s">
        <v>64</v>
      </c>
      <c r="C29" s="51"/>
      <c r="D29" s="51"/>
      <c r="E29" s="51"/>
      <c r="F29" s="51"/>
      <c r="G29" s="51"/>
      <c r="H29" s="51"/>
      <c r="I29" s="51"/>
      <c r="J29" s="51"/>
      <c r="K29" s="51"/>
      <c r="M29" s="15"/>
    </row>
    <row r="30" spans="2:13" x14ac:dyDescent="0.25">
      <c r="B30" s="42"/>
      <c r="C30" s="47"/>
      <c r="D30" s="48"/>
      <c r="E30" s="48"/>
      <c r="F30" s="48"/>
      <c r="G30" s="48"/>
      <c r="H30" s="48"/>
      <c r="I30" s="48"/>
      <c r="J30" s="48"/>
      <c r="K30" s="48"/>
      <c r="L30" s="49"/>
      <c r="M30" s="15"/>
    </row>
    <row r="31" spans="2:13" x14ac:dyDescent="0.25">
      <c r="B31" s="42">
        <v>2020</v>
      </c>
      <c r="C31" s="200">
        <f t="shared" ref="C31:L35" si="0">C7+C15+C23</f>
        <v>1799.8766939076338</v>
      </c>
      <c r="D31" s="201">
        <f t="shared" si="0"/>
        <v>1799.8766939076338</v>
      </c>
      <c r="E31" s="201">
        <f t="shared" si="0"/>
        <v>1799.8766939076338</v>
      </c>
      <c r="F31" s="201">
        <f t="shared" si="0"/>
        <v>1799.8766939076338</v>
      </c>
      <c r="G31" s="51">
        <f t="shared" si="0"/>
        <v>1799.8766939076338</v>
      </c>
      <c r="H31" s="51">
        <f t="shared" si="0"/>
        <v>1799.8766939076338</v>
      </c>
      <c r="I31" s="51">
        <f t="shared" si="0"/>
        <v>1799.8766939076338</v>
      </c>
      <c r="J31" s="51">
        <f t="shared" si="0"/>
        <v>1799.8766939076338</v>
      </c>
      <c r="K31" s="51">
        <f t="shared" si="0"/>
        <v>1799.8766939076338</v>
      </c>
      <c r="L31" s="116">
        <f t="shared" si="0"/>
        <v>1779.1051960483856</v>
      </c>
      <c r="M31" s="15"/>
    </row>
    <row r="32" spans="2:13" x14ac:dyDescent="0.25">
      <c r="B32" s="42">
        <v>2040</v>
      </c>
      <c r="C32" s="200">
        <f t="shared" si="0"/>
        <v>1095.098132311062</v>
      </c>
      <c r="D32" s="201">
        <f t="shared" si="0"/>
        <v>1084.5415383044365</v>
      </c>
      <c r="E32" s="201">
        <f t="shared" si="0"/>
        <v>1074.8561829097214</v>
      </c>
      <c r="F32" s="201">
        <f>F8+F16+F24</f>
        <v>947.07654562569212</v>
      </c>
      <c r="G32" s="51">
        <f t="shared" si="0"/>
        <v>0</v>
      </c>
      <c r="H32" s="51">
        <f t="shared" si="0"/>
        <v>0</v>
      </c>
      <c r="I32" s="51">
        <f t="shared" si="0"/>
        <v>0</v>
      </c>
      <c r="J32" s="51">
        <f t="shared" si="0"/>
        <v>0</v>
      </c>
      <c r="K32" s="51">
        <f t="shared" si="0"/>
        <v>0</v>
      </c>
      <c r="L32" s="116">
        <f t="shared" si="0"/>
        <v>0</v>
      </c>
      <c r="M32" s="15"/>
    </row>
    <row r="33" spans="2:13" x14ac:dyDescent="0.25">
      <c r="B33" s="42">
        <v>2060</v>
      </c>
      <c r="C33" s="200">
        <f t="shared" si="0"/>
        <v>766.82015417596836</v>
      </c>
      <c r="D33" s="201">
        <f t="shared" si="0"/>
        <v>764.68967949956038</v>
      </c>
      <c r="E33" s="201">
        <f t="shared" si="0"/>
        <v>750.16060454218893</v>
      </c>
      <c r="F33" s="201">
        <f t="shared" si="0"/>
        <v>629.1173355449107</v>
      </c>
      <c r="G33" s="51">
        <f t="shared" si="0"/>
        <v>0</v>
      </c>
      <c r="H33" s="51">
        <f t="shared" si="0"/>
        <v>0</v>
      </c>
      <c r="I33" s="51">
        <f t="shared" si="0"/>
        <v>0</v>
      </c>
      <c r="J33" s="51">
        <f t="shared" si="0"/>
        <v>0</v>
      </c>
      <c r="K33" s="51">
        <f t="shared" si="0"/>
        <v>0</v>
      </c>
      <c r="L33" s="116">
        <f t="shared" si="0"/>
        <v>0</v>
      </c>
      <c r="M33" s="15"/>
    </row>
    <row r="34" spans="2:13" x14ac:dyDescent="0.25">
      <c r="B34" s="42">
        <v>2080</v>
      </c>
      <c r="C34" s="200">
        <f t="shared" si="0"/>
        <v>761.41217560264022</v>
      </c>
      <c r="D34" s="201">
        <f t="shared" si="0"/>
        <v>759.29672604175289</v>
      </c>
      <c r="E34" s="201">
        <f t="shared" si="0"/>
        <v>744.87011699589004</v>
      </c>
      <c r="F34" s="201">
        <f t="shared" si="0"/>
        <v>624.68050240716889</v>
      </c>
      <c r="G34" s="51">
        <f t="shared" si="0"/>
        <v>0</v>
      </c>
      <c r="H34" s="51">
        <f t="shared" si="0"/>
        <v>0</v>
      </c>
      <c r="I34" s="51">
        <f t="shared" si="0"/>
        <v>0</v>
      </c>
      <c r="J34" s="51">
        <f t="shared" si="0"/>
        <v>0</v>
      </c>
      <c r="K34" s="51">
        <f t="shared" si="0"/>
        <v>0</v>
      </c>
      <c r="L34" s="116">
        <f t="shared" si="0"/>
        <v>0</v>
      </c>
      <c r="M34" s="15"/>
    </row>
    <row r="35" spans="2:13" x14ac:dyDescent="0.25">
      <c r="B35" s="42">
        <v>2100</v>
      </c>
      <c r="C35" s="202">
        <f t="shared" si="0"/>
        <v>708.18248010580123</v>
      </c>
      <c r="D35" s="203">
        <f t="shared" si="0"/>
        <v>706.214919874207</v>
      </c>
      <c r="E35" s="203">
        <f t="shared" si="0"/>
        <v>692.79686313571278</v>
      </c>
      <c r="F35" s="203">
        <f t="shared" si="0"/>
        <v>581.00960510423636</v>
      </c>
      <c r="G35" s="67">
        <f t="shared" si="0"/>
        <v>0</v>
      </c>
      <c r="H35" s="67">
        <f t="shared" si="0"/>
        <v>0</v>
      </c>
      <c r="I35" s="67">
        <f t="shared" si="0"/>
        <v>0</v>
      </c>
      <c r="J35" s="67">
        <f t="shared" si="0"/>
        <v>0</v>
      </c>
      <c r="K35" s="67">
        <f t="shared" si="0"/>
        <v>0</v>
      </c>
      <c r="L35" s="117">
        <f t="shared" si="0"/>
        <v>0</v>
      </c>
      <c r="M35" s="15"/>
    </row>
    <row r="36" spans="2:13" x14ac:dyDescent="0.25">
      <c r="B36" s="42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5"/>
    </row>
    <row r="37" spans="2:13" ht="15.75" thickBot="1" x14ac:dyDescent="0.3">
      <c r="B37" s="77"/>
      <c r="C37" s="54"/>
      <c r="D37" s="54"/>
      <c r="E37" s="54"/>
      <c r="F37" s="54"/>
      <c r="G37" s="78"/>
      <c r="H37" s="78"/>
      <c r="I37" s="78"/>
      <c r="J37" s="78"/>
      <c r="K37" s="78"/>
      <c r="L37" s="78"/>
      <c r="M37" s="55"/>
    </row>
    <row r="38" spans="2:13" ht="15.75" thickBot="1" x14ac:dyDescent="0.3"/>
    <row r="39" spans="2:13" x14ac:dyDescent="0.25">
      <c r="C39" s="239" t="s">
        <v>65</v>
      </c>
      <c r="D39" s="240"/>
      <c r="E39" s="240"/>
      <c r="F39" s="240"/>
      <c r="G39" s="240"/>
      <c r="H39" s="240"/>
      <c r="I39" s="240"/>
      <c r="J39" s="240"/>
      <c r="K39" s="240"/>
      <c r="L39" s="240"/>
      <c r="M39" s="241"/>
    </row>
    <row r="40" spans="2:13" x14ac:dyDescent="0.25">
      <c r="C40" s="242"/>
      <c r="D40" s="243"/>
      <c r="E40" s="243"/>
      <c r="F40" s="243"/>
      <c r="G40" s="243"/>
      <c r="H40" s="243"/>
      <c r="I40" s="243"/>
      <c r="J40" s="243"/>
      <c r="K40" s="243"/>
      <c r="L40" s="243"/>
      <c r="M40" s="244"/>
    </row>
    <row r="41" spans="2:13" x14ac:dyDescent="0.25">
      <c r="C41" s="23" t="s">
        <v>66</v>
      </c>
      <c r="D41" s="24"/>
      <c r="E41" s="24"/>
      <c r="F41" s="24"/>
      <c r="G41" s="24"/>
      <c r="H41" s="24"/>
      <c r="I41" s="24"/>
      <c r="J41" s="24"/>
      <c r="K41" s="24"/>
      <c r="L41" s="24"/>
      <c r="M41" s="15"/>
    </row>
    <row r="42" spans="2:13" ht="37.35" customHeight="1" x14ac:dyDescent="0.25">
      <c r="C42" s="245" t="s">
        <v>67</v>
      </c>
      <c r="D42" s="246" t="s">
        <v>68</v>
      </c>
      <c r="E42" s="246"/>
      <c r="F42" s="246"/>
      <c r="G42" s="246"/>
      <c r="H42" s="246"/>
      <c r="I42" s="246"/>
      <c r="J42" s="246"/>
      <c r="K42" s="246"/>
      <c r="L42" s="147"/>
      <c r="M42" s="15"/>
    </row>
    <row r="43" spans="2:13" ht="40.35" customHeight="1" x14ac:dyDescent="0.25">
      <c r="C43" s="245"/>
      <c r="D43" s="43" t="str">
        <f t="shared" ref="D43:L43" si="1">D4</f>
        <v>PC1LT3 + HDPUV4</v>
      </c>
      <c r="E43" s="144" t="str">
        <f t="shared" si="1"/>
        <v>PC2LT4 + HDPUV10</v>
      </c>
      <c r="F43" s="43" t="str">
        <f t="shared" si="1"/>
        <v>PC6LT8 + HDPUV14</v>
      </c>
      <c r="G43" s="43">
        <f t="shared" si="1"/>
        <v>0</v>
      </c>
      <c r="H43" s="43" t="str">
        <f>H4</f>
        <v>Alt 5</v>
      </c>
      <c r="I43" s="43" t="str">
        <f t="shared" si="1"/>
        <v>Alt 6</v>
      </c>
      <c r="J43" s="43" t="str">
        <f t="shared" si="1"/>
        <v>Alt 7</v>
      </c>
      <c r="K43" s="43" t="str">
        <f t="shared" si="1"/>
        <v>Alt 8</v>
      </c>
      <c r="L43" s="43" t="str">
        <f t="shared" si="1"/>
        <v>Alt 10</v>
      </c>
      <c r="M43" s="15"/>
    </row>
    <row r="44" spans="2:13" x14ac:dyDescent="0.25">
      <c r="C44" s="45">
        <v>2022</v>
      </c>
      <c r="D44" s="207">
        <f>-('Emission Reductions'!C24*10^6)/'CO2 per vehicle'!$J5</f>
        <v>0</v>
      </c>
      <c r="E44" s="207">
        <f>-('Emission Reductions'!D24*10^6)/'CO2 per vehicle'!$J5</f>
        <v>0</v>
      </c>
      <c r="F44" s="207">
        <f>-('Emission Reductions'!E24*10^6)/'CO2 per vehicle'!$J5</f>
        <v>0</v>
      </c>
      <c r="G44" s="207">
        <f>-('Emission Reductions'!F24*10^6)/'CO2 per vehicle'!$J5</f>
        <v>288140627.63999999</v>
      </c>
      <c r="H44" s="207">
        <f>-('Emission Reductions'!G24*10^6)/'CO2 per vehicle'!$J5</f>
        <v>288140627.63999999</v>
      </c>
      <c r="I44" s="207">
        <f>-('Emission Reductions'!H24*10^6)/'CO2 per vehicle'!$J5</f>
        <v>288140627.63999999</v>
      </c>
      <c r="J44" s="207">
        <f>-('Emission Reductions'!I24*10^6)/'CO2 per vehicle'!$J5</f>
        <v>288140627.63999999</v>
      </c>
      <c r="K44" s="207">
        <f>-('Emission Reductions'!J24*10^6)/'CO2 per vehicle'!$J5</f>
        <v>288140627.63999999</v>
      </c>
      <c r="L44" s="207">
        <f>-('Emission Reductions'!K24*10^6)/'CO2 per vehicle'!$J5</f>
        <v>288140627.63999999</v>
      </c>
      <c r="M44" s="15"/>
    </row>
    <row r="45" spans="2:13" x14ac:dyDescent="0.25">
      <c r="C45" s="45">
        <v>2023</v>
      </c>
      <c r="D45" s="207">
        <f>-('Emission Reductions'!C25*10^6)/'CO2 per vehicle'!$J6</f>
        <v>0</v>
      </c>
      <c r="E45" s="207">
        <f>-('Emission Reductions'!D25*10^6)/'CO2 per vehicle'!$J6</f>
        <v>0</v>
      </c>
      <c r="F45" s="207">
        <f>-('Emission Reductions'!E25*10^6)/'CO2 per vehicle'!$J6</f>
        <v>0</v>
      </c>
      <c r="G45" s="207">
        <f>-('Emission Reductions'!F25*10^6)/'CO2 per vehicle'!$J6</f>
        <v>286201474.94</v>
      </c>
      <c r="H45" s="207">
        <f>-('Emission Reductions'!G25*10^6)/'CO2 per vehicle'!$J6</f>
        <v>286201474.94</v>
      </c>
      <c r="I45" s="207">
        <f>-('Emission Reductions'!H25*10^6)/'CO2 per vehicle'!$J6</f>
        <v>286201474.94</v>
      </c>
      <c r="J45" s="207">
        <f>-('Emission Reductions'!I25*10^6)/'CO2 per vehicle'!$J6</f>
        <v>286201474.94</v>
      </c>
      <c r="K45" s="207">
        <f>-('Emission Reductions'!J25*10^6)/'CO2 per vehicle'!$J6</f>
        <v>286201474.94</v>
      </c>
      <c r="L45" s="207">
        <f>-('Emission Reductions'!K25*10^6)/'CO2 per vehicle'!$J6</f>
        <v>286201474.94</v>
      </c>
      <c r="M45" s="15"/>
    </row>
    <row r="46" spans="2:13" x14ac:dyDescent="0.25">
      <c r="C46" s="45">
        <v>2024</v>
      </c>
      <c r="D46" s="207">
        <f>-('Emission Reductions'!C26*10^6)/'CO2 per vehicle'!$J7</f>
        <v>0</v>
      </c>
      <c r="E46" s="207">
        <f>-('Emission Reductions'!D26*10^6)/'CO2 per vehicle'!$J7</f>
        <v>0</v>
      </c>
      <c r="F46" s="207">
        <f>-('Emission Reductions'!E26*10^6)/'CO2 per vehicle'!$J7</f>
        <v>0</v>
      </c>
      <c r="G46" s="207">
        <f>-('Emission Reductions'!F26*10^6)/'CO2 per vehicle'!$J7</f>
        <v>284544903.04000002</v>
      </c>
      <c r="H46" s="207">
        <f>-('Emission Reductions'!G26*10^6)/'CO2 per vehicle'!$J7</f>
        <v>284544903.04000002</v>
      </c>
      <c r="I46" s="207">
        <f>-('Emission Reductions'!H26*10^6)/'CO2 per vehicle'!$J7</f>
        <v>284544903.04000002</v>
      </c>
      <c r="J46" s="207">
        <f>-('Emission Reductions'!I26*10^6)/'CO2 per vehicle'!$J7</f>
        <v>284544903.04000002</v>
      </c>
      <c r="K46" s="207">
        <f>-('Emission Reductions'!J26*10^6)/'CO2 per vehicle'!$J7</f>
        <v>284544903.04000002</v>
      </c>
      <c r="L46" s="207">
        <f>-('Emission Reductions'!K26*10^6)/'CO2 per vehicle'!$J7</f>
        <v>284544903.04000002</v>
      </c>
      <c r="M46" s="15"/>
    </row>
    <row r="47" spans="2:13" x14ac:dyDescent="0.25">
      <c r="C47" s="45">
        <v>2025</v>
      </c>
      <c r="D47" s="207">
        <f>-('Emission Reductions'!C27*10^6)/'CO2 per vehicle'!$J8</f>
        <v>0</v>
      </c>
      <c r="E47" s="207">
        <f>-('Emission Reductions'!D27*10^6)/'CO2 per vehicle'!$J8</f>
        <v>0</v>
      </c>
      <c r="F47" s="207">
        <f>-('Emission Reductions'!E27*10^6)/'CO2 per vehicle'!$J8</f>
        <v>0</v>
      </c>
      <c r="G47" s="207">
        <f>-('Emission Reductions'!F27*10^6)/'CO2 per vehicle'!$J8</f>
        <v>283070142.74000001</v>
      </c>
      <c r="H47" s="207">
        <f>-('Emission Reductions'!G27*10^6)/'CO2 per vehicle'!$J8</f>
        <v>283070142.74000001</v>
      </c>
      <c r="I47" s="207">
        <f>-('Emission Reductions'!H27*10^6)/'CO2 per vehicle'!$J8</f>
        <v>283070142.74000001</v>
      </c>
      <c r="J47" s="207">
        <f>-('Emission Reductions'!I27*10^6)/'CO2 per vehicle'!$J8</f>
        <v>283070142.74000001</v>
      </c>
      <c r="K47" s="207">
        <f>-('Emission Reductions'!J27*10^6)/'CO2 per vehicle'!$J8</f>
        <v>283070142.74000001</v>
      </c>
      <c r="L47" s="207">
        <f>-('Emission Reductions'!K27*10^6)/'CO2 per vehicle'!$J8</f>
        <v>283070142.74000001</v>
      </c>
      <c r="M47" s="15"/>
    </row>
    <row r="48" spans="2:13" x14ac:dyDescent="0.25">
      <c r="C48" s="45">
        <v>2026</v>
      </c>
      <c r="D48" s="207">
        <f>-('Emission Reductions'!C28*10^6)/'CO2 per vehicle'!$J9</f>
        <v>0</v>
      </c>
      <c r="E48" s="207">
        <f>-('Emission Reductions'!D28*10^6)/'CO2 per vehicle'!$J9</f>
        <v>0</v>
      </c>
      <c r="F48" s="207">
        <f>-('Emission Reductions'!E28*10^6)/'CO2 per vehicle'!$J9</f>
        <v>0</v>
      </c>
      <c r="G48" s="207">
        <f>-('Emission Reductions'!F28*10^6)/'CO2 per vehicle'!$J9</f>
        <v>282026585.67000002</v>
      </c>
      <c r="H48" s="207">
        <f>-('Emission Reductions'!G28*10^6)/'CO2 per vehicle'!$J9</f>
        <v>282026585.67000002</v>
      </c>
      <c r="I48" s="207">
        <f>-('Emission Reductions'!H28*10^6)/'CO2 per vehicle'!$J9</f>
        <v>282026585.67000002</v>
      </c>
      <c r="J48" s="207">
        <f>-('Emission Reductions'!I28*10^6)/'CO2 per vehicle'!$J9</f>
        <v>282026585.67000002</v>
      </c>
      <c r="K48" s="207">
        <f>-('Emission Reductions'!J28*10^6)/'CO2 per vehicle'!$J9</f>
        <v>282026585.67000002</v>
      </c>
      <c r="L48" s="207"/>
      <c r="M48" s="15"/>
    </row>
    <row r="49" spans="3:13" x14ac:dyDescent="0.25">
      <c r="C49" s="45">
        <v>2027</v>
      </c>
      <c r="D49" s="207">
        <f>-('Emission Reductions'!C29*10^6)/'CO2 per vehicle'!$J10</f>
        <v>367178.71790165763</v>
      </c>
      <c r="E49" s="207">
        <f>-('Emission Reductions'!D29*10^6)/'CO2 per vehicle'!$J10</f>
        <v>486320.52523336071</v>
      </c>
      <c r="F49" s="207">
        <f>-('Emission Reductions'!E29*10^6)/'CO2 per vehicle'!$J10</f>
        <v>806901.42641077808</v>
      </c>
      <c r="G49" s="207">
        <f>-('Emission Reductions'!F29*10^6)/'CO2 per vehicle'!$J10</f>
        <v>281344767.57999998</v>
      </c>
      <c r="H49" s="207">
        <f>-('Emission Reductions'!G29*10^6)/'CO2 per vehicle'!$J10</f>
        <v>281344767.57999998</v>
      </c>
      <c r="I49" s="207">
        <f>-('Emission Reductions'!H29*10^6)/'CO2 per vehicle'!$J10</f>
        <v>281344767.57999998</v>
      </c>
      <c r="J49" s="207">
        <f>-('Emission Reductions'!I29*10^6)/'CO2 per vehicle'!$J10</f>
        <v>281344767.57999998</v>
      </c>
      <c r="K49" s="207">
        <f>-('Emission Reductions'!J29*10^6)/'CO2 per vehicle'!$J10</f>
        <v>281344767.57999998</v>
      </c>
      <c r="L49" s="207"/>
      <c r="M49" s="15"/>
    </row>
    <row r="50" spans="3:13" x14ac:dyDescent="0.25">
      <c r="C50" s="45">
        <v>2028</v>
      </c>
      <c r="D50" s="207">
        <f>-('Emission Reductions'!C30*10^6)/'CO2 per vehicle'!$J11</f>
        <v>754697.34687420726</v>
      </c>
      <c r="E50" s="207">
        <f>-('Emission Reductions'!D30*10^6)/'CO2 per vehicle'!$J11</f>
        <v>1035753.6639322106</v>
      </c>
      <c r="F50" s="207">
        <f>-('Emission Reductions'!E30*10^6)/'CO2 per vehicle'!$J11</f>
        <v>2117501.4920386556</v>
      </c>
      <c r="G50" s="207">
        <f>-('Emission Reductions'!F30*10^6)/'CO2 per vehicle'!$J11</f>
        <v>280493193.32999998</v>
      </c>
      <c r="H50" s="207">
        <f>-('Emission Reductions'!G30*10^6)/'CO2 per vehicle'!$J11</f>
        <v>280493193.32999998</v>
      </c>
      <c r="I50" s="207">
        <f>-('Emission Reductions'!H30*10^6)/'CO2 per vehicle'!$J11</f>
        <v>280493193.32999998</v>
      </c>
      <c r="J50" s="207">
        <f>-('Emission Reductions'!I30*10^6)/'CO2 per vehicle'!$J11</f>
        <v>280493193.32999998</v>
      </c>
      <c r="K50" s="207">
        <f>-('Emission Reductions'!J30*10^6)/'CO2 per vehicle'!$J11</f>
        <v>280493193.32999998</v>
      </c>
      <c r="L50" s="207"/>
      <c r="M50" s="15"/>
    </row>
    <row r="51" spans="3:13" x14ac:dyDescent="0.25">
      <c r="C51" s="45">
        <v>2029</v>
      </c>
      <c r="D51" s="207">
        <f>-('Emission Reductions'!C31*10^6)/'CO2 per vehicle'!$J12</f>
        <v>1158135.4535965468</v>
      </c>
      <c r="E51" s="207">
        <f>-('Emission Reductions'!D31*10^6)/'CO2 per vehicle'!$J12</f>
        <v>1608711.7724924413</v>
      </c>
      <c r="F51" s="207">
        <f>-('Emission Reductions'!E31*10^6)/'CO2 per vehicle'!$J12</f>
        <v>3638407.3279237226</v>
      </c>
      <c r="G51" s="207">
        <f>-('Emission Reductions'!F31*10^6)/'CO2 per vehicle'!$J12</f>
        <v>279707420.61000001</v>
      </c>
      <c r="H51" s="207">
        <f>-('Emission Reductions'!G31*10^6)/'CO2 per vehicle'!$J12</f>
        <v>279707420.61000001</v>
      </c>
      <c r="I51" s="207">
        <f>-('Emission Reductions'!H31*10^6)/'CO2 per vehicle'!$J12</f>
        <v>279707420.61000001</v>
      </c>
      <c r="J51" s="207">
        <f>-('Emission Reductions'!I31*10^6)/'CO2 per vehicle'!$J12</f>
        <v>279707420.61000001</v>
      </c>
      <c r="K51" s="207">
        <f>-('Emission Reductions'!J31*10^6)/'CO2 per vehicle'!$J12</f>
        <v>279707420.61000001</v>
      </c>
      <c r="L51" s="207"/>
      <c r="M51" s="15"/>
    </row>
    <row r="52" spans="3:13" x14ac:dyDescent="0.25">
      <c r="C52" s="45">
        <v>2030</v>
      </c>
      <c r="D52" s="207">
        <f>-('Emission Reductions'!C32*10^6)/'CO2 per vehicle'!$J13</f>
        <v>1423961.8377906284</v>
      </c>
      <c r="E52" s="207">
        <f>-('Emission Reductions'!D32*10^6)/'CO2 per vehicle'!$J13</f>
        <v>2064533.1952448196</v>
      </c>
      <c r="F52" s="207">
        <f>-('Emission Reductions'!E32*10^6)/'CO2 per vehicle'!$J13</f>
        <v>5617602.6071027117</v>
      </c>
      <c r="G52" s="207">
        <f>-('Emission Reductions'!F32*10^6)/'CO2 per vehicle'!$J13</f>
        <v>279077837.25</v>
      </c>
      <c r="H52" s="207">
        <f>-('Emission Reductions'!G32*10^6)/'CO2 per vehicle'!$J13</f>
        <v>279077837.25</v>
      </c>
      <c r="I52" s="207">
        <f>-('Emission Reductions'!H32*10^6)/'CO2 per vehicle'!$J13</f>
        <v>279077837.25</v>
      </c>
      <c r="J52" s="207">
        <f>-('Emission Reductions'!I32*10^6)/'CO2 per vehicle'!$J13</f>
        <v>279077837.25</v>
      </c>
      <c r="K52" s="207">
        <f>-('Emission Reductions'!J32*10^6)/'CO2 per vehicle'!$J13</f>
        <v>279077837.25</v>
      </c>
      <c r="L52" s="207"/>
      <c r="M52" s="15"/>
    </row>
    <row r="53" spans="3:13" x14ac:dyDescent="0.25">
      <c r="C53" s="45">
        <v>2031</v>
      </c>
      <c r="D53" s="207">
        <f>-('Emission Reductions'!C33*10^6)/'CO2 per vehicle'!$J14</f>
        <v>1715109.4679013237</v>
      </c>
      <c r="E53" s="207">
        <f>-('Emission Reductions'!D33*10^6)/'CO2 per vehicle'!$J14</f>
        <v>2545386.7850807551</v>
      </c>
      <c r="F53" s="207">
        <f>-('Emission Reductions'!E33*10^6)/'CO2 per vehicle'!$J14</f>
        <v>8193948.3656726098</v>
      </c>
      <c r="G53" s="207">
        <f>-('Emission Reductions'!F33*10^6)/'CO2 per vehicle'!$J14</f>
        <v>278428947</v>
      </c>
      <c r="H53" s="207">
        <f>-('Emission Reductions'!G33*10^6)/'CO2 per vehicle'!$J14</f>
        <v>278428947</v>
      </c>
      <c r="I53" s="207">
        <f>-('Emission Reductions'!H33*10^6)/'CO2 per vehicle'!$J14</f>
        <v>278428947</v>
      </c>
      <c r="J53" s="207">
        <f>-('Emission Reductions'!I33*10^6)/'CO2 per vehicle'!$J14</f>
        <v>278428947</v>
      </c>
      <c r="K53" s="207">
        <f>-('Emission Reductions'!J33*10^6)/'CO2 per vehicle'!$J14</f>
        <v>278428947</v>
      </c>
      <c r="L53" s="207"/>
      <c r="M53" s="15"/>
    </row>
    <row r="54" spans="3:13" x14ac:dyDescent="0.25">
      <c r="C54" s="45">
        <v>2032</v>
      </c>
      <c r="D54" s="207">
        <f>-('Emission Reductions'!C34*10^6)/'CO2 per vehicle'!$J15</f>
        <v>2031231.1228048548</v>
      </c>
      <c r="E54" s="207">
        <f>-('Emission Reductions'!D34*10^6)/'CO2 per vehicle'!$J15</f>
        <v>3074296.8083875887</v>
      </c>
      <c r="F54" s="207">
        <f>-('Emission Reductions'!E34*10^6)/'CO2 per vehicle'!$J15</f>
        <v>11237665.265133189</v>
      </c>
      <c r="G54" s="207">
        <f>-('Emission Reductions'!F34*10^6)/'CO2 per vehicle'!$J15</f>
        <v>278038999.96999997</v>
      </c>
      <c r="H54" s="207">
        <f>-('Emission Reductions'!G34*10^6)/'CO2 per vehicle'!$J15</f>
        <v>278038999.96999997</v>
      </c>
      <c r="I54" s="207">
        <f>-('Emission Reductions'!H34*10^6)/'CO2 per vehicle'!$J15</f>
        <v>278038999.96999997</v>
      </c>
      <c r="J54" s="207">
        <f>-('Emission Reductions'!I34*10^6)/'CO2 per vehicle'!$J15</f>
        <v>278038999.96999997</v>
      </c>
      <c r="K54" s="207">
        <f>-('Emission Reductions'!J34*10^6)/'CO2 per vehicle'!$J15</f>
        <v>278038999.96999997</v>
      </c>
      <c r="L54" s="207"/>
      <c r="M54" s="15"/>
    </row>
    <row r="55" spans="3:13" x14ac:dyDescent="0.25">
      <c r="C55" s="45">
        <v>2033</v>
      </c>
      <c r="D55" s="207">
        <f>-('Emission Reductions'!C35*10^6)/'CO2 per vehicle'!$J16</f>
        <v>2164454.1551253777</v>
      </c>
      <c r="E55" s="207">
        <f>-('Emission Reductions'!D35*10^6)/'CO2 per vehicle'!$J16</f>
        <v>3361476.0833436539</v>
      </c>
      <c r="F55" s="207">
        <f>-('Emission Reductions'!E35*10^6)/'CO2 per vehicle'!$J16</f>
        <v>14377897.780643763</v>
      </c>
      <c r="G55" s="207">
        <f>-('Emission Reductions'!F35*10^6)/'CO2 per vehicle'!$J16</f>
        <v>277812110.98000002</v>
      </c>
      <c r="H55" s="207">
        <f>-('Emission Reductions'!G35*10^6)/'CO2 per vehicle'!$J16</f>
        <v>277812110.98000002</v>
      </c>
      <c r="I55" s="207">
        <f>-('Emission Reductions'!H35*10^6)/'CO2 per vehicle'!$J16</f>
        <v>277812110.98000002</v>
      </c>
      <c r="J55" s="207">
        <f>-('Emission Reductions'!I35*10^6)/'CO2 per vehicle'!$J16</f>
        <v>277812110.98000002</v>
      </c>
      <c r="K55" s="207">
        <f>-('Emission Reductions'!J35*10^6)/'CO2 per vehicle'!$J16</f>
        <v>277812110.98000002</v>
      </c>
      <c r="L55" s="207"/>
      <c r="M55" s="15"/>
    </row>
    <row r="56" spans="3:13" x14ac:dyDescent="0.25">
      <c r="C56" s="45">
        <v>2034</v>
      </c>
      <c r="D56" s="207">
        <f>-('Emission Reductions'!C36*10^6)/'CO2 per vehicle'!$J17</f>
        <v>2236451.1195458998</v>
      </c>
      <c r="E56" s="207">
        <f>-('Emission Reductions'!D36*10^6)/'CO2 per vehicle'!$J17</f>
        <v>3601707.3916531228</v>
      </c>
      <c r="F56" s="207">
        <f>-('Emission Reductions'!E36*10^6)/'CO2 per vehicle'!$J17</f>
        <v>17594783.636855703</v>
      </c>
      <c r="G56" s="207">
        <f>-('Emission Reductions'!F36*10^6)/'CO2 per vehicle'!$J17</f>
        <v>277878296.05000001</v>
      </c>
      <c r="H56" s="207">
        <f>-('Emission Reductions'!G36*10^6)/'CO2 per vehicle'!$J17</f>
        <v>277878296.05000001</v>
      </c>
      <c r="I56" s="207">
        <f>-('Emission Reductions'!H36*10^6)/'CO2 per vehicle'!$J17</f>
        <v>277878296.05000001</v>
      </c>
      <c r="J56" s="207">
        <f>-('Emission Reductions'!I36*10^6)/'CO2 per vehicle'!$J17</f>
        <v>277878296.05000001</v>
      </c>
      <c r="K56" s="207">
        <f>-('Emission Reductions'!J36*10^6)/'CO2 per vehicle'!$J17</f>
        <v>277878296.05000001</v>
      </c>
      <c r="L56" s="207"/>
      <c r="M56" s="15"/>
    </row>
    <row r="57" spans="3:13" x14ac:dyDescent="0.25">
      <c r="C57" s="45">
        <v>2035</v>
      </c>
      <c r="D57" s="207">
        <f>-('Emission Reductions'!C37*10^6)/'CO2 per vehicle'!$J18</f>
        <v>2314603.8599741966</v>
      </c>
      <c r="E57" s="207">
        <f>-('Emission Reductions'!D37*10^6)/'CO2 per vehicle'!$J18</f>
        <v>3848232.0601244313</v>
      </c>
      <c r="F57" s="207">
        <f>-('Emission Reductions'!E37*10^6)/'CO2 per vehicle'!$J18</f>
        <v>20995154.401014239</v>
      </c>
      <c r="G57" s="207">
        <f>-('Emission Reductions'!F37*10^6)/'CO2 per vehicle'!$J18</f>
        <v>279121322.46000004</v>
      </c>
      <c r="H57" s="207">
        <f>-('Emission Reductions'!G37*10^6)/'CO2 per vehicle'!$J18</f>
        <v>279121322.46000004</v>
      </c>
      <c r="I57" s="207">
        <f>-('Emission Reductions'!H37*10^6)/'CO2 per vehicle'!$J18</f>
        <v>279121322.46000004</v>
      </c>
      <c r="J57" s="207">
        <f>-('Emission Reductions'!I37*10^6)/'CO2 per vehicle'!$J18</f>
        <v>279121322.46000004</v>
      </c>
      <c r="K57" s="207">
        <f>-('Emission Reductions'!J37*10^6)/'CO2 per vehicle'!$J18</f>
        <v>279121322.46000004</v>
      </c>
      <c r="L57" s="207"/>
      <c r="M57" s="15"/>
    </row>
    <row r="58" spans="3:13" x14ac:dyDescent="0.25">
      <c r="C58" s="57"/>
      <c r="D58" s="140" t="s">
        <v>69</v>
      </c>
      <c r="E58" s="141"/>
      <c r="F58" s="141"/>
      <c r="G58" s="141"/>
      <c r="H58" s="141"/>
      <c r="I58" s="141"/>
      <c r="J58" s="141"/>
      <c r="K58" s="141"/>
      <c r="L58" s="141"/>
      <c r="M58" s="15"/>
    </row>
    <row r="59" spans="3:13" x14ac:dyDescent="0.25">
      <c r="C59" s="45">
        <v>2035</v>
      </c>
      <c r="D59" s="142">
        <f t="shared" ref="D59:K59" si="2">D57/10^6</f>
        <v>2.3146038599741967</v>
      </c>
      <c r="E59" s="142">
        <f t="shared" si="2"/>
        <v>3.8482320601244311</v>
      </c>
      <c r="F59" s="142">
        <f t="shared" si="2"/>
        <v>20.99515440101424</v>
      </c>
      <c r="G59" s="142">
        <f t="shared" si="2"/>
        <v>279.12132246000004</v>
      </c>
      <c r="H59" s="142">
        <f t="shared" si="2"/>
        <v>279.12132246000004</v>
      </c>
      <c r="I59" s="142">
        <f t="shared" si="2"/>
        <v>279.12132246000004</v>
      </c>
      <c r="J59" s="142">
        <f t="shared" si="2"/>
        <v>279.12132246000004</v>
      </c>
      <c r="K59" s="142">
        <f t="shared" si="2"/>
        <v>279.12132246000004</v>
      </c>
      <c r="L59" s="143">
        <f t="shared" ref="L59" si="3">L47/10^6</f>
        <v>283.07014273999999</v>
      </c>
      <c r="M59" s="15"/>
    </row>
    <row r="60" spans="3:13" x14ac:dyDescent="0.25">
      <c r="C60" s="23"/>
      <c r="D60" s="24"/>
      <c r="E60" s="24"/>
      <c r="F60" s="24"/>
      <c r="G60" s="24"/>
      <c r="H60" s="24"/>
      <c r="I60" s="24"/>
      <c r="J60" s="24"/>
      <c r="K60" s="24"/>
      <c r="L60" s="24"/>
      <c r="M60" s="15"/>
    </row>
    <row r="61" spans="3:13" ht="30" customHeight="1" x14ac:dyDescent="0.25">
      <c r="C61" s="245" t="s">
        <v>70</v>
      </c>
      <c r="D61" s="51">
        <f>D57</f>
        <v>2314603.8599741966</v>
      </c>
      <c r="E61" s="51">
        <f t="shared" ref="E61:K61" si="4">E57</f>
        <v>3848232.0601244313</v>
      </c>
      <c r="F61" s="51">
        <f t="shared" si="4"/>
        <v>20995154.401014239</v>
      </c>
      <c r="G61" s="51">
        <f t="shared" si="4"/>
        <v>279121322.46000004</v>
      </c>
      <c r="H61" s="51">
        <f t="shared" si="4"/>
        <v>279121322.46000004</v>
      </c>
      <c r="I61" s="51">
        <f t="shared" si="4"/>
        <v>279121322.46000004</v>
      </c>
      <c r="J61" s="51">
        <f t="shared" si="4"/>
        <v>279121322.46000004</v>
      </c>
      <c r="K61" s="51">
        <f t="shared" si="4"/>
        <v>279121322.46000004</v>
      </c>
      <c r="L61" s="51">
        <f t="shared" ref="L61" si="5">L47</f>
        <v>283070142.74000001</v>
      </c>
      <c r="M61" s="15"/>
    </row>
    <row r="62" spans="3:13" x14ac:dyDescent="0.25">
      <c r="C62" s="245"/>
      <c r="D62" s="44"/>
      <c r="E62" s="44"/>
      <c r="F62" s="44"/>
      <c r="G62" s="44"/>
      <c r="H62" s="44"/>
      <c r="I62" s="44"/>
      <c r="J62" s="44"/>
      <c r="K62" s="44"/>
      <c r="L62" s="44"/>
      <c r="M62" s="15"/>
    </row>
    <row r="63" spans="3:13" ht="15.75" thickBot="1" x14ac:dyDescent="0.3">
      <c r="C63" s="53"/>
      <c r="D63" s="54"/>
      <c r="E63" s="54"/>
      <c r="F63" s="54"/>
      <c r="G63" s="54"/>
      <c r="H63" s="54"/>
      <c r="I63" s="54"/>
      <c r="J63" s="54"/>
      <c r="K63" s="54"/>
      <c r="L63" s="54"/>
      <c r="M63" s="55"/>
    </row>
  </sheetData>
  <mergeCells count="5">
    <mergeCell ref="B2:M2"/>
    <mergeCell ref="C39:M40"/>
    <mergeCell ref="C42:C43"/>
    <mergeCell ref="C61:C62"/>
    <mergeCell ref="D42:K4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1"/>
  </sheetPr>
  <dimension ref="A1"/>
  <sheetViews>
    <sheetView zoomScale="64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4" tint="0.79998168889431442"/>
  </sheetPr>
  <dimension ref="A1:W21"/>
  <sheetViews>
    <sheetView workbookViewId="0"/>
  </sheetViews>
  <sheetFormatPr defaultRowHeight="15" x14ac:dyDescent="0.25"/>
  <cols>
    <col min="1" max="1" width="31" customWidth="1"/>
    <col min="6" max="11" width="9.5703125" bestFit="1" customWidth="1"/>
    <col min="13" max="13" width="38.85546875" bestFit="1" customWidth="1"/>
    <col min="14" max="17" width="8.140625" bestFit="1" customWidth="1"/>
    <col min="18" max="23" width="9.5703125" bestFit="1" customWidth="1"/>
  </cols>
  <sheetData>
    <row r="1" spans="1:23" x14ac:dyDescent="0.25">
      <c r="A1" s="83" t="s">
        <v>71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  <c r="M1" s="85"/>
      <c r="N1" s="86"/>
      <c r="O1" s="86"/>
      <c r="P1" s="86"/>
      <c r="Q1" s="86"/>
      <c r="R1" s="86"/>
      <c r="S1" s="86"/>
    </row>
    <row r="2" spans="1:23" x14ac:dyDescent="0.25">
      <c r="A2" s="83"/>
      <c r="B2" s="84" t="s">
        <v>72</v>
      </c>
      <c r="C2" s="84"/>
      <c r="D2" s="84"/>
      <c r="E2" s="84"/>
      <c r="F2" s="84"/>
      <c r="G2" s="84"/>
      <c r="H2" s="84"/>
      <c r="I2" s="84"/>
      <c r="J2" s="84"/>
      <c r="K2" s="84"/>
      <c r="L2" s="85"/>
      <c r="M2" s="85"/>
      <c r="N2" s="86"/>
      <c r="O2" s="86"/>
      <c r="P2" s="86"/>
      <c r="Q2" s="86"/>
      <c r="R2" s="86"/>
      <c r="S2" s="86"/>
    </row>
    <row r="3" spans="1:23" ht="60" x14ac:dyDescent="0.25">
      <c r="A3" s="86"/>
      <c r="B3" s="87" t="s">
        <v>73</v>
      </c>
      <c r="C3" s="87" t="s">
        <v>74</v>
      </c>
      <c r="D3" s="87" t="s">
        <v>75</v>
      </c>
      <c r="E3" s="87" t="s">
        <v>76</v>
      </c>
      <c r="F3" s="87" t="s">
        <v>50</v>
      </c>
      <c r="G3" s="87" t="s">
        <v>51</v>
      </c>
      <c r="H3" s="87" t="s">
        <v>52</v>
      </c>
      <c r="I3" s="87" t="s">
        <v>53</v>
      </c>
      <c r="J3" s="87" t="s">
        <v>77</v>
      </c>
      <c r="K3" s="87" t="s">
        <v>54</v>
      </c>
      <c r="L3" s="88"/>
      <c r="M3" s="85"/>
      <c r="N3" s="87" t="s">
        <v>78</v>
      </c>
      <c r="O3" s="87" t="s">
        <v>74</v>
      </c>
      <c r="P3" s="87" t="s">
        <v>75</v>
      </c>
      <c r="Q3" s="87" t="s">
        <v>76</v>
      </c>
      <c r="R3" s="87" t="s">
        <v>50</v>
      </c>
      <c r="S3" s="87" t="s">
        <v>51</v>
      </c>
      <c r="T3" s="87" t="s">
        <v>52</v>
      </c>
      <c r="U3" s="87" t="s">
        <v>53</v>
      </c>
      <c r="V3" s="87" t="s">
        <v>77</v>
      </c>
      <c r="W3" s="87" t="s">
        <v>54</v>
      </c>
    </row>
    <row r="4" spans="1:23" x14ac:dyDescent="0.25">
      <c r="A4" s="89">
        <v>2005</v>
      </c>
      <c r="B4" s="90">
        <f>('[1]GHG emissions totals'!B12+'[1]GHG emissions totals'!N$12+'[1]GHG emissions totals'!Z$12)/10^6</f>
        <v>2249.8838319062525</v>
      </c>
      <c r="C4" s="90">
        <f>('[1]GHG emissions totals'!C12+'[1]GHG emissions totals'!O$12+'[1]GHG emissions totals'!AA$12)/10^6</f>
        <v>2249.8838319062525</v>
      </c>
      <c r="D4" s="90">
        <f>('[1]GHG emissions totals'!D12+'[1]GHG emissions totals'!P$12+'[1]GHG emissions totals'!AB$12)/10^6</f>
        <v>2249.8838319062525</v>
      </c>
      <c r="E4" s="90">
        <f>('[1]GHG emissions totals'!E12+'[1]GHG emissions totals'!Q$12+'[1]GHG emissions totals'!AC$12)/10^6</f>
        <v>2249.8838319062525</v>
      </c>
      <c r="F4" s="90">
        <f>('[1]GHG emissions totals'!F12+'[1]GHG emissions totals'!R$12+'[1]GHG emissions totals'!AD$12)/10^6</f>
        <v>2249.8838319062525</v>
      </c>
      <c r="G4" s="90">
        <f>('[1]GHG emissions totals'!G12+'[1]GHG emissions totals'!S$12+'[1]GHG emissions totals'!AE$12)/10^6</f>
        <v>2249.8838319062525</v>
      </c>
      <c r="H4" s="90">
        <f>('[1]GHG emissions totals'!H12+'[1]GHG emissions totals'!T$12+'[1]GHG emissions totals'!AF$12)/10^6</f>
        <v>2249.8838319062525</v>
      </c>
      <c r="I4" s="90">
        <f>('[1]GHG emissions totals'!I12+'[1]GHG emissions totals'!U$12+'[1]GHG emissions totals'!AG$12)/10^6</f>
        <v>2249.8838319062525</v>
      </c>
      <c r="J4" s="90">
        <f>('[1]GHG emissions totals'!J12+'[1]GHG emissions totals'!V$12+'[1]GHG emissions totals'!AH$12)/10^6</f>
        <v>2249.8838319062525</v>
      </c>
      <c r="K4" s="90">
        <f>('[1]GHG emissions totals'!K12+'[1]GHG emissions totals'!W$12+'[1]GHG emissions totals'!AI$12)/10^6</f>
        <v>2221.1726253333377</v>
      </c>
      <c r="L4" s="90"/>
      <c r="M4" s="85">
        <v>2005</v>
      </c>
      <c r="N4" s="90">
        <f>'[1]GHG emissions totals'!B12/10^6</f>
        <v>2149.5317304386904</v>
      </c>
      <c r="O4" s="90">
        <f>'[1]GHG emissions totals'!C12/10^6</f>
        <v>2149.5317304386904</v>
      </c>
      <c r="P4" s="90">
        <f>'[1]GHG emissions totals'!D12/10^6</f>
        <v>2149.5317304386904</v>
      </c>
      <c r="Q4" s="90">
        <f>'[1]GHG emissions totals'!E12/10^6</f>
        <v>2149.5317304386904</v>
      </c>
      <c r="R4" s="90">
        <f>'[1]GHG emissions totals'!F12/10^6</f>
        <v>2149.5317304386904</v>
      </c>
      <c r="S4" s="90">
        <f>'[1]GHG emissions totals'!G12/10^6</f>
        <v>2149.5317304386904</v>
      </c>
      <c r="T4" s="90">
        <f>'[1]GHG emissions totals'!H12/10^6</f>
        <v>2149.5317304386904</v>
      </c>
      <c r="U4" s="90">
        <f>'[1]GHG emissions totals'!I12/10^6</f>
        <v>2149.5317304386904</v>
      </c>
      <c r="V4" s="90">
        <f>'[1]GHG emissions totals'!J12/10^6</f>
        <v>2149.5317304386904</v>
      </c>
      <c r="W4" s="90">
        <f>'[1]GHG emissions totals'!K12/10^6</f>
        <v>2149.5317304386904</v>
      </c>
    </row>
    <row r="5" spans="1:23" x14ac:dyDescent="0.25">
      <c r="A5" s="89">
        <v>2030</v>
      </c>
      <c r="B5" s="90">
        <f>('[1]GHG emissions totals'!B37+'[1]GHG emissions totals'!N$37+'[1]GHG emissions totals'!Z$37)/10^6</f>
        <v>1500.1707824995472</v>
      </c>
      <c r="C5" s="90">
        <f>('[1]GHG emissions totals'!C37+'[1]GHG emissions totals'!O$37+'[1]GHG emissions totals'!AA$37)/10^6</f>
        <v>1492.5669013311806</v>
      </c>
      <c r="D5" s="90">
        <f>('[1]GHG emissions totals'!D37+'[1]GHG emissions totals'!P$37+'[1]GHG emissions totals'!AB$37)/10^6</f>
        <v>1489.1410254034756</v>
      </c>
      <c r="E5" s="90">
        <f>('[1]GHG emissions totals'!E37+'[1]GHG emissions totals'!Q$37+'[1]GHG emissions totals'!AC$37)/10^6</f>
        <v>1470.1543953046203</v>
      </c>
      <c r="F5" s="90">
        <f>('[1]GHG emissions totals'!F37+'[1]GHG emissions totals'!R$37+'[1]GHG emissions totals'!AD$37)/10^6</f>
        <v>0</v>
      </c>
      <c r="G5" s="90">
        <f>('[1]GHG emissions totals'!G37+'[1]GHG emissions totals'!S$37+'[1]GHG emissions totals'!AE$37)/10^6</f>
        <v>0</v>
      </c>
      <c r="H5" s="90">
        <f>('[1]GHG emissions totals'!H37+'[1]GHG emissions totals'!T$37+'[1]GHG emissions totals'!AF$37)/10^6</f>
        <v>0</v>
      </c>
      <c r="I5" s="90">
        <f>('[1]GHG emissions totals'!I37+'[1]GHG emissions totals'!U$37+'[1]GHG emissions totals'!AG$37)/10^6</f>
        <v>0</v>
      </c>
      <c r="J5" s="90">
        <f>('[1]GHG emissions totals'!J37+'[1]GHG emissions totals'!V$37+'[1]GHG emissions totals'!AH$37)/10^6</f>
        <v>0</v>
      </c>
      <c r="K5" s="90">
        <f>('[1]GHG emissions totals'!K37+'[1]GHG emissions totals'!W$37+'[1]GHG emissions totals'!AI$37)/10^6</f>
        <v>0</v>
      </c>
      <c r="L5" s="90"/>
      <c r="M5" s="85">
        <v>2025</v>
      </c>
      <c r="N5" s="90">
        <f>'[1]GHG emissions totals'!B32/10^6</f>
        <v>1588.9842402847801</v>
      </c>
      <c r="O5" s="90">
        <f>'[1]GHG emissions totals'!C32/10^6</f>
        <v>1588.9842402847801</v>
      </c>
      <c r="P5" s="90">
        <f>'[1]GHG emissions totals'!D32/10^6</f>
        <v>1588.9842402847801</v>
      </c>
      <c r="Q5" s="90">
        <f>'[1]GHG emissions totals'!E32/10^6</f>
        <v>1588.9842402847801</v>
      </c>
      <c r="R5" s="90">
        <f>'[1]GHG emissions totals'!F32/10^6</f>
        <v>0</v>
      </c>
      <c r="S5" s="90">
        <f>'[1]GHG emissions totals'!G32/10^6</f>
        <v>0</v>
      </c>
      <c r="T5" s="90">
        <f>'[1]GHG emissions totals'!H32/10^6</f>
        <v>0</v>
      </c>
      <c r="U5" s="90">
        <f>'[1]GHG emissions totals'!I32/10^6</f>
        <v>0</v>
      </c>
      <c r="V5" s="90">
        <f>'[1]GHG emissions totals'!J32/10^6</f>
        <v>0</v>
      </c>
      <c r="W5" s="90">
        <f>'[1]GHG emissions totals'!K32/10^6</f>
        <v>0</v>
      </c>
    </row>
    <row r="6" spans="1:23" x14ac:dyDescent="0.25">
      <c r="A6" s="89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85"/>
      <c r="N6" s="86"/>
      <c r="O6" s="86"/>
      <c r="P6" s="86"/>
      <c r="Q6" s="86"/>
      <c r="R6" s="86"/>
      <c r="S6" s="86"/>
      <c r="T6" s="86"/>
      <c r="U6" s="86"/>
      <c r="V6" s="86"/>
      <c r="W6" s="86"/>
    </row>
    <row r="7" spans="1:23" x14ac:dyDescent="0.25">
      <c r="A7" s="91" t="s">
        <v>79</v>
      </c>
      <c r="B7" s="92">
        <f t="shared" ref="B7:K7" si="0">B4*(1-0.17)</f>
        <v>1867.4035804821895</v>
      </c>
      <c r="C7" s="92">
        <f t="shared" si="0"/>
        <v>1867.4035804821895</v>
      </c>
      <c r="D7" s="92">
        <f t="shared" si="0"/>
        <v>1867.4035804821895</v>
      </c>
      <c r="E7" s="92">
        <f t="shared" si="0"/>
        <v>1867.4035804821895</v>
      </c>
      <c r="F7" s="92">
        <f t="shared" si="0"/>
        <v>1867.4035804821895</v>
      </c>
      <c r="G7" s="92">
        <f t="shared" si="0"/>
        <v>1867.4035804821895</v>
      </c>
      <c r="H7" s="92">
        <f t="shared" si="0"/>
        <v>1867.4035804821895</v>
      </c>
      <c r="I7" s="92">
        <f t="shared" si="0"/>
        <v>1867.4035804821895</v>
      </c>
      <c r="J7" s="92">
        <f t="shared" si="0"/>
        <v>1867.4035804821895</v>
      </c>
      <c r="K7" s="92">
        <f t="shared" si="0"/>
        <v>1843.5732790266702</v>
      </c>
      <c r="L7" s="92"/>
      <c r="M7" s="91" t="s">
        <v>80</v>
      </c>
      <c r="N7" s="92">
        <f t="shared" ref="N7:W7" si="1">N4*(1-0.26)</f>
        <v>1590.6534805246308</v>
      </c>
      <c r="O7" s="92">
        <f t="shared" si="1"/>
        <v>1590.6534805246308</v>
      </c>
      <c r="P7" s="92">
        <f t="shared" si="1"/>
        <v>1590.6534805246308</v>
      </c>
      <c r="Q7" s="92">
        <f t="shared" si="1"/>
        <v>1590.6534805246308</v>
      </c>
      <c r="R7" s="92">
        <f t="shared" si="1"/>
        <v>1590.6534805246308</v>
      </c>
      <c r="S7" s="92">
        <f t="shared" si="1"/>
        <v>1590.6534805246308</v>
      </c>
      <c r="T7" s="92">
        <f t="shared" si="1"/>
        <v>1590.6534805246308</v>
      </c>
      <c r="U7" s="92">
        <f t="shared" si="1"/>
        <v>1590.6534805246308</v>
      </c>
      <c r="V7" s="92">
        <f t="shared" si="1"/>
        <v>1590.6534805246308</v>
      </c>
      <c r="W7" s="92">
        <f t="shared" si="1"/>
        <v>1590.6534805246308</v>
      </c>
    </row>
    <row r="8" spans="1:23" x14ac:dyDescent="0.25">
      <c r="A8" s="93" t="s">
        <v>81</v>
      </c>
      <c r="B8" s="92">
        <f>B4-B7</f>
        <v>382.480251424063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1" t="s">
        <v>82</v>
      </c>
      <c r="N8" s="92">
        <f t="shared" ref="N8:W8" si="2">N4*(1-0.28)</f>
        <v>1547.6628459158569</v>
      </c>
      <c r="O8" s="92">
        <f t="shared" si="2"/>
        <v>1547.6628459158569</v>
      </c>
      <c r="P8" s="92">
        <f t="shared" si="2"/>
        <v>1547.6628459158569</v>
      </c>
      <c r="Q8" s="92">
        <f t="shared" si="2"/>
        <v>1547.6628459158569</v>
      </c>
      <c r="R8" s="92">
        <f t="shared" si="2"/>
        <v>1547.6628459158569</v>
      </c>
      <c r="S8" s="92">
        <f t="shared" si="2"/>
        <v>1547.6628459158569</v>
      </c>
      <c r="T8" s="92">
        <f t="shared" si="2"/>
        <v>1547.6628459158569</v>
      </c>
      <c r="U8" s="92">
        <f t="shared" si="2"/>
        <v>1547.6628459158569</v>
      </c>
      <c r="V8" s="92">
        <f t="shared" si="2"/>
        <v>1547.6628459158569</v>
      </c>
      <c r="W8" s="92">
        <f t="shared" si="2"/>
        <v>1547.6628459158569</v>
      </c>
    </row>
    <row r="9" spans="1:23" x14ac:dyDescent="0.25">
      <c r="A9" s="93" t="s">
        <v>83</v>
      </c>
      <c r="B9" s="92">
        <f>B5-B7</f>
        <v>-367.2327979826423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93" t="s">
        <v>81</v>
      </c>
      <c r="N9" s="92">
        <f>N4-N7</f>
        <v>558.87824991405955</v>
      </c>
      <c r="O9" s="92"/>
      <c r="P9" s="92"/>
      <c r="Q9" s="92"/>
      <c r="R9" s="92"/>
      <c r="S9" s="92"/>
      <c r="T9" s="92"/>
      <c r="U9" s="92"/>
      <c r="V9" s="92"/>
      <c r="W9" s="92"/>
    </row>
    <row r="10" spans="1:23" x14ac:dyDescent="0.25">
      <c r="A10" s="86"/>
      <c r="B10" s="9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93" t="s">
        <v>83</v>
      </c>
      <c r="N10" s="92">
        <f>N5-N7</f>
        <v>-1.6692402398507511</v>
      </c>
      <c r="O10" s="85"/>
      <c r="P10" s="85"/>
      <c r="Q10" s="85"/>
      <c r="R10" s="85"/>
      <c r="S10" s="85"/>
      <c r="T10" s="85"/>
      <c r="U10" s="85"/>
      <c r="V10" s="85"/>
      <c r="W10" s="85"/>
    </row>
    <row r="11" spans="1:23" x14ac:dyDescent="0.25">
      <c r="A11" s="94" t="s">
        <v>84</v>
      </c>
      <c r="B11" s="95">
        <f t="shared" ref="B11:K11" si="3">B5-B4</f>
        <v>-749.7130494067053</v>
      </c>
      <c r="C11" s="95">
        <f t="shared" si="3"/>
        <v>-757.31693057507186</v>
      </c>
      <c r="D11" s="95">
        <f t="shared" si="3"/>
        <v>-760.74280650277683</v>
      </c>
      <c r="E11" s="95">
        <f t="shared" si="3"/>
        <v>-779.72943660163219</v>
      </c>
      <c r="F11" s="95">
        <f t="shared" si="3"/>
        <v>-2249.8838319062525</v>
      </c>
      <c r="G11" s="95">
        <f t="shared" si="3"/>
        <v>-2249.8838319062525</v>
      </c>
      <c r="H11" s="95">
        <f t="shared" si="3"/>
        <v>-2249.8838319062525</v>
      </c>
      <c r="I11" s="95">
        <f t="shared" si="3"/>
        <v>-2249.8838319062525</v>
      </c>
      <c r="J11" s="95">
        <f t="shared" si="3"/>
        <v>-2249.8838319062525</v>
      </c>
      <c r="K11" s="95">
        <f t="shared" si="3"/>
        <v>-2221.1726253333377</v>
      </c>
      <c r="L11" s="95"/>
      <c r="M11" s="86"/>
      <c r="N11" s="92"/>
      <c r="O11" s="85"/>
      <c r="P11" s="85"/>
      <c r="Q11" s="85"/>
      <c r="R11" s="85"/>
      <c r="S11" s="85"/>
      <c r="T11" s="85"/>
      <c r="U11" s="85"/>
      <c r="V11" s="85"/>
      <c r="W11" s="85"/>
    </row>
    <row r="12" spans="1:23" x14ac:dyDescent="0.25">
      <c r="A12" s="94" t="s">
        <v>85</v>
      </c>
      <c r="B12" s="96">
        <f t="shared" ref="B12:K12" si="4">B11/B4</f>
        <v>-0.33322300412795008</v>
      </c>
      <c r="C12" s="96">
        <f t="shared" si="4"/>
        <v>-0.33660268136307381</v>
      </c>
      <c r="D12" s="96">
        <f t="shared" si="4"/>
        <v>-0.338125371503392</v>
      </c>
      <c r="E12" s="96">
        <f t="shared" si="4"/>
        <v>-0.34656430947414435</v>
      </c>
      <c r="F12" s="96">
        <f t="shared" si="4"/>
        <v>-1</v>
      </c>
      <c r="G12" s="96">
        <f t="shared" si="4"/>
        <v>-1</v>
      </c>
      <c r="H12" s="96">
        <f t="shared" si="4"/>
        <v>-1</v>
      </c>
      <c r="I12" s="96">
        <f t="shared" si="4"/>
        <v>-1</v>
      </c>
      <c r="J12" s="96">
        <f t="shared" si="4"/>
        <v>-1</v>
      </c>
      <c r="K12" s="96">
        <f t="shared" si="4"/>
        <v>-1</v>
      </c>
      <c r="L12" s="96"/>
      <c r="M12" s="94" t="s">
        <v>84</v>
      </c>
      <c r="N12" s="95">
        <f t="shared" ref="N12:W12" si="5">N5-N4</f>
        <v>-560.5474901539103</v>
      </c>
      <c r="O12" s="95">
        <f t="shared" si="5"/>
        <v>-560.5474901539103</v>
      </c>
      <c r="P12" s="95">
        <f t="shared" si="5"/>
        <v>-560.5474901539103</v>
      </c>
      <c r="Q12" s="95">
        <f t="shared" si="5"/>
        <v>-560.5474901539103</v>
      </c>
      <c r="R12" s="95">
        <f t="shared" si="5"/>
        <v>-2149.5317304386904</v>
      </c>
      <c r="S12" s="95">
        <f t="shared" si="5"/>
        <v>-2149.5317304386904</v>
      </c>
      <c r="T12" s="95">
        <f t="shared" si="5"/>
        <v>-2149.5317304386904</v>
      </c>
      <c r="U12" s="95">
        <f t="shared" si="5"/>
        <v>-2149.5317304386904</v>
      </c>
      <c r="V12" s="95">
        <f t="shared" si="5"/>
        <v>-2149.5317304386904</v>
      </c>
      <c r="W12" s="95">
        <f t="shared" si="5"/>
        <v>-2149.5317304386904</v>
      </c>
    </row>
    <row r="13" spans="1:23" x14ac:dyDescent="0.25">
      <c r="A13" s="86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94" t="s">
        <v>85</v>
      </c>
      <c r="N13" s="96">
        <f t="shared" ref="N13:W13" si="6">N12/N4</f>
        <v>-0.26077655994383026</v>
      </c>
      <c r="O13" s="96">
        <f t="shared" si="6"/>
        <v>-0.26077655994383026</v>
      </c>
      <c r="P13" s="96">
        <f t="shared" si="6"/>
        <v>-0.26077655994383026</v>
      </c>
      <c r="Q13" s="96">
        <f t="shared" si="6"/>
        <v>-0.26077655994383026</v>
      </c>
      <c r="R13" s="96">
        <f t="shared" si="6"/>
        <v>-1</v>
      </c>
      <c r="S13" s="96">
        <f t="shared" si="6"/>
        <v>-1</v>
      </c>
      <c r="T13" s="96">
        <f t="shared" si="6"/>
        <v>-1</v>
      </c>
      <c r="U13" s="96">
        <f t="shared" si="6"/>
        <v>-1</v>
      </c>
      <c r="V13" s="96">
        <f t="shared" si="6"/>
        <v>-1</v>
      </c>
      <c r="W13" s="96">
        <f t="shared" si="6"/>
        <v>-1</v>
      </c>
    </row>
    <row r="14" spans="1:23" x14ac:dyDescent="0.25">
      <c r="A14" s="86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6"/>
      <c r="O14" s="86"/>
      <c r="P14" s="86"/>
      <c r="Q14" s="86"/>
      <c r="R14" s="86"/>
      <c r="S14" s="86"/>
    </row>
    <row r="15" spans="1:23" x14ac:dyDescent="0.25">
      <c r="A15" s="86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6"/>
      <c r="O15" s="86"/>
      <c r="P15" s="86"/>
      <c r="Q15" s="86"/>
      <c r="R15" s="86"/>
      <c r="S15" s="86"/>
    </row>
    <row r="16" spans="1:23" x14ac:dyDescent="0.25">
      <c r="A16" s="86"/>
      <c r="B16" s="97" t="s">
        <v>86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6"/>
      <c r="O16" s="86"/>
      <c r="P16" s="86"/>
      <c r="Q16" s="86"/>
      <c r="R16" s="86"/>
      <c r="S16" s="86"/>
    </row>
    <row r="17" spans="1:19" x14ac:dyDescent="0.25">
      <c r="A17" s="86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6"/>
      <c r="O17" s="86"/>
      <c r="P17" s="86"/>
      <c r="Q17" s="86"/>
      <c r="R17" s="86"/>
      <c r="S17" s="86"/>
    </row>
    <row r="18" spans="1:19" x14ac:dyDescent="0.25">
      <c r="A18" s="86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6"/>
      <c r="O18" s="86"/>
      <c r="P18" s="86"/>
      <c r="Q18" s="86"/>
      <c r="R18" s="86"/>
      <c r="S18" s="86"/>
    </row>
    <row r="19" spans="1:19" x14ac:dyDescent="0.25">
      <c r="A19" s="86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6"/>
      <c r="O19" s="86"/>
      <c r="P19" s="86"/>
      <c r="Q19" s="86"/>
      <c r="R19" s="86"/>
      <c r="S19" s="86"/>
    </row>
    <row r="20" spans="1:19" x14ac:dyDescent="0.25">
      <c r="A20" s="86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6"/>
      <c r="O20" s="86"/>
      <c r="P20" s="86"/>
      <c r="Q20" s="86"/>
      <c r="R20" s="86"/>
      <c r="S20" s="86"/>
    </row>
    <row r="21" spans="1:19" x14ac:dyDescent="0.25">
      <c r="A21" s="86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6"/>
      <c r="O21" s="86"/>
      <c r="P21" s="86"/>
      <c r="Q21" s="86"/>
      <c r="R21" s="86"/>
      <c r="S21" s="86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763135"/>
  </sheetPr>
  <dimension ref="A1:Y108"/>
  <sheetViews>
    <sheetView zoomScale="53" workbookViewId="0"/>
  </sheetViews>
  <sheetFormatPr defaultRowHeight="15" x14ac:dyDescent="0.25"/>
  <cols>
    <col min="3" max="3" width="8.5703125" customWidth="1"/>
  </cols>
  <sheetData>
    <row r="1" spans="1:25" x14ac:dyDescent="0.25">
      <c r="A1" s="93" t="s">
        <v>87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x14ac:dyDescent="0.2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</row>
    <row r="4" spans="1:25" x14ac:dyDescent="0.25">
      <c r="A4" s="86"/>
      <c r="B4" s="86" t="s">
        <v>88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</row>
    <row r="5" spans="1:25" x14ac:dyDescent="0.25">
      <c r="A5" s="86" t="s">
        <v>89</v>
      </c>
      <c r="B5" s="151" t="s">
        <v>90</v>
      </c>
      <c r="C5" s="151" t="s">
        <v>91</v>
      </c>
      <c r="D5" s="151" t="s">
        <v>74</v>
      </c>
      <c r="E5" s="151" t="s">
        <v>92</v>
      </c>
      <c r="F5" s="151" t="s">
        <v>76</v>
      </c>
      <c r="G5" s="151" t="s">
        <v>50</v>
      </c>
      <c r="H5" s="151" t="s">
        <v>51</v>
      </c>
      <c r="I5" s="151" t="s">
        <v>52</v>
      </c>
      <c r="J5" s="151" t="s">
        <v>53</v>
      </c>
      <c r="K5" s="151" t="s">
        <v>77</v>
      </c>
      <c r="L5" s="86" t="s">
        <v>79</v>
      </c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x14ac:dyDescent="0.25">
      <c r="A6" s="86">
        <v>2000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x14ac:dyDescent="0.25">
      <c r="A7" s="86">
        <v>2001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1:25" x14ac:dyDescent="0.25">
      <c r="A8" s="86">
        <v>2002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</row>
    <row r="9" spans="1:25" x14ac:dyDescent="0.25">
      <c r="A9" s="86">
        <v>2003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</row>
    <row r="10" spans="1:25" x14ac:dyDescent="0.25">
      <c r="A10" s="86">
        <v>2004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</row>
    <row r="11" spans="1:25" x14ac:dyDescent="0.25">
      <c r="A11" s="86">
        <v>2005</v>
      </c>
      <c r="B11" s="86">
        <f>'17 Percent Below'!B4</f>
        <v>2249.8838319062525</v>
      </c>
      <c r="C11" s="86">
        <f>'17 Percent Below'!C4</f>
        <v>2249.8838319062525</v>
      </c>
      <c r="D11" s="86">
        <f>'17 Percent Below'!D4</f>
        <v>2249.8838319062525</v>
      </c>
      <c r="E11" s="86">
        <f>'17 Percent Below'!E4</f>
        <v>2249.8838319062525</v>
      </c>
      <c r="F11" s="86">
        <f>'17 Percent Below'!F4</f>
        <v>2249.8838319062525</v>
      </c>
      <c r="G11" s="86">
        <f>'17 Percent Below'!L4</f>
        <v>0</v>
      </c>
      <c r="H11" s="86">
        <f>'17 Percent Below'!M4</f>
        <v>2005</v>
      </c>
      <c r="I11" s="86">
        <f>'17 Percent Below'!N4</f>
        <v>2149.5317304386904</v>
      </c>
      <c r="J11" s="86">
        <f>'17 Percent Below'!O4</f>
        <v>2149.5317304386904</v>
      </c>
      <c r="K11" s="86">
        <f>'17 Percent Below'!P4</f>
        <v>2149.5317304386904</v>
      </c>
      <c r="L11" s="86">
        <f>$B$11*(1-0.17)</f>
        <v>1867.4035804821895</v>
      </c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</row>
    <row r="12" spans="1:25" x14ac:dyDescent="0.25">
      <c r="A12" s="86">
        <v>2006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9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</row>
    <row r="13" spans="1:25" x14ac:dyDescent="0.25">
      <c r="A13" s="86">
        <v>2007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9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</row>
    <row r="14" spans="1:25" x14ac:dyDescent="0.25">
      <c r="A14" s="86">
        <v>2008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9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</row>
    <row r="15" spans="1:25" x14ac:dyDescent="0.25">
      <c r="A15" s="86">
        <v>2009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</row>
    <row r="16" spans="1:25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</row>
    <row r="17" spans="1:25" x14ac:dyDescent="0.25">
      <c r="A17" s="86"/>
      <c r="B17" s="151" t="s">
        <v>46</v>
      </c>
      <c r="C17" s="34" t="s">
        <v>47</v>
      </c>
      <c r="D17" s="34" t="s">
        <v>48</v>
      </c>
      <c r="E17" s="34" t="s">
        <v>49</v>
      </c>
      <c r="F17" s="151" t="s">
        <v>76</v>
      </c>
      <c r="G17" s="151" t="s">
        <v>50</v>
      </c>
      <c r="H17" s="151" t="s">
        <v>51</v>
      </c>
      <c r="I17" s="151" t="s">
        <v>52</v>
      </c>
      <c r="J17" s="151" t="s">
        <v>53</v>
      </c>
      <c r="K17" s="151" t="s">
        <v>77</v>
      </c>
      <c r="L17" s="100" t="s">
        <v>79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 t="s">
        <v>93</v>
      </c>
      <c r="Y17" s="86"/>
    </row>
    <row r="18" spans="1:25" x14ac:dyDescent="0.25">
      <c r="A18" s="86">
        <v>2010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00"/>
      <c r="M18" s="99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</row>
    <row r="19" spans="1:25" x14ac:dyDescent="0.25">
      <c r="A19" s="86">
        <v>2011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00"/>
      <c r="M19" s="99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</row>
    <row r="20" spans="1:25" x14ac:dyDescent="0.25">
      <c r="A20" s="86">
        <v>2012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00"/>
      <c r="M20" s="99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</row>
    <row r="21" spans="1:25" x14ac:dyDescent="0.25">
      <c r="A21" s="86">
        <v>2013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100"/>
      <c r="M21" s="99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100" t="s">
        <v>80</v>
      </c>
      <c r="Y21" s="100" t="s">
        <v>94</v>
      </c>
    </row>
    <row r="22" spans="1:25" x14ac:dyDescent="0.25">
      <c r="A22" s="86">
        <v>2014</v>
      </c>
      <c r="B22" s="86">
        <f>'[1]GHG emissions totals'!B21/10^6</f>
        <v>1892.2330325357589</v>
      </c>
      <c r="C22" s="86">
        <f>'[1]GHG emissions totals'!C21/10^6</f>
        <v>1892.2330325357589</v>
      </c>
      <c r="D22" s="86">
        <f>'[1]GHG emissions totals'!D21/10^6</f>
        <v>1892.2330325357589</v>
      </c>
      <c r="E22" s="86">
        <f>'[1]GHG emissions totals'!E21/10^6</f>
        <v>1892.2330325357589</v>
      </c>
      <c r="F22" s="86">
        <f>'[1]GHG emissions totals'!F21/10^6</f>
        <v>1892.2330325357589</v>
      </c>
      <c r="G22" s="86">
        <f>'[1]GHG emissions totals'!G21/10^6</f>
        <v>1892.2330325357589</v>
      </c>
      <c r="H22" s="86">
        <f>'[1]GHG emissions totals'!H21/10^6</f>
        <v>1892.2330325357589</v>
      </c>
      <c r="I22" s="86">
        <f>'[1]GHG emissions totals'!I21/10^6</f>
        <v>1892.2330325357589</v>
      </c>
      <c r="J22" s="86">
        <f>'[1]GHG emissions totals'!J21/10^6</f>
        <v>1892.2330325357589</v>
      </c>
      <c r="K22" s="86">
        <f>'[1]GHG emissions totals'!K21/10^6</f>
        <v>1892.2330325357589</v>
      </c>
      <c r="L22" s="100"/>
      <c r="M22" s="99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100"/>
      <c r="Y22" s="100"/>
    </row>
    <row r="23" spans="1:25" x14ac:dyDescent="0.25">
      <c r="A23" s="86">
        <v>2015</v>
      </c>
      <c r="B23" s="86">
        <f>'[1]GHG emissions totals'!B22/10^6</f>
        <v>1863.644288324318</v>
      </c>
      <c r="C23" s="86">
        <f>'[1]GHG emissions totals'!C22/10^6</f>
        <v>1863.644288324318</v>
      </c>
      <c r="D23" s="86">
        <f>'[1]GHG emissions totals'!D22/10^6</f>
        <v>1863.644288324318</v>
      </c>
      <c r="E23" s="86">
        <f>'[1]GHG emissions totals'!E22/10^6</f>
        <v>1863.644288324318</v>
      </c>
      <c r="F23" s="86">
        <f>'[1]GHG emissions totals'!F22/10^6</f>
        <v>1863.644288324318</v>
      </c>
      <c r="G23" s="86">
        <f>'[1]GHG emissions totals'!G22/10^6</f>
        <v>1863.644288324318</v>
      </c>
      <c r="H23" s="86">
        <f>'[1]GHG emissions totals'!H22/10^6</f>
        <v>1863.644288324318</v>
      </c>
      <c r="I23" s="86">
        <f>'[1]GHG emissions totals'!I22/10^6</f>
        <v>1863.644288324318</v>
      </c>
      <c r="J23" s="86">
        <f>'[1]GHG emissions totals'!J22/10^6</f>
        <v>1863.644288324318</v>
      </c>
      <c r="K23" s="86">
        <f>'[1]GHG emissions totals'!K22/10^6</f>
        <v>1863.644288324318</v>
      </c>
      <c r="L23" s="100"/>
      <c r="M23" s="99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100"/>
      <c r="Y23" s="100"/>
    </row>
    <row r="24" spans="1:25" x14ac:dyDescent="0.25">
      <c r="A24" s="86">
        <v>2016</v>
      </c>
      <c r="B24" s="86">
        <f>'[1]GHG emissions totals'!B23/10^6</f>
        <v>1835.0555441128845</v>
      </c>
      <c r="C24" s="86">
        <f>'[1]GHG emissions totals'!C23/10^6</f>
        <v>1835.0555441128845</v>
      </c>
      <c r="D24" s="86">
        <f>'[1]GHG emissions totals'!D23/10^6</f>
        <v>1835.0555441128845</v>
      </c>
      <c r="E24" s="86">
        <f>'[1]GHG emissions totals'!E23/10^6</f>
        <v>1835.0555441128845</v>
      </c>
      <c r="F24" s="86">
        <f>'[1]GHG emissions totals'!F23/10^6</f>
        <v>1835.0555441128845</v>
      </c>
      <c r="G24" s="86">
        <f>'[1]GHG emissions totals'!G23/10^6</f>
        <v>1835.0555441128845</v>
      </c>
      <c r="H24" s="86">
        <f>'[1]GHG emissions totals'!H23/10^6</f>
        <v>1835.0555441128845</v>
      </c>
      <c r="I24" s="86">
        <f>'[1]GHG emissions totals'!I23/10^6</f>
        <v>1835.0555441128845</v>
      </c>
      <c r="J24" s="86">
        <f>'[1]GHG emissions totals'!J23/10^6</f>
        <v>1835.0555441128845</v>
      </c>
      <c r="K24" s="86">
        <f>'[1]GHG emissions totals'!K23/10^6</f>
        <v>1835.0555441128845</v>
      </c>
      <c r="L24" s="100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100"/>
      <c r="Y24" s="100"/>
    </row>
    <row r="25" spans="1:25" x14ac:dyDescent="0.25">
      <c r="A25" s="86">
        <v>2017</v>
      </c>
      <c r="B25" s="86">
        <f>'[1]GHG emissions totals'!B24/10^6</f>
        <v>1806.4667999014434</v>
      </c>
      <c r="C25" s="86">
        <f>'[1]GHG emissions totals'!C24/10^6</f>
        <v>1806.4667999014434</v>
      </c>
      <c r="D25" s="86">
        <f>'[1]GHG emissions totals'!D24/10^6</f>
        <v>1806.4667999014434</v>
      </c>
      <c r="E25" s="86">
        <f>'[1]GHG emissions totals'!E24/10^6</f>
        <v>1806.4667999014434</v>
      </c>
      <c r="F25" s="86">
        <f>'[1]GHG emissions totals'!F24/10^6</f>
        <v>1806.4667999014434</v>
      </c>
      <c r="G25" s="86">
        <f>'[1]GHG emissions totals'!G24/10^6</f>
        <v>1806.4667999014434</v>
      </c>
      <c r="H25" s="86">
        <f>'[1]GHG emissions totals'!H24/10^6</f>
        <v>1806.4667999014434</v>
      </c>
      <c r="I25" s="86">
        <f>'[1]GHG emissions totals'!I24/10^6</f>
        <v>1806.4667999014434</v>
      </c>
      <c r="J25" s="86">
        <f>'[1]GHG emissions totals'!J24/10^6</f>
        <v>1806.4667999014434</v>
      </c>
      <c r="K25" s="86">
        <f>'[1]GHG emissions totals'!K24/10^6</f>
        <v>1806.4667999014434</v>
      </c>
      <c r="L25" s="100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100"/>
      <c r="Y25" s="100"/>
    </row>
    <row r="26" spans="1:25" x14ac:dyDescent="0.25">
      <c r="A26" s="86">
        <v>2018</v>
      </c>
      <c r="B26" s="86">
        <f>'[1]GHG emissions totals'!B25/10^6</f>
        <v>1777.8780556900101</v>
      </c>
      <c r="C26" s="86">
        <f>'[1]GHG emissions totals'!C25/10^6</f>
        <v>1777.8780556900101</v>
      </c>
      <c r="D26" s="86">
        <f>'[1]GHG emissions totals'!D25/10^6</f>
        <v>1777.8780556900101</v>
      </c>
      <c r="E26" s="86">
        <f>'[1]GHG emissions totals'!E25/10^6</f>
        <v>1777.8780556900101</v>
      </c>
      <c r="F26" s="86">
        <f>'[1]GHG emissions totals'!F25/10^6</f>
        <v>1777.8780556900101</v>
      </c>
      <c r="G26" s="86">
        <f>'[1]GHG emissions totals'!G25/10^6</f>
        <v>1777.8780556900101</v>
      </c>
      <c r="H26" s="86">
        <f>'[1]GHG emissions totals'!H25/10^6</f>
        <v>1777.8780556900101</v>
      </c>
      <c r="I26" s="86">
        <f>'[1]GHG emissions totals'!I25/10^6</f>
        <v>1777.8780556900101</v>
      </c>
      <c r="J26" s="86">
        <f>'[1]GHG emissions totals'!J25/10^6</f>
        <v>1777.8780556900101</v>
      </c>
      <c r="K26" s="86">
        <f>'[1]GHG emissions totals'!K25/10^6</f>
        <v>1777.8780556900101</v>
      </c>
      <c r="L26" s="100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100"/>
      <c r="Y26" s="100"/>
    </row>
    <row r="27" spans="1:25" x14ac:dyDescent="0.25">
      <c r="A27" s="86">
        <v>2019</v>
      </c>
      <c r="B27" s="86">
        <f>'[1]GHG emissions totals'!B26/10^6</f>
        <v>1749.2893114785691</v>
      </c>
      <c r="C27" s="86">
        <f>'[1]GHG emissions totals'!C26/10^6</f>
        <v>1749.2893114785691</v>
      </c>
      <c r="D27" s="86">
        <f>'[1]GHG emissions totals'!D26/10^6</f>
        <v>1749.2893114785691</v>
      </c>
      <c r="E27" s="86">
        <f>'[1]GHG emissions totals'!E26/10^6</f>
        <v>1749.2893114785691</v>
      </c>
      <c r="F27" s="86">
        <f>'[1]GHG emissions totals'!F26/10^6</f>
        <v>1749.2893114785691</v>
      </c>
      <c r="G27" s="86">
        <f>'[1]GHG emissions totals'!G26/10^6</f>
        <v>1749.2893114785691</v>
      </c>
      <c r="H27" s="86">
        <f>'[1]GHG emissions totals'!H26/10^6</f>
        <v>1749.2893114785691</v>
      </c>
      <c r="I27" s="86">
        <f>'[1]GHG emissions totals'!I26/10^6</f>
        <v>1749.2893114785691</v>
      </c>
      <c r="J27" s="86">
        <f>'[1]GHG emissions totals'!J26/10^6</f>
        <v>1749.2893114785691</v>
      </c>
      <c r="K27" s="86">
        <f>'[1]GHG emissions totals'!K26/10^6</f>
        <v>1749.2893114785691</v>
      </c>
      <c r="L27" s="100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100"/>
      <c r="Y27" s="100"/>
    </row>
    <row r="28" spans="1:25" x14ac:dyDescent="0.25">
      <c r="A28" s="86">
        <v>2020</v>
      </c>
      <c r="B28" s="86">
        <f>'[1]GHG emissions totals'!B27/10^6</f>
        <v>1720.700567267128</v>
      </c>
      <c r="C28" s="86">
        <f>'[1]GHG emissions totals'!C27/10^6</f>
        <v>1720.700567267128</v>
      </c>
      <c r="D28" s="86">
        <f>'[1]GHG emissions totals'!D27/10^6</f>
        <v>1720.700567267128</v>
      </c>
      <c r="E28" s="86">
        <f>'[1]GHG emissions totals'!E27/10^6</f>
        <v>1720.700567267128</v>
      </c>
      <c r="F28" s="86">
        <f>'[1]GHG emissions totals'!F27/10^6</f>
        <v>1720.700567267128</v>
      </c>
      <c r="G28" s="86">
        <f>'[1]GHG emissions totals'!G27/10^6</f>
        <v>1720.700567267128</v>
      </c>
      <c r="H28" s="86">
        <f>'[1]GHG emissions totals'!H27/10^6</f>
        <v>1720.700567267128</v>
      </c>
      <c r="I28" s="86">
        <f>'[1]GHG emissions totals'!I27/10^6</f>
        <v>1720.700567267128</v>
      </c>
      <c r="J28" s="86">
        <f>'[1]GHG emissions totals'!J27/10^6</f>
        <v>1720.700567267128</v>
      </c>
      <c r="K28" s="86">
        <f>'[1]GHG emissions totals'!K27/10^6</f>
        <v>1720.700567267128</v>
      </c>
      <c r="L28" s="100">
        <f t="shared" ref="L28:L58" si="0">$B$11*(1-0.17)</f>
        <v>1867.4035804821895</v>
      </c>
      <c r="M28" s="86"/>
      <c r="N28" s="86"/>
      <c r="O28" s="86"/>
      <c r="P28" s="86"/>
      <c r="Q28" s="86"/>
      <c r="R28" s="86"/>
      <c r="S28" s="86"/>
      <c r="T28" s="86"/>
      <c r="U28" s="86"/>
      <c r="V28" s="101"/>
      <c r="W28" s="101"/>
      <c r="X28" s="100"/>
      <c r="Y28" s="100"/>
    </row>
    <row r="29" spans="1:25" x14ac:dyDescent="0.25">
      <c r="A29" s="86">
        <v>2021</v>
      </c>
      <c r="B29" s="86">
        <f>'[1]GHG emissions totals'!B28/10^6</f>
        <v>1692.1118230556947</v>
      </c>
      <c r="C29" s="86">
        <f>'[1]GHG emissions totals'!C28/10^6</f>
        <v>1692.1118230556947</v>
      </c>
      <c r="D29" s="86">
        <f>'[1]GHG emissions totals'!D28/10^6</f>
        <v>1692.1118230556947</v>
      </c>
      <c r="E29" s="86">
        <f>'[1]GHG emissions totals'!E28/10^6</f>
        <v>1692.1118230556947</v>
      </c>
      <c r="F29" s="86">
        <f>'[1]GHG emissions totals'!F28/10^6</f>
        <v>1692.1118230556947</v>
      </c>
      <c r="G29" s="86">
        <f>'[1]GHG emissions totals'!G28/10^6</f>
        <v>1692.1118230556947</v>
      </c>
      <c r="H29" s="86">
        <f>'[1]GHG emissions totals'!H28/10^6</f>
        <v>1692.1118230556947</v>
      </c>
      <c r="I29" s="86">
        <f>'[1]GHG emissions totals'!I28/10^6</f>
        <v>1692.1118230556947</v>
      </c>
      <c r="J29" s="86">
        <f>'[1]GHG emissions totals'!J28/10^6</f>
        <v>1692.1118230556947</v>
      </c>
      <c r="K29" s="86">
        <f>'[1]GHG emissions totals'!K28/10^6</f>
        <v>1692.1118230556947</v>
      </c>
      <c r="L29" s="100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100"/>
      <c r="Y29" s="100"/>
    </row>
    <row r="30" spans="1:25" x14ac:dyDescent="0.25">
      <c r="A30" s="86">
        <v>2022</v>
      </c>
      <c r="B30" s="86">
        <f>'[1]GHG emissions totals'!B29/10^6</f>
        <v>1623.0685203400199</v>
      </c>
      <c r="C30" s="86">
        <f>'[1]GHG emissions totals'!C29/10^6</f>
        <v>1623.0685203400199</v>
      </c>
      <c r="D30" s="86">
        <f>'[1]GHG emissions totals'!D29/10^6</f>
        <v>1623.0685203400199</v>
      </c>
      <c r="E30" s="86">
        <f>'[1]GHG emissions totals'!E29/10^6</f>
        <v>1623.0685203400199</v>
      </c>
      <c r="F30" s="86">
        <f>'[1]GHG emissions totals'!F29/10^6</f>
        <v>0</v>
      </c>
      <c r="G30" s="86">
        <f>'[1]GHG emissions totals'!G29/10^6</f>
        <v>0</v>
      </c>
      <c r="H30" s="86">
        <f>'[1]GHG emissions totals'!H29/10^6</f>
        <v>0</v>
      </c>
      <c r="I30" s="86">
        <f>'[1]GHG emissions totals'!I29/10^6</f>
        <v>0</v>
      </c>
      <c r="J30" s="86">
        <f>'[1]GHG emissions totals'!J29/10^6</f>
        <v>0</v>
      </c>
      <c r="K30" s="86">
        <f>'[1]GHG emissions totals'!K29/10^6</f>
        <v>0</v>
      </c>
      <c r="L30" s="100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100"/>
      <c r="Y30" s="100"/>
    </row>
    <row r="31" spans="1:25" x14ac:dyDescent="0.25">
      <c r="A31" s="86">
        <v>2023</v>
      </c>
      <c r="B31" s="86">
        <f>'[1]GHG emissions totals'!B30/10^6</f>
        <v>1635.8711007971101</v>
      </c>
      <c r="C31" s="86">
        <f>'[1]GHG emissions totals'!C30/10^6</f>
        <v>1635.8711007971101</v>
      </c>
      <c r="D31" s="86">
        <f>'[1]GHG emissions totals'!D30/10^6</f>
        <v>1635.8711007971101</v>
      </c>
      <c r="E31" s="86">
        <f>'[1]GHG emissions totals'!E30/10^6</f>
        <v>1635.8711007971101</v>
      </c>
      <c r="F31" s="86">
        <f>'[1]GHG emissions totals'!F30/10^6</f>
        <v>0</v>
      </c>
      <c r="G31" s="86">
        <f>'[1]GHG emissions totals'!G30/10^6</f>
        <v>0</v>
      </c>
      <c r="H31" s="86">
        <f>'[1]GHG emissions totals'!H30/10^6</f>
        <v>0</v>
      </c>
      <c r="I31" s="86">
        <f>'[1]GHG emissions totals'!I30/10^6</f>
        <v>0</v>
      </c>
      <c r="J31" s="86">
        <f>'[1]GHG emissions totals'!J30/10^6</f>
        <v>0</v>
      </c>
      <c r="K31" s="86">
        <f>'[1]GHG emissions totals'!K30/10^6</f>
        <v>0</v>
      </c>
      <c r="L31" s="100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100"/>
      <c r="Y31" s="100"/>
    </row>
    <row r="32" spans="1:25" x14ac:dyDescent="0.25">
      <c r="A32" s="86">
        <v>2024</v>
      </c>
      <c r="B32" s="86">
        <f>'[1]GHG emissions totals'!B31/10^6</f>
        <v>1621.9526086082399</v>
      </c>
      <c r="C32" s="86">
        <f>'[1]GHG emissions totals'!C31/10^6</f>
        <v>1621.9526086082399</v>
      </c>
      <c r="D32" s="86">
        <f>'[1]GHG emissions totals'!D31/10^6</f>
        <v>1621.9526086082399</v>
      </c>
      <c r="E32" s="86">
        <f>'[1]GHG emissions totals'!E31/10^6</f>
        <v>1621.9526086082399</v>
      </c>
      <c r="F32" s="86">
        <f>'[1]GHG emissions totals'!F31/10^6</f>
        <v>0</v>
      </c>
      <c r="G32" s="86">
        <f>'[1]GHG emissions totals'!G31/10^6</f>
        <v>0</v>
      </c>
      <c r="H32" s="86">
        <f>'[1]GHG emissions totals'!H31/10^6</f>
        <v>0</v>
      </c>
      <c r="I32" s="86">
        <f>'[1]GHG emissions totals'!I31/10^6</f>
        <v>0</v>
      </c>
      <c r="J32" s="86">
        <f>'[1]GHG emissions totals'!J31/10^6</f>
        <v>0</v>
      </c>
      <c r="K32" s="86">
        <f>'[1]GHG emissions totals'!K31/10^6</f>
        <v>0</v>
      </c>
      <c r="L32" s="100"/>
      <c r="M32" s="86" t="s">
        <v>95</v>
      </c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100"/>
      <c r="Y32" s="100"/>
    </row>
    <row r="33" spans="1:25" x14ac:dyDescent="0.25">
      <c r="A33" s="86">
        <v>2025</v>
      </c>
      <c r="B33" s="86">
        <f>'[1]GHG emissions totals'!B32/10^6</f>
        <v>1588.9842402847801</v>
      </c>
      <c r="C33" s="86">
        <f>'[1]GHG emissions totals'!C32/10^6</f>
        <v>1588.9842402847801</v>
      </c>
      <c r="D33" s="86">
        <f>'[1]GHG emissions totals'!D32/10^6</f>
        <v>1588.9842402847801</v>
      </c>
      <c r="E33" s="86">
        <f>'[1]GHG emissions totals'!E32/10^6</f>
        <v>1588.9842402847801</v>
      </c>
      <c r="F33" s="86">
        <f>'[1]GHG emissions totals'!F32/10^6</f>
        <v>0</v>
      </c>
      <c r="G33" s="86">
        <f>'[1]GHG emissions totals'!G32/10^6</f>
        <v>0</v>
      </c>
      <c r="H33" s="86">
        <f>'[1]GHG emissions totals'!H32/10^6</f>
        <v>0</v>
      </c>
      <c r="I33" s="86">
        <f>'[1]GHG emissions totals'!I32/10^6</f>
        <v>0</v>
      </c>
      <c r="J33" s="86">
        <f>'[1]GHG emissions totals'!J32/10^6</f>
        <v>0</v>
      </c>
      <c r="K33" s="86">
        <f>'[1]GHG emissions totals'!K32/10^6</f>
        <v>0</v>
      </c>
      <c r="L33" s="100"/>
      <c r="M33" s="101">
        <f>(C33-$B$11)/$B$11</f>
        <v>-0.29374831813494739</v>
      </c>
      <c r="N33" s="101">
        <f t="shared" ref="N33:U33" si="1">(D33-$B$11)/$B$11</f>
        <v>-0.29374831813494739</v>
      </c>
      <c r="O33" s="101">
        <f t="shared" si="1"/>
        <v>-0.29374831813494739</v>
      </c>
      <c r="P33" s="101">
        <f t="shared" si="1"/>
        <v>-1</v>
      </c>
      <c r="Q33" s="101">
        <f t="shared" si="1"/>
        <v>-1</v>
      </c>
      <c r="R33" s="101">
        <f t="shared" si="1"/>
        <v>-1</v>
      </c>
      <c r="S33" s="101">
        <f t="shared" si="1"/>
        <v>-1</v>
      </c>
      <c r="T33" s="101">
        <f t="shared" si="1"/>
        <v>-1</v>
      </c>
      <c r="U33" s="101">
        <f t="shared" si="1"/>
        <v>-1</v>
      </c>
      <c r="V33" s="86"/>
      <c r="W33" s="86"/>
      <c r="X33" s="100">
        <f>$B$11*(1-0.26)</f>
        <v>1664.9140356106268</v>
      </c>
      <c r="Y33" s="100">
        <f>$B$11*(1-0.27)</f>
        <v>1642.4151972915643</v>
      </c>
    </row>
    <row r="34" spans="1:25" x14ac:dyDescent="0.25">
      <c r="A34" s="86">
        <v>2026</v>
      </c>
      <c r="B34" s="86">
        <f>'[1]GHG emissions totals'!B33/10^6</f>
        <v>1561.6131833422598</v>
      </c>
      <c r="C34" s="86">
        <f>'[1]GHG emissions totals'!C33/10^6</f>
        <v>1561.6131833422598</v>
      </c>
      <c r="D34" s="86">
        <f>'[1]GHG emissions totals'!D33/10^6</f>
        <v>1561.6131833422598</v>
      </c>
      <c r="E34" s="86">
        <f>'[1]GHG emissions totals'!E33/10^6</f>
        <v>1561.6131833422598</v>
      </c>
      <c r="F34" s="86">
        <f>'[1]GHG emissions totals'!F33/10^6</f>
        <v>0</v>
      </c>
      <c r="G34" s="86">
        <f>'[1]GHG emissions totals'!G33/10^6</f>
        <v>0</v>
      </c>
      <c r="H34" s="86">
        <f>'[1]GHG emissions totals'!H33/10^6</f>
        <v>0</v>
      </c>
      <c r="I34" s="86">
        <f>'[1]GHG emissions totals'!I33/10^6</f>
        <v>0</v>
      </c>
      <c r="J34" s="86">
        <f>'[1]GHG emissions totals'!J33/10^6</f>
        <v>0</v>
      </c>
      <c r="K34" s="86">
        <f>'[1]GHG emissions totals'!K33/10^6</f>
        <v>0</v>
      </c>
      <c r="L34" s="86">
        <f t="shared" si="0"/>
        <v>1867.4035804821895</v>
      </c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</row>
    <row r="35" spans="1:25" x14ac:dyDescent="0.25">
      <c r="A35" s="86">
        <v>2027</v>
      </c>
      <c r="B35" s="86">
        <f>'[1]GHG emissions totals'!B34/10^6</f>
        <v>1533.69063606759</v>
      </c>
      <c r="C35" s="86">
        <f>'[1]GHG emissions totals'!C34/10^6</f>
        <v>1531.68904006759</v>
      </c>
      <c r="D35" s="86">
        <f>'[1]GHG emissions totals'!D34/10^6</f>
        <v>1531.0395640675899</v>
      </c>
      <c r="E35" s="86">
        <f>'[1]GHG emissions totals'!E34/10^6</f>
        <v>1529.29198606759</v>
      </c>
      <c r="F35" s="86">
        <f>'[1]GHG emissions totals'!F34/10^6</f>
        <v>0</v>
      </c>
      <c r="G35" s="86">
        <f>'[1]GHG emissions totals'!G34/10^6</f>
        <v>0</v>
      </c>
      <c r="H35" s="86">
        <f>'[1]GHG emissions totals'!H34/10^6</f>
        <v>0</v>
      </c>
      <c r="I35" s="86">
        <f>'[1]GHG emissions totals'!I34/10^6</f>
        <v>0</v>
      </c>
      <c r="J35" s="86">
        <f>'[1]GHG emissions totals'!J34/10^6</f>
        <v>0</v>
      </c>
      <c r="K35" s="86">
        <f>'[1]GHG emissions totals'!K34/10^6</f>
        <v>0</v>
      </c>
      <c r="L35" s="86">
        <f t="shared" si="0"/>
        <v>1867.4035804821895</v>
      </c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</row>
    <row r="36" spans="1:25" x14ac:dyDescent="0.25">
      <c r="A36" s="86">
        <v>2028</v>
      </c>
      <c r="B36" s="86">
        <f>'[1]GHG emissions totals'!B35/10^6</f>
        <v>1502.0364816086801</v>
      </c>
      <c r="C36" s="86">
        <f>'[1]GHG emissions totals'!C35/10^6</f>
        <v>1497.99508960868</v>
      </c>
      <c r="D36" s="86">
        <f>'[1]GHG emissions totals'!D35/10^6</f>
        <v>1496.49003760868</v>
      </c>
      <c r="E36" s="86">
        <f>'[1]GHG emissions totals'!E35/10^6</f>
        <v>1490.69729560868</v>
      </c>
      <c r="F36" s="86">
        <f>'[1]GHG emissions totals'!F35/10^6</f>
        <v>0</v>
      </c>
      <c r="G36" s="86">
        <f>'[1]GHG emissions totals'!G35/10^6</f>
        <v>0</v>
      </c>
      <c r="H36" s="86">
        <f>'[1]GHG emissions totals'!H35/10^6</f>
        <v>0</v>
      </c>
      <c r="I36" s="86">
        <f>'[1]GHG emissions totals'!I35/10^6</f>
        <v>0</v>
      </c>
      <c r="J36" s="86">
        <f>'[1]GHG emissions totals'!J35/10^6</f>
        <v>0</v>
      </c>
      <c r="K36" s="86">
        <f>'[1]GHG emissions totals'!K35/10^6</f>
        <v>0</v>
      </c>
      <c r="L36" s="86">
        <f t="shared" si="0"/>
        <v>1867.4035804821895</v>
      </c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</row>
    <row r="37" spans="1:25" x14ac:dyDescent="0.25">
      <c r="A37" s="86">
        <v>2029</v>
      </c>
      <c r="B37" s="86">
        <f>'[1]GHG emissions totals'!B36/10^6</f>
        <v>1470.2426865868899</v>
      </c>
      <c r="C37" s="86">
        <f>'[1]GHG emissions totals'!C36/10^6</f>
        <v>1464.15511058689</v>
      </c>
      <c r="D37" s="86">
        <f>'[1]GHG emissions totals'!D36/10^6</f>
        <v>1461.7867195868901</v>
      </c>
      <c r="E37" s="86">
        <f>'[1]GHG emissions totals'!E36/10^6</f>
        <v>1451.11791058689</v>
      </c>
      <c r="F37" s="86">
        <f>'[1]GHG emissions totals'!F36/10^6</f>
        <v>0</v>
      </c>
      <c r="G37" s="86">
        <f>'[1]GHG emissions totals'!G36/10^6</f>
        <v>0</v>
      </c>
      <c r="H37" s="86">
        <f>'[1]GHG emissions totals'!H36/10^6</f>
        <v>0</v>
      </c>
      <c r="I37" s="86">
        <f>'[1]GHG emissions totals'!I36/10^6</f>
        <v>0</v>
      </c>
      <c r="J37" s="86">
        <f>'[1]GHG emissions totals'!J36/10^6</f>
        <v>0</v>
      </c>
      <c r="K37" s="86">
        <f>'[1]GHG emissions totals'!K36/10^6</f>
        <v>0</v>
      </c>
      <c r="L37" s="86">
        <f t="shared" si="0"/>
        <v>1867.4035804821895</v>
      </c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</row>
    <row r="38" spans="1:25" x14ac:dyDescent="0.25">
      <c r="A38" s="86">
        <v>2030</v>
      </c>
      <c r="B38" s="86">
        <f>'[1]GHG emissions totals'!B37/10^6</f>
        <v>1435.1960128702599</v>
      </c>
      <c r="C38" s="86">
        <f>'[1]GHG emissions totals'!C37/10^6</f>
        <v>1427.8730940307901</v>
      </c>
      <c r="D38" s="86">
        <f>'[1]GHG emissions totals'!D37/10^6</f>
        <v>1424.5788680641699</v>
      </c>
      <c r="E38" s="86">
        <f>'[1]GHG emissions totals'!E37/10^6</f>
        <v>1406.3067218285601</v>
      </c>
      <c r="F38" s="86">
        <f>'[1]GHG emissions totals'!F37/10^6</f>
        <v>0</v>
      </c>
      <c r="G38" s="86">
        <f>'[1]GHG emissions totals'!G37/10^6</f>
        <v>0</v>
      </c>
      <c r="H38" s="86">
        <f>'[1]GHG emissions totals'!H37/10^6</f>
        <v>0</v>
      </c>
      <c r="I38" s="86">
        <f>'[1]GHG emissions totals'!I37/10^6</f>
        <v>0</v>
      </c>
      <c r="J38" s="86">
        <f>'[1]GHG emissions totals'!J37/10^6</f>
        <v>0</v>
      </c>
      <c r="K38" s="86">
        <f>'[1]GHG emissions totals'!K37/10^6</f>
        <v>0</v>
      </c>
      <c r="L38" s="86">
        <f t="shared" si="0"/>
        <v>1867.4035804821895</v>
      </c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</row>
    <row r="39" spans="1:25" x14ac:dyDescent="0.25">
      <c r="A39" s="86">
        <v>2031</v>
      </c>
      <c r="B39" s="86">
        <f>'[1]GHG emissions totals'!B38/10^6</f>
        <v>1397.1925877859198</v>
      </c>
      <c r="C39" s="86">
        <f>'[1]GHG emissions totals'!C38/10^6</f>
        <v>1388.5859459061401</v>
      </c>
      <c r="D39" s="86">
        <f>'[1]GHG emissions totals'!D38/10^6</f>
        <v>1384.4195065834001</v>
      </c>
      <c r="E39" s="86">
        <f>'[1]GHG emissions totals'!E38/10^6</f>
        <v>1356.0742915578401</v>
      </c>
      <c r="F39" s="86">
        <f>'[1]GHG emissions totals'!F38/10^6</f>
        <v>0</v>
      </c>
      <c r="G39" s="86">
        <f>'[1]GHG emissions totals'!G38/10^6</f>
        <v>0</v>
      </c>
      <c r="H39" s="86">
        <f>'[1]GHG emissions totals'!H38/10^6</f>
        <v>0</v>
      </c>
      <c r="I39" s="86">
        <f>'[1]GHG emissions totals'!I38/10^6</f>
        <v>0</v>
      </c>
      <c r="J39" s="86">
        <f>'[1]GHG emissions totals'!J38/10^6</f>
        <v>0</v>
      </c>
      <c r="K39" s="86">
        <f>'[1]GHG emissions totals'!K38/10^6</f>
        <v>0</v>
      </c>
      <c r="L39" s="86">
        <f t="shared" si="0"/>
        <v>1867.4035804821895</v>
      </c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</row>
    <row r="40" spans="1:25" x14ac:dyDescent="0.25">
      <c r="A40" s="86">
        <v>2032</v>
      </c>
      <c r="B40" s="86">
        <f>'[1]GHG emissions totals'!B39/10^6</f>
        <v>1356.5248773660101</v>
      </c>
      <c r="C40" s="86">
        <f>'[1]GHG emissions totals'!C39/10^6</f>
        <v>1346.6147009157201</v>
      </c>
      <c r="D40" s="86">
        <f>'[1]GHG emissions totals'!D39/10^6</f>
        <v>1341.52568624018</v>
      </c>
      <c r="E40" s="86">
        <f>'[1]GHG emissions totals'!E39/10^6</f>
        <v>1301.69741612025</v>
      </c>
      <c r="F40" s="86">
        <f>'[1]GHG emissions totals'!F39/10^6</f>
        <v>0</v>
      </c>
      <c r="G40" s="86">
        <f>'[1]GHG emissions totals'!G39/10^6</f>
        <v>0</v>
      </c>
      <c r="H40" s="86">
        <f>'[1]GHG emissions totals'!H39/10^6</f>
        <v>0</v>
      </c>
      <c r="I40" s="86">
        <f>'[1]GHG emissions totals'!I39/10^6</f>
        <v>0</v>
      </c>
      <c r="J40" s="86">
        <f>'[1]GHG emissions totals'!J39/10^6</f>
        <v>0</v>
      </c>
      <c r="K40" s="86">
        <f>'[1]GHG emissions totals'!K39/10^6</f>
        <v>0</v>
      </c>
      <c r="L40" s="86">
        <f t="shared" si="0"/>
        <v>1867.4035804821895</v>
      </c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</row>
    <row r="41" spans="1:25" x14ac:dyDescent="0.25">
      <c r="A41" s="86">
        <v>2033</v>
      </c>
      <c r="B41" s="86">
        <f>'[1]GHG emissions totals'!B40/10^6</f>
        <v>1314.16103784856</v>
      </c>
      <c r="C41" s="86">
        <f>'[1]GHG emissions totals'!C40/10^6</f>
        <v>1303.9223146019699</v>
      </c>
      <c r="D41" s="86">
        <f>'[1]GHG emissions totals'!D40/10^6</f>
        <v>1298.2599279840299</v>
      </c>
      <c r="E41" s="86">
        <f>'[1]GHG emissions totals'!E40/10^6</f>
        <v>1246.1479011899801</v>
      </c>
      <c r="F41" s="86">
        <f>'[1]GHG emissions totals'!F40/10^6</f>
        <v>0</v>
      </c>
      <c r="G41" s="86">
        <f>'[1]GHG emissions totals'!G40/10^6</f>
        <v>0</v>
      </c>
      <c r="H41" s="86">
        <f>'[1]GHG emissions totals'!H40/10^6</f>
        <v>0</v>
      </c>
      <c r="I41" s="86">
        <f>'[1]GHG emissions totals'!I40/10^6</f>
        <v>0</v>
      </c>
      <c r="J41" s="86">
        <f>'[1]GHG emissions totals'!J40/10^6</f>
        <v>0</v>
      </c>
      <c r="K41" s="86">
        <f>'[1]GHG emissions totals'!K40/10^6</f>
        <v>0</v>
      </c>
      <c r="L41" s="86">
        <f t="shared" si="0"/>
        <v>1867.4035804821895</v>
      </c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</row>
    <row r="42" spans="1:25" x14ac:dyDescent="0.25">
      <c r="A42" s="86">
        <v>2034</v>
      </c>
      <c r="B42" s="86">
        <f>'[1]GHG emissions totals'!B41/10^6</f>
        <v>1272.2437874612201</v>
      </c>
      <c r="C42" s="86">
        <f>'[1]GHG emissions totals'!C41/10^6</f>
        <v>1262.0043730008299</v>
      </c>
      <c r="D42" s="86">
        <f>'[1]GHG emissions totals'!D41/10^6</f>
        <v>1255.7536552039699</v>
      </c>
      <c r="E42" s="86">
        <f>'[1]GHG emissions totals'!E41/10^6</f>
        <v>1191.6874630130301</v>
      </c>
      <c r="F42" s="86">
        <f>'[1]GHG emissions totals'!F41/10^6</f>
        <v>0</v>
      </c>
      <c r="G42" s="86">
        <f>'[1]GHG emissions totals'!G41/10^6</f>
        <v>0</v>
      </c>
      <c r="H42" s="86">
        <f>'[1]GHG emissions totals'!H41/10^6</f>
        <v>0</v>
      </c>
      <c r="I42" s="86">
        <f>'[1]GHG emissions totals'!I41/10^6</f>
        <v>0</v>
      </c>
      <c r="J42" s="86">
        <f>'[1]GHG emissions totals'!J41/10^6</f>
        <v>0</v>
      </c>
      <c r="K42" s="86">
        <f>'[1]GHG emissions totals'!K41/10^6</f>
        <v>0</v>
      </c>
      <c r="L42" s="86">
        <f t="shared" si="0"/>
        <v>1867.4035804821895</v>
      </c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</row>
    <row r="43" spans="1:25" x14ac:dyDescent="0.25">
      <c r="A43" s="86">
        <v>2035</v>
      </c>
      <c r="B43" s="86">
        <f>'[1]GHG emissions totals'!B42/10^6</f>
        <v>1231.6844390492101</v>
      </c>
      <c r="C43" s="86">
        <f>'[1]GHG emissions totals'!C42/10^6</f>
        <v>1221.47073867058</v>
      </c>
      <c r="D43" s="86">
        <f>'[1]GHG emissions totals'!D42/10^6</f>
        <v>1214.70326575678</v>
      </c>
      <c r="E43" s="86">
        <f>'[1]GHG emissions totals'!E42/10^6</f>
        <v>1139.03868650241</v>
      </c>
      <c r="F43" s="86">
        <f>'[1]GHG emissions totals'!F42/10^6</f>
        <v>0</v>
      </c>
      <c r="G43" s="86">
        <f>'[1]GHG emissions totals'!G42/10^6</f>
        <v>0</v>
      </c>
      <c r="H43" s="86">
        <f>'[1]GHG emissions totals'!H42/10^6</f>
        <v>0</v>
      </c>
      <c r="I43" s="86">
        <f>'[1]GHG emissions totals'!I42/10^6</f>
        <v>0</v>
      </c>
      <c r="J43" s="86">
        <f>'[1]GHG emissions totals'!J42/10^6</f>
        <v>0</v>
      </c>
      <c r="K43" s="86">
        <f>'[1]GHG emissions totals'!K42/10^6</f>
        <v>0</v>
      </c>
      <c r="L43" s="86">
        <f t="shared" si="0"/>
        <v>1867.4035804821895</v>
      </c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</row>
    <row r="44" spans="1:25" x14ac:dyDescent="0.25">
      <c r="A44" s="86">
        <v>2036</v>
      </c>
      <c r="B44" s="86">
        <f>'[1]GHG emissions totals'!B43/10^6</f>
        <v>1191.88196047932</v>
      </c>
      <c r="C44" s="86">
        <f>'[1]GHG emissions totals'!C43/10^6</f>
        <v>1181.5077077703399</v>
      </c>
      <c r="D44" s="86">
        <f>'[1]GHG emissions totals'!D43/10^6</f>
        <v>1174.4263145303701</v>
      </c>
      <c r="E44" s="86">
        <f>'[1]GHG emissions totals'!E43/10^6</f>
        <v>1087.2155789687099</v>
      </c>
      <c r="F44" s="86">
        <f>'[1]GHG emissions totals'!F43/10^6</f>
        <v>0</v>
      </c>
      <c r="G44" s="86">
        <f>'[1]GHG emissions totals'!G43/10^6</f>
        <v>0</v>
      </c>
      <c r="H44" s="86">
        <f>'[1]GHG emissions totals'!H43/10^6</f>
        <v>0</v>
      </c>
      <c r="I44" s="86">
        <f>'[1]GHG emissions totals'!I43/10^6</f>
        <v>0</v>
      </c>
      <c r="J44" s="86">
        <f>'[1]GHG emissions totals'!J43/10^6</f>
        <v>0</v>
      </c>
      <c r="K44" s="86">
        <f>'[1]GHG emissions totals'!K43/10^6</f>
        <v>0</v>
      </c>
      <c r="L44" s="86">
        <f t="shared" si="0"/>
        <v>1867.4035804821895</v>
      </c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</row>
    <row r="45" spans="1:25" x14ac:dyDescent="0.25">
      <c r="A45" s="86">
        <v>2037</v>
      </c>
      <c r="B45" s="86">
        <f>'[1]GHG emissions totals'!B44/10^6</f>
        <v>1152.89329256322</v>
      </c>
      <c r="C45" s="86">
        <f>'[1]GHG emissions totals'!C44/10^6</f>
        <v>1142.63059333248</v>
      </c>
      <c r="D45" s="86">
        <f>'[1]GHG emissions totals'!D44/10^6</f>
        <v>1135.2454496946102</v>
      </c>
      <c r="E45" s="86">
        <f>'[1]GHG emissions totals'!E44/10^6</f>
        <v>1037.24930969353</v>
      </c>
      <c r="F45" s="86">
        <f>'[1]GHG emissions totals'!F44/10^6</f>
        <v>0</v>
      </c>
      <c r="G45" s="86">
        <f>'[1]GHG emissions totals'!G44/10^6</f>
        <v>0</v>
      </c>
      <c r="H45" s="86">
        <f>'[1]GHG emissions totals'!H44/10^6</f>
        <v>0</v>
      </c>
      <c r="I45" s="86">
        <f>'[1]GHG emissions totals'!I44/10^6</f>
        <v>0</v>
      </c>
      <c r="J45" s="86">
        <f>'[1]GHG emissions totals'!J44/10^6</f>
        <v>0</v>
      </c>
      <c r="K45" s="86">
        <f>'[1]GHG emissions totals'!K44/10^6</f>
        <v>0</v>
      </c>
      <c r="L45" s="86">
        <f t="shared" si="0"/>
        <v>1867.4035804821895</v>
      </c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</row>
    <row r="46" spans="1:25" x14ac:dyDescent="0.25">
      <c r="A46" s="86">
        <v>2038</v>
      </c>
      <c r="B46" s="86">
        <f>'[1]GHG emissions totals'!B45/10^6</f>
        <v>1116.25042143104</v>
      </c>
      <c r="C46" s="86">
        <f>'[1]GHG emissions totals'!C45/10^6</f>
        <v>1106.34729543966</v>
      </c>
      <c r="D46" s="86">
        <f>'[1]GHG emissions totals'!D45/10^6</f>
        <v>1098.8817015674902</v>
      </c>
      <c r="E46" s="86">
        <f>'[1]GHG emissions totals'!E45/10^6</f>
        <v>990.72805911845694</v>
      </c>
      <c r="F46" s="86">
        <f>'[1]GHG emissions totals'!F45/10^6</f>
        <v>0</v>
      </c>
      <c r="G46" s="86">
        <f>'[1]GHG emissions totals'!G45/10^6</f>
        <v>0</v>
      </c>
      <c r="H46" s="86">
        <f>'[1]GHG emissions totals'!H45/10^6</f>
        <v>0</v>
      </c>
      <c r="I46" s="86">
        <f>'[1]GHG emissions totals'!I45/10^6</f>
        <v>0</v>
      </c>
      <c r="J46" s="86">
        <f>'[1]GHG emissions totals'!J45/10^6</f>
        <v>0</v>
      </c>
      <c r="K46" s="86">
        <f>'[1]GHG emissions totals'!K45/10^6</f>
        <v>0</v>
      </c>
      <c r="L46" s="86">
        <f t="shared" si="0"/>
        <v>1867.4035804821895</v>
      </c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</row>
    <row r="47" spans="1:25" x14ac:dyDescent="0.25">
      <c r="A47" s="86">
        <v>2039</v>
      </c>
      <c r="B47" s="86">
        <f>'[1]GHG emissions totals'!B46/10^6</f>
        <v>1080.9850818280001</v>
      </c>
      <c r="C47" s="86">
        <f>'[1]GHG emissions totals'!C46/10^6</f>
        <v>1071.17147714881</v>
      </c>
      <c r="D47" s="86">
        <f>'[1]GHG emissions totals'!D46/10^6</f>
        <v>1062.80015803371</v>
      </c>
      <c r="E47" s="86">
        <f>'[1]GHG emissions totals'!E46/10^6</f>
        <v>946.34840754638606</v>
      </c>
      <c r="F47" s="86">
        <f>'[1]GHG emissions totals'!F46/10^6</f>
        <v>0</v>
      </c>
      <c r="G47" s="86">
        <f>'[1]GHG emissions totals'!G46/10^6</f>
        <v>0</v>
      </c>
      <c r="H47" s="86">
        <f>'[1]GHG emissions totals'!H46/10^6</f>
        <v>0</v>
      </c>
      <c r="I47" s="86">
        <f>'[1]GHG emissions totals'!I46/10^6</f>
        <v>0</v>
      </c>
      <c r="J47" s="86">
        <f>'[1]GHG emissions totals'!J46/10^6</f>
        <v>0</v>
      </c>
      <c r="K47" s="86">
        <f>'[1]GHG emissions totals'!K46/10^6</f>
        <v>0</v>
      </c>
      <c r="L47" s="86">
        <f t="shared" si="0"/>
        <v>1867.4035804821895</v>
      </c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</row>
    <row r="48" spans="1:25" x14ac:dyDescent="0.25">
      <c r="A48" s="86">
        <v>2040</v>
      </c>
      <c r="B48" s="86">
        <f>'[1]GHG emissions totals'!B47/10^6</f>
        <v>1045.4420543374799</v>
      </c>
      <c r="C48" s="86">
        <f>'[1]GHG emissions totals'!C47/10^6</f>
        <v>1035.29768095756</v>
      </c>
      <c r="D48" s="86">
        <f>'[1]GHG emissions totals'!D47/10^6</f>
        <v>1025.9936670254001</v>
      </c>
      <c r="E48" s="86">
        <f>'[1]GHG emissions totals'!E47/10^6</f>
        <v>903.10590984223995</v>
      </c>
      <c r="F48" s="86">
        <f>'[1]GHG emissions totals'!F47/10^6</f>
        <v>0</v>
      </c>
      <c r="G48" s="86">
        <f>'[1]GHG emissions totals'!G47/10^6</f>
        <v>0</v>
      </c>
      <c r="H48" s="86">
        <f>'[1]GHG emissions totals'!H47/10^6</f>
        <v>0</v>
      </c>
      <c r="I48" s="86">
        <f>'[1]GHG emissions totals'!I47/10^6</f>
        <v>0</v>
      </c>
      <c r="J48" s="86">
        <f>'[1]GHG emissions totals'!J47/10^6</f>
        <v>0</v>
      </c>
      <c r="K48" s="86">
        <f>'[1]GHG emissions totals'!K47/10^6</f>
        <v>0</v>
      </c>
      <c r="L48" s="86">
        <f t="shared" si="0"/>
        <v>1867.4035804821895</v>
      </c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</row>
    <row r="49" spans="1:25" x14ac:dyDescent="0.25">
      <c r="A49" s="86">
        <v>2041</v>
      </c>
      <c r="B49" s="86">
        <f>'[1]GHG emissions totals'!B48/10^6</f>
        <v>1012.86217854223</v>
      </c>
      <c r="C49" s="86">
        <f>'[1]GHG emissions totals'!C48/10^6</f>
        <v>1002.7456942208701</v>
      </c>
      <c r="D49" s="86">
        <f>'[1]GHG emissions totals'!D48/10^6</f>
        <v>992.06700952374001</v>
      </c>
      <c r="E49" s="86">
        <f>'[1]GHG emissions totals'!E48/10^6</f>
        <v>864.57859073316592</v>
      </c>
      <c r="F49" s="86">
        <f>'[1]GHG emissions totals'!F48/10^6</f>
        <v>0</v>
      </c>
      <c r="G49" s="86">
        <f>'[1]GHG emissions totals'!G48/10^6</f>
        <v>0</v>
      </c>
      <c r="H49" s="86">
        <f>'[1]GHG emissions totals'!H48/10^6</f>
        <v>0</v>
      </c>
      <c r="I49" s="86">
        <f>'[1]GHG emissions totals'!I48/10^6</f>
        <v>0</v>
      </c>
      <c r="J49" s="86">
        <f>'[1]GHG emissions totals'!J48/10^6</f>
        <v>0</v>
      </c>
      <c r="K49" s="86">
        <f>'[1]GHG emissions totals'!K48/10^6</f>
        <v>0</v>
      </c>
      <c r="L49" s="86">
        <f t="shared" si="0"/>
        <v>1867.4035804821895</v>
      </c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</row>
    <row r="50" spans="1:25" x14ac:dyDescent="0.25">
      <c r="A50" s="86">
        <v>2042</v>
      </c>
      <c r="B50" s="86">
        <f>'[1]GHG emissions totals'!B49/10^6</f>
        <v>981.94574429325496</v>
      </c>
      <c r="C50" s="86">
        <f>'[1]GHG emissions totals'!C49/10^6</f>
        <v>971.83359976897395</v>
      </c>
      <c r="D50" s="86">
        <f>'[1]GHG emissions totals'!D49/10^6</f>
        <v>960.16528796756302</v>
      </c>
      <c r="E50" s="86">
        <f>'[1]GHG emissions totals'!E49/10^6</f>
        <v>828.97153187209494</v>
      </c>
      <c r="F50" s="86">
        <f>'[1]GHG emissions totals'!F49/10^6</f>
        <v>0</v>
      </c>
      <c r="G50" s="86">
        <f>'[1]GHG emissions totals'!G49/10^6</f>
        <v>0</v>
      </c>
      <c r="H50" s="86">
        <f>'[1]GHG emissions totals'!H49/10^6</f>
        <v>0</v>
      </c>
      <c r="I50" s="86">
        <f>'[1]GHG emissions totals'!I49/10^6</f>
        <v>0</v>
      </c>
      <c r="J50" s="86">
        <f>'[1]GHG emissions totals'!J49/10^6</f>
        <v>0</v>
      </c>
      <c r="K50" s="86">
        <f>'[1]GHG emissions totals'!K49/10^6</f>
        <v>0</v>
      </c>
      <c r="L50" s="86">
        <f t="shared" si="0"/>
        <v>1867.4035804821895</v>
      </c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</row>
    <row r="51" spans="1:25" x14ac:dyDescent="0.25">
      <c r="A51" s="86">
        <v>2043</v>
      </c>
      <c r="B51" s="86">
        <f>'[1]GHG emissions totals'!B50/10^6</f>
        <v>952.23188970057095</v>
      </c>
      <c r="C51" s="86">
        <f>'[1]GHG emissions totals'!C50/10^6</f>
        <v>942.33554528475497</v>
      </c>
      <c r="D51" s="86">
        <f>'[1]GHG emissions totals'!D50/10^6</f>
        <v>929.84078765145603</v>
      </c>
      <c r="E51" s="86">
        <f>'[1]GHG emissions totals'!E50/10^6</f>
        <v>796.29107258439899</v>
      </c>
      <c r="F51" s="86">
        <f>'[1]GHG emissions totals'!F50/10^6</f>
        <v>0</v>
      </c>
      <c r="G51" s="86">
        <f>'[1]GHG emissions totals'!G50/10^6</f>
        <v>0</v>
      </c>
      <c r="H51" s="86">
        <f>'[1]GHG emissions totals'!H50/10^6</f>
        <v>0</v>
      </c>
      <c r="I51" s="86">
        <f>'[1]GHG emissions totals'!I50/10^6</f>
        <v>0</v>
      </c>
      <c r="J51" s="86">
        <f>'[1]GHG emissions totals'!J50/10^6</f>
        <v>0</v>
      </c>
      <c r="K51" s="86">
        <f>'[1]GHG emissions totals'!K50/10^6</f>
        <v>0</v>
      </c>
      <c r="L51" s="86">
        <f t="shared" si="0"/>
        <v>1867.4035804821895</v>
      </c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</row>
    <row r="52" spans="1:25" x14ac:dyDescent="0.25">
      <c r="A52" s="86">
        <v>2044</v>
      </c>
      <c r="B52" s="86">
        <f>'[1]GHG emissions totals'!B51/10^6</f>
        <v>922.67373569562096</v>
      </c>
      <c r="C52" s="86">
        <f>'[1]GHG emissions totals'!C51/10^6</f>
        <v>912.86658605085802</v>
      </c>
      <c r="D52" s="86">
        <f>'[1]GHG emissions totals'!D51/10^6</f>
        <v>899.22296256616403</v>
      </c>
      <c r="E52" s="86">
        <f>'[1]GHG emissions totals'!E51/10^6</f>
        <v>763.99184017958703</v>
      </c>
      <c r="F52" s="86">
        <f>'[1]GHG emissions totals'!F51/10^6</f>
        <v>0</v>
      </c>
      <c r="G52" s="86">
        <f>'[1]GHG emissions totals'!G51/10^6</f>
        <v>0</v>
      </c>
      <c r="H52" s="86">
        <f>'[1]GHG emissions totals'!H51/10^6</f>
        <v>0</v>
      </c>
      <c r="I52" s="86">
        <f>'[1]GHG emissions totals'!I51/10^6</f>
        <v>0</v>
      </c>
      <c r="J52" s="86">
        <f>'[1]GHG emissions totals'!J51/10^6</f>
        <v>0</v>
      </c>
      <c r="K52" s="86">
        <f>'[1]GHG emissions totals'!K51/10^6</f>
        <v>0</v>
      </c>
      <c r="L52" s="86">
        <f t="shared" si="0"/>
        <v>1867.4035804821895</v>
      </c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</row>
    <row r="53" spans="1:25" x14ac:dyDescent="0.25">
      <c r="A53" s="86">
        <v>2045</v>
      </c>
      <c r="B53" s="86">
        <f>'[1]GHG emissions totals'!B52/10^6</f>
        <v>891.39442884624395</v>
      </c>
      <c r="C53" s="86">
        <f>'[1]GHG emissions totals'!C52/10^6</f>
        <v>882.69008691172598</v>
      </c>
      <c r="D53" s="86">
        <f>'[1]GHG emissions totals'!D52/10^6</f>
        <v>868.37167762910099</v>
      </c>
      <c r="E53" s="86">
        <f>'[1]GHG emissions totals'!E52/10^6</f>
        <v>733.31960796071894</v>
      </c>
      <c r="F53" s="86">
        <f>'[1]GHG emissions totals'!F52/10^6</f>
        <v>0</v>
      </c>
      <c r="G53" s="86">
        <f>'[1]GHG emissions totals'!G52/10^6</f>
        <v>0</v>
      </c>
      <c r="H53" s="86">
        <f>'[1]GHG emissions totals'!H52/10^6</f>
        <v>0</v>
      </c>
      <c r="I53" s="86">
        <f>'[1]GHG emissions totals'!I52/10^6</f>
        <v>0</v>
      </c>
      <c r="J53" s="86">
        <f>'[1]GHG emissions totals'!J52/10^6</f>
        <v>0</v>
      </c>
      <c r="K53" s="86">
        <f>'[1]GHG emissions totals'!K52/10^6</f>
        <v>0</v>
      </c>
      <c r="L53" s="86">
        <f t="shared" si="0"/>
        <v>1867.4035804821895</v>
      </c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</row>
    <row r="54" spans="1:25" x14ac:dyDescent="0.25">
      <c r="A54" s="86">
        <v>2046</v>
      </c>
      <c r="B54" s="86">
        <f>'[1]GHG emissions totals'!B53/10^6</f>
        <v>859.45800174265901</v>
      </c>
      <c r="C54" s="86">
        <f>'[1]GHG emissions totals'!C53/10^6</f>
        <v>852.21367254824202</v>
      </c>
      <c r="D54" s="86">
        <f>'[1]GHG emissions totals'!D53/10^6</f>
        <v>837.80325371002402</v>
      </c>
      <c r="E54" s="86">
        <f>'[1]GHG emissions totals'!E53/10^6</f>
        <v>704.76460309091306</v>
      </c>
      <c r="F54" s="86">
        <f>'[1]GHG emissions totals'!F53/10^6</f>
        <v>0</v>
      </c>
      <c r="G54" s="86">
        <f>'[1]GHG emissions totals'!G53/10^6</f>
        <v>0</v>
      </c>
      <c r="H54" s="86">
        <f>'[1]GHG emissions totals'!H53/10^6</f>
        <v>0</v>
      </c>
      <c r="I54" s="86">
        <f>'[1]GHG emissions totals'!I53/10^6</f>
        <v>0</v>
      </c>
      <c r="J54" s="86">
        <f>'[1]GHG emissions totals'!J53/10^6</f>
        <v>0</v>
      </c>
      <c r="K54" s="86">
        <f>'[1]GHG emissions totals'!K53/10^6</f>
        <v>0</v>
      </c>
      <c r="L54" s="86">
        <f t="shared" si="0"/>
        <v>1867.4035804821895</v>
      </c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</row>
    <row r="55" spans="1:25" x14ac:dyDescent="0.25">
      <c r="A55" s="86">
        <v>2047</v>
      </c>
      <c r="B55" s="86">
        <f>'[1]GHG emissions totals'!B54/10^6</f>
        <v>827.84094485039998</v>
      </c>
      <c r="C55" s="86">
        <f>'[1]GHG emissions totals'!C54/10^6</f>
        <v>822.08281283859901</v>
      </c>
      <c r="D55" s="86">
        <f>'[1]GHG emissions totals'!D54/10^6</f>
        <v>807.55016104632296</v>
      </c>
      <c r="E55" s="86">
        <f>'[1]GHG emissions totals'!E54/10^6</f>
        <v>677.24963140616705</v>
      </c>
      <c r="F55" s="86">
        <f>'[1]GHG emissions totals'!F54/10^6</f>
        <v>0</v>
      </c>
      <c r="G55" s="86">
        <f>'[1]GHG emissions totals'!G54/10^6</f>
        <v>0</v>
      </c>
      <c r="H55" s="86">
        <f>'[1]GHG emissions totals'!H54/10^6</f>
        <v>0</v>
      </c>
      <c r="I55" s="86">
        <f>'[1]GHG emissions totals'!I54/10^6</f>
        <v>0</v>
      </c>
      <c r="J55" s="86">
        <f>'[1]GHG emissions totals'!J54/10^6</f>
        <v>0</v>
      </c>
      <c r="K55" s="86">
        <f>'[1]GHG emissions totals'!K54/10^6</f>
        <v>0</v>
      </c>
      <c r="L55" s="86">
        <f t="shared" si="0"/>
        <v>1867.4035804821895</v>
      </c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</row>
    <row r="56" spans="1:25" x14ac:dyDescent="0.25">
      <c r="A56" s="86">
        <v>2048</v>
      </c>
      <c r="B56" s="86">
        <f>'[1]GHG emissions totals'!B55/10^6</f>
        <v>797.56503235211505</v>
      </c>
      <c r="C56" s="86">
        <f>'[1]GHG emissions totals'!C55/10^6</f>
        <v>793.24756331465005</v>
      </c>
      <c r="D56" s="86">
        <f>'[1]GHG emissions totals'!D55/10^6</f>
        <v>778.67532213696393</v>
      </c>
      <c r="E56" s="86">
        <f>'[1]GHG emissions totals'!E55/10^6</f>
        <v>651.20691549784806</v>
      </c>
      <c r="F56" s="86">
        <f>'[1]GHG emissions totals'!F55/10^6</f>
        <v>0</v>
      </c>
      <c r="G56" s="86">
        <f>'[1]GHG emissions totals'!G55/10^6</f>
        <v>0</v>
      </c>
      <c r="H56" s="86">
        <f>'[1]GHG emissions totals'!H55/10^6</f>
        <v>0</v>
      </c>
      <c r="I56" s="86">
        <f>'[1]GHG emissions totals'!I55/10^6</f>
        <v>0</v>
      </c>
      <c r="J56" s="86">
        <f>'[1]GHG emissions totals'!J55/10^6</f>
        <v>0</v>
      </c>
      <c r="K56" s="86">
        <f>'[1]GHG emissions totals'!K55/10^6</f>
        <v>0</v>
      </c>
      <c r="L56" s="86">
        <f t="shared" si="0"/>
        <v>1867.4035804821895</v>
      </c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</row>
    <row r="57" spans="1:25" x14ac:dyDescent="0.25">
      <c r="A57" s="86">
        <v>2049</v>
      </c>
      <c r="B57" s="86">
        <f>'[1]GHG emissions totals'!B56/10^6</f>
        <v>765.88231622180899</v>
      </c>
      <c r="C57" s="86">
        <f>'[1]GHG emissions totals'!C56/10^6</f>
        <v>762.82420274386095</v>
      </c>
      <c r="D57" s="86">
        <f>'[1]GHG emissions totals'!D56/10^6</f>
        <v>748.372615979447</v>
      </c>
      <c r="E57" s="86">
        <f>'[1]GHG emissions totals'!E56/10^6</f>
        <v>625.63799052448292</v>
      </c>
      <c r="F57" s="86">
        <f>'[1]GHG emissions totals'!F56/10^6</f>
        <v>0</v>
      </c>
      <c r="G57" s="86">
        <f>'[1]GHG emissions totals'!G56/10^6</f>
        <v>0</v>
      </c>
      <c r="H57" s="86">
        <f>'[1]GHG emissions totals'!H56/10^6</f>
        <v>0</v>
      </c>
      <c r="I57" s="86">
        <f>'[1]GHG emissions totals'!I56/10^6</f>
        <v>0</v>
      </c>
      <c r="J57" s="86">
        <f>'[1]GHG emissions totals'!J56/10^6</f>
        <v>0</v>
      </c>
      <c r="K57" s="86">
        <f>'[1]GHG emissions totals'!K56/10^6</f>
        <v>0</v>
      </c>
      <c r="L57" s="86">
        <f t="shared" si="0"/>
        <v>1867.4035804821895</v>
      </c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</row>
    <row r="58" spans="1:25" x14ac:dyDescent="0.25">
      <c r="A58" s="86">
        <v>2050</v>
      </c>
      <c r="B58" s="86">
        <f>'[1]GHG emissions totals'!B57/10^6</f>
        <v>733.40069529013294</v>
      </c>
      <c r="C58" s="86">
        <f>'[1]GHG emissions totals'!C57/10^6</f>
        <v>731.36110957450194</v>
      </c>
      <c r="D58" s="86">
        <f>'[1]GHG emissions totals'!D57/10^6</f>
        <v>717.34078059671197</v>
      </c>
      <c r="E58" s="86">
        <f>'[1]GHG emissions totals'!E57/10^6</f>
        <v>600.31247262588295</v>
      </c>
      <c r="F58" s="86">
        <f>'[1]GHG emissions totals'!F57/10^6</f>
        <v>0</v>
      </c>
      <c r="G58" s="86">
        <f>'[1]GHG emissions totals'!G57/10^6</f>
        <v>0</v>
      </c>
      <c r="H58" s="86">
        <f>'[1]GHG emissions totals'!H57/10^6</f>
        <v>0</v>
      </c>
      <c r="I58" s="86">
        <f>'[1]GHG emissions totals'!I57/10^6</f>
        <v>0</v>
      </c>
      <c r="J58" s="86">
        <f>'[1]GHG emissions totals'!J57/10^6</f>
        <v>0</v>
      </c>
      <c r="K58" s="86">
        <f>'[1]GHG emissions totals'!K57/10^6</f>
        <v>0</v>
      </c>
      <c r="L58" s="86">
        <f t="shared" si="0"/>
        <v>1867.4035804821895</v>
      </c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</row>
    <row r="59" spans="1:25" x14ac:dyDescent="0.25">
      <c r="A59" s="86">
        <v>2051</v>
      </c>
      <c r="B59" s="86">
        <f>'[1]GHG emissions totals'!B58/10^6</f>
        <v>733.02377010528596</v>
      </c>
      <c r="C59" s="86">
        <f>'[1]GHG emissions totals'!C58/10^6</f>
        <v>730.98523261776245</v>
      </c>
      <c r="D59" s="86">
        <f>'[1]GHG emissions totals'!D58/10^6</f>
        <v>716.97210927138997</v>
      </c>
      <c r="E59" s="86">
        <f>'[1]GHG emissions totals'!E58/10^6</f>
        <v>600.00394702567075</v>
      </c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</row>
    <row r="60" spans="1:25" x14ac:dyDescent="0.25">
      <c r="A60" s="86">
        <v>2052</v>
      </c>
      <c r="B60" s="86">
        <f>'[1]GHG emissions totals'!B59/10^6</f>
        <v>732.64684492043898</v>
      </c>
      <c r="C60" s="86">
        <f>'[1]GHG emissions totals'!C59/10^6</f>
        <v>730.60935566102285</v>
      </c>
      <c r="D60" s="86">
        <f>'[1]GHG emissions totals'!D59/10^6</f>
        <v>716.60343794606797</v>
      </c>
      <c r="E60" s="86">
        <f>'[1]GHG emissions totals'!E59/10^6</f>
        <v>599.69542142545856</v>
      </c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</row>
    <row r="61" spans="1:25" x14ac:dyDescent="0.25">
      <c r="A61" s="86">
        <v>2053</v>
      </c>
      <c r="B61" s="86">
        <f>'[1]GHG emissions totals'!B60/10^6</f>
        <v>732.269919735592</v>
      </c>
      <c r="C61" s="86">
        <f>'[1]GHG emissions totals'!C60/10^6</f>
        <v>730.23347870428336</v>
      </c>
      <c r="D61" s="86">
        <f>'[1]GHG emissions totals'!D60/10^6</f>
        <v>716.23476662074586</v>
      </c>
      <c r="E61" s="86">
        <f>'[1]GHG emissions totals'!E60/10^6</f>
        <v>599.38689582524637</v>
      </c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</row>
    <row r="62" spans="1:25" x14ac:dyDescent="0.25">
      <c r="A62" s="86">
        <v>2054</v>
      </c>
      <c r="B62" s="86">
        <f>'[1]GHG emissions totals'!B61/10^6</f>
        <v>731.89299455074502</v>
      </c>
      <c r="C62" s="86">
        <f>'[1]GHG emissions totals'!C61/10^6</f>
        <v>729.85760174754387</v>
      </c>
      <c r="D62" s="86">
        <f>'[1]GHG emissions totals'!D61/10^6</f>
        <v>715.86609529542386</v>
      </c>
      <c r="E62" s="86">
        <f>'[1]GHG emissions totals'!E61/10^6</f>
        <v>599.07837022503406</v>
      </c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</row>
    <row r="63" spans="1:25" x14ac:dyDescent="0.25">
      <c r="A63" s="86">
        <v>2055</v>
      </c>
      <c r="B63" s="86">
        <f>'[1]GHG emissions totals'!B62/10^6</f>
        <v>731.51606936589803</v>
      </c>
      <c r="C63" s="86">
        <f>'[1]GHG emissions totals'!C62/10^6</f>
        <v>729.48172479080426</v>
      </c>
      <c r="D63" s="86">
        <f>'[1]GHG emissions totals'!D62/10^6</f>
        <v>715.49742397010186</v>
      </c>
      <c r="E63" s="86">
        <f>'[1]GHG emissions totals'!E62/10^6</f>
        <v>598.76984462482187</v>
      </c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</row>
    <row r="64" spans="1:25" x14ac:dyDescent="0.25">
      <c r="A64" s="86">
        <v>2056</v>
      </c>
      <c r="B64" s="86">
        <f>'[1]GHG emissions totals'!B63/10^6</f>
        <v>731.13914418105105</v>
      </c>
      <c r="C64" s="86">
        <f>'[1]GHG emissions totals'!C63/10^6</f>
        <v>729.10584783406478</v>
      </c>
      <c r="D64" s="86">
        <f>'[1]GHG emissions totals'!D63/10^6</f>
        <v>715.12875264477975</v>
      </c>
      <c r="E64" s="86">
        <f>'[1]GHG emissions totals'!E63/10^6</f>
        <v>598.46131902460968</v>
      </c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</row>
    <row r="65" spans="1:25" x14ac:dyDescent="0.25">
      <c r="A65" s="86">
        <v>2057</v>
      </c>
      <c r="B65" s="86">
        <f>'[1]GHG emissions totals'!B64/10^6</f>
        <v>730.76221899620407</v>
      </c>
      <c r="C65" s="86">
        <f>'[1]GHG emissions totals'!C64/10^6</f>
        <v>728.72997087732517</v>
      </c>
      <c r="D65" s="86">
        <f>'[1]GHG emissions totals'!D64/10^6</f>
        <v>714.76008131945775</v>
      </c>
      <c r="E65" s="86">
        <f>'[1]GHG emissions totals'!E64/10^6</f>
        <v>598.15279342439749</v>
      </c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</row>
    <row r="66" spans="1:25" x14ac:dyDescent="0.25">
      <c r="A66" s="86">
        <v>2058</v>
      </c>
      <c r="B66" s="86">
        <f>'[1]GHG emissions totals'!B65/10^6</f>
        <v>730.38529381135697</v>
      </c>
      <c r="C66" s="86">
        <f>'[1]GHG emissions totals'!C65/10^6</f>
        <v>728.35409392058568</v>
      </c>
      <c r="D66" s="86">
        <f>'[1]GHG emissions totals'!D65/10^6</f>
        <v>714.39140999413576</v>
      </c>
      <c r="E66" s="86">
        <f>'[1]GHG emissions totals'!E65/10^6</f>
        <v>597.84426782418529</v>
      </c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</row>
    <row r="67" spans="1:25" x14ac:dyDescent="0.25">
      <c r="A67" s="86">
        <v>2059</v>
      </c>
      <c r="B67" s="86">
        <f>'[1]GHG emissions totals'!B66/10^6</f>
        <v>730.00836862650999</v>
      </c>
      <c r="C67" s="86">
        <f>'[1]GHG emissions totals'!C66/10^6</f>
        <v>727.97821696384608</v>
      </c>
      <c r="D67" s="86">
        <f>'[1]GHG emissions totals'!D66/10^6</f>
        <v>714.02273866881376</v>
      </c>
      <c r="E67" s="86">
        <f>'[1]GHG emissions totals'!E66/10^6</f>
        <v>597.53574222397299</v>
      </c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</row>
    <row r="68" spans="1:25" x14ac:dyDescent="0.25">
      <c r="A68" s="86">
        <v>2060</v>
      </c>
      <c r="B68" s="86">
        <f>'[1]GHG emissions totals'!B67/10^6</f>
        <v>729.63144344166301</v>
      </c>
      <c r="C68" s="86">
        <f>'[1]GHG emissions totals'!C67/10^6</f>
        <v>727.60234000710659</v>
      </c>
      <c r="D68" s="86">
        <f>'[1]GHG emissions totals'!D67/10^6</f>
        <v>713.65406734349165</v>
      </c>
      <c r="E68" s="86">
        <f>'[1]GHG emissions totals'!E67/10^6</f>
        <v>597.2272166237608</v>
      </c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</row>
    <row r="69" spans="1:25" x14ac:dyDescent="0.25">
      <c r="A69" s="86">
        <v>2061</v>
      </c>
      <c r="B69" s="86">
        <f>'[1]GHG emissions totals'!B68/10^6</f>
        <v>729.25451825681603</v>
      </c>
      <c r="C69" s="86">
        <f>'[1]GHG emissions totals'!C68/10^6</f>
        <v>727.22646305036699</v>
      </c>
      <c r="D69" s="86">
        <f>'[1]GHG emissions totals'!D68/10^6</f>
        <v>713.28539601816965</v>
      </c>
      <c r="E69" s="86">
        <f>'[1]GHG emissions totals'!E68/10^6</f>
        <v>596.9186910235486</v>
      </c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</row>
    <row r="70" spans="1:25" x14ac:dyDescent="0.25">
      <c r="A70" s="86">
        <v>2062</v>
      </c>
      <c r="B70" s="86">
        <f>'[1]GHG emissions totals'!B69/10^6</f>
        <v>728.87759307196905</v>
      </c>
      <c r="C70" s="86">
        <f>'[1]GHG emissions totals'!C69/10^6</f>
        <v>726.8505860936275</v>
      </c>
      <c r="D70" s="86">
        <f>'[1]GHG emissions totals'!D69/10^6</f>
        <v>712.91672469284765</v>
      </c>
      <c r="E70" s="86">
        <f>'[1]GHG emissions totals'!E69/10^6</f>
        <v>596.61016542333641</v>
      </c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</row>
    <row r="71" spans="1:25" x14ac:dyDescent="0.25">
      <c r="A71" s="86">
        <v>2063</v>
      </c>
      <c r="B71" s="86">
        <f>'[1]GHG emissions totals'!B70/10^6</f>
        <v>728.50066788712206</v>
      </c>
      <c r="C71" s="86">
        <f>'[1]GHG emissions totals'!C70/10^6</f>
        <v>726.4747091368879</v>
      </c>
      <c r="D71" s="86">
        <f>'[1]GHG emissions totals'!D70/10^6</f>
        <v>712.54805336752554</v>
      </c>
      <c r="E71" s="86">
        <f>'[1]GHG emissions totals'!E70/10^6</f>
        <v>596.30163982312422</v>
      </c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</row>
    <row r="72" spans="1:25" x14ac:dyDescent="0.25">
      <c r="A72" s="86">
        <v>2064</v>
      </c>
      <c r="B72" s="86">
        <f>'[1]GHG emissions totals'!B71/10^6</f>
        <v>728.12374270227508</v>
      </c>
      <c r="C72" s="86">
        <f>'[1]GHG emissions totals'!C71/10^6</f>
        <v>726.09883218014841</v>
      </c>
      <c r="D72" s="86">
        <f>'[1]GHG emissions totals'!D71/10^6</f>
        <v>712.17938204220354</v>
      </c>
      <c r="E72" s="86">
        <f>'[1]GHG emissions totals'!E71/10^6</f>
        <v>595.99311422291191</v>
      </c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</row>
    <row r="73" spans="1:25" x14ac:dyDescent="0.25">
      <c r="A73" s="86">
        <v>2065</v>
      </c>
      <c r="B73" s="86">
        <f>'[1]GHG emissions totals'!B72/10^6</f>
        <v>727.74681751742798</v>
      </c>
      <c r="C73" s="86">
        <f>'[1]GHG emissions totals'!C72/10^6</f>
        <v>725.7229552234088</v>
      </c>
      <c r="D73" s="86">
        <f>'[1]GHG emissions totals'!D72/10^6</f>
        <v>711.81071071688154</v>
      </c>
      <c r="E73" s="86">
        <f>'[1]GHG emissions totals'!E72/10^6</f>
        <v>595.68458862269972</v>
      </c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</row>
    <row r="74" spans="1:25" x14ac:dyDescent="0.25">
      <c r="A74" s="86">
        <v>2066</v>
      </c>
      <c r="B74" s="86">
        <f>'[1]GHG emissions totals'!B73/10^6</f>
        <v>727.52941216649879</v>
      </c>
      <c r="C74" s="86">
        <f>'[1]GHG emissions totals'!C73/10^6</f>
        <v>725.50615447628081</v>
      </c>
      <c r="D74" s="86">
        <f>'[1]GHG emissions totals'!D73/10^6</f>
        <v>711.59806608054146</v>
      </c>
      <c r="E74" s="86">
        <f>'[1]GHG emissions totals'!E73/10^6</f>
        <v>595.50663522748675</v>
      </c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</row>
    <row r="75" spans="1:25" x14ac:dyDescent="0.25">
      <c r="A75" s="86">
        <v>2067</v>
      </c>
      <c r="B75" s="86">
        <f>'[1]GHG emissions totals'!B74/10^6</f>
        <v>727.31200681556959</v>
      </c>
      <c r="C75" s="86">
        <f>'[1]GHG emissions totals'!C74/10^6</f>
        <v>725.28935372915294</v>
      </c>
      <c r="D75" s="86">
        <f>'[1]GHG emissions totals'!D74/10^6</f>
        <v>711.3854214442016</v>
      </c>
      <c r="E75" s="86">
        <f>'[1]GHG emissions totals'!E74/10^6</f>
        <v>595.32868183227379</v>
      </c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</row>
    <row r="76" spans="1:25" x14ac:dyDescent="0.25">
      <c r="A76" s="86">
        <v>2068</v>
      </c>
      <c r="B76" s="86">
        <f>'[1]GHG emissions totals'!B75/10^6</f>
        <v>727.09460146464039</v>
      </c>
      <c r="C76" s="86">
        <f>'[1]GHG emissions totals'!C75/10^6</f>
        <v>725.07255298202494</v>
      </c>
      <c r="D76" s="86">
        <f>'[1]GHG emissions totals'!D75/10^6</f>
        <v>711.17277680786151</v>
      </c>
      <c r="E76" s="86">
        <f>'[1]GHG emissions totals'!E75/10^6</f>
        <v>595.15072843706082</v>
      </c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</row>
    <row r="77" spans="1:25" x14ac:dyDescent="0.25">
      <c r="A77" s="86">
        <v>2069</v>
      </c>
      <c r="B77" s="86">
        <f>'[1]GHG emissions totals'!B76/10^6</f>
        <v>726.87719611371119</v>
      </c>
      <c r="C77" s="86">
        <f>'[1]GHG emissions totals'!C76/10^6</f>
        <v>724.85575223489707</v>
      </c>
      <c r="D77" s="86">
        <f>'[1]GHG emissions totals'!D76/10^6</f>
        <v>710.96013217152165</v>
      </c>
      <c r="E77" s="86">
        <f>'[1]GHG emissions totals'!E76/10^6</f>
        <v>594.97277504184797</v>
      </c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</row>
    <row r="78" spans="1:25" x14ac:dyDescent="0.25">
      <c r="A78" s="86">
        <v>2070</v>
      </c>
      <c r="B78" s="86">
        <f>'[1]GHG emissions totals'!B77/10^6</f>
        <v>726.65979076278211</v>
      </c>
      <c r="C78" s="86">
        <f>'[1]GHG emissions totals'!C77/10^6</f>
        <v>724.63895148776908</v>
      </c>
      <c r="D78" s="86">
        <f>'[1]GHG emissions totals'!D77/10^6</f>
        <v>710.74748753518179</v>
      </c>
      <c r="E78" s="86">
        <f>'[1]GHG emissions totals'!E77/10^6</f>
        <v>594.794821646635</v>
      </c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</row>
    <row r="79" spans="1:25" x14ac:dyDescent="0.25">
      <c r="A79" s="86">
        <v>2071</v>
      </c>
      <c r="B79" s="86">
        <f>'[1]GHG emissions totals'!B78/10^6</f>
        <v>726.4423854118528</v>
      </c>
      <c r="C79" s="86">
        <f>'[1]GHG emissions totals'!C78/10^6</f>
        <v>724.42215074064109</v>
      </c>
      <c r="D79" s="86">
        <f>'[1]GHG emissions totals'!D78/10^6</f>
        <v>710.5348428988417</v>
      </c>
      <c r="E79" s="86">
        <f>'[1]GHG emissions totals'!E78/10^6</f>
        <v>594.61686825142203</v>
      </c>
    </row>
    <row r="80" spans="1:25" x14ac:dyDescent="0.25">
      <c r="A80" s="86">
        <v>2072</v>
      </c>
      <c r="B80" s="86">
        <f>'[1]GHG emissions totals'!B79/10^6</f>
        <v>726.22498006092371</v>
      </c>
      <c r="C80" s="86">
        <f>'[1]GHG emissions totals'!C79/10^6</f>
        <v>724.20534999351321</v>
      </c>
      <c r="D80" s="86">
        <f>'[1]GHG emissions totals'!D79/10^6</f>
        <v>710.32219826250184</v>
      </c>
      <c r="E80" s="86">
        <f>'[1]GHG emissions totals'!E79/10^6</f>
        <v>594.43891485620918</v>
      </c>
    </row>
    <row r="81" spans="1:5" x14ac:dyDescent="0.25">
      <c r="A81" s="86">
        <v>2073</v>
      </c>
      <c r="B81" s="86">
        <f>'[1]GHG emissions totals'!B80/10^6</f>
        <v>726.0075747099944</v>
      </c>
      <c r="C81" s="86">
        <f>'[1]GHG emissions totals'!C80/10^6</f>
        <v>723.98854924638522</v>
      </c>
      <c r="D81" s="86">
        <f>'[1]GHG emissions totals'!D80/10^6</f>
        <v>710.10955362616187</v>
      </c>
      <c r="E81" s="86">
        <f>'[1]GHG emissions totals'!E80/10^6</f>
        <v>594.2609614609961</v>
      </c>
    </row>
    <row r="82" spans="1:5" x14ac:dyDescent="0.25">
      <c r="A82" s="86">
        <v>2074</v>
      </c>
      <c r="B82" s="86">
        <f>'[1]GHG emissions totals'!B81/10^6</f>
        <v>725.79016935906532</v>
      </c>
      <c r="C82" s="86">
        <f>'[1]GHG emissions totals'!C81/10^6</f>
        <v>723.77174849925734</v>
      </c>
      <c r="D82" s="86">
        <f>'[1]GHG emissions totals'!D81/10^6</f>
        <v>709.8969089898219</v>
      </c>
      <c r="E82" s="86">
        <f>'[1]GHG emissions totals'!E81/10^6</f>
        <v>594.08300806578325</v>
      </c>
    </row>
    <row r="83" spans="1:5" x14ac:dyDescent="0.25">
      <c r="A83" s="86">
        <v>2075</v>
      </c>
      <c r="B83" s="86">
        <f>'[1]GHG emissions totals'!B82/10^6</f>
        <v>725.57276400813612</v>
      </c>
      <c r="C83" s="86">
        <f>'[1]GHG emissions totals'!C82/10^6</f>
        <v>723.55494775212946</v>
      </c>
      <c r="D83" s="86">
        <f>'[1]GHG emissions totals'!D82/10^6</f>
        <v>709.68426435348204</v>
      </c>
      <c r="E83" s="86">
        <f>'[1]GHG emissions totals'!E82/10^6</f>
        <v>593.90505467057039</v>
      </c>
    </row>
    <row r="84" spans="1:5" x14ac:dyDescent="0.25">
      <c r="A84" s="86">
        <v>2076</v>
      </c>
      <c r="B84" s="86">
        <f>'[1]GHG emissions totals'!B83/10^6</f>
        <v>725.35535865720692</v>
      </c>
      <c r="C84" s="86">
        <f>'[1]GHG emissions totals'!C83/10^6</f>
        <v>723.33814700500147</v>
      </c>
      <c r="D84" s="86">
        <f>'[1]GHG emissions totals'!D83/10^6</f>
        <v>709.47161971714195</v>
      </c>
      <c r="E84" s="86">
        <f>'[1]GHG emissions totals'!E83/10^6</f>
        <v>593.72710127535731</v>
      </c>
    </row>
    <row r="85" spans="1:5" x14ac:dyDescent="0.25">
      <c r="A85" s="86">
        <v>2077</v>
      </c>
      <c r="B85" s="86">
        <f>'[1]GHG emissions totals'!B84/10^6</f>
        <v>725.13795330627772</v>
      </c>
      <c r="C85" s="86">
        <f>'[1]GHG emissions totals'!C84/10^6</f>
        <v>723.12134625787348</v>
      </c>
      <c r="D85" s="86">
        <f>'[1]GHG emissions totals'!D84/10^6</f>
        <v>709.25897508080209</v>
      </c>
      <c r="E85" s="86">
        <f>'[1]GHG emissions totals'!E84/10^6</f>
        <v>593.54914788014446</v>
      </c>
    </row>
    <row r="86" spans="1:5" x14ac:dyDescent="0.25">
      <c r="A86" s="86">
        <v>2078</v>
      </c>
      <c r="B86" s="86">
        <f>'[1]GHG emissions totals'!B85/10^6</f>
        <v>724.92054795534852</v>
      </c>
      <c r="C86" s="86">
        <f>'[1]GHG emissions totals'!C85/10^6</f>
        <v>722.90454551074549</v>
      </c>
      <c r="D86" s="86">
        <f>'[1]GHG emissions totals'!D85/10^6</f>
        <v>709.04633044446211</v>
      </c>
      <c r="E86" s="86">
        <f>'[1]GHG emissions totals'!E85/10^6</f>
        <v>593.37119448493149</v>
      </c>
    </row>
    <row r="87" spans="1:5" x14ac:dyDescent="0.25">
      <c r="A87" s="86">
        <v>2079</v>
      </c>
      <c r="B87" s="86">
        <f>'[1]GHG emissions totals'!B86/10^6</f>
        <v>724.70314260441933</v>
      </c>
      <c r="C87" s="86">
        <f>'[1]GHG emissions totals'!C86/10^6</f>
        <v>722.68774476361762</v>
      </c>
      <c r="D87" s="86">
        <f>'[1]GHG emissions totals'!D86/10^6</f>
        <v>708.83368580812214</v>
      </c>
      <c r="E87" s="86">
        <f>'[1]GHG emissions totals'!E86/10^6</f>
        <v>593.19324108971853</v>
      </c>
    </row>
    <row r="88" spans="1:5" x14ac:dyDescent="0.25">
      <c r="A88" s="86">
        <v>2080</v>
      </c>
      <c r="B88" s="86">
        <f>'[1]GHG emissions totals'!B87/10^6</f>
        <v>724.48573725349013</v>
      </c>
      <c r="C88" s="86">
        <f>'[1]GHG emissions totals'!C87/10^6</f>
        <v>722.47094401648963</v>
      </c>
      <c r="D88" s="86">
        <f>'[1]GHG emissions totals'!D87/10^6</f>
        <v>708.62104117178217</v>
      </c>
      <c r="E88" s="86">
        <f>'[1]GHG emissions totals'!E87/10^6</f>
        <v>593.01528769450556</v>
      </c>
    </row>
    <row r="89" spans="1:5" x14ac:dyDescent="0.25">
      <c r="A89" s="86">
        <v>2081</v>
      </c>
      <c r="B89" s="86">
        <f>'[1]GHG emissions totals'!B88/10^6</f>
        <v>721.10919067145142</v>
      </c>
      <c r="C89" s="86">
        <f>'[1]GHG emissions totals'!C88/10^6</f>
        <v>719.10378760304661</v>
      </c>
      <c r="D89" s="86">
        <f>'[1]GHG emissions totals'!D88/10^6</f>
        <v>705.31843377525854</v>
      </c>
      <c r="E89" s="86">
        <f>'[1]GHG emissions totals'!E88/10^6</f>
        <v>590.25147380583974</v>
      </c>
    </row>
    <row r="90" spans="1:5" x14ac:dyDescent="0.25">
      <c r="A90" s="86">
        <v>2082</v>
      </c>
      <c r="B90" s="86">
        <f>'[1]GHG emissions totals'!B89/10^6</f>
        <v>717.7326440894127</v>
      </c>
      <c r="C90" s="86">
        <f>'[1]GHG emissions totals'!C89/10^6</f>
        <v>715.7366311896036</v>
      </c>
      <c r="D90" s="86">
        <f>'[1]GHG emissions totals'!D89/10^6</f>
        <v>702.0158263787348</v>
      </c>
      <c r="E90" s="86">
        <f>'[1]GHG emissions totals'!E89/10^6</f>
        <v>587.48765991717391</v>
      </c>
    </row>
    <row r="91" spans="1:5" x14ac:dyDescent="0.25">
      <c r="A91" s="86">
        <v>2083</v>
      </c>
      <c r="B91" s="86">
        <f>'[1]GHG emissions totals'!B90/10^6</f>
        <v>714.35609750737387</v>
      </c>
      <c r="C91" s="86">
        <f>'[1]GHG emissions totals'!C90/10^6</f>
        <v>712.36947477616047</v>
      </c>
      <c r="D91" s="86">
        <f>'[1]GHG emissions totals'!D90/10^6</f>
        <v>698.71321898221106</v>
      </c>
      <c r="E91" s="86">
        <f>'[1]GHG emissions totals'!E90/10^6</f>
        <v>584.72384602850798</v>
      </c>
    </row>
    <row r="92" spans="1:5" x14ac:dyDescent="0.25">
      <c r="A92" s="86">
        <v>2084</v>
      </c>
      <c r="B92" s="86">
        <f>'[1]GHG emissions totals'!B91/10^6</f>
        <v>710.97955092533516</v>
      </c>
      <c r="C92" s="86">
        <f>'[1]GHG emissions totals'!C91/10^6</f>
        <v>709.00231836271735</v>
      </c>
      <c r="D92" s="86">
        <f>'[1]GHG emissions totals'!D91/10^6</f>
        <v>695.41061158568743</v>
      </c>
      <c r="E92" s="86">
        <f>'[1]GHG emissions totals'!E91/10^6</f>
        <v>581.96003213984204</v>
      </c>
    </row>
    <row r="93" spans="1:5" x14ac:dyDescent="0.25">
      <c r="A93" s="86">
        <v>2085</v>
      </c>
      <c r="B93" s="86">
        <f>'[1]GHG emissions totals'!B92/10^6</f>
        <v>707.60300434329656</v>
      </c>
      <c r="C93" s="86">
        <f>'[1]GHG emissions totals'!C92/10^6</f>
        <v>705.63516194927445</v>
      </c>
      <c r="D93" s="86">
        <f>'[1]GHG emissions totals'!D92/10^6</f>
        <v>692.10800418916381</v>
      </c>
      <c r="E93" s="86">
        <f>'[1]GHG emissions totals'!E92/10^6</f>
        <v>579.19621825117622</v>
      </c>
    </row>
    <row r="94" spans="1:5" x14ac:dyDescent="0.25">
      <c r="A94" s="86">
        <v>2086</v>
      </c>
      <c r="B94" s="86">
        <f>'[1]GHG emissions totals'!B93/10^6</f>
        <v>704.22645776125773</v>
      </c>
      <c r="C94" s="86">
        <f>'[1]GHG emissions totals'!C93/10^6</f>
        <v>702.26800553583132</v>
      </c>
      <c r="D94" s="86">
        <f>'[1]GHG emissions totals'!D93/10^6</f>
        <v>688.80539679264007</v>
      </c>
      <c r="E94" s="86">
        <f>'[1]GHG emissions totals'!E93/10^6</f>
        <v>576.43240436251028</v>
      </c>
    </row>
    <row r="95" spans="1:5" x14ac:dyDescent="0.25">
      <c r="A95" s="86">
        <v>2087</v>
      </c>
      <c r="B95" s="86">
        <f>'[1]GHG emissions totals'!B94/10^6</f>
        <v>700.84991117921902</v>
      </c>
      <c r="C95" s="86">
        <f>'[1]GHG emissions totals'!C94/10^6</f>
        <v>698.90084912238819</v>
      </c>
      <c r="D95" s="86">
        <f>'[1]GHG emissions totals'!D94/10^6</f>
        <v>685.50278939611633</v>
      </c>
      <c r="E95" s="86">
        <f>'[1]GHG emissions totals'!E94/10^6</f>
        <v>573.66859047384446</v>
      </c>
    </row>
    <row r="96" spans="1:5" x14ac:dyDescent="0.25">
      <c r="A96" s="86">
        <v>2088</v>
      </c>
      <c r="B96" s="86">
        <f>'[1]GHG emissions totals'!B95/10^6</f>
        <v>697.47336459718042</v>
      </c>
      <c r="C96" s="86">
        <f>'[1]GHG emissions totals'!C95/10^6</f>
        <v>695.53369270894518</v>
      </c>
      <c r="D96" s="86">
        <f>'[1]GHG emissions totals'!D95/10^6</f>
        <v>682.2001819995927</v>
      </c>
      <c r="E96" s="86">
        <f>'[1]GHG emissions totals'!E95/10^6</f>
        <v>570.90477658517852</v>
      </c>
    </row>
    <row r="97" spans="1:5" x14ac:dyDescent="0.25">
      <c r="A97" s="86">
        <v>2089</v>
      </c>
      <c r="B97" s="86">
        <f>'[1]GHG emissions totals'!B96/10^6</f>
        <v>694.09681801514171</v>
      </c>
      <c r="C97" s="86">
        <f>'[1]GHG emissions totals'!C96/10^6</f>
        <v>692.16653629550217</v>
      </c>
      <c r="D97" s="86">
        <f>'[1]GHG emissions totals'!D96/10^6</f>
        <v>678.89757460306907</v>
      </c>
      <c r="E97" s="86">
        <f>'[1]GHG emissions totals'!E96/10^6</f>
        <v>568.1409626965127</v>
      </c>
    </row>
    <row r="98" spans="1:5" x14ac:dyDescent="0.25">
      <c r="A98" s="86">
        <v>2090</v>
      </c>
      <c r="B98" s="86">
        <f>'[1]GHG emissions totals'!B97/10^6</f>
        <v>690.72027143310311</v>
      </c>
      <c r="C98" s="86">
        <f>'[1]GHG emissions totals'!C97/10^6</f>
        <v>688.79937988205904</v>
      </c>
      <c r="D98" s="86">
        <f>'[1]GHG emissions totals'!D97/10^6</f>
        <v>675.59496720654533</v>
      </c>
      <c r="E98" s="86">
        <f>'[1]GHG emissions totals'!E97/10^6</f>
        <v>565.37714880784677</v>
      </c>
    </row>
    <row r="99" spans="1:5" x14ac:dyDescent="0.25">
      <c r="A99" s="86">
        <v>2091</v>
      </c>
      <c r="B99" s="86">
        <f>'[1]GHG emissions totals'!B98/10^6</f>
        <v>687.34372485106428</v>
      </c>
      <c r="C99" s="86">
        <f>'[1]GHG emissions totals'!C98/10^6</f>
        <v>685.43222346861603</v>
      </c>
      <c r="D99" s="86">
        <f>'[1]GHG emissions totals'!D98/10^6</f>
        <v>672.29235981002159</v>
      </c>
      <c r="E99" s="86">
        <f>'[1]GHG emissions totals'!E98/10^6</f>
        <v>562.61333491918083</v>
      </c>
    </row>
    <row r="100" spans="1:5" x14ac:dyDescent="0.25">
      <c r="A100" s="86">
        <v>2092</v>
      </c>
      <c r="B100" s="86">
        <f>'[1]GHG emissions totals'!B99/10^6</f>
        <v>683.96717826902557</v>
      </c>
      <c r="C100" s="86">
        <f>'[1]GHG emissions totals'!C99/10^6</f>
        <v>682.0650670551729</v>
      </c>
      <c r="D100" s="86">
        <f>'[1]GHG emissions totals'!D99/10^6</f>
        <v>668.98975241349797</v>
      </c>
      <c r="E100" s="86">
        <f>'[1]GHG emissions totals'!E99/10^6</f>
        <v>559.84952103051501</v>
      </c>
    </row>
    <row r="101" spans="1:5" x14ac:dyDescent="0.25">
      <c r="A101" s="86">
        <v>2093</v>
      </c>
      <c r="B101" s="86">
        <f>'[1]GHG emissions totals'!B100/10^6</f>
        <v>680.59063168698697</v>
      </c>
      <c r="C101" s="86">
        <f>'[1]GHG emissions totals'!C100/10^6</f>
        <v>678.69791064173</v>
      </c>
      <c r="D101" s="86">
        <f>'[1]GHG emissions totals'!D100/10^6</f>
        <v>665.68714501697434</v>
      </c>
      <c r="E101" s="86">
        <f>'[1]GHG emissions totals'!E100/10^6</f>
        <v>557.08570714184918</v>
      </c>
    </row>
    <row r="102" spans="1:5" x14ac:dyDescent="0.25">
      <c r="A102" s="86">
        <v>2094</v>
      </c>
      <c r="B102" s="86">
        <f>'[1]GHG emissions totals'!B101/10^6</f>
        <v>677.21408510494825</v>
      </c>
      <c r="C102" s="86">
        <f>'[1]GHG emissions totals'!C101/10^6</f>
        <v>675.33075422828688</v>
      </c>
      <c r="D102" s="86">
        <f>'[1]GHG emissions totals'!D101/10^6</f>
        <v>662.3845376204506</v>
      </c>
      <c r="E102" s="86">
        <f>'[1]GHG emissions totals'!E101/10^6</f>
        <v>554.32189325318325</v>
      </c>
    </row>
    <row r="103" spans="1:5" x14ac:dyDescent="0.25">
      <c r="A103" s="86">
        <v>2095</v>
      </c>
      <c r="B103" s="86">
        <f>'[1]GHG emissions totals'!B102/10^6</f>
        <v>673.83753852290965</v>
      </c>
      <c r="C103" s="86">
        <f>'[1]GHG emissions totals'!C102/10^6</f>
        <v>671.96359781484375</v>
      </c>
      <c r="D103" s="86">
        <f>'[1]GHG emissions totals'!D102/10^6</f>
        <v>659.08193022392686</v>
      </c>
      <c r="E103" s="86">
        <f>'[1]GHG emissions totals'!E102/10^6</f>
        <v>551.55807936451731</v>
      </c>
    </row>
    <row r="104" spans="1:5" x14ac:dyDescent="0.25">
      <c r="A104" s="86">
        <v>2096</v>
      </c>
      <c r="B104" s="86">
        <f>'[1]GHG emissions totals'!B103/10^6</f>
        <v>673.83753852290965</v>
      </c>
      <c r="C104" s="86">
        <f>'[1]GHG emissions totals'!C103/10^6</f>
        <v>671.96359781484375</v>
      </c>
      <c r="D104" s="86">
        <f>'[1]GHG emissions totals'!D103/10^6</f>
        <v>659.08193022392686</v>
      </c>
      <c r="E104" s="86">
        <f>'[1]GHG emissions totals'!E103/10^6</f>
        <v>551.55807936451731</v>
      </c>
    </row>
    <row r="105" spans="1:5" x14ac:dyDescent="0.25">
      <c r="A105" s="86">
        <v>2097</v>
      </c>
      <c r="B105" s="86">
        <f>'[1]GHG emissions totals'!B104/10^6</f>
        <v>673.83753852290965</v>
      </c>
      <c r="C105" s="86">
        <f>'[1]GHG emissions totals'!C104/10^6</f>
        <v>671.96359781484375</v>
      </c>
      <c r="D105" s="86">
        <f>'[1]GHG emissions totals'!D104/10^6</f>
        <v>659.08193022392686</v>
      </c>
      <c r="E105" s="86">
        <f>'[1]GHG emissions totals'!E104/10^6</f>
        <v>551.55807936451731</v>
      </c>
    </row>
    <row r="106" spans="1:5" x14ac:dyDescent="0.25">
      <c r="A106" s="86">
        <v>2098</v>
      </c>
      <c r="B106" s="86">
        <f>'[1]GHG emissions totals'!B105/10^6</f>
        <v>673.83753852290965</v>
      </c>
      <c r="C106" s="86">
        <f>'[1]GHG emissions totals'!C105/10^6</f>
        <v>671.96359781484375</v>
      </c>
      <c r="D106" s="86">
        <f>'[1]GHG emissions totals'!D105/10^6</f>
        <v>659.08193022392686</v>
      </c>
      <c r="E106" s="86">
        <f>'[1]GHG emissions totals'!E105/10^6</f>
        <v>551.55807936451731</v>
      </c>
    </row>
    <row r="107" spans="1:5" x14ac:dyDescent="0.25">
      <c r="A107" s="86">
        <v>2099</v>
      </c>
      <c r="B107" s="86">
        <f>'[1]GHG emissions totals'!B106/10^6</f>
        <v>673.83753852290965</v>
      </c>
      <c r="C107" s="86">
        <f>'[1]GHG emissions totals'!C106/10^6</f>
        <v>671.96359781484375</v>
      </c>
      <c r="D107" s="86">
        <f>'[1]GHG emissions totals'!D106/10^6</f>
        <v>659.08193022392686</v>
      </c>
      <c r="E107" s="86">
        <f>'[1]GHG emissions totals'!E106/10^6</f>
        <v>551.55807936451731</v>
      </c>
    </row>
    <row r="108" spans="1:5" x14ac:dyDescent="0.25">
      <c r="A108" s="86">
        <v>2100</v>
      </c>
      <c r="B108" s="86">
        <f>'[1]GHG emissions totals'!B107/10^6</f>
        <v>673.83753852290965</v>
      </c>
      <c r="C108" s="86">
        <f>'[1]GHG emissions totals'!C107/10^6</f>
        <v>671.96359781484375</v>
      </c>
      <c r="D108" s="86">
        <f>'[1]GHG emissions totals'!D107/10^6</f>
        <v>659.08193022392686</v>
      </c>
      <c r="E108" s="86">
        <f>'[1]GHG emissions totals'!E107/10^6</f>
        <v>551.55807936451731</v>
      </c>
    </row>
  </sheetData>
  <phoneticPr fontId="17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8" tint="0.79998168889431442"/>
  </sheetPr>
  <dimension ref="A1:J18"/>
  <sheetViews>
    <sheetView zoomScale="81" workbookViewId="0"/>
  </sheetViews>
  <sheetFormatPr defaultRowHeight="15" x14ac:dyDescent="0.25"/>
  <cols>
    <col min="7" max="7" width="23.5703125" customWidth="1"/>
    <col min="10" max="10" width="10.42578125" customWidth="1"/>
  </cols>
  <sheetData>
    <row r="1" spans="1:10" x14ac:dyDescent="0.25">
      <c r="A1" s="44" t="s">
        <v>96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39" customHeight="1" x14ac:dyDescent="0.25">
      <c r="A3" s="247" t="s">
        <v>67</v>
      </c>
      <c r="B3" s="247" t="s">
        <v>97</v>
      </c>
      <c r="C3" s="247"/>
      <c r="D3" s="247"/>
      <c r="E3" s="247" t="s">
        <v>98</v>
      </c>
      <c r="F3" s="247"/>
      <c r="G3" s="247"/>
      <c r="H3" s="247" t="s">
        <v>99</v>
      </c>
      <c r="I3" s="247"/>
      <c r="J3" s="247"/>
    </row>
    <row r="4" spans="1:10" ht="25.5" x14ac:dyDescent="0.25">
      <c r="A4" s="247"/>
      <c r="B4" s="102"/>
      <c r="C4" s="102"/>
      <c r="D4" s="102" t="s">
        <v>100</v>
      </c>
      <c r="E4" s="102"/>
      <c r="F4" s="102"/>
      <c r="G4" s="102" t="s">
        <v>100</v>
      </c>
      <c r="H4" s="102"/>
      <c r="I4" s="102"/>
      <c r="J4" s="102" t="s">
        <v>100</v>
      </c>
    </row>
    <row r="5" spans="1:10" x14ac:dyDescent="0.25">
      <c r="A5" s="82">
        <v>2022</v>
      </c>
      <c r="B5" s="103"/>
      <c r="C5" s="103"/>
      <c r="D5" s="104">
        <f>'[1]GHG emissions totals'!B29/10^6</f>
        <v>1623.0685203400199</v>
      </c>
      <c r="E5" s="46"/>
      <c r="F5" s="46"/>
      <c r="G5" s="155">
        <v>288140627.63999999</v>
      </c>
      <c r="H5" s="105"/>
      <c r="I5" s="105"/>
      <c r="J5" s="121">
        <f>D5*10^6/G5</f>
        <v>5.6329040914281112</v>
      </c>
    </row>
    <row r="6" spans="1:10" x14ac:dyDescent="0.25">
      <c r="A6" s="82">
        <v>2023</v>
      </c>
      <c r="B6" s="103"/>
      <c r="C6" s="103"/>
      <c r="D6" s="104">
        <f>'[1]GHG emissions totals'!B30/10^6</f>
        <v>1635.8711007971101</v>
      </c>
      <c r="E6" s="46"/>
      <c r="F6" s="46"/>
      <c r="G6" s="155">
        <v>286201474.94</v>
      </c>
      <c r="H6" s="105"/>
      <c r="I6" s="105"/>
      <c r="J6" s="121">
        <f>D6*10^6/G6</f>
        <v>5.7158024819405915</v>
      </c>
    </row>
    <row r="7" spans="1:10" x14ac:dyDescent="0.25">
      <c r="A7" s="82">
        <v>2024</v>
      </c>
      <c r="B7" s="103"/>
      <c r="C7" s="103"/>
      <c r="D7" s="104">
        <f>'[1]GHG emissions totals'!B31/10^6</f>
        <v>1621.9526086082399</v>
      </c>
      <c r="E7" s="46"/>
      <c r="F7" s="46"/>
      <c r="G7" s="155">
        <v>284544903.04000002</v>
      </c>
      <c r="H7" s="105"/>
      <c r="I7" s="105"/>
      <c r="J7" s="121">
        <f>D7*10^6/G7</f>
        <v>5.7001639856477526</v>
      </c>
    </row>
    <row r="8" spans="1:10" x14ac:dyDescent="0.25">
      <c r="A8" s="82">
        <v>2025</v>
      </c>
      <c r="B8" s="103"/>
      <c r="C8" s="103"/>
      <c r="D8" s="104">
        <f>'[1]GHG emissions totals'!B32/10^6</f>
        <v>1588.9842402847801</v>
      </c>
      <c r="E8" s="46"/>
      <c r="F8" s="46"/>
      <c r="G8" s="155">
        <v>283070142.74000001</v>
      </c>
      <c r="H8" s="105"/>
      <c r="I8" s="105"/>
      <c r="J8" s="121">
        <f>D8*10^6/G8</f>
        <v>5.6133939980532048</v>
      </c>
    </row>
    <row r="9" spans="1:10" x14ac:dyDescent="0.25">
      <c r="A9" s="82">
        <v>2026</v>
      </c>
      <c r="D9" s="104">
        <f>'[1]GHG emissions totals'!B33/10^6</f>
        <v>1561.6131833422598</v>
      </c>
      <c r="G9" s="155">
        <v>282026585.67000002</v>
      </c>
      <c r="J9" s="121">
        <f t="shared" ref="J9:J18" si="0">D9*10^6/G9</f>
        <v>5.537113388202016</v>
      </c>
    </row>
    <row r="10" spans="1:10" x14ac:dyDescent="0.25">
      <c r="A10" s="82">
        <v>2027</v>
      </c>
      <c r="D10" s="104">
        <f>'[1]GHG emissions totals'!B34/10^6</f>
        <v>1533.69063606759</v>
      </c>
      <c r="G10" s="155">
        <v>281344767.57999998</v>
      </c>
      <c r="J10" s="121">
        <f t="shared" si="0"/>
        <v>5.4512854433359497</v>
      </c>
    </row>
    <row r="11" spans="1:10" x14ac:dyDescent="0.25">
      <c r="A11" s="82">
        <v>2028</v>
      </c>
      <c r="D11" s="104">
        <f>'[1]GHG emissions totals'!B35/10^6</f>
        <v>1502.0364816086801</v>
      </c>
      <c r="G11" s="155">
        <v>280493193.32999998</v>
      </c>
      <c r="J11" s="121">
        <f t="shared" si="0"/>
        <v>5.3549837119987984</v>
      </c>
    </row>
    <row r="12" spans="1:10" x14ac:dyDescent="0.25">
      <c r="A12" s="82">
        <v>2029</v>
      </c>
      <c r="D12" s="104">
        <f>'[1]GHG emissions totals'!B36/10^6</f>
        <v>1470.2426865868899</v>
      </c>
      <c r="G12" s="155">
        <v>279707420.61000001</v>
      </c>
      <c r="J12" s="121">
        <f t="shared" si="0"/>
        <v>5.2563592463171362</v>
      </c>
    </row>
    <row r="13" spans="1:10" x14ac:dyDescent="0.25">
      <c r="A13" s="82">
        <v>2030</v>
      </c>
      <c r="D13" s="104">
        <f>'[1]GHG emissions totals'!B37/10^6</f>
        <v>1435.1960128702599</v>
      </c>
      <c r="G13" s="155">
        <v>279077837.25</v>
      </c>
      <c r="J13" s="121">
        <f t="shared" si="0"/>
        <v>5.1426370041150946</v>
      </c>
    </row>
    <row r="14" spans="1:10" x14ac:dyDescent="0.25">
      <c r="A14" s="82">
        <v>2031</v>
      </c>
      <c r="D14" s="104">
        <f>'[1]GHG emissions totals'!B38/10^6</f>
        <v>1397.1925877859198</v>
      </c>
      <c r="G14" s="155">
        <v>278428947</v>
      </c>
      <c r="J14" s="121">
        <f t="shared" si="0"/>
        <v>5.0181297700555536</v>
      </c>
    </row>
    <row r="15" spans="1:10" x14ac:dyDescent="0.25">
      <c r="A15" s="82">
        <v>2032</v>
      </c>
      <c r="D15" s="104">
        <f>'[1]GHG emissions totals'!B39/10^6</f>
        <v>1356.5248773660101</v>
      </c>
      <c r="G15" s="155">
        <v>278038999.96999997</v>
      </c>
      <c r="J15" s="121">
        <f t="shared" si="0"/>
        <v>4.8789014401302593</v>
      </c>
    </row>
    <row r="16" spans="1:10" x14ac:dyDescent="0.25">
      <c r="A16" s="82">
        <v>2033</v>
      </c>
      <c r="D16" s="104">
        <f>'[1]GHG emissions totals'!B40/10^6</f>
        <v>1314.16103784856</v>
      </c>
      <c r="G16" s="155">
        <v>277812110.98000002</v>
      </c>
      <c r="J16" s="121">
        <f t="shared" si="0"/>
        <v>4.7303950616579415</v>
      </c>
    </row>
    <row r="17" spans="1:10" x14ac:dyDescent="0.25">
      <c r="A17" s="82">
        <v>2034</v>
      </c>
      <c r="D17" s="104">
        <f>'[1]GHG emissions totals'!B41/10^6</f>
        <v>1272.2437874612201</v>
      </c>
      <c r="G17" s="155">
        <v>277878296.05000001</v>
      </c>
      <c r="J17" s="121">
        <f t="shared" si="0"/>
        <v>4.5784208610243491</v>
      </c>
    </row>
    <row r="18" spans="1:10" x14ac:dyDescent="0.25">
      <c r="A18" s="82">
        <v>2035</v>
      </c>
      <c r="D18" s="104">
        <f>'[1]GHG emissions totals'!B42/10^6</f>
        <v>1231.6844390492101</v>
      </c>
      <c r="G18" s="155">
        <v>279121322.46000004</v>
      </c>
      <c r="J18" s="121">
        <f t="shared" si="0"/>
        <v>4.4127207057988871</v>
      </c>
    </row>
  </sheetData>
  <mergeCells count="4">
    <mergeCell ref="A3:A4"/>
    <mergeCell ref="B3:D3"/>
    <mergeCell ref="E3:G3"/>
    <mergeCell ref="H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theme="8" tint="0.39997558519241921"/>
  </sheetPr>
  <dimension ref="A1:K37"/>
  <sheetViews>
    <sheetView zoomScale="81" workbookViewId="0"/>
  </sheetViews>
  <sheetFormatPr defaultRowHeight="15" x14ac:dyDescent="0.25"/>
  <cols>
    <col min="2" max="2" width="12" bestFit="1" customWidth="1"/>
  </cols>
  <sheetData>
    <row r="1" spans="1:11" x14ac:dyDescent="0.25">
      <c r="A1" s="44" t="s">
        <v>101</v>
      </c>
      <c r="B1" s="24"/>
      <c r="C1" s="24"/>
      <c r="D1" s="24"/>
      <c r="E1" s="24"/>
      <c r="F1" s="24"/>
      <c r="G1" s="24"/>
    </row>
    <row r="2" spans="1:11" x14ac:dyDescent="0.25">
      <c r="A2" s="24"/>
      <c r="B2" s="24"/>
      <c r="C2" s="24"/>
      <c r="D2" s="24"/>
      <c r="E2" s="24"/>
      <c r="F2" s="24"/>
      <c r="G2" s="24"/>
    </row>
    <row r="3" spans="1:11" x14ac:dyDescent="0.25">
      <c r="A3" s="247" t="s">
        <v>67</v>
      </c>
      <c r="B3" s="248" t="s">
        <v>102</v>
      </c>
      <c r="C3" s="248"/>
      <c r="D3" s="248"/>
      <c r="E3" s="248"/>
      <c r="F3" s="248"/>
      <c r="G3" s="248"/>
    </row>
    <row r="4" spans="1:11" x14ac:dyDescent="0.25">
      <c r="A4" s="247"/>
      <c r="B4" s="82" t="s">
        <v>103</v>
      </c>
      <c r="C4" s="44" t="s">
        <v>104</v>
      </c>
      <c r="D4" s="82" t="s">
        <v>105</v>
      </c>
      <c r="E4" s="44" t="s">
        <v>106</v>
      </c>
      <c r="F4" s="82" t="s">
        <v>107</v>
      </c>
      <c r="G4" s="44" t="s">
        <v>108</v>
      </c>
      <c r="H4" s="82" t="s">
        <v>109</v>
      </c>
      <c r="I4" s="44" t="s">
        <v>110</v>
      </c>
      <c r="J4" s="82" t="s">
        <v>111</v>
      </c>
      <c r="K4" s="44" t="s">
        <v>112</v>
      </c>
    </row>
    <row r="5" spans="1:11" x14ac:dyDescent="0.25">
      <c r="A5" s="82">
        <v>2021</v>
      </c>
      <c r="B5" s="103">
        <f>'[1]GHG emissions totals'!B28/10^6</f>
        <v>1692.1118230556947</v>
      </c>
      <c r="C5" s="103">
        <f>'[1]GHG emissions totals'!C28/10^6</f>
        <v>1692.1118230556947</v>
      </c>
      <c r="D5" s="103">
        <f>'[1]GHG emissions totals'!D28/10^6</f>
        <v>1692.1118230556947</v>
      </c>
      <c r="E5" s="103">
        <f>'[1]GHG emissions totals'!E28/10^6</f>
        <v>1692.1118230556947</v>
      </c>
      <c r="F5" s="103">
        <f>'[1]GHG emissions totals'!F28/10^6</f>
        <v>1692.1118230556947</v>
      </c>
      <c r="G5" s="103">
        <f>'[1]GHG emissions totals'!G28/10^6</f>
        <v>1692.1118230556947</v>
      </c>
      <c r="H5" s="103">
        <f>'[1]GHG emissions totals'!H28/10^6</f>
        <v>1692.1118230556947</v>
      </c>
      <c r="I5" s="103">
        <f>'[1]GHG emissions totals'!I28/10^6</f>
        <v>1692.1118230556947</v>
      </c>
      <c r="J5" s="103">
        <f>'[1]GHG emissions totals'!J28/10^6</f>
        <v>1692.1118230556947</v>
      </c>
      <c r="K5" s="103">
        <f>'[1]GHG emissions totals'!K28/10^6</f>
        <v>1692.1118230556947</v>
      </c>
    </row>
    <row r="6" spans="1:11" x14ac:dyDescent="0.25">
      <c r="A6" s="82">
        <v>2022</v>
      </c>
      <c r="B6" s="103">
        <f>'[1]GHG emissions totals'!B29/10^6</f>
        <v>1623.0685203400199</v>
      </c>
      <c r="C6" s="103">
        <f>'[1]GHG emissions totals'!C29/10^6</f>
        <v>1623.0685203400199</v>
      </c>
      <c r="D6" s="103">
        <f>'[1]GHG emissions totals'!D29/10^6</f>
        <v>1623.0685203400199</v>
      </c>
      <c r="E6" s="103">
        <f>'[1]GHG emissions totals'!E29/10^6</f>
        <v>1623.0685203400199</v>
      </c>
      <c r="F6" s="103">
        <f>'[1]GHG emissions totals'!F29/10^6</f>
        <v>0</v>
      </c>
      <c r="G6" s="103">
        <f>'[1]GHG emissions totals'!G29/10^6</f>
        <v>0</v>
      </c>
      <c r="H6" s="103">
        <f>'[1]GHG emissions totals'!H29/10^6</f>
        <v>0</v>
      </c>
      <c r="I6" s="103">
        <f>'[1]GHG emissions totals'!I29/10^6</f>
        <v>0</v>
      </c>
      <c r="J6" s="103">
        <f>'[1]GHG emissions totals'!J29/10^6</f>
        <v>0</v>
      </c>
      <c r="K6" s="103">
        <f>'[1]GHG emissions totals'!K29/10^6</f>
        <v>0</v>
      </c>
    </row>
    <row r="7" spans="1:11" x14ac:dyDescent="0.25">
      <c r="A7" s="82">
        <v>2023</v>
      </c>
      <c r="B7" s="103">
        <f>'[1]GHG emissions totals'!B30/10^6</f>
        <v>1635.8711007971101</v>
      </c>
      <c r="C7" s="103">
        <f>'[1]GHG emissions totals'!C30/10^6</f>
        <v>1635.8711007971101</v>
      </c>
      <c r="D7" s="103">
        <f>'[1]GHG emissions totals'!D30/10^6</f>
        <v>1635.8711007971101</v>
      </c>
      <c r="E7" s="103">
        <f>'[1]GHG emissions totals'!E30/10^6</f>
        <v>1635.8711007971101</v>
      </c>
      <c r="F7" s="103">
        <f>'[1]GHG emissions totals'!F30/10^6</f>
        <v>0</v>
      </c>
      <c r="G7" s="103">
        <f>'[1]GHG emissions totals'!G30/10^6</f>
        <v>0</v>
      </c>
      <c r="H7" s="103">
        <f>'[1]GHG emissions totals'!H30/10^6</f>
        <v>0</v>
      </c>
      <c r="I7" s="103">
        <f>'[1]GHG emissions totals'!I30/10^6</f>
        <v>0</v>
      </c>
      <c r="J7" s="103">
        <f>'[1]GHG emissions totals'!J30/10^6</f>
        <v>0</v>
      </c>
      <c r="K7" s="103">
        <f>'[1]GHG emissions totals'!K30/10^6</f>
        <v>0</v>
      </c>
    </row>
    <row r="8" spans="1:11" x14ac:dyDescent="0.25">
      <c r="A8" s="82">
        <v>2024</v>
      </c>
      <c r="B8" s="103">
        <f>'[1]GHG emissions totals'!B31/10^6</f>
        <v>1621.9526086082399</v>
      </c>
      <c r="C8" s="103">
        <f>'[1]GHG emissions totals'!C31/10^6</f>
        <v>1621.9526086082399</v>
      </c>
      <c r="D8" s="103">
        <f>'[1]GHG emissions totals'!D31/10^6</f>
        <v>1621.9526086082399</v>
      </c>
      <c r="E8" s="103">
        <f>'[1]GHG emissions totals'!E31/10^6</f>
        <v>1621.9526086082399</v>
      </c>
      <c r="F8" s="103">
        <f>'[1]GHG emissions totals'!F31/10^6</f>
        <v>0</v>
      </c>
      <c r="G8" s="103">
        <f>'[1]GHG emissions totals'!G31/10^6</f>
        <v>0</v>
      </c>
      <c r="H8" s="103">
        <f>'[1]GHG emissions totals'!H31/10^6</f>
        <v>0</v>
      </c>
      <c r="I8" s="103">
        <f>'[1]GHG emissions totals'!I31/10^6</f>
        <v>0</v>
      </c>
      <c r="J8" s="103">
        <f>'[1]GHG emissions totals'!J31/10^6</f>
        <v>0</v>
      </c>
      <c r="K8" s="103">
        <f>'[1]GHG emissions totals'!K31/10^6</f>
        <v>0</v>
      </c>
    </row>
    <row r="9" spans="1:11" x14ac:dyDescent="0.25">
      <c r="A9" s="82">
        <v>2025</v>
      </c>
      <c r="B9" s="103">
        <f>'[1]GHG emissions totals'!B32/10^6</f>
        <v>1588.9842402847801</v>
      </c>
      <c r="C9" s="103">
        <f>'[1]GHG emissions totals'!C32/10^6</f>
        <v>1588.9842402847801</v>
      </c>
      <c r="D9" s="103">
        <f>'[1]GHG emissions totals'!D32/10^6</f>
        <v>1588.9842402847801</v>
      </c>
      <c r="E9" s="103">
        <f>'[1]GHG emissions totals'!E32/10^6</f>
        <v>1588.9842402847801</v>
      </c>
      <c r="F9" s="103">
        <f>'[1]GHG emissions totals'!F32/10^6</f>
        <v>0</v>
      </c>
      <c r="G9" s="103">
        <f>'[1]GHG emissions totals'!G32/10^6</f>
        <v>0</v>
      </c>
      <c r="H9" s="103">
        <f>'[1]GHG emissions totals'!H32/10^6</f>
        <v>0</v>
      </c>
      <c r="I9" s="103">
        <f>'[1]GHG emissions totals'!I32/10^6</f>
        <v>0</v>
      </c>
      <c r="J9" s="103">
        <f>'[1]GHG emissions totals'!J32/10^6</f>
        <v>0</v>
      </c>
      <c r="K9" s="103">
        <f>'[1]GHG emissions totals'!K32/10^6</f>
        <v>0</v>
      </c>
    </row>
    <row r="10" spans="1:11" x14ac:dyDescent="0.25">
      <c r="A10" s="82">
        <v>2026</v>
      </c>
      <c r="B10" s="103">
        <f>'[1]GHG emissions totals'!B33/10^6</f>
        <v>1561.6131833422598</v>
      </c>
      <c r="C10" s="103">
        <f>'[1]GHG emissions totals'!C33/10^6</f>
        <v>1561.6131833422598</v>
      </c>
      <c r="D10" s="103">
        <f>'[1]GHG emissions totals'!D33/10^6</f>
        <v>1561.6131833422598</v>
      </c>
      <c r="E10" s="103">
        <f>'[1]GHG emissions totals'!E33/10^6</f>
        <v>1561.6131833422598</v>
      </c>
      <c r="F10" s="103">
        <f>'[1]GHG emissions totals'!F33/10^6</f>
        <v>0</v>
      </c>
      <c r="G10" s="103">
        <f>'[1]GHG emissions totals'!G33/10^6</f>
        <v>0</v>
      </c>
      <c r="H10" s="103">
        <f>'[1]GHG emissions totals'!H33/10^6</f>
        <v>0</v>
      </c>
      <c r="I10" s="103">
        <f>'[1]GHG emissions totals'!I33/10^6</f>
        <v>0</v>
      </c>
      <c r="J10" s="103">
        <f>'[1]GHG emissions totals'!J33/10^6</f>
        <v>0</v>
      </c>
      <c r="K10" s="103">
        <f>'[1]GHG emissions totals'!K33/10^6</f>
        <v>0</v>
      </c>
    </row>
    <row r="11" spans="1:11" x14ac:dyDescent="0.25">
      <c r="A11" s="82">
        <v>2027</v>
      </c>
      <c r="B11" s="103">
        <f>'[1]GHG emissions totals'!B34/10^6</f>
        <v>1533.69063606759</v>
      </c>
      <c r="C11" s="103">
        <f>'[1]GHG emissions totals'!C34/10^6</f>
        <v>1531.68904006759</v>
      </c>
      <c r="D11" s="103">
        <f>'[1]GHG emissions totals'!D34/10^6</f>
        <v>1531.0395640675899</v>
      </c>
      <c r="E11" s="103">
        <f>'[1]GHG emissions totals'!E34/10^6</f>
        <v>1529.29198606759</v>
      </c>
      <c r="F11" s="103">
        <f>'[1]GHG emissions totals'!F34/10^6</f>
        <v>0</v>
      </c>
      <c r="G11" s="103">
        <f>'[1]GHG emissions totals'!G34/10^6</f>
        <v>0</v>
      </c>
      <c r="H11" s="103">
        <f>'[1]GHG emissions totals'!H34/10^6</f>
        <v>0</v>
      </c>
      <c r="I11" s="103">
        <f>'[1]GHG emissions totals'!I34/10^6</f>
        <v>0</v>
      </c>
      <c r="J11" s="103">
        <f>'[1]GHG emissions totals'!J34/10^6</f>
        <v>0</v>
      </c>
      <c r="K11" s="103">
        <f>'[1]GHG emissions totals'!K34/10^6</f>
        <v>0</v>
      </c>
    </row>
    <row r="12" spans="1:11" x14ac:dyDescent="0.25">
      <c r="A12" s="82">
        <v>2028</v>
      </c>
      <c r="B12" s="103">
        <f>'[1]GHG emissions totals'!B35/10^6</f>
        <v>1502.0364816086801</v>
      </c>
      <c r="C12" s="103">
        <f>'[1]GHG emissions totals'!C35/10^6</f>
        <v>1497.99508960868</v>
      </c>
      <c r="D12" s="103">
        <f>'[1]GHG emissions totals'!D35/10^6</f>
        <v>1496.49003760868</v>
      </c>
      <c r="E12" s="103">
        <f>'[1]GHG emissions totals'!E35/10^6</f>
        <v>1490.69729560868</v>
      </c>
      <c r="F12" s="103">
        <f>'[1]GHG emissions totals'!F35/10^6</f>
        <v>0</v>
      </c>
      <c r="G12" s="103">
        <f>'[1]GHG emissions totals'!G35/10^6</f>
        <v>0</v>
      </c>
      <c r="H12" s="103">
        <f>'[1]GHG emissions totals'!H35/10^6</f>
        <v>0</v>
      </c>
      <c r="I12" s="103">
        <f>'[1]GHG emissions totals'!I35/10^6</f>
        <v>0</v>
      </c>
      <c r="J12" s="103">
        <f>'[1]GHG emissions totals'!J35/10^6</f>
        <v>0</v>
      </c>
      <c r="K12" s="103">
        <f>'[1]GHG emissions totals'!K35/10^6</f>
        <v>0</v>
      </c>
    </row>
    <row r="13" spans="1:11" x14ac:dyDescent="0.25">
      <c r="A13" s="82">
        <v>2029</v>
      </c>
      <c r="B13" s="103">
        <f>'[1]GHG emissions totals'!B36/10^6</f>
        <v>1470.2426865868899</v>
      </c>
      <c r="C13" s="103">
        <f>'[1]GHG emissions totals'!C36/10^6</f>
        <v>1464.15511058689</v>
      </c>
      <c r="D13" s="103">
        <f>'[1]GHG emissions totals'!D36/10^6</f>
        <v>1461.7867195868901</v>
      </c>
      <c r="E13" s="103">
        <f>'[1]GHG emissions totals'!E36/10^6</f>
        <v>1451.11791058689</v>
      </c>
      <c r="F13" s="103">
        <f>'[1]GHG emissions totals'!F36/10^6</f>
        <v>0</v>
      </c>
      <c r="G13" s="103">
        <f>'[1]GHG emissions totals'!G36/10^6</f>
        <v>0</v>
      </c>
      <c r="H13" s="103">
        <f>'[1]GHG emissions totals'!H36/10^6</f>
        <v>0</v>
      </c>
      <c r="I13" s="103">
        <f>'[1]GHG emissions totals'!I36/10^6</f>
        <v>0</v>
      </c>
      <c r="J13" s="103">
        <f>'[1]GHG emissions totals'!J36/10^6</f>
        <v>0</v>
      </c>
      <c r="K13" s="103">
        <f>'[1]GHG emissions totals'!K36/10^6</f>
        <v>0</v>
      </c>
    </row>
    <row r="14" spans="1:11" x14ac:dyDescent="0.25">
      <c r="A14" s="82">
        <v>2030</v>
      </c>
      <c r="B14" s="103">
        <f>'[1]GHG emissions totals'!B37/10^6</f>
        <v>1435.1960128702599</v>
      </c>
      <c r="C14" s="103">
        <f>'[1]GHG emissions totals'!C37/10^6</f>
        <v>1427.8730940307901</v>
      </c>
      <c r="D14" s="103">
        <f>'[1]GHG emissions totals'!D37/10^6</f>
        <v>1424.5788680641699</v>
      </c>
      <c r="E14" s="103">
        <f>'[1]GHG emissions totals'!E37/10^6</f>
        <v>1406.3067218285601</v>
      </c>
      <c r="F14" s="103">
        <f>'[1]GHG emissions totals'!F37/10^6</f>
        <v>0</v>
      </c>
      <c r="G14" s="103">
        <f>'[1]GHG emissions totals'!G37/10^6</f>
        <v>0</v>
      </c>
      <c r="H14" s="103">
        <f>'[1]GHG emissions totals'!H37/10^6</f>
        <v>0</v>
      </c>
      <c r="I14" s="103">
        <f>'[1]GHG emissions totals'!I37/10^6</f>
        <v>0</v>
      </c>
      <c r="J14" s="103">
        <f>'[1]GHG emissions totals'!J37/10^6</f>
        <v>0</v>
      </c>
      <c r="K14" s="103">
        <f>'[1]GHG emissions totals'!K37/10^6</f>
        <v>0</v>
      </c>
    </row>
    <row r="15" spans="1:11" x14ac:dyDescent="0.25">
      <c r="A15" s="82">
        <v>2031</v>
      </c>
      <c r="B15" s="103">
        <f>'[1]GHG emissions totals'!B38/10^6</f>
        <v>1397.1925877859198</v>
      </c>
      <c r="C15" s="103">
        <f>'[1]GHG emissions totals'!C38/10^6</f>
        <v>1388.5859459061401</v>
      </c>
      <c r="D15" s="103">
        <f>'[1]GHG emissions totals'!D38/10^6</f>
        <v>1384.4195065834001</v>
      </c>
      <c r="E15" s="103">
        <f>'[1]GHG emissions totals'!E38/10^6</f>
        <v>1356.0742915578401</v>
      </c>
      <c r="F15" s="103">
        <f>'[1]GHG emissions totals'!F38/10^6</f>
        <v>0</v>
      </c>
      <c r="G15" s="103">
        <f>'[1]GHG emissions totals'!G38/10^6</f>
        <v>0</v>
      </c>
      <c r="H15" s="103">
        <f>'[1]GHG emissions totals'!H38/10^6</f>
        <v>0</v>
      </c>
      <c r="I15" s="103">
        <f>'[1]GHG emissions totals'!I38/10^6</f>
        <v>0</v>
      </c>
      <c r="J15" s="103">
        <f>'[1]GHG emissions totals'!J38/10^6</f>
        <v>0</v>
      </c>
      <c r="K15" s="103">
        <f>'[1]GHG emissions totals'!K38/10^6</f>
        <v>0</v>
      </c>
    </row>
    <row r="16" spans="1:11" x14ac:dyDescent="0.25">
      <c r="A16" s="82">
        <v>2032</v>
      </c>
      <c r="B16" s="103">
        <f>'[1]GHG emissions totals'!B39/10^6</f>
        <v>1356.5248773660101</v>
      </c>
      <c r="C16" s="103">
        <f>'[1]GHG emissions totals'!C39/10^6</f>
        <v>1346.6147009157201</v>
      </c>
      <c r="D16" s="103">
        <f>'[1]GHG emissions totals'!D39/10^6</f>
        <v>1341.52568624018</v>
      </c>
      <c r="E16" s="103">
        <f>'[1]GHG emissions totals'!E39/10^6</f>
        <v>1301.69741612025</v>
      </c>
      <c r="F16" s="103">
        <f>'[1]GHG emissions totals'!F39/10^6</f>
        <v>0</v>
      </c>
      <c r="G16" s="103">
        <f>'[1]GHG emissions totals'!G39/10^6</f>
        <v>0</v>
      </c>
      <c r="H16" s="103">
        <f>'[1]GHG emissions totals'!H39/10^6</f>
        <v>0</v>
      </c>
      <c r="I16" s="103">
        <f>'[1]GHG emissions totals'!I39/10^6</f>
        <v>0</v>
      </c>
      <c r="J16" s="103">
        <f>'[1]GHG emissions totals'!J39/10^6</f>
        <v>0</v>
      </c>
      <c r="K16" s="103">
        <f>'[1]GHG emissions totals'!K39/10^6</f>
        <v>0</v>
      </c>
    </row>
    <row r="17" spans="1:11" x14ac:dyDescent="0.25">
      <c r="A17" s="82">
        <v>2033</v>
      </c>
      <c r="B17" s="103">
        <f>'[1]GHG emissions totals'!B40/10^6</f>
        <v>1314.16103784856</v>
      </c>
      <c r="C17" s="103">
        <f>'[1]GHG emissions totals'!C40/10^6</f>
        <v>1303.9223146019699</v>
      </c>
      <c r="D17" s="103">
        <f>'[1]GHG emissions totals'!D40/10^6</f>
        <v>1298.2599279840299</v>
      </c>
      <c r="E17" s="103">
        <f>'[1]GHG emissions totals'!E40/10^6</f>
        <v>1246.1479011899801</v>
      </c>
      <c r="F17" s="103">
        <f>'[1]GHG emissions totals'!F40/10^6</f>
        <v>0</v>
      </c>
      <c r="G17" s="103">
        <f>'[1]GHG emissions totals'!G40/10^6</f>
        <v>0</v>
      </c>
      <c r="H17" s="103">
        <f>'[1]GHG emissions totals'!H40/10^6</f>
        <v>0</v>
      </c>
      <c r="I17" s="103">
        <f>'[1]GHG emissions totals'!I40/10^6</f>
        <v>0</v>
      </c>
      <c r="J17" s="103">
        <f>'[1]GHG emissions totals'!J40/10^6</f>
        <v>0</v>
      </c>
      <c r="K17" s="103">
        <f>'[1]GHG emissions totals'!K40/10^6</f>
        <v>0</v>
      </c>
    </row>
    <row r="18" spans="1:11" x14ac:dyDescent="0.25">
      <c r="A18" s="82">
        <v>2034</v>
      </c>
      <c r="B18" s="103">
        <f>'[1]GHG emissions totals'!B41/10^6</f>
        <v>1272.2437874612201</v>
      </c>
      <c r="C18" s="103">
        <f>'[1]GHG emissions totals'!C41/10^6</f>
        <v>1262.0043730008299</v>
      </c>
      <c r="D18" s="103">
        <f>'[1]GHG emissions totals'!D41/10^6</f>
        <v>1255.7536552039699</v>
      </c>
      <c r="E18" s="103">
        <f>'[1]GHG emissions totals'!E41/10^6</f>
        <v>1191.6874630130301</v>
      </c>
      <c r="F18" s="103">
        <f>'[1]GHG emissions totals'!F41/10^6</f>
        <v>0</v>
      </c>
      <c r="G18" s="103">
        <f>'[1]GHG emissions totals'!G41/10^6</f>
        <v>0</v>
      </c>
      <c r="H18" s="103">
        <f>'[1]GHG emissions totals'!H41/10^6</f>
        <v>0</v>
      </c>
      <c r="I18" s="103">
        <f>'[1]GHG emissions totals'!I41/10^6</f>
        <v>0</v>
      </c>
      <c r="J18" s="103">
        <f>'[1]GHG emissions totals'!J41/10^6</f>
        <v>0</v>
      </c>
      <c r="K18" s="103">
        <f>'[1]GHG emissions totals'!K41/10^6</f>
        <v>0</v>
      </c>
    </row>
    <row r="19" spans="1:11" x14ac:dyDescent="0.25">
      <c r="A19" s="82">
        <v>2035</v>
      </c>
      <c r="B19" s="103">
        <f>'[1]GHG emissions totals'!B42/10^6</f>
        <v>1231.6844390492101</v>
      </c>
      <c r="C19" s="103">
        <f>'[1]GHG emissions totals'!C42/10^6</f>
        <v>1221.47073867058</v>
      </c>
      <c r="D19" s="103">
        <f>'[1]GHG emissions totals'!D42/10^6</f>
        <v>1214.70326575678</v>
      </c>
      <c r="E19" s="103">
        <f>'[1]GHG emissions totals'!E42/10^6</f>
        <v>1139.03868650241</v>
      </c>
      <c r="F19" s="103">
        <f>'[1]GHG emissions totals'!F42/10^6</f>
        <v>0</v>
      </c>
      <c r="G19" s="103">
        <f>'[1]GHG emissions totals'!G42/10^6</f>
        <v>0</v>
      </c>
      <c r="H19" s="103">
        <f>'[1]GHG emissions totals'!H42/10^6</f>
        <v>0</v>
      </c>
      <c r="I19" s="103">
        <f>'[1]GHG emissions totals'!I42/10^6</f>
        <v>0</v>
      </c>
      <c r="J19" s="103">
        <f>'[1]GHG emissions totals'!J42/10^6</f>
        <v>0</v>
      </c>
      <c r="K19" s="103">
        <f>'[1]GHG emissions totals'!K42/10^6</f>
        <v>0</v>
      </c>
    </row>
    <row r="20" spans="1:11" x14ac:dyDescent="0.25">
      <c r="A20" s="24"/>
      <c r="B20" s="24"/>
      <c r="C20" s="24"/>
      <c r="D20" s="24"/>
      <c r="E20" s="24"/>
      <c r="F20" s="24"/>
      <c r="G20" s="24"/>
    </row>
    <row r="21" spans="1:11" x14ac:dyDescent="0.25">
      <c r="A21" s="247" t="s">
        <v>67</v>
      </c>
      <c r="B21" s="248" t="s">
        <v>113</v>
      </c>
      <c r="C21" s="248"/>
      <c r="D21" s="248"/>
      <c r="E21" s="248"/>
      <c r="F21" s="248"/>
      <c r="G21" s="248"/>
    </row>
    <row r="22" spans="1:11" x14ac:dyDescent="0.25">
      <c r="A22" s="247"/>
      <c r="B22" s="24" t="s">
        <v>114</v>
      </c>
      <c r="C22" s="44" t="s">
        <v>104</v>
      </c>
      <c r="D22" s="44" t="s">
        <v>105</v>
      </c>
      <c r="E22" s="44" t="s">
        <v>106</v>
      </c>
      <c r="F22" s="44" t="s">
        <v>107</v>
      </c>
      <c r="G22" s="44" t="s">
        <v>108</v>
      </c>
      <c r="H22" s="44" t="s">
        <v>109</v>
      </c>
      <c r="I22" s="44" t="s">
        <v>110</v>
      </c>
      <c r="J22" s="44" t="s">
        <v>111</v>
      </c>
      <c r="K22" s="44" t="s">
        <v>112</v>
      </c>
    </row>
    <row r="23" spans="1:11" x14ac:dyDescent="0.25">
      <c r="A23" s="82">
        <v>2021</v>
      </c>
      <c r="B23" s="24"/>
      <c r="C23" s="103">
        <f>C5-$B5</f>
        <v>0</v>
      </c>
      <c r="D23" s="103">
        <f t="shared" ref="C23:F27" si="0">D5-$B5</f>
        <v>0</v>
      </c>
      <c r="E23" s="103">
        <f t="shared" si="0"/>
        <v>0</v>
      </c>
      <c r="F23" s="103">
        <f t="shared" si="0"/>
        <v>0</v>
      </c>
      <c r="G23" s="103">
        <f t="shared" ref="G23:K27" si="1">G5-$B5</f>
        <v>0</v>
      </c>
      <c r="H23" s="103">
        <f t="shared" si="1"/>
        <v>0</v>
      </c>
      <c r="I23" s="103">
        <f t="shared" si="1"/>
        <v>0</v>
      </c>
      <c r="J23" s="103">
        <f t="shared" si="1"/>
        <v>0</v>
      </c>
      <c r="K23" s="103">
        <f t="shared" si="1"/>
        <v>0</v>
      </c>
    </row>
    <row r="24" spans="1:11" x14ac:dyDescent="0.25">
      <c r="A24" s="82">
        <v>2022</v>
      </c>
      <c r="B24" s="24"/>
      <c r="C24" s="103">
        <f t="shared" si="0"/>
        <v>0</v>
      </c>
      <c r="D24" s="103">
        <f t="shared" si="0"/>
        <v>0</v>
      </c>
      <c r="E24" s="103">
        <f t="shared" si="0"/>
        <v>0</v>
      </c>
      <c r="F24" s="103">
        <f t="shared" si="0"/>
        <v>-1623.0685203400199</v>
      </c>
      <c r="G24" s="103">
        <f t="shared" si="1"/>
        <v>-1623.0685203400199</v>
      </c>
      <c r="H24" s="103">
        <f t="shared" si="1"/>
        <v>-1623.0685203400199</v>
      </c>
      <c r="I24" s="103">
        <f t="shared" si="1"/>
        <v>-1623.0685203400199</v>
      </c>
      <c r="J24" s="103">
        <f t="shared" si="1"/>
        <v>-1623.0685203400199</v>
      </c>
      <c r="K24" s="103">
        <f t="shared" si="1"/>
        <v>-1623.0685203400199</v>
      </c>
    </row>
    <row r="25" spans="1:11" x14ac:dyDescent="0.25">
      <c r="A25" s="82">
        <v>2023</v>
      </c>
      <c r="B25" s="24"/>
      <c r="C25" s="103">
        <f t="shared" si="0"/>
        <v>0</v>
      </c>
      <c r="D25" s="103">
        <f t="shared" si="0"/>
        <v>0</v>
      </c>
      <c r="E25" s="103">
        <f t="shared" si="0"/>
        <v>0</v>
      </c>
      <c r="F25" s="103">
        <f t="shared" si="0"/>
        <v>-1635.8711007971101</v>
      </c>
      <c r="G25" s="103">
        <f t="shared" si="1"/>
        <v>-1635.8711007971101</v>
      </c>
      <c r="H25" s="103">
        <f t="shared" si="1"/>
        <v>-1635.8711007971101</v>
      </c>
      <c r="I25" s="103">
        <f t="shared" si="1"/>
        <v>-1635.8711007971101</v>
      </c>
      <c r="J25" s="103">
        <f t="shared" si="1"/>
        <v>-1635.8711007971101</v>
      </c>
      <c r="K25" s="103">
        <f t="shared" si="1"/>
        <v>-1635.8711007971101</v>
      </c>
    </row>
    <row r="26" spans="1:11" x14ac:dyDescent="0.25">
      <c r="A26" s="82">
        <v>2024</v>
      </c>
      <c r="B26" s="24"/>
      <c r="C26" s="103">
        <f t="shared" si="0"/>
        <v>0</v>
      </c>
      <c r="D26" s="103">
        <f t="shared" si="0"/>
        <v>0</v>
      </c>
      <c r="E26" s="103">
        <f t="shared" si="0"/>
        <v>0</v>
      </c>
      <c r="F26" s="103">
        <f t="shared" si="0"/>
        <v>-1621.9526086082399</v>
      </c>
      <c r="G26" s="103">
        <f t="shared" si="1"/>
        <v>-1621.9526086082399</v>
      </c>
      <c r="H26" s="103">
        <f t="shared" si="1"/>
        <v>-1621.9526086082399</v>
      </c>
      <c r="I26" s="103">
        <f t="shared" si="1"/>
        <v>-1621.9526086082399</v>
      </c>
      <c r="J26" s="103">
        <f t="shared" si="1"/>
        <v>-1621.9526086082399</v>
      </c>
      <c r="K26" s="103">
        <f t="shared" si="1"/>
        <v>-1621.9526086082399</v>
      </c>
    </row>
    <row r="27" spans="1:11" x14ac:dyDescent="0.25">
      <c r="A27" s="82">
        <v>2025</v>
      </c>
      <c r="B27" s="24"/>
      <c r="C27" s="103">
        <f>C9-$B9</f>
        <v>0</v>
      </c>
      <c r="D27" s="103">
        <f>D9-$B9</f>
        <v>0</v>
      </c>
      <c r="E27" s="103">
        <f>E9-$B9</f>
        <v>0</v>
      </c>
      <c r="F27" s="103">
        <f t="shared" si="0"/>
        <v>-1588.9842402847801</v>
      </c>
      <c r="G27" s="103">
        <f t="shared" si="1"/>
        <v>-1588.9842402847801</v>
      </c>
      <c r="H27" s="103">
        <f t="shared" si="1"/>
        <v>-1588.9842402847801</v>
      </c>
      <c r="I27" s="103">
        <f>I9-$B9</f>
        <v>-1588.9842402847801</v>
      </c>
      <c r="J27" s="103">
        <f t="shared" si="1"/>
        <v>-1588.9842402847801</v>
      </c>
      <c r="K27" s="103">
        <f t="shared" si="1"/>
        <v>-1588.9842402847801</v>
      </c>
    </row>
    <row r="28" spans="1:11" x14ac:dyDescent="0.25">
      <c r="A28" s="82">
        <v>2026</v>
      </c>
      <c r="B28" s="24"/>
      <c r="C28" s="103">
        <f t="shared" ref="C28:K28" si="2">C10-$B10</f>
        <v>0</v>
      </c>
      <c r="D28" s="103">
        <f t="shared" si="2"/>
        <v>0</v>
      </c>
      <c r="E28" s="103">
        <f t="shared" si="2"/>
        <v>0</v>
      </c>
      <c r="F28" s="103">
        <f t="shared" si="2"/>
        <v>-1561.6131833422598</v>
      </c>
      <c r="G28" s="103">
        <f t="shared" si="2"/>
        <v>-1561.6131833422598</v>
      </c>
      <c r="H28" s="103">
        <f t="shared" si="2"/>
        <v>-1561.6131833422598</v>
      </c>
      <c r="I28" s="103">
        <f t="shared" si="2"/>
        <v>-1561.6131833422598</v>
      </c>
      <c r="J28" s="103">
        <f t="shared" si="2"/>
        <v>-1561.6131833422598</v>
      </c>
      <c r="K28" s="103">
        <f t="shared" si="2"/>
        <v>-1561.6131833422598</v>
      </c>
    </row>
    <row r="29" spans="1:11" x14ac:dyDescent="0.25">
      <c r="A29" s="82">
        <v>2027</v>
      </c>
      <c r="B29" s="24"/>
      <c r="C29" s="103">
        <f t="shared" ref="C29:K29" si="3">C11-$B11</f>
        <v>-2.0015960000000632</v>
      </c>
      <c r="D29" s="103">
        <f t="shared" si="3"/>
        <v>-2.6510720000001129</v>
      </c>
      <c r="E29" s="103">
        <f t="shared" si="3"/>
        <v>-4.3986500000000888</v>
      </c>
      <c r="F29" s="103">
        <f t="shared" si="3"/>
        <v>-1533.69063606759</v>
      </c>
      <c r="G29" s="103">
        <f t="shared" si="3"/>
        <v>-1533.69063606759</v>
      </c>
      <c r="H29" s="103">
        <f t="shared" si="3"/>
        <v>-1533.69063606759</v>
      </c>
      <c r="I29" s="103">
        <f t="shared" si="3"/>
        <v>-1533.69063606759</v>
      </c>
      <c r="J29" s="103">
        <f t="shared" si="3"/>
        <v>-1533.69063606759</v>
      </c>
      <c r="K29" s="103">
        <f t="shared" si="3"/>
        <v>-1533.69063606759</v>
      </c>
    </row>
    <row r="30" spans="1:11" x14ac:dyDescent="0.25">
      <c r="A30" s="82">
        <v>2028</v>
      </c>
      <c r="B30" s="24"/>
      <c r="C30" s="103">
        <f t="shared" ref="C30:K30" si="4">C12-$B12</f>
        <v>-4.0413920000000871</v>
      </c>
      <c r="D30" s="103">
        <f t="shared" si="4"/>
        <v>-5.546444000000065</v>
      </c>
      <c r="E30" s="103">
        <f t="shared" si="4"/>
        <v>-11.339186000000154</v>
      </c>
      <c r="F30" s="103">
        <f t="shared" si="4"/>
        <v>-1502.0364816086801</v>
      </c>
      <c r="G30" s="103">
        <f t="shared" si="4"/>
        <v>-1502.0364816086801</v>
      </c>
      <c r="H30" s="103">
        <f t="shared" si="4"/>
        <v>-1502.0364816086801</v>
      </c>
      <c r="I30" s="103">
        <f t="shared" si="4"/>
        <v>-1502.0364816086801</v>
      </c>
      <c r="J30" s="103">
        <f t="shared" si="4"/>
        <v>-1502.0364816086801</v>
      </c>
      <c r="K30" s="103">
        <f t="shared" si="4"/>
        <v>-1502.0364816086801</v>
      </c>
    </row>
    <row r="31" spans="1:11" x14ac:dyDescent="0.25">
      <c r="A31" s="82">
        <v>2029</v>
      </c>
      <c r="B31" s="24"/>
      <c r="C31" s="103">
        <f t="shared" ref="C31:K31" si="5">C13-$B13</f>
        <v>-6.0875759999998991</v>
      </c>
      <c r="D31" s="103">
        <f t="shared" si="5"/>
        <v>-8.4559669999998732</v>
      </c>
      <c r="E31" s="103">
        <f t="shared" si="5"/>
        <v>-19.124775999999883</v>
      </c>
      <c r="F31" s="103">
        <f t="shared" si="5"/>
        <v>-1470.2426865868899</v>
      </c>
      <c r="G31" s="103">
        <f t="shared" si="5"/>
        <v>-1470.2426865868899</v>
      </c>
      <c r="H31" s="103">
        <f t="shared" si="5"/>
        <v>-1470.2426865868899</v>
      </c>
      <c r="I31" s="103">
        <f t="shared" si="5"/>
        <v>-1470.2426865868899</v>
      </c>
      <c r="J31" s="103">
        <f t="shared" si="5"/>
        <v>-1470.2426865868899</v>
      </c>
      <c r="K31" s="103">
        <f t="shared" si="5"/>
        <v>-1470.2426865868899</v>
      </c>
    </row>
    <row r="32" spans="1:11" x14ac:dyDescent="0.25">
      <c r="A32" s="82">
        <v>2030</v>
      </c>
      <c r="B32" s="24"/>
      <c r="C32" s="103">
        <f t="shared" ref="C32:K32" si="6">C14-$B14</f>
        <v>-7.3229188394698213</v>
      </c>
      <c r="D32" s="103">
        <f t="shared" si="6"/>
        <v>-10.617144806089982</v>
      </c>
      <c r="E32" s="103">
        <f t="shared" si="6"/>
        <v>-28.889291041699835</v>
      </c>
      <c r="F32" s="103">
        <f t="shared" si="6"/>
        <v>-1435.1960128702599</v>
      </c>
      <c r="G32" s="103">
        <f t="shared" si="6"/>
        <v>-1435.1960128702599</v>
      </c>
      <c r="H32" s="103">
        <f t="shared" si="6"/>
        <v>-1435.1960128702599</v>
      </c>
      <c r="I32" s="103">
        <f t="shared" si="6"/>
        <v>-1435.1960128702599</v>
      </c>
      <c r="J32" s="103">
        <f t="shared" si="6"/>
        <v>-1435.1960128702599</v>
      </c>
      <c r="K32" s="103">
        <f t="shared" si="6"/>
        <v>-1435.1960128702599</v>
      </c>
    </row>
    <row r="33" spans="1:11" x14ac:dyDescent="0.25">
      <c r="A33" s="82">
        <v>2031</v>
      </c>
      <c r="B33" s="24"/>
      <c r="C33" s="103">
        <f t="shared" ref="C33:K34" si="7">C15-$B15</f>
        <v>-8.6066418797797724</v>
      </c>
      <c r="D33" s="103">
        <f t="shared" si="7"/>
        <v>-12.773081202519734</v>
      </c>
      <c r="E33" s="103">
        <f t="shared" si="7"/>
        <v>-41.118296228079771</v>
      </c>
      <c r="F33" s="103">
        <f t="shared" si="7"/>
        <v>-1397.1925877859198</v>
      </c>
      <c r="G33" s="103">
        <f t="shared" si="7"/>
        <v>-1397.1925877859198</v>
      </c>
      <c r="H33" s="103">
        <f t="shared" si="7"/>
        <v>-1397.1925877859198</v>
      </c>
      <c r="I33" s="103">
        <f t="shared" si="7"/>
        <v>-1397.1925877859198</v>
      </c>
      <c r="J33" s="103">
        <f t="shared" si="7"/>
        <v>-1397.1925877859198</v>
      </c>
      <c r="K33" s="103">
        <f t="shared" si="7"/>
        <v>-1397.1925877859198</v>
      </c>
    </row>
    <row r="34" spans="1:11" x14ac:dyDescent="0.25">
      <c r="A34" s="82">
        <v>2032</v>
      </c>
      <c r="B34" s="24"/>
      <c r="C34" s="103">
        <f t="shared" si="7"/>
        <v>-9.9101764502900096</v>
      </c>
      <c r="D34" s="103">
        <f t="shared" si="7"/>
        <v>-14.999191125830066</v>
      </c>
      <c r="E34" s="103">
        <f t="shared" si="7"/>
        <v>-54.827461245760105</v>
      </c>
      <c r="F34" s="103">
        <f t="shared" si="7"/>
        <v>-1356.5248773660101</v>
      </c>
      <c r="G34" s="103">
        <f t="shared" si="7"/>
        <v>-1356.5248773660101</v>
      </c>
      <c r="H34" s="103">
        <f t="shared" si="7"/>
        <v>-1356.5248773660101</v>
      </c>
      <c r="I34" s="103">
        <f t="shared" si="7"/>
        <v>-1356.5248773660101</v>
      </c>
      <c r="J34" s="103">
        <f t="shared" si="7"/>
        <v>-1356.5248773660101</v>
      </c>
      <c r="K34" s="103">
        <f t="shared" si="7"/>
        <v>-1356.5248773660101</v>
      </c>
    </row>
    <row r="35" spans="1:11" x14ac:dyDescent="0.25">
      <c r="A35" s="82">
        <v>2033</v>
      </c>
      <c r="B35" s="24"/>
      <c r="C35" s="103">
        <f t="shared" ref="C35:K35" si="8">C17-$B17</f>
        <v>-10.238723246590098</v>
      </c>
      <c r="D35" s="103">
        <f t="shared" si="8"/>
        <v>-15.901109864530099</v>
      </c>
      <c r="E35" s="103">
        <f t="shared" si="8"/>
        <v>-68.013136658579924</v>
      </c>
      <c r="F35" s="103">
        <f t="shared" si="8"/>
        <v>-1314.16103784856</v>
      </c>
      <c r="G35" s="103">
        <f t="shared" si="8"/>
        <v>-1314.16103784856</v>
      </c>
      <c r="H35" s="103">
        <f t="shared" si="8"/>
        <v>-1314.16103784856</v>
      </c>
      <c r="I35" s="103">
        <f t="shared" si="8"/>
        <v>-1314.16103784856</v>
      </c>
      <c r="J35" s="103">
        <f t="shared" si="8"/>
        <v>-1314.16103784856</v>
      </c>
      <c r="K35" s="103">
        <f t="shared" si="8"/>
        <v>-1314.16103784856</v>
      </c>
    </row>
    <row r="36" spans="1:11" x14ac:dyDescent="0.25">
      <c r="A36" s="82">
        <v>2034</v>
      </c>
      <c r="B36" s="24"/>
      <c r="C36" s="103">
        <f t="shared" ref="C36:K36" si="9">C18-$B18</f>
        <v>-10.239414460390208</v>
      </c>
      <c r="D36" s="103">
        <f t="shared" si="9"/>
        <v>-16.490132257250252</v>
      </c>
      <c r="E36" s="103">
        <f t="shared" si="9"/>
        <v>-80.556324448190026</v>
      </c>
      <c r="F36" s="103">
        <f t="shared" si="9"/>
        <v>-1272.2437874612201</v>
      </c>
      <c r="G36" s="103">
        <f t="shared" si="9"/>
        <v>-1272.2437874612201</v>
      </c>
      <c r="H36" s="103">
        <f t="shared" si="9"/>
        <v>-1272.2437874612201</v>
      </c>
      <c r="I36" s="103">
        <f t="shared" si="9"/>
        <v>-1272.2437874612201</v>
      </c>
      <c r="J36" s="103">
        <f t="shared" si="9"/>
        <v>-1272.2437874612201</v>
      </c>
      <c r="K36" s="103">
        <f t="shared" si="9"/>
        <v>-1272.2437874612201</v>
      </c>
    </row>
    <row r="37" spans="1:11" x14ac:dyDescent="0.25">
      <c r="A37" s="82">
        <v>2035</v>
      </c>
      <c r="B37" s="24"/>
      <c r="C37" s="103">
        <f t="shared" ref="C37:K37" si="10">C19-$B19</f>
        <v>-10.213700378630165</v>
      </c>
      <c r="D37" s="103">
        <f t="shared" si="10"/>
        <v>-16.981173292430185</v>
      </c>
      <c r="E37" s="103">
        <f t="shared" si="10"/>
        <v>-92.645752546800168</v>
      </c>
      <c r="F37" s="103">
        <f t="shared" si="10"/>
        <v>-1231.6844390492101</v>
      </c>
      <c r="G37" s="103">
        <f t="shared" si="10"/>
        <v>-1231.6844390492101</v>
      </c>
      <c r="H37" s="103">
        <f t="shared" si="10"/>
        <v>-1231.6844390492101</v>
      </c>
      <c r="I37" s="103">
        <f t="shared" si="10"/>
        <v>-1231.6844390492101</v>
      </c>
      <c r="J37" s="103">
        <f t="shared" si="10"/>
        <v>-1231.6844390492101</v>
      </c>
      <c r="K37" s="103">
        <f t="shared" si="10"/>
        <v>-1231.6844390492101</v>
      </c>
    </row>
  </sheetData>
  <mergeCells count="4">
    <mergeCell ref="A3:A4"/>
    <mergeCell ref="B3:G3"/>
    <mergeCell ref="A21:A22"/>
    <mergeCell ref="B21:G21"/>
  </mergeCells>
  <phoneticPr fontId="17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theme="5"/>
  </sheetPr>
  <dimension ref="A4:F7"/>
  <sheetViews>
    <sheetView workbookViewId="0"/>
  </sheetViews>
  <sheetFormatPr defaultRowHeight="15" x14ac:dyDescent="0.25"/>
  <cols>
    <col min="1" max="1" width="17.140625" customWidth="1"/>
  </cols>
  <sheetData>
    <row r="4" spans="1:6" x14ac:dyDescent="0.25">
      <c r="B4" s="106" t="s">
        <v>115</v>
      </c>
      <c r="C4" s="107" t="s">
        <v>116</v>
      </c>
      <c r="D4" s="107" t="s">
        <v>117</v>
      </c>
      <c r="E4" s="107" t="s">
        <v>118</v>
      </c>
      <c r="F4" s="107" t="s">
        <v>119</v>
      </c>
    </row>
    <row r="5" spans="1:6" x14ac:dyDescent="0.25">
      <c r="A5" s="2" t="s">
        <v>11</v>
      </c>
      <c r="B5" s="106">
        <v>5.3476672985517185E-2</v>
      </c>
      <c r="C5" s="106"/>
      <c r="D5" s="106"/>
      <c r="E5" s="106">
        <v>0.12875236669567175</v>
      </c>
      <c r="F5" s="106">
        <v>0.36310159551688348</v>
      </c>
    </row>
    <row r="6" spans="1:6" x14ac:dyDescent="0.25">
      <c r="A6" s="2" t="s">
        <v>8</v>
      </c>
      <c r="B6" s="106">
        <v>5.0204760649369504E-2</v>
      </c>
      <c r="C6" s="106"/>
      <c r="D6" s="106"/>
      <c r="E6" s="106">
        <v>0.20014414173847508</v>
      </c>
      <c r="F6" s="106">
        <v>0.23477832540634516</v>
      </c>
    </row>
    <row r="7" spans="1:6" x14ac:dyDescent="0.25">
      <c r="A7" s="2" t="s">
        <v>5</v>
      </c>
      <c r="B7" s="106">
        <v>4.7211341248418998E-2</v>
      </c>
      <c r="C7" s="106"/>
      <c r="D7" s="106"/>
      <c r="E7" s="106">
        <v>0.24259022558161961</v>
      </c>
      <c r="F7" s="106">
        <v>0.16867647376862901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67560245691448BE983DF1D6134782" ma:contentTypeVersion="5" ma:contentTypeDescription="Create a new document." ma:contentTypeScope="" ma:versionID="d27778e11e5fc74c8f315331219eb63e">
  <xsd:schema xmlns:xsd="http://www.w3.org/2001/XMLSchema" xmlns:xs="http://www.w3.org/2001/XMLSchema" xmlns:p="http://schemas.microsoft.com/office/2006/metadata/properties" xmlns:ns2="7e32015e-0ffe-49b8-92ae-b8ce6fb0b285" xmlns:ns3="eb46a62a-161d-48d3-9b54-b42c8dfa8c78" targetNamespace="http://schemas.microsoft.com/office/2006/metadata/properties" ma:root="true" ma:fieldsID="5bc22f69ffa96a1888787dddfed1ae1b" ns2:_="" ns3:_="">
    <xsd:import namespace="7e32015e-0ffe-49b8-92ae-b8ce6fb0b285"/>
    <xsd:import namespace="eb46a62a-161d-48d3-9b54-b42c8dfa8c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2015e-0ffe-49b8-92ae-b8ce6fb0b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6a62a-161d-48d3-9b54-b42c8dfa8c7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C36963-744B-40B1-A4F9-35B0A2B5CD2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0A09134-FEC2-4539-AE5D-24DCFDB03E30}"/>
</file>

<file path=customXml/itemProps3.xml><?xml version="1.0" encoding="utf-8"?>
<ds:datastoreItem xmlns:ds="http://schemas.openxmlformats.org/officeDocument/2006/customXml" ds:itemID="{C826F961-8640-4136-BD7A-B4762F3CE884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cf90b97b-be46-4a00-9700-81ce4ff1b7f6}" enabled="0" method="" siteId="{cf90b97b-be46-4a00-9700-81ce4ff1b7f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166</vt:i4>
      </vt:variant>
    </vt:vector>
  </HeadingPairs>
  <TitlesOfParts>
    <vt:vector size="181" baseType="lpstr">
      <vt:lpstr>Interface</vt:lpstr>
      <vt:lpstr>Tables (1)</vt:lpstr>
      <vt:lpstr>Tables (2)</vt:lpstr>
      <vt:lpstr>Graphs</vt:lpstr>
      <vt:lpstr>17 Percent Below</vt:lpstr>
      <vt:lpstr>Emissions</vt:lpstr>
      <vt:lpstr>CO2 per vehicle</vt:lpstr>
      <vt:lpstr>Emission Reductions</vt:lpstr>
      <vt:lpstr>ICF SLR Lookup</vt:lpstr>
      <vt:lpstr>CO2 and Temp Alt 0 Alt 1</vt:lpstr>
      <vt:lpstr>CO2 and Temp Alt 2 Alt 3</vt:lpstr>
      <vt:lpstr>ICF SLR Module (1)</vt:lpstr>
      <vt:lpstr>ICF SLR Module (2)</vt:lpstr>
      <vt:lpstr>ICF SLR Module (3)</vt:lpstr>
      <vt:lpstr>ICF SLR Module (4)</vt:lpstr>
      <vt:lpstr>'CO2 and Temp Alt 0 Alt 1'!ExternalData_1</vt:lpstr>
      <vt:lpstr>'CO2 and Temp Alt 2 Alt 3'!ExternalData_1</vt:lpstr>
      <vt:lpstr>'CO2 and Temp Alt 0 Alt 1'!ExternalData_10</vt:lpstr>
      <vt:lpstr>'CO2 and Temp Alt 2 Alt 3'!ExternalData_10</vt:lpstr>
      <vt:lpstr>'CO2 and Temp Alt 0 Alt 1'!ExternalData_11</vt:lpstr>
      <vt:lpstr>'CO2 and Temp Alt 2 Alt 3'!ExternalData_11</vt:lpstr>
      <vt:lpstr>'CO2 and Temp Alt 0 Alt 1'!ExternalData_12</vt:lpstr>
      <vt:lpstr>'CO2 and Temp Alt 2 Alt 3'!ExternalData_12</vt:lpstr>
      <vt:lpstr>'CO2 and Temp Alt 0 Alt 1'!ExternalData_13</vt:lpstr>
      <vt:lpstr>'CO2 and Temp Alt 2 Alt 3'!ExternalData_13</vt:lpstr>
      <vt:lpstr>'CO2 and Temp Alt 0 Alt 1'!ExternalData_14</vt:lpstr>
      <vt:lpstr>'CO2 and Temp Alt 2 Alt 3'!ExternalData_14</vt:lpstr>
      <vt:lpstr>'CO2 and Temp Alt 0 Alt 1'!ExternalData_15</vt:lpstr>
      <vt:lpstr>'CO2 and Temp Alt 2 Alt 3'!ExternalData_15</vt:lpstr>
      <vt:lpstr>'CO2 and Temp Alt 0 Alt 1'!ExternalData_16</vt:lpstr>
      <vt:lpstr>'CO2 and Temp Alt 2 Alt 3'!ExternalData_16</vt:lpstr>
      <vt:lpstr>'CO2 and Temp Alt 0 Alt 1'!ExternalData_17</vt:lpstr>
      <vt:lpstr>'CO2 and Temp Alt 2 Alt 3'!ExternalData_17</vt:lpstr>
      <vt:lpstr>'CO2 and Temp Alt 0 Alt 1'!ExternalData_18</vt:lpstr>
      <vt:lpstr>'CO2 and Temp Alt 2 Alt 3'!ExternalData_18</vt:lpstr>
      <vt:lpstr>'CO2 and Temp Alt 0 Alt 1'!ExternalData_19</vt:lpstr>
      <vt:lpstr>'CO2 and Temp Alt 2 Alt 3'!ExternalData_19</vt:lpstr>
      <vt:lpstr>'CO2 and Temp Alt 0 Alt 1'!ExternalData_2</vt:lpstr>
      <vt:lpstr>'CO2 and Temp Alt 2 Alt 3'!ExternalData_2</vt:lpstr>
      <vt:lpstr>'CO2 and Temp Alt 0 Alt 1'!ExternalData_20</vt:lpstr>
      <vt:lpstr>'CO2 and Temp Alt 2 Alt 3'!ExternalData_20</vt:lpstr>
      <vt:lpstr>'CO2 and Temp Alt 0 Alt 1'!ExternalData_21</vt:lpstr>
      <vt:lpstr>'CO2 and Temp Alt 2 Alt 3'!ExternalData_21</vt:lpstr>
      <vt:lpstr>'CO2 and Temp Alt 0 Alt 1'!ExternalData_22</vt:lpstr>
      <vt:lpstr>'CO2 and Temp Alt 2 Alt 3'!ExternalData_22</vt:lpstr>
      <vt:lpstr>'CO2 and Temp Alt 0 Alt 1'!ExternalData_23</vt:lpstr>
      <vt:lpstr>'CO2 and Temp Alt 2 Alt 3'!ExternalData_23</vt:lpstr>
      <vt:lpstr>'CO2 and Temp Alt 0 Alt 1'!ExternalData_24</vt:lpstr>
      <vt:lpstr>'CO2 and Temp Alt 2 Alt 3'!ExternalData_24</vt:lpstr>
      <vt:lpstr>'CO2 and Temp Alt 0 Alt 1'!ExternalData_25</vt:lpstr>
      <vt:lpstr>'CO2 and Temp Alt 2 Alt 3'!ExternalData_25</vt:lpstr>
      <vt:lpstr>'CO2 and Temp Alt 0 Alt 1'!ExternalData_26</vt:lpstr>
      <vt:lpstr>'CO2 and Temp Alt 2 Alt 3'!ExternalData_26</vt:lpstr>
      <vt:lpstr>'CO2 and Temp Alt 0 Alt 1'!ExternalData_27</vt:lpstr>
      <vt:lpstr>'CO2 and Temp Alt 2 Alt 3'!ExternalData_27</vt:lpstr>
      <vt:lpstr>'CO2 and Temp Alt 0 Alt 1'!ExternalData_28</vt:lpstr>
      <vt:lpstr>'CO2 and Temp Alt 2 Alt 3'!ExternalData_28</vt:lpstr>
      <vt:lpstr>'CO2 and Temp Alt 0 Alt 1'!ExternalData_29</vt:lpstr>
      <vt:lpstr>'CO2 and Temp Alt 2 Alt 3'!ExternalData_29</vt:lpstr>
      <vt:lpstr>'CO2 and Temp Alt 0 Alt 1'!ExternalData_3</vt:lpstr>
      <vt:lpstr>'CO2 and Temp Alt 2 Alt 3'!ExternalData_3</vt:lpstr>
      <vt:lpstr>'CO2 and Temp Alt 2 Alt 3'!ExternalData_30</vt:lpstr>
      <vt:lpstr>'CO2 and Temp Alt 0 Alt 1'!ExternalData_31</vt:lpstr>
      <vt:lpstr>'CO2 and Temp Alt 2 Alt 3'!ExternalData_31</vt:lpstr>
      <vt:lpstr>'CO2 and Temp Alt 0 Alt 1'!ExternalData_32</vt:lpstr>
      <vt:lpstr>'CO2 and Temp Alt 2 Alt 3'!ExternalData_32</vt:lpstr>
      <vt:lpstr>'CO2 and Temp Alt 0 Alt 1'!ExternalData_33</vt:lpstr>
      <vt:lpstr>'CO2 and Temp Alt 2 Alt 3'!ExternalData_33</vt:lpstr>
      <vt:lpstr>'CO2 and Temp Alt 0 Alt 1'!ExternalData_34</vt:lpstr>
      <vt:lpstr>'CO2 and Temp Alt 2 Alt 3'!ExternalData_34</vt:lpstr>
      <vt:lpstr>'CO2 and Temp Alt 0 Alt 1'!ExternalData_35</vt:lpstr>
      <vt:lpstr>'CO2 and Temp Alt 2 Alt 3'!ExternalData_35</vt:lpstr>
      <vt:lpstr>'CO2 and Temp Alt 0 Alt 1'!ExternalData_36</vt:lpstr>
      <vt:lpstr>'CO2 and Temp Alt 2 Alt 3'!ExternalData_36</vt:lpstr>
      <vt:lpstr>'CO2 and Temp Alt 0 Alt 1'!ExternalData_37</vt:lpstr>
      <vt:lpstr>'CO2 and Temp Alt 2 Alt 3'!ExternalData_37</vt:lpstr>
      <vt:lpstr>'CO2 and Temp Alt 0 Alt 1'!ExternalData_38</vt:lpstr>
      <vt:lpstr>'CO2 and Temp Alt 2 Alt 3'!ExternalData_38</vt:lpstr>
      <vt:lpstr>'CO2 and Temp Alt 0 Alt 1'!ExternalData_39</vt:lpstr>
      <vt:lpstr>'CO2 and Temp Alt 2 Alt 3'!ExternalData_39</vt:lpstr>
      <vt:lpstr>'CO2 and Temp Alt 2 Alt 3'!ExternalData_4</vt:lpstr>
      <vt:lpstr>'CO2 and Temp Alt 0 Alt 1'!ExternalData_40</vt:lpstr>
      <vt:lpstr>'CO2 and Temp Alt 2 Alt 3'!ExternalData_40</vt:lpstr>
      <vt:lpstr>'CO2 and Temp Alt 0 Alt 1'!ExternalData_41</vt:lpstr>
      <vt:lpstr>'CO2 and Temp Alt 2 Alt 3'!ExternalData_41</vt:lpstr>
      <vt:lpstr>'CO2 and Temp Alt 0 Alt 1'!ExternalData_42</vt:lpstr>
      <vt:lpstr>'CO2 and Temp Alt 2 Alt 3'!ExternalData_42</vt:lpstr>
      <vt:lpstr>'CO2 and Temp Alt 0 Alt 1'!ExternalData_43</vt:lpstr>
      <vt:lpstr>'CO2 and Temp Alt 2 Alt 3'!ExternalData_43</vt:lpstr>
      <vt:lpstr>'CO2 and Temp Alt 2 Alt 3'!ExternalData_44</vt:lpstr>
      <vt:lpstr>'CO2 and Temp Alt 0 Alt 1'!ExternalData_45</vt:lpstr>
      <vt:lpstr>'CO2 and Temp Alt 2 Alt 3'!ExternalData_45</vt:lpstr>
      <vt:lpstr>'CO2 and Temp Alt 0 Alt 1'!ExternalData_46</vt:lpstr>
      <vt:lpstr>'CO2 and Temp Alt 2 Alt 3'!ExternalData_46</vt:lpstr>
      <vt:lpstr>'CO2 and Temp Alt 0 Alt 1'!ExternalData_47</vt:lpstr>
      <vt:lpstr>'CO2 and Temp Alt 2 Alt 3'!ExternalData_47</vt:lpstr>
      <vt:lpstr>'CO2 and Temp Alt 0 Alt 1'!ExternalData_48</vt:lpstr>
      <vt:lpstr>'CO2 and Temp Alt 2 Alt 3'!ExternalData_48</vt:lpstr>
      <vt:lpstr>'CO2 and Temp Alt 0 Alt 1'!ExternalData_49</vt:lpstr>
      <vt:lpstr>'CO2 and Temp Alt 2 Alt 3'!ExternalData_49</vt:lpstr>
      <vt:lpstr>'CO2 and Temp Alt 0 Alt 1'!ExternalData_5</vt:lpstr>
      <vt:lpstr>'CO2 and Temp Alt 2 Alt 3'!ExternalData_5</vt:lpstr>
      <vt:lpstr>'CO2 and Temp Alt 0 Alt 1'!ExternalData_50</vt:lpstr>
      <vt:lpstr>'CO2 and Temp Alt 2 Alt 3'!ExternalData_50</vt:lpstr>
      <vt:lpstr>'CO2 and Temp Alt 0 Alt 1'!ExternalData_51</vt:lpstr>
      <vt:lpstr>'CO2 and Temp Alt 2 Alt 3'!ExternalData_51</vt:lpstr>
      <vt:lpstr>'CO2 and Temp Alt 0 Alt 1'!ExternalData_52</vt:lpstr>
      <vt:lpstr>'CO2 and Temp Alt 2 Alt 3'!ExternalData_52</vt:lpstr>
      <vt:lpstr>'CO2 and Temp Alt 0 Alt 1'!ExternalData_53</vt:lpstr>
      <vt:lpstr>'CO2 and Temp Alt 2 Alt 3'!ExternalData_53</vt:lpstr>
      <vt:lpstr>'CO2 and Temp Alt 2 Alt 3'!ExternalData_54</vt:lpstr>
      <vt:lpstr>'CO2 and Temp Alt 0 Alt 1'!ExternalData_55</vt:lpstr>
      <vt:lpstr>'CO2 and Temp Alt 2 Alt 3'!ExternalData_55</vt:lpstr>
      <vt:lpstr>'CO2 and Temp Alt 0 Alt 1'!ExternalData_56</vt:lpstr>
      <vt:lpstr>'CO2 and Temp Alt 2 Alt 3'!ExternalData_56</vt:lpstr>
      <vt:lpstr>'CO2 and Temp Alt 0 Alt 1'!ExternalData_57</vt:lpstr>
      <vt:lpstr>'CO2 and Temp Alt 0 Alt 1'!ExternalData_58</vt:lpstr>
      <vt:lpstr>'CO2 and Temp Alt 2 Alt 3'!ExternalData_58</vt:lpstr>
      <vt:lpstr>'CO2 and Temp Alt 0 Alt 1'!ExternalData_59</vt:lpstr>
      <vt:lpstr>'CO2 and Temp Alt 2 Alt 3'!ExternalData_59</vt:lpstr>
      <vt:lpstr>'CO2 and Temp Alt 0 Alt 1'!ExternalData_6</vt:lpstr>
      <vt:lpstr>'CO2 and Temp Alt 2 Alt 3'!ExternalData_6</vt:lpstr>
      <vt:lpstr>'CO2 and Temp Alt 0 Alt 1'!ExternalData_60</vt:lpstr>
      <vt:lpstr>'CO2 and Temp Alt 2 Alt 3'!ExternalData_60</vt:lpstr>
      <vt:lpstr>'CO2 and Temp Alt 0 Alt 1'!ExternalData_61</vt:lpstr>
      <vt:lpstr>'CO2 and Temp Alt 2 Alt 3'!ExternalData_61</vt:lpstr>
      <vt:lpstr>'CO2 and Temp Alt 0 Alt 1'!ExternalData_62</vt:lpstr>
      <vt:lpstr>'CO2 and Temp Alt 2 Alt 3'!ExternalData_62</vt:lpstr>
      <vt:lpstr>'CO2 and Temp Alt 0 Alt 1'!ExternalData_63</vt:lpstr>
      <vt:lpstr>'CO2 and Temp Alt 2 Alt 3'!ExternalData_63</vt:lpstr>
      <vt:lpstr>'CO2 and Temp Alt 0 Alt 1'!ExternalData_64</vt:lpstr>
      <vt:lpstr>'CO2 and Temp Alt 2 Alt 3'!ExternalData_64</vt:lpstr>
      <vt:lpstr>'CO2 and Temp Alt 0 Alt 1'!ExternalData_65</vt:lpstr>
      <vt:lpstr>'CO2 and Temp Alt 2 Alt 3'!ExternalData_65</vt:lpstr>
      <vt:lpstr>'CO2 and Temp Alt 0 Alt 1'!ExternalData_66</vt:lpstr>
      <vt:lpstr>'CO2 and Temp Alt 2 Alt 3'!ExternalData_66</vt:lpstr>
      <vt:lpstr>'CO2 and Temp Alt 0 Alt 1'!ExternalData_67</vt:lpstr>
      <vt:lpstr>'CO2 and Temp Alt 2 Alt 3'!ExternalData_67</vt:lpstr>
      <vt:lpstr>'CO2 and Temp Alt 0 Alt 1'!ExternalData_68</vt:lpstr>
      <vt:lpstr>'CO2 and Temp Alt 2 Alt 3'!ExternalData_68</vt:lpstr>
      <vt:lpstr>'CO2 and Temp Alt 0 Alt 1'!ExternalData_69</vt:lpstr>
      <vt:lpstr>'CO2 and Temp Alt 0 Alt 1'!ExternalData_7</vt:lpstr>
      <vt:lpstr>'CO2 and Temp Alt 2 Alt 3'!ExternalData_7</vt:lpstr>
      <vt:lpstr>'CO2 and Temp Alt 0 Alt 1'!ExternalData_70</vt:lpstr>
      <vt:lpstr>'CO2 and Temp Alt 0 Alt 1'!ExternalData_71</vt:lpstr>
      <vt:lpstr>'CO2 and Temp Alt 0 Alt 1'!ExternalData_72</vt:lpstr>
      <vt:lpstr>'CO2 and Temp Alt 0 Alt 1'!ExternalData_8</vt:lpstr>
      <vt:lpstr>'CO2 and Temp Alt 2 Alt 3'!ExternalData_8</vt:lpstr>
      <vt:lpstr>'CO2 and Temp Alt 0 Alt 1'!ExternalData_9</vt:lpstr>
      <vt:lpstr>'CO2 and Temp Alt 2 Alt 3'!ExternalData_9</vt:lpstr>
      <vt:lpstr>listofrefs</vt:lpstr>
      <vt:lpstr>MAGICC1</vt:lpstr>
      <vt:lpstr>MAGICC10</vt:lpstr>
      <vt:lpstr>MAGICC11</vt:lpstr>
      <vt:lpstr>MAGICC12</vt:lpstr>
      <vt:lpstr>MAGICC13</vt:lpstr>
      <vt:lpstr>MAGICC14</vt:lpstr>
      <vt:lpstr>MAGICC15</vt:lpstr>
      <vt:lpstr>MAGICC16</vt:lpstr>
      <vt:lpstr>MAGICC17</vt:lpstr>
      <vt:lpstr>MAGICC18</vt:lpstr>
      <vt:lpstr>MAGICC19</vt:lpstr>
      <vt:lpstr>MAGICC2</vt:lpstr>
      <vt:lpstr>MAGICC20</vt:lpstr>
      <vt:lpstr>MAGICC21</vt:lpstr>
      <vt:lpstr>MAGICC22</vt:lpstr>
      <vt:lpstr>MAGICC23</vt:lpstr>
      <vt:lpstr>MAGICC24</vt:lpstr>
      <vt:lpstr>MAGICC25</vt:lpstr>
      <vt:lpstr>MAGICC26</vt:lpstr>
      <vt:lpstr>MAGICC27</vt:lpstr>
      <vt:lpstr>MAGICC28</vt:lpstr>
      <vt:lpstr>MAGICC29</vt:lpstr>
      <vt:lpstr>MAGICC3</vt:lpstr>
      <vt:lpstr>MAGICC30</vt:lpstr>
      <vt:lpstr>MAGICC4</vt:lpstr>
      <vt:lpstr>MAGICC5</vt:lpstr>
      <vt:lpstr>MAGICC6</vt:lpstr>
      <vt:lpstr>MAGICC7</vt:lpstr>
      <vt:lpstr>MAGICC8</vt:lpstr>
      <vt:lpstr>MAGICC9</vt:lpstr>
    </vt:vector>
  </TitlesOfParts>
  <Manager/>
  <Company>ICFI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Lichtash, Matthew</dc:creator>
  <cp:keywords/>
  <dc:description/>
  <cp:lastModifiedBy>Nagabhushana, Vinay (NHTSA)</cp:lastModifiedBy>
  <cp:revision/>
  <dcterms:created xsi:type="dcterms:W3CDTF">2016-06-28T14:57:50Z</dcterms:created>
  <dcterms:modified xsi:type="dcterms:W3CDTF">2023-10-04T18:27:04Z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0x0101005B67560245691448BE983DF1D6134782</vt:lpwstr>
  </property>
</Properties>
</file>