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18 web and docket data\"/>
    </mc:Choice>
  </mc:AlternateContent>
  <xr:revisionPtr revIDLastSave="0" documentId="13_ncr:1_{CB5C04F5-AE8C-45A3-9159-C2118C3D5AD1}" xr6:coauthVersionLast="47" xr6:coauthVersionMax="47" xr10:uidLastSave="{00000000-0000-0000-0000-000000000000}"/>
  <workbookProtection workbookPassword="C8D7" lockStructure="1"/>
  <bookViews>
    <workbookView xWindow="3030" yWindow="1920" windowWidth="30330" windowHeight="15495" tabRatio="502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31" l="1"/>
  <c r="C49" i="31"/>
  <c r="B49" i="31"/>
  <c r="M49" i="29"/>
  <c r="L49" i="29"/>
  <c r="F49" i="29"/>
  <c r="D49" i="29"/>
  <c r="C49" i="29"/>
  <c r="V49" i="22"/>
  <c r="U49" i="22"/>
  <c r="X49" i="22" s="1"/>
  <c r="AA49" i="22" s="1"/>
  <c r="AD49" i="22" s="1"/>
  <c r="I49" i="31" s="1"/>
  <c r="T49" i="22"/>
  <c r="S49" i="22"/>
  <c r="R49" i="22"/>
  <c r="Q49" i="22"/>
  <c r="F49" i="22"/>
  <c r="D49" i="22"/>
  <c r="C49" i="22"/>
  <c r="AO49" i="21"/>
  <c r="AN49" i="21"/>
  <c r="AP49" i="21" s="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G49" i="24"/>
  <c r="H49" i="24" s="1"/>
  <c r="I49" i="24" s="1"/>
  <c r="J49" i="24" s="1"/>
  <c r="N49" i="31" s="1"/>
  <c r="AF49" i="21" l="1"/>
  <c r="AK49" i="21"/>
  <c r="AR49" i="21" s="1"/>
  <c r="W49" i="22"/>
  <c r="T49" i="29" s="1"/>
  <c r="U49" i="29" s="1"/>
  <c r="V49" i="29" s="1"/>
  <c r="M49" i="31" s="1"/>
  <c r="AA49" i="21"/>
  <c r="AQ49" i="21" s="1"/>
  <c r="AT49" i="21" s="1"/>
  <c r="AW49" i="21" s="1"/>
  <c r="E49" i="31" s="1"/>
  <c r="N49" i="29"/>
  <c r="O49" i="29" s="1"/>
  <c r="P49" i="29" s="1"/>
  <c r="K49" i="31" s="1"/>
  <c r="D70" i="31"/>
  <c r="C70" i="31"/>
  <c r="B70" i="31"/>
  <c r="M70" i="29"/>
  <c r="L70" i="29"/>
  <c r="N70" i="29" s="1"/>
  <c r="F70" i="29"/>
  <c r="D70" i="29"/>
  <c r="C70" i="29"/>
  <c r="V70" i="22"/>
  <c r="U70" i="22"/>
  <c r="T70" i="22"/>
  <c r="S70" i="22"/>
  <c r="R70" i="22"/>
  <c r="Q70" i="22"/>
  <c r="F70" i="22"/>
  <c r="D70" i="22"/>
  <c r="C70" i="22"/>
  <c r="AO70" i="21"/>
  <c r="AN70" i="21"/>
  <c r="AL70" i="21"/>
  <c r="AM70" i="21" s="1"/>
  <c r="AJ70" i="21"/>
  <c r="AI70" i="21"/>
  <c r="AH70" i="21"/>
  <c r="AG70" i="21"/>
  <c r="AE70" i="21"/>
  <c r="AD70" i="21"/>
  <c r="AF70" i="21" s="1"/>
  <c r="AB70" i="21"/>
  <c r="AC70" i="21" s="1"/>
  <c r="Z70" i="21"/>
  <c r="Y70" i="21"/>
  <c r="X70" i="21"/>
  <c r="AA70" i="21" s="1"/>
  <c r="W70" i="21"/>
  <c r="F70" i="21"/>
  <c r="D70" i="21"/>
  <c r="C70" i="21"/>
  <c r="G70" i="24"/>
  <c r="H70" i="24" s="1"/>
  <c r="I70" i="24" s="1"/>
  <c r="J70" i="24" s="1"/>
  <c r="N70" i="31" s="1"/>
  <c r="Z49" i="22" l="1"/>
  <c r="AC49" i="22" s="1"/>
  <c r="H49" i="31" s="1"/>
  <c r="Y49" i="22"/>
  <c r="AB49" i="22" s="1"/>
  <c r="AE49" i="22" s="1"/>
  <c r="J49" i="31" s="1"/>
  <c r="W70" i="22"/>
  <c r="Q49" i="29"/>
  <c r="R49" i="29" s="1"/>
  <c r="S49" i="29" s="1"/>
  <c r="L49" i="31" s="1"/>
  <c r="AP70" i="21"/>
  <c r="X70" i="22"/>
  <c r="AA70" i="22" s="1"/>
  <c r="AD70" i="22" s="1"/>
  <c r="I70" i="31" s="1"/>
  <c r="AU49" i="21"/>
  <c r="AX49" i="21" s="1"/>
  <c r="F49" i="31" s="1"/>
  <c r="AS49" i="21"/>
  <c r="AV49" i="21" s="1"/>
  <c r="AQ70" i="21"/>
  <c r="AT70" i="21" s="1"/>
  <c r="AW70" i="21" s="1"/>
  <c r="E70" i="31" s="1"/>
  <c r="AK70" i="21"/>
  <c r="AR70" i="21" s="1"/>
  <c r="AU70" i="21" s="1"/>
  <c r="AX70" i="21" s="1"/>
  <c r="F70" i="31" s="1"/>
  <c r="Q70" i="29"/>
  <c r="R70" i="29" s="1"/>
  <c r="S70" i="29" s="1"/>
  <c r="L70" i="31" s="1"/>
  <c r="T70" i="29"/>
  <c r="U70" i="29" s="1"/>
  <c r="O70" i="29"/>
  <c r="P70" i="29" s="1"/>
  <c r="K70" i="31" s="1"/>
  <c r="Y70" i="22"/>
  <c r="AB70" i="22" s="1"/>
  <c r="AE70" i="22" s="1"/>
  <c r="J70" i="31" s="1"/>
  <c r="Z70" i="22"/>
  <c r="AC70" i="22" s="1"/>
  <c r="H70" i="31" s="1"/>
  <c r="D51" i="31"/>
  <c r="C51" i="31"/>
  <c r="B51" i="31"/>
  <c r="M51" i="29"/>
  <c r="L51" i="29"/>
  <c r="N51" i="29" s="1"/>
  <c r="F51" i="29"/>
  <c r="D51" i="29"/>
  <c r="C51" i="29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F51" i="21" s="1"/>
  <c r="AB51" i="21"/>
  <c r="AC51" i="21" s="1"/>
  <c r="Z51" i="21"/>
  <c r="Y51" i="21"/>
  <c r="X51" i="21"/>
  <c r="W51" i="21"/>
  <c r="F51" i="21"/>
  <c r="D51" i="21"/>
  <c r="C51" i="21"/>
  <c r="AK51" i="21" l="1"/>
  <c r="AY49" i="21"/>
  <c r="G49" i="31" s="1"/>
  <c r="O49" i="31"/>
  <c r="P49" i="31" s="1"/>
  <c r="AS70" i="21"/>
  <c r="AV70" i="21" s="1"/>
  <c r="AY70" i="21" s="1"/>
  <c r="G70" i="31" s="1"/>
  <c r="V70" i="29"/>
  <c r="M70" i="31" s="1"/>
  <c r="AP51" i="21"/>
  <c r="AR51" i="21" s="1"/>
  <c r="AU51" i="21" s="1"/>
  <c r="AX51" i="21" s="1"/>
  <c r="F51" i="31" s="1"/>
  <c r="X51" i="22"/>
  <c r="AA51" i="22" s="1"/>
  <c r="AD51" i="22" s="1"/>
  <c r="I51" i="31" s="1"/>
  <c r="O51" i="29"/>
  <c r="P51" i="29" s="1"/>
  <c r="K51" i="31" s="1"/>
  <c r="W51" i="22"/>
  <c r="AA51" i="21"/>
  <c r="AQ51" i="21" s="1"/>
  <c r="G51" i="24"/>
  <c r="H51" i="24" s="1"/>
  <c r="I51" i="24" s="1"/>
  <c r="J51" i="24" s="1"/>
  <c r="N51" i="31" s="1"/>
  <c r="T51" i="29" l="1"/>
  <c r="U51" i="29" s="1"/>
  <c r="V51" i="29" s="1"/>
  <c r="M51" i="31" s="1"/>
  <c r="O70" i="31"/>
  <c r="P70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AT51" i="21"/>
  <c r="AW51" i="21" s="1"/>
  <c r="E51" i="31" s="1"/>
  <c r="AS51" i="21"/>
  <c r="AV51" i="21" s="1"/>
  <c r="D83" i="31"/>
  <c r="C83" i="31"/>
  <c r="B83" i="31"/>
  <c r="D82" i="31"/>
  <c r="C82" i="31"/>
  <c r="B82" i="31"/>
  <c r="M83" i="29"/>
  <c r="L83" i="29"/>
  <c r="F83" i="29"/>
  <c r="D83" i="29"/>
  <c r="C83" i="29"/>
  <c r="M82" i="29"/>
  <c r="L82" i="29"/>
  <c r="F82" i="29"/>
  <c r="D82" i="29"/>
  <c r="C82" i="29"/>
  <c r="V83" i="22"/>
  <c r="U83" i="22"/>
  <c r="T83" i="22"/>
  <c r="S83" i="22"/>
  <c r="R83" i="22"/>
  <c r="Q83" i="22"/>
  <c r="F83" i="22"/>
  <c r="D83" i="22"/>
  <c r="C83" i="22"/>
  <c r="V82" i="22"/>
  <c r="U82" i="22"/>
  <c r="T82" i="22"/>
  <c r="S82" i="22"/>
  <c r="R82" i="22"/>
  <c r="Q82" i="22"/>
  <c r="F82" i="22"/>
  <c r="D82" i="22"/>
  <c r="C82" i="22"/>
  <c r="C84" i="22"/>
  <c r="D84" i="22"/>
  <c r="F84" i="22"/>
  <c r="Q84" i="22"/>
  <c r="R84" i="22"/>
  <c r="S84" i="22"/>
  <c r="T84" i="22"/>
  <c r="U84" i="22"/>
  <c r="V84" i="22"/>
  <c r="C85" i="22"/>
  <c r="D85" i="22"/>
  <c r="F85" i="22"/>
  <c r="Q85" i="22"/>
  <c r="R85" i="22"/>
  <c r="S85" i="22"/>
  <c r="T85" i="22"/>
  <c r="U85" i="22"/>
  <c r="V85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D82" i="21"/>
  <c r="C82" i="21"/>
  <c r="G83" i="24"/>
  <c r="H83" i="24" s="1"/>
  <c r="I83" i="24" s="1"/>
  <c r="J83" i="24" s="1"/>
  <c r="N83" i="31" s="1"/>
  <c r="G82" i="24"/>
  <c r="H82" i="24" s="1"/>
  <c r="I82" i="24" s="1"/>
  <c r="J82" i="24" s="1"/>
  <c r="N82" i="31" s="1"/>
  <c r="AF82" i="21" l="1"/>
  <c r="AQ82" i="21" s="1"/>
  <c r="AT82" i="21" s="1"/>
  <c r="AW82" i="21" s="1"/>
  <c r="E82" i="31" s="1"/>
  <c r="N82" i="29"/>
  <c r="O82" i="29" s="1"/>
  <c r="P82" i="29" s="1"/>
  <c r="K82" i="31" s="1"/>
  <c r="X82" i="22"/>
  <c r="AA82" i="22" s="1"/>
  <c r="AD82" i="22" s="1"/>
  <c r="I82" i="31" s="1"/>
  <c r="AA82" i="21"/>
  <c r="W83" i="22"/>
  <c r="Z83" i="22" s="1"/>
  <c r="AC83" i="22" s="1"/>
  <c r="H83" i="31" s="1"/>
  <c r="N83" i="29"/>
  <c r="AY51" i="21"/>
  <c r="G51" i="31" s="1"/>
  <c r="O51" i="31"/>
  <c r="P51" i="31" s="1"/>
  <c r="AF83" i="21"/>
  <c r="AP82" i="21"/>
  <c r="X83" i="22"/>
  <c r="AA83" i="22" s="1"/>
  <c r="AD83" i="22" s="1"/>
  <c r="I83" i="31" s="1"/>
  <c r="W85" i="22"/>
  <c r="W82" i="22"/>
  <c r="AK82" i="21"/>
  <c r="AA83" i="21"/>
  <c r="AK83" i="21"/>
  <c r="AP83" i="21"/>
  <c r="X84" i="22"/>
  <c r="AA84" i="22" s="1"/>
  <c r="AD84" i="22" s="1"/>
  <c r="O83" i="29"/>
  <c r="P83" i="29" s="1"/>
  <c r="K83" i="31" s="1"/>
  <c r="W84" i="22"/>
  <c r="Z84" i="22" s="1"/>
  <c r="AC84" i="22" s="1"/>
  <c r="X85" i="22"/>
  <c r="AA85" i="22" s="1"/>
  <c r="AD85" i="22" s="1"/>
  <c r="Z85" i="22"/>
  <c r="AC85" i="22" s="1"/>
  <c r="Q82" i="29" l="1"/>
  <c r="R82" i="29" s="1"/>
  <c r="S82" i="29" s="1"/>
  <c r="L82" i="31" s="1"/>
  <c r="Q83" i="29"/>
  <c r="R83" i="29" s="1"/>
  <c r="S83" i="29" s="1"/>
  <c r="L83" i="31" s="1"/>
  <c r="AQ83" i="21"/>
  <c r="AT83" i="21" s="1"/>
  <c r="AW83" i="21" s="1"/>
  <c r="E83" i="31" s="1"/>
  <c r="AR82" i="21"/>
  <c r="AU82" i="21" s="1"/>
  <c r="AX82" i="21" s="1"/>
  <c r="F82" i="31" s="1"/>
  <c r="Y84" i="22"/>
  <c r="AB84" i="22" s="1"/>
  <c r="AE84" i="22" s="1"/>
  <c r="T83" i="29"/>
  <c r="U83" i="29" s="1"/>
  <c r="V83" i="29" s="1"/>
  <c r="M83" i="31" s="1"/>
  <c r="Y83" i="22"/>
  <c r="AB83" i="22" s="1"/>
  <c r="AE83" i="22" s="1"/>
  <c r="J83" i="31" s="1"/>
  <c r="AS82" i="21"/>
  <c r="AV82" i="21" s="1"/>
  <c r="AY82" i="21" s="1"/>
  <c r="G82" i="31" s="1"/>
  <c r="T82" i="29"/>
  <c r="U82" i="29" s="1"/>
  <c r="V82" i="29" s="1"/>
  <c r="M82" i="31" s="1"/>
  <c r="Z82" i="22"/>
  <c r="AC82" i="22" s="1"/>
  <c r="H82" i="31" s="1"/>
  <c r="AR83" i="21"/>
  <c r="Y82" i="22"/>
  <c r="AB82" i="22" s="1"/>
  <c r="AE82" i="22" s="1"/>
  <c r="J82" i="31" s="1"/>
  <c r="Y85" i="22"/>
  <c r="AB85" i="22" s="1"/>
  <c r="AE85" i="22" s="1"/>
  <c r="O82" i="31" l="1"/>
  <c r="P82" i="31" s="1"/>
  <c r="AU83" i="21"/>
  <c r="AX83" i="21" s="1"/>
  <c r="F83" i="31" s="1"/>
  <c r="AS83" i="21"/>
  <c r="AV83" i="21" s="1"/>
  <c r="D79" i="31"/>
  <c r="C79" i="31"/>
  <c r="B79" i="31"/>
  <c r="D78" i="31"/>
  <c r="C78" i="31"/>
  <c r="B78" i="31"/>
  <c r="D77" i="31"/>
  <c r="C77" i="31"/>
  <c r="B77" i="31"/>
  <c r="D76" i="31"/>
  <c r="C76" i="31"/>
  <c r="B76" i="31"/>
  <c r="M79" i="29"/>
  <c r="L79" i="29"/>
  <c r="F79" i="29"/>
  <c r="D79" i="29"/>
  <c r="C79" i="29"/>
  <c r="M78" i="29"/>
  <c r="L78" i="29"/>
  <c r="F78" i="29"/>
  <c r="D78" i="29"/>
  <c r="C78" i="29"/>
  <c r="M77" i="29"/>
  <c r="L77" i="29"/>
  <c r="F77" i="29"/>
  <c r="D77" i="29"/>
  <c r="C77" i="29"/>
  <c r="M76" i="29"/>
  <c r="L76" i="29"/>
  <c r="F76" i="29"/>
  <c r="D76" i="29"/>
  <c r="C76" i="29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V77" i="22"/>
  <c r="U77" i="22"/>
  <c r="X77" i="22" s="1"/>
  <c r="AA77" i="22" s="1"/>
  <c r="AD77" i="22" s="1"/>
  <c r="I77" i="31" s="1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K78" i="21" s="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AF78" i="21" l="1"/>
  <c r="AF77" i="21"/>
  <c r="N78" i="29"/>
  <c r="O78" i="29" s="1"/>
  <c r="P78" i="29" s="1"/>
  <c r="K78" i="31" s="1"/>
  <c r="AP76" i="21"/>
  <c r="AF79" i="21"/>
  <c r="X76" i="22"/>
  <c r="AA76" i="22" s="1"/>
  <c r="AD76" i="22" s="1"/>
  <c r="I76" i="31" s="1"/>
  <c r="X79" i="22"/>
  <c r="AA79" i="22" s="1"/>
  <c r="AD79" i="22" s="1"/>
  <c r="I79" i="31" s="1"/>
  <c r="N79" i="29"/>
  <c r="O79" i="29" s="1"/>
  <c r="P79" i="29" s="1"/>
  <c r="K79" i="31" s="1"/>
  <c r="AK79" i="21"/>
  <c r="AA78" i="21"/>
  <c r="AK77" i="21"/>
  <c r="AF76" i="21"/>
  <c r="AA76" i="21"/>
  <c r="AP77" i="21"/>
  <c r="AP78" i="21"/>
  <c r="AR78" i="21" s="1"/>
  <c r="AP79" i="21"/>
  <c r="W78" i="22"/>
  <c r="X78" i="22"/>
  <c r="AA78" i="22" s="1"/>
  <c r="AD78" i="22" s="1"/>
  <c r="I78" i="31" s="1"/>
  <c r="N77" i="29"/>
  <c r="O77" i="29" s="1"/>
  <c r="P77" i="29" s="1"/>
  <c r="K77" i="31" s="1"/>
  <c r="AK76" i="21"/>
  <c r="AR76" i="21" s="1"/>
  <c r="AA79" i="21"/>
  <c r="AQ79" i="21" s="1"/>
  <c r="AT79" i="21" s="1"/>
  <c r="AW79" i="21" s="1"/>
  <c r="E79" i="31" s="1"/>
  <c r="AY83" i="21"/>
  <c r="G83" i="31" s="1"/>
  <c r="O83" i="31"/>
  <c r="P83" i="31" s="1"/>
  <c r="AA77" i="21"/>
  <c r="AQ77" i="21" s="1"/>
  <c r="AT77" i="21" s="1"/>
  <c r="AW77" i="21" s="1"/>
  <c r="E77" i="31" s="1"/>
  <c r="W79" i="22"/>
  <c r="Z79" i="22" s="1"/>
  <c r="AC79" i="22" s="1"/>
  <c r="H79" i="31" s="1"/>
  <c r="N76" i="29"/>
  <c r="O76" i="29" s="1"/>
  <c r="P76" i="29" s="1"/>
  <c r="K76" i="31" s="1"/>
  <c r="W77" i="22"/>
  <c r="W76" i="22"/>
  <c r="AU76" i="21"/>
  <c r="AX76" i="21" s="1"/>
  <c r="F76" i="31" s="1"/>
  <c r="D63" i="31"/>
  <c r="C63" i="31"/>
  <c r="B63" i="31"/>
  <c r="M63" i="29"/>
  <c r="L63" i="29"/>
  <c r="N63" i="29" s="1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G63" i="24"/>
  <c r="H63" i="24" s="1"/>
  <c r="I63" i="24" s="1"/>
  <c r="J63" i="24" s="1"/>
  <c r="N63" i="31" s="1"/>
  <c r="T78" i="29" l="1"/>
  <c r="U78" i="29" s="1"/>
  <c r="V78" i="29" s="1"/>
  <c r="M78" i="31" s="1"/>
  <c r="Y79" i="22"/>
  <c r="AB79" i="22" s="1"/>
  <c r="AE79" i="22" s="1"/>
  <c r="J79" i="31" s="1"/>
  <c r="T79" i="29"/>
  <c r="U79" i="29" s="1"/>
  <c r="V79" i="29" s="1"/>
  <c r="M79" i="31" s="1"/>
  <c r="AQ76" i="21"/>
  <c r="AT76" i="21" s="1"/>
  <c r="AW76" i="21" s="1"/>
  <c r="E76" i="31" s="1"/>
  <c r="AQ78" i="21"/>
  <c r="AT78" i="21" s="1"/>
  <c r="AW78" i="21" s="1"/>
  <c r="E78" i="31" s="1"/>
  <c r="Y76" i="22"/>
  <c r="AB76" i="22" s="1"/>
  <c r="AE76" i="22" s="1"/>
  <c r="J76" i="31" s="1"/>
  <c r="Q79" i="29"/>
  <c r="R79" i="29" s="1"/>
  <c r="S79" i="29" s="1"/>
  <c r="L79" i="31" s="1"/>
  <c r="AR77" i="21"/>
  <c r="AS77" i="21" s="1"/>
  <c r="AV77" i="21" s="1"/>
  <c r="AY77" i="21" s="1"/>
  <c r="G77" i="31" s="1"/>
  <c r="AR79" i="21"/>
  <c r="AF63" i="21"/>
  <c r="Q78" i="29"/>
  <c r="R78" i="29" s="1"/>
  <c r="S78" i="29" s="1"/>
  <c r="L78" i="31" s="1"/>
  <c r="Q77" i="29"/>
  <c r="R77" i="29" s="1"/>
  <c r="S77" i="29" s="1"/>
  <c r="L77" i="31" s="1"/>
  <c r="Z78" i="22"/>
  <c r="AC78" i="22" s="1"/>
  <c r="H78" i="31" s="1"/>
  <c r="Y78" i="22"/>
  <c r="AB78" i="22" s="1"/>
  <c r="AE78" i="22" s="1"/>
  <c r="J78" i="31" s="1"/>
  <c r="AU79" i="21"/>
  <c r="AX79" i="21" s="1"/>
  <c r="F79" i="31" s="1"/>
  <c r="AS79" i="21"/>
  <c r="AV79" i="21" s="1"/>
  <c r="AY79" i="21" s="1"/>
  <c r="G79" i="31" s="1"/>
  <c r="AK63" i="21"/>
  <c r="Q76" i="29"/>
  <c r="R76" i="29" s="1"/>
  <c r="S76" i="29" s="1"/>
  <c r="L76" i="31" s="1"/>
  <c r="Y77" i="22"/>
  <c r="AB77" i="22" s="1"/>
  <c r="AE77" i="22" s="1"/>
  <c r="J77" i="31" s="1"/>
  <c r="Z76" i="22"/>
  <c r="AC76" i="22" s="1"/>
  <c r="H76" i="31" s="1"/>
  <c r="T76" i="29"/>
  <c r="U76" i="29" s="1"/>
  <c r="T77" i="29"/>
  <c r="U77" i="29" s="1"/>
  <c r="Z77" i="22"/>
  <c r="AC77" i="22" s="1"/>
  <c r="H77" i="31" s="1"/>
  <c r="AU78" i="21"/>
  <c r="AX78" i="21" s="1"/>
  <c r="F78" i="31" s="1"/>
  <c r="AS78" i="21"/>
  <c r="AV78" i="21" s="1"/>
  <c r="AY78" i="21" s="1"/>
  <c r="G78" i="31" s="1"/>
  <c r="W63" i="22"/>
  <c r="Z63" i="22" s="1"/>
  <c r="AC63" i="22" s="1"/>
  <c r="H63" i="31" s="1"/>
  <c r="X63" i="22"/>
  <c r="AA63" i="22" s="1"/>
  <c r="AD63" i="22" s="1"/>
  <c r="I63" i="31" s="1"/>
  <c r="O63" i="29"/>
  <c r="P63" i="29" s="1"/>
  <c r="K63" i="31" s="1"/>
  <c r="AA63" i="21"/>
  <c r="AP63" i="21"/>
  <c r="D62" i="31"/>
  <c r="C62" i="31"/>
  <c r="B62" i="31"/>
  <c r="D61" i="31"/>
  <c r="C61" i="31"/>
  <c r="B61" i="31"/>
  <c r="M62" i="29"/>
  <c r="L62" i="29"/>
  <c r="F62" i="29"/>
  <c r="D62" i="29"/>
  <c r="C62" i="29"/>
  <c r="M61" i="29"/>
  <c r="L61" i="29"/>
  <c r="F61" i="29"/>
  <c r="D61" i="29"/>
  <c r="C61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AS76" i="21" l="1"/>
  <c r="AV76" i="21" s="1"/>
  <c r="AY76" i="21" s="1"/>
  <c r="G76" i="31" s="1"/>
  <c r="AU77" i="21"/>
  <c r="AX77" i="21" s="1"/>
  <c r="F77" i="31" s="1"/>
  <c r="AQ63" i="21"/>
  <c r="AT63" i="21" s="1"/>
  <c r="AW63" i="21" s="1"/>
  <c r="E63" i="31" s="1"/>
  <c r="T63" i="29"/>
  <c r="U63" i="29" s="1"/>
  <c r="V63" i="29" s="1"/>
  <c r="M63" i="31" s="1"/>
  <c r="AP62" i="21"/>
  <c r="N62" i="29"/>
  <c r="O62" i="29" s="1"/>
  <c r="P62" i="29" s="1"/>
  <c r="K62" i="31" s="1"/>
  <c r="AR63" i="21"/>
  <c r="AU63" i="21" s="1"/>
  <c r="AX63" i="21" s="1"/>
  <c r="F63" i="31" s="1"/>
  <c r="O79" i="31"/>
  <c r="P79" i="31" s="1"/>
  <c r="O78" i="31"/>
  <c r="P78" i="31" s="1"/>
  <c r="Y63" i="22"/>
  <c r="AB63" i="22" s="1"/>
  <c r="AE63" i="22" s="1"/>
  <c r="J63" i="31" s="1"/>
  <c r="Q63" i="29"/>
  <c r="R63" i="29" s="1"/>
  <c r="S63" i="29" s="1"/>
  <c r="L63" i="31" s="1"/>
  <c r="V76" i="29"/>
  <c r="M76" i="31" s="1"/>
  <c r="V77" i="29"/>
  <c r="M77" i="31" s="1"/>
  <c r="O77" i="31"/>
  <c r="P77" i="31" s="1"/>
  <c r="AA62" i="21"/>
  <c r="N61" i="29"/>
  <c r="W62" i="22"/>
  <c r="X62" i="22"/>
  <c r="AA62" i="22" s="1"/>
  <c r="AD62" i="22" s="1"/>
  <c r="I62" i="31" s="1"/>
  <c r="X61" i="22"/>
  <c r="AA61" i="22" s="1"/>
  <c r="AD61" i="22" s="1"/>
  <c r="I61" i="31" s="1"/>
  <c r="AA61" i="21"/>
  <c r="AP61" i="21"/>
  <c r="AK61" i="21"/>
  <c r="AR61" i="21" s="1"/>
  <c r="AU61" i="21" s="1"/>
  <c r="AX61" i="21" s="1"/>
  <c r="F61" i="31" s="1"/>
  <c r="AF62" i="21"/>
  <c r="AQ62" i="21" s="1"/>
  <c r="AT62" i="21" s="1"/>
  <c r="AW62" i="21" s="1"/>
  <c r="E62" i="31" s="1"/>
  <c r="AF61" i="21"/>
  <c r="AQ61" i="21" s="1"/>
  <c r="AT61" i="21" s="1"/>
  <c r="AW61" i="21" s="1"/>
  <c r="E61" i="31" s="1"/>
  <c r="W61" i="22"/>
  <c r="AK62" i="21"/>
  <c r="AR62" i="21" s="1"/>
  <c r="AU62" i="21" s="1"/>
  <c r="AX62" i="21" s="1"/>
  <c r="F62" i="31" s="1"/>
  <c r="O76" i="31" l="1"/>
  <c r="P76" i="31" s="1"/>
  <c r="Y61" i="22"/>
  <c r="AB61" i="22" s="1"/>
  <c r="AE61" i="22" s="1"/>
  <c r="J61" i="31" s="1"/>
  <c r="Q62" i="29"/>
  <c r="R62" i="29" s="1"/>
  <c r="S62" i="29" s="1"/>
  <c r="L62" i="31" s="1"/>
  <c r="Q61" i="29"/>
  <c r="R61" i="29" s="1"/>
  <c r="S61" i="29" s="1"/>
  <c r="L61" i="31" s="1"/>
  <c r="Z61" i="22"/>
  <c r="AC61" i="22" s="1"/>
  <c r="H61" i="31" s="1"/>
  <c r="Z62" i="22"/>
  <c r="AC62" i="22" s="1"/>
  <c r="H62" i="31" s="1"/>
  <c r="AS63" i="21"/>
  <c r="AV63" i="21" s="1"/>
  <c r="AY63" i="21" s="1"/>
  <c r="G63" i="31" s="1"/>
  <c r="O61" i="29"/>
  <c r="P61" i="29" s="1"/>
  <c r="K61" i="31" s="1"/>
  <c r="AS61" i="21"/>
  <c r="AV61" i="21" s="1"/>
  <c r="AY61" i="21" s="1"/>
  <c r="G61" i="31" s="1"/>
  <c r="T61" i="29"/>
  <c r="U61" i="29" s="1"/>
  <c r="V61" i="29" s="1"/>
  <c r="M61" i="31" s="1"/>
  <c r="T62" i="29"/>
  <c r="U62" i="29" s="1"/>
  <c r="V62" i="29" s="1"/>
  <c r="M62" i="31" s="1"/>
  <c r="Y62" i="22"/>
  <c r="AB62" i="22" s="1"/>
  <c r="AE62" i="22" s="1"/>
  <c r="J62" i="31" s="1"/>
  <c r="AS62" i="21"/>
  <c r="AV62" i="21" s="1"/>
  <c r="AY62" i="21" s="1"/>
  <c r="G62" i="31" s="1"/>
  <c r="O63" i="31" l="1"/>
  <c r="P63" i="31" s="1"/>
  <c r="O61" i="31"/>
  <c r="P61" i="31" s="1"/>
  <c r="O62" i="31"/>
  <c r="P62" i="31" s="1"/>
  <c r="C35" i="29" l="1"/>
  <c r="D35" i="29"/>
  <c r="F35" i="29"/>
  <c r="L35" i="29"/>
  <c r="M35" i="29"/>
  <c r="C36" i="29"/>
  <c r="D36" i="29"/>
  <c r="F36" i="29"/>
  <c r="L36" i="29"/>
  <c r="M36" i="29"/>
  <c r="N36" i="29" l="1"/>
  <c r="O36" i="29" s="1"/>
  <c r="P36" i="29" s="1"/>
  <c r="N35" i="29"/>
  <c r="O35" i="29" s="1"/>
  <c r="P35" i="29" s="1"/>
  <c r="D91" i="31" l="1"/>
  <c r="C91" i="31"/>
  <c r="B91" i="31"/>
  <c r="D90" i="31"/>
  <c r="C90" i="31"/>
  <c r="B90" i="31"/>
  <c r="M91" i="29"/>
  <c r="L91" i="29"/>
  <c r="F91" i="29"/>
  <c r="D91" i="29"/>
  <c r="C91" i="29"/>
  <c r="M90" i="29"/>
  <c r="L90" i="29"/>
  <c r="F90" i="29"/>
  <c r="D90" i="29"/>
  <c r="C90" i="29"/>
  <c r="V91" i="22"/>
  <c r="U91" i="22"/>
  <c r="X91" i="22" s="1"/>
  <c r="AA91" i="22" s="1"/>
  <c r="AD91" i="22" s="1"/>
  <c r="I91" i="31" s="1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AA90" i="21" l="1"/>
  <c r="AF90" i="21"/>
  <c r="N91" i="29"/>
  <c r="O91" i="29" s="1"/>
  <c r="P91" i="29" s="1"/>
  <c r="K91" i="31" s="1"/>
  <c r="AF91" i="21"/>
  <c r="AP90" i="21"/>
  <c r="AK91" i="21"/>
  <c r="W90" i="22"/>
  <c r="Z90" i="22" s="1"/>
  <c r="AC90" i="22" s="1"/>
  <c r="H90" i="31" s="1"/>
  <c r="W91" i="22"/>
  <c r="Q91" i="29" s="1"/>
  <c r="R91" i="29" s="1"/>
  <c r="S91" i="29" s="1"/>
  <c r="L91" i="31" s="1"/>
  <c r="X90" i="22"/>
  <c r="AA90" i="22" s="1"/>
  <c r="AD90" i="22" s="1"/>
  <c r="I90" i="31" s="1"/>
  <c r="AK90" i="21"/>
  <c r="AA91" i="21"/>
  <c r="AP91" i="21"/>
  <c r="N90" i="29"/>
  <c r="O90" i="29" s="1"/>
  <c r="P90" i="29" s="1"/>
  <c r="K90" i="31" s="1"/>
  <c r="AQ90" i="21"/>
  <c r="AT90" i="21" s="1"/>
  <c r="AW90" i="21" s="1"/>
  <c r="E90" i="31" s="1"/>
  <c r="D50" i="31"/>
  <c r="C50" i="31"/>
  <c r="B50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G50" i="24"/>
  <c r="H50" i="24" s="1"/>
  <c r="I50" i="24" s="1"/>
  <c r="J50" i="24" s="1"/>
  <c r="N50" i="31" s="1"/>
  <c r="AQ91" i="21" l="1"/>
  <c r="AT91" i="21" s="1"/>
  <c r="AW91" i="21" s="1"/>
  <c r="E91" i="31" s="1"/>
  <c r="Z91" i="22"/>
  <c r="AC91" i="22" s="1"/>
  <c r="H91" i="31" s="1"/>
  <c r="T91" i="29"/>
  <c r="U91" i="29" s="1"/>
  <c r="V91" i="29" s="1"/>
  <c r="M91" i="31" s="1"/>
  <c r="AF50" i="21"/>
  <c r="X50" i="22"/>
  <c r="AA50" i="22" s="1"/>
  <c r="AD50" i="22" s="1"/>
  <c r="I50" i="31" s="1"/>
  <c r="Y91" i="22"/>
  <c r="AB91" i="22" s="1"/>
  <c r="AE91" i="22" s="1"/>
  <c r="J91" i="31" s="1"/>
  <c r="AR90" i="21"/>
  <c r="AU90" i="21" s="1"/>
  <c r="AX90" i="21" s="1"/>
  <c r="F90" i="31" s="1"/>
  <c r="AP50" i="21"/>
  <c r="T90" i="29"/>
  <c r="U90" i="29" s="1"/>
  <c r="V90" i="29" s="1"/>
  <c r="M90" i="31" s="1"/>
  <c r="Y90" i="22"/>
  <c r="AB90" i="22" s="1"/>
  <c r="AE90" i="22" s="1"/>
  <c r="J90" i="31" s="1"/>
  <c r="W50" i="22"/>
  <c r="Q90" i="29"/>
  <c r="R90" i="29" s="1"/>
  <c r="S90" i="29" s="1"/>
  <c r="L90" i="31" s="1"/>
  <c r="N50" i="29"/>
  <c r="O50" i="29" s="1"/>
  <c r="P50" i="29" s="1"/>
  <c r="K50" i="31" s="1"/>
  <c r="AR91" i="21"/>
  <c r="Z50" i="22"/>
  <c r="AC50" i="22" s="1"/>
  <c r="H50" i="31" s="1"/>
  <c r="AA50" i="21"/>
  <c r="AK50" i="21"/>
  <c r="D19" i="31"/>
  <c r="C19" i="31"/>
  <c r="B19" i="31"/>
  <c r="D18" i="31"/>
  <c r="C18" i="31"/>
  <c r="B18" i="31"/>
  <c r="D17" i="31"/>
  <c r="C17" i="31"/>
  <c r="B17" i="31"/>
  <c r="D16" i="31"/>
  <c r="C16" i="31"/>
  <c r="B16" i="31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X16" i="22" s="1"/>
  <c r="AA16" i="22" s="1"/>
  <c r="AD16" i="22" s="1"/>
  <c r="I16" i="31" s="1"/>
  <c r="T16" i="22"/>
  <c r="S16" i="22"/>
  <c r="R16" i="22"/>
  <c r="Q16" i="22"/>
  <c r="F16" i="22"/>
  <c r="D16" i="22"/>
  <c r="C16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D65" i="31"/>
  <c r="C65" i="31"/>
  <c r="B65" i="31"/>
  <c r="M65" i="29"/>
  <c r="L65" i="29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5" i="24"/>
  <c r="H65" i="24" s="1"/>
  <c r="I65" i="24" s="1"/>
  <c r="J65" i="24" s="1"/>
  <c r="N65" i="31" s="1"/>
  <c r="N65" i="29" l="1"/>
  <c r="O65" i="29" s="1"/>
  <c r="P65" i="29" s="1"/>
  <c r="K65" i="31" s="1"/>
  <c r="AP16" i="21"/>
  <c r="AS90" i="21"/>
  <c r="AV90" i="21" s="1"/>
  <c r="AY90" i="21" s="1"/>
  <c r="G90" i="31" s="1"/>
  <c r="AR50" i="21"/>
  <c r="AS50" i="21" s="1"/>
  <c r="AV50" i="21" s="1"/>
  <c r="AY50" i="21" s="1"/>
  <c r="G50" i="31" s="1"/>
  <c r="AQ50" i="21"/>
  <c r="AT50" i="21" s="1"/>
  <c r="AW50" i="21" s="1"/>
  <c r="E50" i="31" s="1"/>
  <c r="Q50" i="29"/>
  <c r="R50" i="29" s="1"/>
  <c r="S50" i="29" s="1"/>
  <c r="L50" i="31" s="1"/>
  <c r="X17" i="22"/>
  <c r="AA17" i="22" s="1"/>
  <c r="AD17" i="22" s="1"/>
  <c r="I17" i="31" s="1"/>
  <c r="Y50" i="22"/>
  <c r="AB50" i="22" s="1"/>
  <c r="AE50" i="22" s="1"/>
  <c r="J50" i="31" s="1"/>
  <c r="T50" i="29"/>
  <c r="U50" i="29" s="1"/>
  <c r="V50" i="29" s="1"/>
  <c r="M50" i="31" s="1"/>
  <c r="AF65" i="21"/>
  <c r="X65" i="22"/>
  <c r="AA65" i="22" s="1"/>
  <c r="AD65" i="22" s="1"/>
  <c r="I65" i="31" s="1"/>
  <c r="X19" i="22"/>
  <c r="AA19" i="22" s="1"/>
  <c r="AD19" i="22" s="1"/>
  <c r="I19" i="31" s="1"/>
  <c r="N19" i="29"/>
  <c r="N16" i="29"/>
  <c r="O16" i="29" s="1"/>
  <c r="P16" i="29" s="1"/>
  <c r="K16" i="31" s="1"/>
  <c r="AS91" i="21"/>
  <c r="AV91" i="21" s="1"/>
  <c r="AU91" i="21"/>
  <c r="AX91" i="21" s="1"/>
  <c r="F91" i="31" s="1"/>
  <c r="AP18" i="21"/>
  <c r="AK65" i="21"/>
  <c r="N17" i="29"/>
  <c r="O17" i="29" s="1"/>
  <c r="P17" i="29" s="1"/>
  <c r="K17" i="31" s="1"/>
  <c r="W65" i="22"/>
  <c r="AF17" i="21"/>
  <c r="AA18" i="21"/>
  <c r="AF18" i="21"/>
  <c r="AQ18" i="21" s="1"/>
  <c r="AT18" i="21" s="1"/>
  <c r="AW18" i="21" s="1"/>
  <c r="E18" i="31" s="1"/>
  <c r="X18" i="22"/>
  <c r="AA18" i="22" s="1"/>
  <c r="AD18" i="22" s="1"/>
  <c r="I18" i="31" s="1"/>
  <c r="AF16" i="21"/>
  <c r="AF19" i="21"/>
  <c r="W18" i="22"/>
  <c r="Z18" i="22" s="1"/>
  <c r="AC18" i="22" s="1"/>
  <c r="H18" i="31" s="1"/>
  <c r="W19" i="22"/>
  <c r="W17" i="22"/>
  <c r="Q17" i="29" s="1"/>
  <c r="R17" i="29" s="1"/>
  <c r="S17" i="29" s="1"/>
  <c r="L17" i="31" s="1"/>
  <c r="W16" i="22"/>
  <c r="N18" i="29"/>
  <c r="O18" i="29" s="1"/>
  <c r="P18" i="29" s="1"/>
  <c r="K18" i="31" s="1"/>
  <c r="AK17" i="21"/>
  <c r="AK19" i="21"/>
  <c r="AA17" i="21"/>
  <c r="AP17" i="21"/>
  <c r="AK18" i="21"/>
  <c r="AA19" i="21"/>
  <c r="AQ19" i="21" s="1"/>
  <c r="AP19" i="21"/>
  <c r="AA16" i="21"/>
  <c r="AK16" i="21"/>
  <c r="AR16" i="21" s="1"/>
  <c r="O19" i="29"/>
  <c r="P19" i="29" s="1"/>
  <c r="K19" i="31" s="1"/>
  <c r="AA65" i="21"/>
  <c r="AP65" i="21"/>
  <c r="Q19" i="29" l="1"/>
  <c r="R19" i="29" s="1"/>
  <c r="S19" i="29" s="1"/>
  <c r="L19" i="31" s="1"/>
  <c r="Q65" i="29"/>
  <c r="R65" i="29" s="1"/>
  <c r="S65" i="29" s="1"/>
  <c r="L65" i="31" s="1"/>
  <c r="O90" i="31"/>
  <c r="P90" i="31" s="1"/>
  <c r="AU50" i="21"/>
  <c r="AX50" i="21" s="1"/>
  <c r="F50" i="31" s="1"/>
  <c r="Q18" i="29"/>
  <c r="R18" i="29" s="1"/>
  <c r="S18" i="29" s="1"/>
  <c r="L18" i="31" s="1"/>
  <c r="T18" i="29"/>
  <c r="U18" i="29" s="1"/>
  <c r="V18" i="29" s="1"/>
  <c r="M18" i="31" s="1"/>
  <c r="Y18" i="22"/>
  <c r="AB18" i="22" s="1"/>
  <c r="AE18" i="22" s="1"/>
  <c r="J18" i="31" s="1"/>
  <c r="AQ17" i="21"/>
  <c r="AT17" i="21" s="1"/>
  <c r="AW17" i="21" s="1"/>
  <c r="E17" i="31" s="1"/>
  <c r="AQ65" i="21"/>
  <c r="AT65" i="21" s="1"/>
  <c r="AW65" i="21" s="1"/>
  <c r="E65" i="31" s="1"/>
  <c r="AR18" i="21"/>
  <c r="AU18" i="21" s="1"/>
  <c r="AX18" i="21" s="1"/>
  <c r="F18" i="31" s="1"/>
  <c r="Z65" i="22"/>
  <c r="AC65" i="22" s="1"/>
  <c r="H65" i="31" s="1"/>
  <c r="Q16" i="29"/>
  <c r="R16" i="29" s="1"/>
  <c r="S16" i="29" s="1"/>
  <c r="L16" i="31" s="1"/>
  <c r="AR19" i="21"/>
  <c r="AU19" i="21" s="1"/>
  <c r="AX19" i="21" s="1"/>
  <c r="F19" i="31" s="1"/>
  <c r="AY91" i="21"/>
  <c r="G91" i="31" s="1"/>
  <c r="O91" i="31"/>
  <c r="P91" i="31" s="1"/>
  <c r="AR65" i="21"/>
  <c r="AU65" i="21" s="1"/>
  <c r="AX65" i="21" s="1"/>
  <c r="F65" i="31" s="1"/>
  <c r="AQ16" i="21"/>
  <c r="AT16" i="21" s="1"/>
  <c r="AW16" i="21" s="1"/>
  <c r="E16" i="31" s="1"/>
  <c r="Y19" i="22"/>
  <c r="AB19" i="22" s="1"/>
  <c r="AE19" i="22" s="1"/>
  <c r="J19" i="31" s="1"/>
  <c r="T19" i="29"/>
  <c r="U19" i="29" s="1"/>
  <c r="V19" i="29" s="1"/>
  <c r="M19" i="31" s="1"/>
  <c r="O50" i="31"/>
  <c r="P50" i="31" s="1"/>
  <c r="T65" i="29"/>
  <c r="U65" i="29" s="1"/>
  <c r="V65" i="29" s="1"/>
  <c r="M65" i="31" s="1"/>
  <c r="Y65" i="22"/>
  <c r="AB65" i="22" s="1"/>
  <c r="AE65" i="22" s="1"/>
  <c r="J65" i="31" s="1"/>
  <c r="Z19" i="22"/>
  <c r="AC19" i="22" s="1"/>
  <c r="H19" i="31" s="1"/>
  <c r="T17" i="29"/>
  <c r="U17" i="29" s="1"/>
  <c r="V17" i="29" s="1"/>
  <c r="M17" i="31" s="1"/>
  <c r="Z17" i="22"/>
  <c r="AC17" i="22" s="1"/>
  <c r="H17" i="31" s="1"/>
  <c r="Y17" i="22"/>
  <c r="AB17" i="22" s="1"/>
  <c r="AE17" i="22" s="1"/>
  <c r="J17" i="31" s="1"/>
  <c r="Y16" i="22"/>
  <c r="AB16" i="22" s="1"/>
  <c r="AE16" i="22" s="1"/>
  <c r="J16" i="31" s="1"/>
  <c r="T16" i="29"/>
  <c r="U16" i="29" s="1"/>
  <c r="V16" i="29" s="1"/>
  <c r="M16" i="31" s="1"/>
  <c r="Z16" i="22"/>
  <c r="AC16" i="22" s="1"/>
  <c r="H16" i="31" s="1"/>
  <c r="AT19" i="21"/>
  <c r="AW19" i="21" s="1"/>
  <c r="E19" i="31" s="1"/>
  <c r="AR17" i="21"/>
  <c r="AU16" i="21"/>
  <c r="AX16" i="21" s="1"/>
  <c r="F16" i="31" s="1"/>
  <c r="AS18" i="21" l="1"/>
  <c r="AV18" i="21" s="1"/>
  <c r="O18" i="31" s="1"/>
  <c r="P18" i="31" s="1"/>
  <c r="AS65" i="21"/>
  <c r="AV65" i="21" s="1"/>
  <c r="AY65" i="21" s="1"/>
  <c r="G65" i="31" s="1"/>
  <c r="AS19" i="21"/>
  <c r="AV19" i="21" s="1"/>
  <c r="AY19" i="21" s="1"/>
  <c r="G19" i="31" s="1"/>
  <c r="AS16" i="21"/>
  <c r="AV16" i="21" s="1"/>
  <c r="AY16" i="21" s="1"/>
  <c r="G16" i="31" s="1"/>
  <c r="AS17" i="21"/>
  <c r="AV17" i="21" s="1"/>
  <c r="AU17" i="21"/>
  <c r="AX17" i="21" s="1"/>
  <c r="F17" i="31" s="1"/>
  <c r="O16" i="31"/>
  <c r="P16" i="31" s="1"/>
  <c r="O65" i="31" l="1"/>
  <c r="P65" i="31" s="1"/>
  <c r="AY18" i="21"/>
  <c r="G18" i="31" s="1"/>
  <c r="O19" i="31"/>
  <c r="P19" i="31" s="1"/>
  <c r="AY17" i="21"/>
  <c r="G17" i="31" s="1"/>
  <c r="O17" i="31"/>
  <c r="P17" i="31" s="1"/>
  <c r="D67" i="31" l="1"/>
  <c r="C67" i="31"/>
  <c r="B67" i="31"/>
  <c r="D66" i="31"/>
  <c r="C66" i="31"/>
  <c r="B66" i="31"/>
  <c r="D64" i="31"/>
  <c r="C64" i="31"/>
  <c r="B64" i="31"/>
  <c r="M67" i="29"/>
  <c r="L67" i="29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64" i="22"/>
  <c r="U64" i="22"/>
  <c r="T64" i="22"/>
  <c r="S64" i="22"/>
  <c r="R64" i="22"/>
  <c r="Q64" i="22"/>
  <c r="F64" i="22"/>
  <c r="D64" i="22"/>
  <c r="C64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G64" i="24"/>
  <c r="H64" i="24" s="1"/>
  <c r="I64" i="24" s="1"/>
  <c r="J64" i="24" s="1"/>
  <c r="N64" i="31" s="1"/>
  <c r="N67" i="29" l="1"/>
  <c r="AF67" i="21"/>
  <c r="X64" i="22"/>
  <c r="AA64" i="22" s="1"/>
  <c r="AD64" i="22" s="1"/>
  <c r="I64" i="31" s="1"/>
  <c r="X67" i="22"/>
  <c r="AA67" i="22" s="1"/>
  <c r="AD67" i="22" s="1"/>
  <c r="I67" i="31" s="1"/>
  <c r="AF66" i="21"/>
  <c r="AK67" i="21"/>
  <c r="AF64" i="21"/>
  <c r="W64" i="22"/>
  <c r="Y64" i="22" s="1"/>
  <c r="AB64" i="22" s="1"/>
  <c r="AE64" i="22" s="1"/>
  <c r="J64" i="31" s="1"/>
  <c r="N64" i="29"/>
  <c r="O64" i="29" s="1"/>
  <c r="P64" i="29" s="1"/>
  <c r="K64" i="31" s="1"/>
  <c r="AA67" i="21"/>
  <c r="AQ67" i="21" s="1"/>
  <c r="AT67" i="21" s="1"/>
  <c r="AW67" i="21" s="1"/>
  <c r="E67" i="31" s="1"/>
  <c r="AP67" i="21"/>
  <c r="AK66" i="21"/>
  <c r="AA66" i="21"/>
  <c r="AP66" i="21"/>
  <c r="W67" i="22"/>
  <c r="T67" i="29" s="1"/>
  <c r="U67" i="29" s="1"/>
  <c r="X66" i="22"/>
  <c r="AA66" i="22" s="1"/>
  <c r="AD66" i="22" s="1"/>
  <c r="I66" i="31" s="1"/>
  <c r="W66" i="22"/>
  <c r="Z66" i="22" s="1"/>
  <c r="AC66" i="22" s="1"/>
  <c r="H66" i="31" s="1"/>
  <c r="N66" i="29"/>
  <c r="O66" i="29" s="1"/>
  <c r="P66" i="29" s="1"/>
  <c r="K66" i="31" s="1"/>
  <c r="AK64" i="21"/>
  <c r="AA64" i="21"/>
  <c r="AP64" i="21"/>
  <c r="O67" i="29"/>
  <c r="P67" i="29" s="1"/>
  <c r="K67" i="31" s="1"/>
  <c r="AR67" i="21" l="1"/>
  <c r="AS67" i="21" s="1"/>
  <c r="AV67" i="21" s="1"/>
  <c r="AY67" i="21" s="1"/>
  <c r="G67" i="31" s="1"/>
  <c r="AR66" i="21"/>
  <c r="AQ66" i="21"/>
  <c r="AT66" i="21" s="1"/>
  <c r="AW66" i="21" s="1"/>
  <c r="E66" i="31" s="1"/>
  <c r="Z67" i="22"/>
  <c r="AC67" i="22" s="1"/>
  <c r="H67" i="31" s="1"/>
  <c r="T64" i="29"/>
  <c r="U64" i="29" s="1"/>
  <c r="V64" i="29" s="1"/>
  <c r="M64" i="31" s="1"/>
  <c r="Q67" i="29"/>
  <c r="R67" i="29" s="1"/>
  <c r="S67" i="29" s="1"/>
  <c r="L67" i="31" s="1"/>
  <c r="Q66" i="29"/>
  <c r="R66" i="29" s="1"/>
  <c r="S66" i="29" s="1"/>
  <c r="L66" i="31" s="1"/>
  <c r="Q64" i="29"/>
  <c r="R64" i="29" s="1"/>
  <c r="S64" i="29" s="1"/>
  <c r="L64" i="31" s="1"/>
  <c r="Z64" i="22"/>
  <c r="AC64" i="22" s="1"/>
  <c r="H64" i="31" s="1"/>
  <c r="Y67" i="22"/>
  <c r="AB67" i="22" s="1"/>
  <c r="AE67" i="22" s="1"/>
  <c r="J67" i="31" s="1"/>
  <c r="AQ64" i="21"/>
  <c r="AT64" i="21" s="1"/>
  <c r="AW64" i="21" s="1"/>
  <c r="E64" i="31" s="1"/>
  <c r="Y66" i="22"/>
  <c r="AB66" i="22" s="1"/>
  <c r="AE66" i="22" s="1"/>
  <c r="J66" i="31" s="1"/>
  <c r="T66" i="29"/>
  <c r="U66" i="29" s="1"/>
  <c r="V66" i="29" s="1"/>
  <c r="M66" i="31" s="1"/>
  <c r="AR64" i="21"/>
  <c r="V67" i="29"/>
  <c r="M67" i="31" s="1"/>
  <c r="AU66" i="21"/>
  <c r="AX66" i="21" s="1"/>
  <c r="F66" i="31" s="1"/>
  <c r="AU67" i="21" l="1"/>
  <c r="AX67" i="21" s="1"/>
  <c r="F67" i="31" s="1"/>
  <c r="AS66" i="21"/>
  <c r="AV66" i="21" s="1"/>
  <c r="AY66" i="21" s="1"/>
  <c r="G66" i="31" s="1"/>
  <c r="O67" i="31"/>
  <c r="P67" i="31" s="1"/>
  <c r="AS64" i="21"/>
  <c r="AV64" i="21" s="1"/>
  <c r="AU64" i="21"/>
  <c r="AX64" i="21" s="1"/>
  <c r="F64" i="31" s="1"/>
  <c r="O66" i="31" l="1"/>
  <c r="P66" i="31" s="1"/>
  <c r="AY64" i="21"/>
  <c r="G64" i="31" s="1"/>
  <c r="O64" i="31"/>
  <c r="P64" i="31" s="1"/>
  <c r="F40" i="21" l="1"/>
  <c r="V39" i="22" l="1"/>
  <c r="F48" i="22" l="1"/>
  <c r="D48" i="31"/>
  <c r="C48" i="31"/>
  <c r="B48" i="31"/>
  <c r="M48" i="29"/>
  <c r="L48" i="29"/>
  <c r="F48" i="29"/>
  <c r="D48" i="29"/>
  <c r="C48" i="29"/>
  <c r="X48" i="22"/>
  <c r="AA48" i="22" s="1"/>
  <c r="AD48" i="22" s="1"/>
  <c r="I48" i="31" s="1"/>
  <c r="V48" i="22"/>
  <c r="U48" i="22"/>
  <c r="T48" i="22"/>
  <c r="S48" i="22"/>
  <c r="R48" i="22"/>
  <c r="Q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P48" i="21" l="1"/>
  <c r="W48" i="22"/>
  <c r="Z48" i="22" s="1"/>
  <c r="AC48" i="22" s="1"/>
  <c r="H48" i="31" s="1"/>
  <c r="N48" i="29"/>
  <c r="O48" i="29" s="1"/>
  <c r="P48" i="29" s="1"/>
  <c r="K48" i="31" s="1"/>
  <c r="AA48" i="21"/>
  <c r="AF48" i="21"/>
  <c r="AK48" i="21"/>
  <c r="AR48" i="21" s="1"/>
  <c r="AU48" i="21" s="1"/>
  <c r="AX48" i="21" s="1"/>
  <c r="F48" i="31" s="1"/>
  <c r="D69" i="29"/>
  <c r="Y48" i="22" l="1"/>
  <c r="AB48" i="22" s="1"/>
  <c r="AE48" i="22" s="1"/>
  <c r="J48" i="31" s="1"/>
  <c r="T48" i="29"/>
  <c r="U48" i="29" s="1"/>
  <c r="V48" i="29" s="1"/>
  <c r="M48" i="31" s="1"/>
  <c r="Q48" i="29"/>
  <c r="R48" i="29" s="1"/>
  <c r="S48" i="29" s="1"/>
  <c r="L48" i="31" s="1"/>
  <c r="AQ48" i="21"/>
  <c r="AT48" i="21" s="1"/>
  <c r="AW48" i="21" s="1"/>
  <c r="E48" i="31" s="1"/>
  <c r="AS48" i="21"/>
  <c r="AV48" i="21" s="1"/>
  <c r="AY48" i="21" s="1"/>
  <c r="G48" i="31" s="1"/>
  <c r="D5" i="31"/>
  <c r="C5" i="31"/>
  <c r="B5" i="31"/>
  <c r="M5" i="29"/>
  <c r="L5" i="29"/>
  <c r="F5" i="29"/>
  <c r="D5" i="29"/>
  <c r="C5" i="29"/>
  <c r="F5" i="22"/>
  <c r="V5" i="22"/>
  <c r="U5" i="22"/>
  <c r="T5" i="22"/>
  <c r="S5" i="22"/>
  <c r="R5" i="22"/>
  <c r="Q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W5" i="22" l="1"/>
  <c r="AF5" i="21"/>
  <c r="O48" i="31"/>
  <c r="P48" i="31" s="1"/>
  <c r="X5" i="22"/>
  <c r="AA5" i="22" s="1"/>
  <c r="AD5" i="22" s="1"/>
  <c r="I5" i="31" s="1"/>
  <c r="AK5" i="21"/>
  <c r="AA5" i="21"/>
  <c r="AQ5" i="21" s="1"/>
  <c r="AP5" i="21"/>
  <c r="N5" i="29"/>
  <c r="Q5" i="29" s="1"/>
  <c r="R5" i="29" s="1"/>
  <c r="S5" i="29" s="1"/>
  <c r="L5" i="31" s="1"/>
  <c r="Z5" i="22"/>
  <c r="AC5" i="22" s="1"/>
  <c r="H5" i="31" s="1"/>
  <c r="D39" i="22"/>
  <c r="Y5" i="22" l="1"/>
  <c r="AB5" i="22" s="1"/>
  <c r="AE5" i="22" s="1"/>
  <c r="J5" i="31" s="1"/>
  <c r="AR5" i="21"/>
  <c r="AU5" i="21" s="1"/>
  <c r="AX5" i="21" s="1"/>
  <c r="F5" i="31" s="1"/>
  <c r="AT5" i="21"/>
  <c r="AW5" i="21" s="1"/>
  <c r="E5" i="31" s="1"/>
  <c r="O5" i="29"/>
  <c r="P5" i="29" s="1"/>
  <c r="K5" i="31" s="1"/>
  <c r="T5" i="29"/>
  <c r="U5" i="29" s="1"/>
  <c r="V5" i="29" s="1"/>
  <c r="M5" i="31" s="1"/>
  <c r="AS5" i="21" l="1"/>
  <c r="AV5" i="21" s="1"/>
  <c r="AY5" i="21" s="1"/>
  <c r="G5" i="31" s="1"/>
  <c r="O5" i="31" l="1"/>
  <c r="P5" i="31" s="1"/>
  <c r="D53" i="31"/>
  <c r="C53" i="31"/>
  <c r="B53" i="31"/>
  <c r="M53" i="29"/>
  <c r="L53" i="29"/>
  <c r="F53" i="29"/>
  <c r="D53" i="29"/>
  <c r="C53" i="29"/>
  <c r="V53" i="22"/>
  <c r="U53" i="22"/>
  <c r="X53" i="22" s="1"/>
  <c r="AA53" i="22" s="1"/>
  <c r="AD53" i="22" s="1"/>
  <c r="I53" i="31" s="1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F53" i="21" s="1"/>
  <c r="AB53" i="21"/>
  <c r="AC53" i="21" s="1"/>
  <c r="Z53" i="21"/>
  <c r="Y53" i="21"/>
  <c r="X53" i="21"/>
  <c r="W53" i="21"/>
  <c r="F53" i="21"/>
  <c r="D53" i="21"/>
  <c r="C53" i="21"/>
  <c r="G53" i="24"/>
  <c r="H53" i="24" s="1"/>
  <c r="I53" i="24" s="1"/>
  <c r="J53" i="24" s="1"/>
  <c r="N53" i="31" s="1"/>
  <c r="B86" i="31"/>
  <c r="B87" i="31"/>
  <c r="AA53" i="21" l="1"/>
  <c r="N53" i="29"/>
  <c r="AP53" i="21"/>
  <c r="AK53" i="21"/>
  <c r="AQ53" i="21"/>
  <c r="AT53" i="21" s="1"/>
  <c r="AW53" i="21" s="1"/>
  <c r="E53" i="31" s="1"/>
  <c r="W53" i="22"/>
  <c r="Q53" i="29" s="1"/>
  <c r="R53" i="29" s="1"/>
  <c r="S53" i="29" s="1"/>
  <c r="L53" i="31" s="1"/>
  <c r="O53" i="29"/>
  <c r="P53" i="29" s="1"/>
  <c r="K53" i="31" s="1"/>
  <c r="D11" i="3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1" i="24"/>
  <c r="H11" i="24" s="1"/>
  <c r="I11" i="24" s="1"/>
  <c r="J11" i="24" s="1"/>
  <c r="N11" i="31" s="1"/>
  <c r="AR53" i="21" l="1"/>
  <c r="AU53" i="21" s="1"/>
  <c r="AX53" i="21" s="1"/>
  <c r="F53" i="31" s="1"/>
  <c r="T53" i="29"/>
  <c r="U53" i="29" s="1"/>
  <c r="V53" i="29" s="1"/>
  <c r="M53" i="31" s="1"/>
  <c r="N11" i="29"/>
  <c r="O11" i="29" s="1"/>
  <c r="P11" i="29" s="1"/>
  <c r="K11" i="31" s="1"/>
  <c r="Z53" i="22"/>
  <c r="AC53" i="22" s="1"/>
  <c r="H53" i="31" s="1"/>
  <c r="Y53" i="22"/>
  <c r="AB53" i="22" s="1"/>
  <c r="AE53" i="22" s="1"/>
  <c r="J53" i="31" s="1"/>
  <c r="AP11" i="21"/>
  <c r="X11" i="22"/>
  <c r="AA11" i="22" s="1"/>
  <c r="AD11" i="22" s="1"/>
  <c r="I11" i="31" s="1"/>
  <c r="AA11" i="21"/>
  <c r="AF11" i="21"/>
  <c r="W11" i="22"/>
  <c r="Z11" i="22" s="1"/>
  <c r="AC11" i="22" s="1"/>
  <c r="H11" i="31" s="1"/>
  <c r="AK11" i="21"/>
  <c r="B101" i="31"/>
  <c r="B100" i="31"/>
  <c r="B23" i="31"/>
  <c r="B26" i="31"/>
  <c r="AS53" i="21" l="1"/>
  <c r="AV53" i="21" s="1"/>
  <c r="AY53" i="21" s="1"/>
  <c r="G53" i="31" s="1"/>
  <c r="AR11" i="2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Y11" i="22"/>
  <c r="AB11" i="22" s="1"/>
  <c r="AE11" i="22" s="1"/>
  <c r="J11" i="31" s="1"/>
  <c r="Q11" i="29"/>
  <c r="R11" i="29" s="1"/>
  <c r="S11" i="29" s="1"/>
  <c r="L11" i="31" s="1"/>
  <c r="C4" i="21"/>
  <c r="C6" i="21"/>
  <c r="C7" i="21"/>
  <c r="C8" i="21"/>
  <c r="C9" i="21"/>
  <c r="C10" i="21"/>
  <c r="C12" i="21"/>
  <c r="C13" i="21"/>
  <c r="C14" i="21"/>
  <c r="C15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52" i="21"/>
  <c r="C54" i="21"/>
  <c r="C55" i="21"/>
  <c r="C56" i="21"/>
  <c r="C57" i="21"/>
  <c r="C58" i="21"/>
  <c r="C59" i="21"/>
  <c r="C60" i="21"/>
  <c r="C68" i="21"/>
  <c r="C69" i="21"/>
  <c r="C71" i="21"/>
  <c r="C72" i="21"/>
  <c r="C73" i="21"/>
  <c r="C74" i="21"/>
  <c r="C75" i="21"/>
  <c r="C80" i="21"/>
  <c r="C81" i="21"/>
  <c r="C84" i="21"/>
  <c r="C85" i="21"/>
  <c r="C86" i="21"/>
  <c r="C87" i="21"/>
  <c r="C88" i="21"/>
  <c r="C89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O53" i="31" l="1"/>
  <c r="P53" i="31" s="1"/>
  <c r="AS11" i="21"/>
  <c r="AV11" i="21" s="1"/>
  <c r="AY11" i="21" s="1"/>
  <c r="G11" i="31" s="1"/>
  <c r="D84" i="31"/>
  <c r="C84" i="31"/>
  <c r="B84" i="31"/>
  <c r="D81" i="31"/>
  <c r="C81" i="31"/>
  <c r="B81" i="31"/>
  <c r="M84" i="29"/>
  <c r="L84" i="29"/>
  <c r="F84" i="29"/>
  <c r="D84" i="29"/>
  <c r="C84" i="29"/>
  <c r="M81" i="29"/>
  <c r="L81" i="29"/>
  <c r="F81" i="29"/>
  <c r="D81" i="29"/>
  <c r="C81" i="29"/>
  <c r="V81" i="22"/>
  <c r="U81" i="22"/>
  <c r="T81" i="22"/>
  <c r="S81" i="22"/>
  <c r="R81" i="22"/>
  <c r="Q81" i="22"/>
  <c r="F81" i="22"/>
  <c r="D81" i="22"/>
  <c r="C81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G84" i="24"/>
  <c r="H84" i="24" s="1"/>
  <c r="I84" i="24" s="1"/>
  <c r="J84" i="24" s="1"/>
  <c r="N84" i="31" s="1"/>
  <c r="G81" i="24"/>
  <c r="H81" i="24" s="1"/>
  <c r="I81" i="24" s="1"/>
  <c r="J81" i="24" s="1"/>
  <c r="N81" i="31" s="1"/>
  <c r="O11" i="31" l="1"/>
  <c r="P11" i="31" s="1"/>
  <c r="AP84" i="21"/>
  <c r="X81" i="22"/>
  <c r="AA81" i="22" s="1"/>
  <c r="AD81" i="22" s="1"/>
  <c r="I81" i="31" s="1"/>
  <c r="N84" i="29"/>
  <c r="O84" i="29" s="1"/>
  <c r="P84" i="29" s="1"/>
  <c r="K84" i="31" s="1"/>
  <c r="AA84" i="21"/>
  <c r="AA81" i="21"/>
  <c r="AP81" i="21"/>
  <c r="AF81" i="21"/>
  <c r="I84" i="31"/>
  <c r="AK84" i="21"/>
  <c r="AR84" i="21" s="1"/>
  <c r="AU84" i="21" s="1"/>
  <c r="AX84" i="21" s="1"/>
  <c r="F84" i="31" s="1"/>
  <c r="AK81" i="21"/>
  <c r="AF84" i="21"/>
  <c r="W81" i="22"/>
  <c r="Z81" i="22" s="1"/>
  <c r="AC81" i="22" s="1"/>
  <c r="H81" i="31" s="1"/>
  <c r="N81" i="29"/>
  <c r="O81" i="29" s="1"/>
  <c r="P81" i="29" s="1"/>
  <c r="K81" i="31" s="1"/>
  <c r="F57" i="21"/>
  <c r="D57" i="31"/>
  <c r="C57" i="31"/>
  <c r="B57" i="31"/>
  <c r="B58" i="31"/>
  <c r="C58" i="31"/>
  <c r="D58" i="31"/>
  <c r="M57" i="29"/>
  <c r="L57" i="29"/>
  <c r="F57" i="29"/>
  <c r="D57" i="29"/>
  <c r="C57" i="29"/>
  <c r="V57" i="22"/>
  <c r="U57" i="22"/>
  <c r="T57" i="22"/>
  <c r="S57" i="22"/>
  <c r="R57" i="22"/>
  <c r="Q57" i="22"/>
  <c r="F57" i="22"/>
  <c r="D57" i="22"/>
  <c r="C57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D57" i="21"/>
  <c r="G57" i="24"/>
  <c r="H57" i="24" s="1"/>
  <c r="I57" i="24" s="1"/>
  <c r="J57" i="24" s="1"/>
  <c r="N57" i="31" s="1"/>
  <c r="AF57" i="21" l="1"/>
  <c r="N57" i="29"/>
  <c r="O57" i="29" s="1"/>
  <c r="P57" i="29" s="1"/>
  <c r="K57" i="31" s="1"/>
  <c r="Y81" i="22"/>
  <c r="AB81" i="22" s="1"/>
  <c r="AE81" i="22" s="1"/>
  <c r="J81" i="31" s="1"/>
  <c r="AQ81" i="21"/>
  <c r="AT81" i="21" s="1"/>
  <c r="AW81" i="21" s="1"/>
  <c r="E81" i="31" s="1"/>
  <c r="Q84" i="29"/>
  <c r="R84" i="29" s="1"/>
  <c r="S84" i="29" s="1"/>
  <c r="L84" i="31" s="1"/>
  <c r="Q81" i="29"/>
  <c r="R81" i="29" s="1"/>
  <c r="S81" i="29" s="1"/>
  <c r="L81" i="31" s="1"/>
  <c r="J84" i="31"/>
  <c r="T84" i="29"/>
  <c r="U84" i="29" s="1"/>
  <c r="V84" i="29" s="1"/>
  <c r="M84" i="31" s="1"/>
  <c r="H84" i="31"/>
  <c r="AQ84" i="21"/>
  <c r="AT84" i="21" s="1"/>
  <c r="AW84" i="21" s="1"/>
  <c r="E84" i="31" s="1"/>
  <c r="W57" i="22"/>
  <c r="X57" i="22"/>
  <c r="AA57" i="22" s="1"/>
  <c r="AD57" i="22" s="1"/>
  <c r="I57" i="31" s="1"/>
  <c r="T81" i="29"/>
  <c r="U81" i="29" s="1"/>
  <c r="V81" i="29" s="1"/>
  <c r="M81" i="31" s="1"/>
  <c r="AR81" i="21"/>
  <c r="AP57" i="21"/>
  <c r="AK57" i="21"/>
  <c r="AA57" i="21"/>
  <c r="AQ57" i="21" s="1"/>
  <c r="AT57" i="21" s="1"/>
  <c r="AW57" i="21" s="1"/>
  <c r="E57" i="31" s="1"/>
  <c r="D97" i="21"/>
  <c r="Q57" i="29" l="1"/>
  <c r="R57" i="29" s="1"/>
  <c r="S57" i="29" s="1"/>
  <c r="L57" i="31" s="1"/>
  <c r="AS84" i="21"/>
  <c r="AV84" i="21" s="1"/>
  <c r="AY84" i="21" s="1"/>
  <c r="G84" i="31" s="1"/>
  <c r="Z57" i="22"/>
  <c r="AC57" i="22" s="1"/>
  <c r="H57" i="31" s="1"/>
  <c r="T57" i="29"/>
  <c r="U57" i="29" s="1"/>
  <c r="V57" i="29" s="1"/>
  <c r="M57" i="31" s="1"/>
  <c r="AU81" i="21"/>
  <c r="AX81" i="21" s="1"/>
  <c r="F81" i="31" s="1"/>
  <c r="AS81" i="21"/>
  <c r="AV81" i="21" s="1"/>
  <c r="Y57" i="22"/>
  <c r="AB57" i="22" s="1"/>
  <c r="AE57" i="22" s="1"/>
  <c r="J57" i="31" s="1"/>
  <c r="AR57" i="21"/>
  <c r="AU57" i="21" s="1"/>
  <c r="AX57" i="21" s="1"/>
  <c r="F57" i="31" s="1"/>
  <c r="V94" i="22"/>
  <c r="O84" i="31" l="1"/>
  <c r="P84" i="31" s="1"/>
  <c r="AY81" i="21"/>
  <c r="G81" i="31" s="1"/>
  <c r="O81" i="31"/>
  <c r="P81" i="31" s="1"/>
  <c r="AS57" i="21"/>
  <c r="AV57" i="21" s="1"/>
  <c r="Q6" i="22"/>
  <c r="R6" i="22"/>
  <c r="S6" i="22"/>
  <c r="D6" i="31"/>
  <c r="C6" i="31"/>
  <c r="B6" i="31"/>
  <c r="M6" i="29"/>
  <c r="L6" i="29"/>
  <c r="F6" i="29"/>
  <c r="D6" i="29"/>
  <c r="C6" i="29"/>
  <c r="V6" i="22"/>
  <c r="U6" i="22"/>
  <c r="T6" i="22"/>
  <c r="F6" i="22"/>
  <c r="D6" i="22"/>
  <c r="C6" i="22"/>
  <c r="C7" i="22"/>
  <c r="D7" i="22"/>
  <c r="F7" i="22"/>
  <c r="Q7" i="22"/>
  <c r="R7" i="22"/>
  <c r="S7" i="22"/>
  <c r="T7" i="22"/>
  <c r="U7" i="22"/>
  <c r="V7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W6" i="22" l="1"/>
  <c r="Z6" i="22" s="1"/>
  <c r="AC6" i="22" s="1"/>
  <c r="H6" i="31" s="1"/>
  <c r="AY57" i="21"/>
  <c r="G57" i="31" s="1"/>
  <c r="O57" i="31"/>
  <c r="P57" i="31" s="1"/>
  <c r="AF6" i="21"/>
  <c r="AA6" i="21"/>
  <c r="AP6" i="21"/>
  <c r="N6" i="29"/>
  <c r="AK6" i="21"/>
  <c r="X6" i="22"/>
  <c r="X7" i="22"/>
  <c r="AA7" i="22" s="1"/>
  <c r="AD7" i="22" s="1"/>
  <c r="I7" i="31" s="1"/>
  <c r="W7" i="22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D86" i="31"/>
  <c r="C86" i="31"/>
  <c r="M86" i="29"/>
  <c r="L86" i="29"/>
  <c r="F86" i="29"/>
  <c r="D86" i="29"/>
  <c r="C86" i="29"/>
  <c r="V86" i="22"/>
  <c r="U86" i="22"/>
  <c r="T86" i="22"/>
  <c r="S86" i="22"/>
  <c r="R86" i="22"/>
  <c r="Q86" i="22"/>
  <c r="F86" i="22"/>
  <c r="D86" i="22"/>
  <c r="C86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G86" i="24"/>
  <c r="H86" i="24" s="1"/>
  <c r="I86" i="24" s="1"/>
  <c r="J86" i="24" s="1"/>
  <c r="N86" i="31" s="1"/>
  <c r="D37" i="31"/>
  <c r="C37" i="31"/>
  <c r="B37" i="31"/>
  <c r="D36" i="31"/>
  <c r="C36" i="31"/>
  <c r="B36" i="31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M37" i="29"/>
  <c r="L37" i="29"/>
  <c r="F37" i="29"/>
  <c r="D37" i="29"/>
  <c r="C37" i="29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G34" i="24"/>
  <c r="H34" i="24" s="1"/>
  <c r="I34" i="24" s="1"/>
  <c r="J34" i="24" s="1"/>
  <c r="N34" i="31" s="1"/>
  <c r="G33" i="24"/>
  <c r="H33" i="24" s="1"/>
  <c r="I33" i="24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D22" i="31"/>
  <c r="C22" i="31"/>
  <c r="B22" i="31"/>
  <c r="D21" i="31"/>
  <c r="C21" i="31"/>
  <c r="B21" i="31"/>
  <c r="D20" i="31"/>
  <c r="C20" i="31"/>
  <c r="B20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0" i="31"/>
  <c r="C10" i="31"/>
  <c r="B10" i="31"/>
  <c r="D9" i="31"/>
  <c r="C9" i="31"/>
  <c r="B9" i="31"/>
  <c r="D8" i="31"/>
  <c r="C8" i="31"/>
  <c r="B8" i="31"/>
  <c r="D7" i="31"/>
  <c r="C7" i="31"/>
  <c r="B7" i="31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G22" i="24"/>
  <c r="H22" i="24" s="1"/>
  <c r="I22" i="24" s="1"/>
  <c r="J22" i="24" s="1"/>
  <c r="N22" i="31" s="1"/>
  <c r="G21" i="24"/>
  <c r="H21" i="24" s="1"/>
  <c r="I21" i="24" s="1"/>
  <c r="G20" i="24"/>
  <c r="H20" i="24" s="1"/>
  <c r="I20" i="24" s="1"/>
  <c r="J20" i="24" s="1"/>
  <c r="N20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D29" i="29"/>
  <c r="D52" i="21"/>
  <c r="D98" i="21"/>
  <c r="D99" i="21"/>
  <c r="D100" i="21"/>
  <c r="D101" i="21"/>
  <c r="D102" i="21"/>
  <c r="D103" i="21"/>
  <c r="D23" i="21"/>
  <c r="D24" i="21"/>
  <c r="D25" i="21"/>
  <c r="D26" i="21"/>
  <c r="D27" i="21"/>
  <c r="D28" i="21"/>
  <c r="D29" i="21"/>
  <c r="D30" i="21"/>
  <c r="D38" i="21"/>
  <c r="D39" i="21"/>
  <c r="D40" i="21"/>
  <c r="D41" i="21"/>
  <c r="D42" i="21"/>
  <c r="D43" i="21"/>
  <c r="D44" i="21"/>
  <c r="D45" i="21"/>
  <c r="D46" i="21"/>
  <c r="D47" i="21"/>
  <c r="D54" i="21"/>
  <c r="D55" i="21"/>
  <c r="D56" i="21"/>
  <c r="D58" i="21"/>
  <c r="D59" i="21"/>
  <c r="D60" i="21"/>
  <c r="D68" i="21"/>
  <c r="D69" i="21"/>
  <c r="D71" i="21"/>
  <c r="D72" i="21"/>
  <c r="D73" i="21"/>
  <c r="D74" i="21"/>
  <c r="D75" i="21"/>
  <c r="D80" i="21"/>
  <c r="D85" i="21"/>
  <c r="D87" i="21"/>
  <c r="D88" i="21"/>
  <c r="D89" i="21"/>
  <c r="D92" i="21"/>
  <c r="D93" i="21"/>
  <c r="D94" i="21"/>
  <c r="D95" i="21"/>
  <c r="D96" i="21"/>
  <c r="F40" i="29"/>
  <c r="M102" i="29"/>
  <c r="L102" i="29"/>
  <c r="L100" i="29"/>
  <c r="C103" i="22"/>
  <c r="D26" i="31"/>
  <c r="C26" i="31"/>
  <c r="M26" i="29"/>
  <c r="L26" i="29"/>
  <c r="F26" i="29"/>
  <c r="D26" i="29"/>
  <c r="C26" i="29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69" i="31"/>
  <c r="C69" i="31"/>
  <c r="B69" i="31"/>
  <c r="M69" i="29"/>
  <c r="L69" i="29"/>
  <c r="F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G69" i="24"/>
  <c r="H69" i="24" s="1"/>
  <c r="I69" i="24" s="1"/>
  <c r="J69" i="24" s="1"/>
  <c r="N69" i="31" s="1"/>
  <c r="D103" i="31"/>
  <c r="C103" i="31"/>
  <c r="B103" i="31"/>
  <c r="M103" i="29"/>
  <c r="L103" i="29"/>
  <c r="F103" i="29"/>
  <c r="D103" i="29"/>
  <c r="C103" i="29"/>
  <c r="V103" i="22"/>
  <c r="U103" i="22"/>
  <c r="T103" i="22"/>
  <c r="S103" i="22"/>
  <c r="R103" i="22"/>
  <c r="Q103" i="22"/>
  <c r="F103" i="22"/>
  <c r="D103" i="22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F103" i="21"/>
  <c r="G103" i="24"/>
  <c r="H103" i="24" s="1"/>
  <c r="I103" i="24" s="1"/>
  <c r="J103" i="24" s="1"/>
  <c r="N103" i="31" s="1"/>
  <c r="D96" i="31"/>
  <c r="C96" i="31"/>
  <c r="B96" i="31"/>
  <c r="M96" i="29"/>
  <c r="L96" i="29"/>
  <c r="F96" i="29"/>
  <c r="D96" i="29"/>
  <c r="C96" i="29"/>
  <c r="V96" i="22"/>
  <c r="U96" i="22"/>
  <c r="T96" i="22"/>
  <c r="S96" i="22"/>
  <c r="R96" i="22"/>
  <c r="Q96" i="22"/>
  <c r="F96" i="22"/>
  <c r="D96" i="22"/>
  <c r="C96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G96" i="24"/>
  <c r="H96" i="24" s="1"/>
  <c r="I96" i="24" s="1"/>
  <c r="J96" i="24" s="1"/>
  <c r="N96" i="31" s="1"/>
  <c r="D94" i="31"/>
  <c r="C94" i="31"/>
  <c r="B94" i="31"/>
  <c r="M94" i="29"/>
  <c r="L94" i="29"/>
  <c r="F94" i="29"/>
  <c r="D94" i="29"/>
  <c r="C94" i="29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G94" i="24"/>
  <c r="H94" i="24" s="1"/>
  <c r="I94" i="24" s="1"/>
  <c r="J94" i="24" s="1"/>
  <c r="N94" i="31" s="1"/>
  <c r="D68" i="31"/>
  <c r="C68" i="31"/>
  <c r="B68" i="31"/>
  <c r="M68" i="29"/>
  <c r="L68" i="29"/>
  <c r="F68" i="29"/>
  <c r="D68" i="29"/>
  <c r="C68" i="29"/>
  <c r="V68" i="22"/>
  <c r="U68" i="22"/>
  <c r="T68" i="22"/>
  <c r="S68" i="22"/>
  <c r="R68" i="22"/>
  <c r="Q68" i="22"/>
  <c r="F68" i="22"/>
  <c r="D68" i="22"/>
  <c r="C68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G68" i="24"/>
  <c r="H68" i="24" s="1"/>
  <c r="I68" i="24" s="1"/>
  <c r="J68" i="24" s="1"/>
  <c r="N68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D40" i="31"/>
  <c r="C40" i="31"/>
  <c r="B40" i="31"/>
  <c r="D40" i="29"/>
  <c r="C40" i="29"/>
  <c r="M40" i="29"/>
  <c r="L40" i="29"/>
  <c r="V40" i="22"/>
  <c r="U40" i="22"/>
  <c r="T40" i="22"/>
  <c r="S40" i="22"/>
  <c r="R40" i="22"/>
  <c r="Q40" i="22"/>
  <c r="F40" i="22"/>
  <c r="D40" i="22"/>
  <c r="C40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B28" i="31"/>
  <c r="B27" i="31"/>
  <c r="C28" i="29"/>
  <c r="C27" i="29"/>
  <c r="C29" i="22"/>
  <c r="C28" i="22"/>
  <c r="C27" i="22"/>
  <c r="C28" i="31"/>
  <c r="C27" i="31"/>
  <c r="D28" i="29"/>
  <c r="D27" i="29"/>
  <c r="D28" i="22"/>
  <c r="D27" i="22"/>
  <c r="D28" i="31"/>
  <c r="D27" i="31"/>
  <c r="M28" i="29"/>
  <c r="L28" i="29"/>
  <c r="F28" i="29"/>
  <c r="M27" i="29"/>
  <c r="L27" i="29"/>
  <c r="F27" i="29"/>
  <c r="V28" i="22"/>
  <c r="U28" i="22"/>
  <c r="T28" i="22"/>
  <c r="S28" i="22"/>
  <c r="R28" i="22"/>
  <c r="Q28" i="22"/>
  <c r="F28" i="22"/>
  <c r="V27" i="22"/>
  <c r="U27" i="22"/>
  <c r="T27" i="22"/>
  <c r="S27" i="22"/>
  <c r="R27" i="22"/>
  <c r="Q27" i="22"/>
  <c r="F27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C38" i="22"/>
  <c r="D38" i="22"/>
  <c r="F38" i="22"/>
  <c r="Q38" i="22"/>
  <c r="R38" i="22"/>
  <c r="S38" i="22"/>
  <c r="T38" i="22"/>
  <c r="U38" i="22"/>
  <c r="V38" i="22"/>
  <c r="C39" i="22"/>
  <c r="F39" i="22"/>
  <c r="Q39" i="22"/>
  <c r="R39" i="22"/>
  <c r="S39" i="22"/>
  <c r="T39" i="22"/>
  <c r="U39" i="22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D97" i="31"/>
  <c r="C97" i="31"/>
  <c r="B97" i="31"/>
  <c r="D95" i="31"/>
  <c r="C95" i="31"/>
  <c r="B95" i="31"/>
  <c r="D93" i="31"/>
  <c r="C93" i="31"/>
  <c r="B93" i="31"/>
  <c r="M97" i="29"/>
  <c r="L97" i="29"/>
  <c r="F97" i="29"/>
  <c r="D97" i="29"/>
  <c r="C97" i="29"/>
  <c r="M95" i="29"/>
  <c r="L95" i="29"/>
  <c r="F95" i="29"/>
  <c r="D95" i="29"/>
  <c r="C95" i="29"/>
  <c r="M93" i="29"/>
  <c r="L93" i="29"/>
  <c r="F93" i="29"/>
  <c r="D93" i="29"/>
  <c r="C93" i="29"/>
  <c r="V97" i="22"/>
  <c r="U97" i="22"/>
  <c r="T97" i="22"/>
  <c r="S97" i="22"/>
  <c r="R97" i="22"/>
  <c r="Q97" i="22"/>
  <c r="F97" i="22"/>
  <c r="D97" i="22"/>
  <c r="C97" i="22"/>
  <c r="V95" i="22"/>
  <c r="U95" i="22"/>
  <c r="T95" i="22"/>
  <c r="S95" i="22"/>
  <c r="R95" i="22"/>
  <c r="Q95" i="22"/>
  <c r="F95" i="22"/>
  <c r="D95" i="22"/>
  <c r="C95" i="22"/>
  <c r="V93" i="22"/>
  <c r="U93" i="22"/>
  <c r="T93" i="22"/>
  <c r="S93" i="22"/>
  <c r="R93" i="22"/>
  <c r="Q93" i="22"/>
  <c r="F93" i="22"/>
  <c r="D93" i="22"/>
  <c r="C93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G97" i="24"/>
  <c r="H97" i="24" s="1"/>
  <c r="I97" i="24" s="1"/>
  <c r="J97" i="24" s="1"/>
  <c r="N97" i="31" s="1"/>
  <c r="G95" i="24"/>
  <c r="H95" i="24" s="1"/>
  <c r="I95" i="24" s="1"/>
  <c r="J95" i="24" s="1"/>
  <c r="N95" i="31" s="1"/>
  <c r="G93" i="24"/>
  <c r="H93" i="24" s="1"/>
  <c r="I93" i="24" s="1"/>
  <c r="J93" i="24" s="1"/>
  <c r="N93" i="31" s="1"/>
  <c r="D88" i="31"/>
  <c r="C88" i="31"/>
  <c r="B88" i="31"/>
  <c r="D87" i="31"/>
  <c r="C87" i="31"/>
  <c r="D85" i="31"/>
  <c r="C85" i="31"/>
  <c r="B85" i="31"/>
  <c r="D80" i="31"/>
  <c r="C80" i="31"/>
  <c r="B80" i="31"/>
  <c r="D75" i="31"/>
  <c r="C75" i="31"/>
  <c r="B75" i="31"/>
  <c r="D74" i="31"/>
  <c r="C74" i="31"/>
  <c r="B74" i="31"/>
  <c r="D73" i="31"/>
  <c r="C73" i="31"/>
  <c r="B73" i="31"/>
  <c r="M88" i="29"/>
  <c r="L88" i="29"/>
  <c r="F88" i="29"/>
  <c r="D88" i="29"/>
  <c r="C88" i="29"/>
  <c r="M87" i="29"/>
  <c r="L87" i="29"/>
  <c r="F87" i="29"/>
  <c r="D87" i="29"/>
  <c r="C87" i="29"/>
  <c r="M85" i="29"/>
  <c r="L85" i="29"/>
  <c r="F85" i="29"/>
  <c r="D85" i="29"/>
  <c r="C85" i="29"/>
  <c r="M80" i="29"/>
  <c r="L80" i="29"/>
  <c r="F80" i="29"/>
  <c r="D80" i="29"/>
  <c r="C80" i="29"/>
  <c r="M75" i="29"/>
  <c r="L75" i="29"/>
  <c r="F75" i="29"/>
  <c r="D75" i="29"/>
  <c r="C75" i="29"/>
  <c r="M74" i="29"/>
  <c r="L74" i="29"/>
  <c r="F74" i="29"/>
  <c r="D74" i="29"/>
  <c r="C74" i="29"/>
  <c r="M73" i="29"/>
  <c r="L73" i="29"/>
  <c r="F73" i="29"/>
  <c r="D73" i="29"/>
  <c r="C73" i="29"/>
  <c r="V88" i="22"/>
  <c r="U88" i="22"/>
  <c r="T88" i="22"/>
  <c r="S88" i="22"/>
  <c r="R88" i="22"/>
  <c r="Q88" i="22"/>
  <c r="F88" i="22"/>
  <c r="D88" i="22"/>
  <c r="C88" i="22"/>
  <c r="V87" i="22"/>
  <c r="U87" i="22"/>
  <c r="T87" i="22"/>
  <c r="S87" i="22"/>
  <c r="R87" i="22"/>
  <c r="Q87" i="22"/>
  <c r="F87" i="22"/>
  <c r="D87" i="22"/>
  <c r="C87" i="22"/>
  <c r="V80" i="22"/>
  <c r="U80" i="22"/>
  <c r="T80" i="22"/>
  <c r="S80" i="22"/>
  <c r="R80" i="22"/>
  <c r="Q80" i="22"/>
  <c r="F80" i="22"/>
  <c r="D80" i="22"/>
  <c r="C80" i="22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G88" i="24"/>
  <c r="H88" i="24" s="1"/>
  <c r="I88" i="24" s="1"/>
  <c r="J88" i="24" s="1"/>
  <c r="N88" i="31" s="1"/>
  <c r="G87" i="24"/>
  <c r="H87" i="24" s="1"/>
  <c r="I87" i="24" s="1"/>
  <c r="J87" i="24" s="1"/>
  <c r="N87" i="31" s="1"/>
  <c r="G85" i="24"/>
  <c r="H85" i="24" s="1"/>
  <c r="I85" i="24" s="1"/>
  <c r="J85" i="24" s="1"/>
  <c r="N85" i="31" s="1"/>
  <c r="G80" i="24"/>
  <c r="H80" i="24" s="1"/>
  <c r="I80" i="24" s="1"/>
  <c r="J80" i="24" s="1"/>
  <c r="N80" i="31" s="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D60" i="31"/>
  <c r="C60" i="31"/>
  <c r="B60" i="31"/>
  <c r="D59" i="31"/>
  <c r="C59" i="31"/>
  <c r="B59" i="31"/>
  <c r="D56" i="31"/>
  <c r="C56" i="31"/>
  <c r="B56" i="31"/>
  <c r="D55" i="31"/>
  <c r="C55" i="31"/>
  <c r="B55" i="31"/>
  <c r="D54" i="31"/>
  <c r="C54" i="31"/>
  <c r="B54" i="31"/>
  <c r="D47" i="31"/>
  <c r="C47" i="31"/>
  <c r="B47" i="31"/>
  <c r="D42" i="31"/>
  <c r="C42" i="31"/>
  <c r="B42" i="31"/>
  <c r="D41" i="31"/>
  <c r="C41" i="31"/>
  <c r="B41" i="31"/>
  <c r="D39" i="31"/>
  <c r="C39" i="31"/>
  <c r="B39" i="31"/>
  <c r="D38" i="31"/>
  <c r="C38" i="31"/>
  <c r="B38" i="31"/>
  <c r="D30" i="31"/>
  <c r="C30" i="31"/>
  <c r="B30" i="31"/>
  <c r="D29" i="31"/>
  <c r="C29" i="31"/>
  <c r="B29" i="31"/>
  <c r="M60" i="29"/>
  <c r="L60" i="29"/>
  <c r="F60" i="29"/>
  <c r="D60" i="29"/>
  <c r="C60" i="29"/>
  <c r="M59" i="29"/>
  <c r="L59" i="29"/>
  <c r="F59" i="29"/>
  <c r="D59" i="29"/>
  <c r="C59" i="29"/>
  <c r="M58" i="29"/>
  <c r="L58" i="29"/>
  <c r="F58" i="29"/>
  <c r="D58" i="29"/>
  <c r="C58" i="29"/>
  <c r="M56" i="29"/>
  <c r="L56" i="29"/>
  <c r="F56" i="29"/>
  <c r="D56" i="29"/>
  <c r="C56" i="29"/>
  <c r="M55" i="29"/>
  <c r="L55" i="29"/>
  <c r="F55" i="29"/>
  <c r="D55" i="29"/>
  <c r="C55" i="29"/>
  <c r="M54" i="29"/>
  <c r="L54" i="29"/>
  <c r="F54" i="29"/>
  <c r="D54" i="29"/>
  <c r="C54" i="29"/>
  <c r="M47" i="29"/>
  <c r="L47" i="29"/>
  <c r="F47" i="29"/>
  <c r="D47" i="29"/>
  <c r="C47" i="29"/>
  <c r="M42" i="29"/>
  <c r="L42" i="29"/>
  <c r="F42" i="29"/>
  <c r="D42" i="29"/>
  <c r="C42" i="29"/>
  <c r="M41" i="29"/>
  <c r="L41" i="29"/>
  <c r="F41" i="29"/>
  <c r="D41" i="29"/>
  <c r="C41" i="29"/>
  <c r="M39" i="29"/>
  <c r="L39" i="29"/>
  <c r="F39" i="29"/>
  <c r="D39" i="29"/>
  <c r="C39" i="29"/>
  <c r="M38" i="29"/>
  <c r="L38" i="29"/>
  <c r="F38" i="29"/>
  <c r="D38" i="29"/>
  <c r="C38" i="29"/>
  <c r="M30" i="29"/>
  <c r="L30" i="29"/>
  <c r="F30" i="29"/>
  <c r="D30" i="29"/>
  <c r="C30" i="29"/>
  <c r="M29" i="29"/>
  <c r="L29" i="29"/>
  <c r="F29" i="29"/>
  <c r="C29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47" i="22"/>
  <c r="U47" i="22"/>
  <c r="T47" i="22"/>
  <c r="S47" i="22"/>
  <c r="R47" i="22"/>
  <c r="Q47" i="22"/>
  <c r="F47" i="22"/>
  <c r="D47" i="22"/>
  <c r="C47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47" i="24"/>
  <c r="H47" i="24" s="1"/>
  <c r="I47" i="24" s="1"/>
  <c r="G42" i="24"/>
  <c r="H42" i="24" s="1"/>
  <c r="I42" i="24" s="1"/>
  <c r="J42" i="24" s="1"/>
  <c r="N42" i="31" s="1"/>
  <c r="F102" i="29"/>
  <c r="D102" i="29"/>
  <c r="C102" i="29"/>
  <c r="M101" i="29"/>
  <c r="L101" i="29"/>
  <c r="F101" i="29"/>
  <c r="D101" i="29"/>
  <c r="C101" i="29"/>
  <c r="M100" i="29"/>
  <c r="F100" i="29"/>
  <c r="D100" i="29"/>
  <c r="C100" i="29"/>
  <c r="M99" i="29"/>
  <c r="L99" i="29"/>
  <c r="F99" i="29"/>
  <c r="D99" i="29"/>
  <c r="C99" i="29"/>
  <c r="M98" i="29"/>
  <c r="L98" i="29"/>
  <c r="F98" i="29"/>
  <c r="D98" i="29"/>
  <c r="C98" i="29"/>
  <c r="M52" i="29"/>
  <c r="L52" i="29"/>
  <c r="F52" i="29"/>
  <c r="D52" i="29"/>
  <c r="C52" i="29"/>
  <c r="D25" i="31"/>
  <c r="C25" i="31"/>
  <c r="B25" i="31"/>
  <c r="D24" i="31"/>
  <c r="C24" i="31"/>
  <c r="B24" i="31"/>
  <c r="M25" i="29"/>
  <c r="L25" i="29"/>
  <c r="F25" i="29"/>
  <c r="D25" i="29"/>
  <c r="C25" i="29"/>
  <c r="M24" i="29"/>
  <c r="L24" i="29"/>
  <c r="F24" i="29"/>
  <c r="D24" i="29"/>
  <c r="C24" i="29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F24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D72" i="31"/>
  <c r="C72" i="31"/>
  <c r="B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G72" i="24"/>
  <c r="H72" i="24" s="1"/>
  <c r="I72" i="24" s="1"/>
  <c r="J72" i="24" s="1"/>
  <c r="N72" i="31" s="1"/>
  <c r="D23" i="31"/>
  <c r="C23" i="31"/>
  <c r="M23" i="29"/>
  <c r="L23" i="29"/>
  <c r="F23" i="29"/>
  <c r="D23" i="29"/>
  <c r="C23" i="29"/>
  <c r="V23" i="22"/>
  <c r="U23" i="22"/>
  <c r="T23" i="22"/>
  <c r="S23" i="22"/>
  <c r="R23" i="22"/>
  <c r="Q23" i="22"/>
  <c r="F23" i="22"/>
  <c r="D23" i="22"/>
  <c r="C23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G92" i="24"/>
  <c r="H92" i="24" s="1"/>
  <c r="I92" i="24" s="1"/>
  <c r="J92" i="24" s="1"/>
  <c r="N92" i="31" s="1"/>
  <c r="G89" i="24"/>
  <c r="H89" i="24" s="1"/>
  <c r="I89" i="24" s="1"/>
  <c r="J89" i="24" s="1"/>
  <c r="N89" i="31" s="1"/>
  <c r="D98" i="31"/>
  <c r="C98" i="31"/>
  <c r="B98" i="31"/>
  <c r="D92" i="31"/>
  <c r="C92" i="31"/>
  <c r="B92" i="31"/>
  <c r="D89" i="31"/>
  <c r="C89" i="31"/>
  <c r="B89" i="31"/>
  <c r="M92" i="29"/>
  <c r="L92" i="29"/>
  <c r="F92" i="29"/>
  <c r="D92" i="29"/>
  <c r="C92" i="29"/>
  <c r="M89" i="29"/>
  <c r="L89" i="29"/>
  <c r="F89" i="29"/>
  <c r="D89" i="29"/>
  <c r="C89" i="29"/>
  <c r="V92" i="22"/>
  <c r="U92" i="22"/>
  <c r="T92" i="22"/>
  <c r="S92" i="22"/>
  <c r="R92" i="22"/>
  <c r="Q92" i="22"/>
  <c r="F92" i="22"/>
  <c r="D92" i="22"/>
  <c r="C92" i="22"/>
  <c r="V89" i="22"/>
  <c r="U89" i="22"/>
  <c r="T89" i="22"/>
  <c r="S89" i="22"/>
  <c r="R89" i="22"/>
  <c r="Q89" i="22"/>
  <c r="F89" i="22"/>
  <c r="D89" i="22"/>
  <c r="C89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B71" i="31"/>
  <c r="F52" i="21"/>
  <c r="F98" i="21"/>
  <c r="F99" i="21"/>
  <c r="F100" i="21"/>
  <c r="F101" i="21"/>
  <c r="F102" i="21"/>
  <c r="F71" i="21"/>
  <c r="D102" i="31"/>
  <c r="C102" i="31"/>
  <c r="B102" i="31"/>
  <c r="V102" i="22"/>
  <c r="U102" i="22"/>
  <c r="T102" i="22"/>
  <c r="S102" i="22"/>
  <c r="R102" i="22"/>
  <c r="Q102" i="22"/>
  <c r="F102" i="22"/>
  <c r="D102" i="22"/>
  <c r="C102" i="22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G102" i="24"/>
  <c r="H102" i="24" s="1"/>
  <c r="I102" i="24" s="1"/>
  <c r="J102" i="24" s="1"/>
  <c r="N102" i="31" s="1"/>
  <c r="F52" i="22"/>
  <c r="F98" i="22"/>
  <c r="F99" i="22"/>
  <c r="F100" i="22"/>
  <c r="F101" i="22"/>
  <c r="B52" i="31"/>
  <c r="C52" i="31"/>
  <c r="B99" i="31"/>
  <c r="C99" i="31"/>
  <c r="C100" i="31"/>
  <c r="C101" i="31"/>
  <c r="V98" i="22"/>
  <c r="U98" i="22"/>
  <c r="T98" i="22"/>
  <c r="S98" i="22"/>
  <c r="R98" i="22"/>
  <c r="Q98" i="22"/>
  <c r="D98" i="22"/>
  <c r="C98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G98" i="24"/>
  <c r="H98" i="24" s="1"/>
  <c r="I98" i="24" s="1"/>
  <c r="J98" i="24" s="1"/>
  <c r="N98" i="31" s="1"/>
  <c r="D52" i="31"/>
  <c r="V52" i="22"/>
  <c r="U52" i="22"/>
  <c r="T52" i="22"/>
  <c r="S52" i="22"/>
  <c r="R52" i="22"/>
  <c r="Q52" i="22"/>
  <c r="D52" i="22"/>
  <c r="C52" i="22"/>
  <c r="C99" i="22"/>
  <c r="D99" i="22"/>
  <c r="Q99" i="22"/>
  <c r="R99" i="22"/>
  <c r="S99" i="22"/>
  <c r="T99" i="22"/>
  <c r="U99" i="22"/>
  <c r="V99" i="22"/>
  <c r="C100" i="22"/>
  <c r="D100" i="22"/>
  <c r="Q100" i="22"/>
  <c r="R100" i="22"/>
  <c r="S100" i="22"/>
  <c r="T100" i="22"/>
  <c r="U100" i="22"/>
  <c r="V100" i="22"/>
  <c r="C101" i="22"/>
  <c r="D101" i="22"/>
  <c r="Q101" i="22"/>
  <c r="R101" i="22"/>
  <c r="S101" i="22"/>
  <c r="T101" i="22"/>
  <c r="U101" i="22"/>
  <c r="V101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G52" i="24"/>
  <c r="H52" i="24" s="1"/>
  <c r="I52" i="24" s="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G101" i="24"/>
  <c r="H101" i="24" s="1"/>
  <c r="I101" i="24" s="1"/>
  <c r="J101" i="24" s="1"/>
  <c r="N101" i="31" s="1"/>
  <c r="G100" i="24"/>
  <c r="H100" i="24" s="1"/>
  <c r="I100" i="24" s="1"/>
  <c r="G99" i="24"/>
  <c r="H99" i="24" s="1"/>
  <c r="I99" i="24" s="1"/>
  <c r="J99" i="24" s="1"/>
  <c r="N99" i="31" s="1"/>
  <c r="G71" i="24"/>
  <c r="H71" i="24" s="1"/>
  <c r="I71" i="24" s="1"/>
  <c r="J71" i="24" s="1"/>
  <c r="N71" i="31" s="1"/>
  <c r="D100" i="31"/>
  <c r="D99" i="31"/>
  <c r="D101" i="31"/>
  <c r="D71" i="31"/>
  <c r="C71" i="31"/>
  <c r="X34" i="22" l="1"/>
  <c r="AA34" i="22" s="1"/>
  <c r="AD34" i="22" s="1"/>
  <c r="I34" i="31" s="1"/>
  <c r="X33" i="22"/>
  <c r="AA33" i="22" s="1"/>
  <c r="AD33" i="22" s="1"/>
  <c r="I33" i="31" s="1"/>
  <c r="N20" i="29"/>
  <c r="O20" i="29" s="1"/>
  <c r="P20" i="29" s="1"/>
  <c r="K20" i="31" s="1"/>
  <c r="AP15" i="21"/>
  <c r="N9" i="29"/>
  <c r="O9" i="29" s="1"/>
  <c r="P9" i="29" s="1"/>
  <c r="K9" i="31" s="1"/>
  <c r="N14" i="29"/>
  <c r="O14" i="29" s="1"/>
  <c r="P14" i="29" s="1"/>
  <c r="K14" i="31" s="1"/>
  <c r="AF33" i="21"/>
  <c r="X86" i="22"/>
  <c r="AA86" i="22" s="1"/>
  <c r="AD86" i="22" s="1"/>
  <c r="I86" i="31" s="1"/>
  <c r="AF7" i="21"/>
  <c r="AF31" i="21"/>
  <c r="AK34" i="21"/>
  <c r="AK4" i="21"/>
  <c r="AF29" i="21"/>
  <c r="AF42" i="21"/>
  <c r="W52" i="22"/>
  <c r="Z52" i="22" s="1"/>
  <c r="AC52" i="22" s="1"/>
  <c r="H52" i="31" s="1"/>
  <c r="AA98" i="21"/>
  <c r="N99" i="29"/>
  <c r="O99" i="29" s="1"/>
  <c r="P99" i="29" s="1"/>
  <c r="K99" i="31" s="1"/>
  <c r="N97" i="29"/>
  <c r="O97" i="29" s="1"/>
  <c r="P97" i="29" s="1"/>
  <c r="K97" i="31" s="1"/>
  <c r="N10" i="29"/>
  <c r="O10" i="29" s="1"/>
  <c r="P10" i="29" s="1"/>
  <c r="K10" i="31" s="1"/>
  <c r="AF99" i="21"/>
  <c r="N71" i="29"/>
  <c r="O71" i="29" s="1"/>
  <c r="P71" i="29" s="1"/>
  <c r="K71" i="31" s="1"/>
  <c r="X102" i="22"/>
  <c r="AA102" i="22" s="1"/>
  <c r="AD102" i="22" s="1"/>
  <c r="I102" i="31" s="1"/>
  <c r="N102" i="29"/>
  <c r="O102" i="29" s="1"/>
  <c r="P102" i="29" s="1"/>
  <c r="K102" i="31" s="1"/>
  <c r="N34" i="29"/>
  <c r="O34" i="29" s="1"/>
  <c r="P34" i="29" s="1"/>
  <c r="K34" i="31" s="1"/>
  <c r="AP102" i="21"/>
  <c r="X56" i="22"/>
  <c r="AA56" i="22" s="1"/>
  <c r="AD56" i="22" s="1"/>
  <c r="I56" i="31" s="1"/>
  <c r="AA102" i="21"/>
  <c r="AF43" i="21"/>
  <c r="AP99" i="21"/>
  <c r="AP101" i="21"/>
  <c r="X52" i="22"/>
  <c r="AA52" i="22" s="1"/>
  <c r="AD52" i="22" s="1"/>
  <c r="I52" i="31" s="1"/>
  <c r="AP73" i="21"/>
  <c r="AP88" i="21"/>
  <c r="N75" i="29"/>
  <c r="O75" i="29" s="1"/>
  <c r="P75" i="29" s="1"/>
  <c r="K75" i="31" s="1"/>
  <c r="AP44" i="21"/>
  <c r="AF45" i="21"/>
  <c r="AF94" i="21"/>
  <c r="N100" i="29"/>
  <c r="O100" i="29" s="1"/>
  <c r="P100" i="29" s="1"/>
  <c r="K100" i="31" s="1"/>
  <c r="AF101" i="21"/>
  <c r="AK52" i="21"/>
  <c r="W100" i="22"/>
  <c r="N92" i="29"/>
  <c r="O92" i="29" s="1"/>
  <c r="P92" i="29" s="1"/>
  <c r="K92" i="31" s="1"/>
  <c r="AF24" i="21"/>
  <c r="X88" i="22"/>
  <c r="AA88" i="22" s="1"/>
  <c r="AD88" i="22" s="1"/>
  <c r="I88" i="31" s="1"/>
  <c r="X40" i="22"/>
  <c r="AA40" i="22" s="1"/>
  <c r="AD40" i="22" s="1"/>
  <c r="I40" i="31" s="1"/>
  <c r="AF97" i="21"/>
  <c r="N93" i="29"/>
  <c r="O93" i="29" s="1"/>
  <c r="P93" i="29" s="1"/>
  <c r="K93" i="31" s="1"/>
  <c r="AP40" i="21"/>
  <c r="AP68" i="21"/>
  <c r="AK93" i="21"/>
  <c r="X93" i="22"/>
  <c r="AA93" i="22" s="1"/>
  <c r="AD93" i="22" s="1"/>
  <c r="I93" i="31" s="1"/>
  <c r="AK99" i="21"/>
  <c r="AK101" i="21"/>
  <c r="AA52" i="21"/>
  <c r="AK98" i="21"/>
  <c r="AK43" i="21"/>
  <c r="AF39" i="21"/>
  <c r="AF59" i="21"/>
  <c r="AP100" i="21"/>
  <c r="AA101" i="21"/>
  <c r="AA29" i="21"/>
  <c r="AK39" i="21"/>
  <c r="AP39" i="21"/>
  <c r="AF41" i="21"/>
  <c r="AK41" i="21"/>
  <c r="AP41" i="21"/>
  <c r="AA42" i="21"/>
  <c r="AP55" i="21"/>
  <c r="AK59" i="21"/>
  <c r="X80" i="22"/>
  <c r="AA80" i="22" s="1"/>
  <c r="AD80" i="22" s="1"/>
  <c r="I80" i="31" s="1"/>
  <c r="I85" i="31"/>
  <c r="N74" i="29"/>
  <c r="O74" i="29" s="1"/>
  <c r="P74" i="29" s="1"/>
  <c r="K74" i="31" s="1"/>
  <c r="N85" i="29"/>
  <c r="O85" i="29" s="1"/>
  <c r="P85" i="29" s="1"/>
  <c r="K85" i="31" s="1"/>
  <c r="X95" i="22"/>
  <c r="AA95" i="22" s="1"/>
  <c r="AD95" i="22" s="1"/>
  <c r="I95" i="31" s="1"/>
  <c r="N96" i="29"/>
  <c r="O96" i="29" s="1"/>
  <c r="P96" i="29" s="1"/>
  <c r="K96" i="31" s="1"/>
  <c r="AA8" i="21"/>
  <c r="N21" i="29"/>
  <c r="O21" i="29" s="1"/>
  <c r="P21" i="29" s="1"/>
  <c r="K21" i="31" s="1"/>
  <c r="AK32" i="21"/>
  <c r="AK40" i="21"/>
  <c r="AA96" i="21"/>
  <c r="X96" i="22"/>
  <c r="AA96" i="22" s="1"/>
  <c r="AD96" i="22" s="1"/>
  <c r="I96" i="31" s="1"/>
  <c r="AP103" i="21"/>
  <c r="AP12" i="21"/>
  <c r="AP20" i="21"/>
  <c r="AP31" i="21"/>
  <c r="X37" i="22"/>
  <c r="AR6" i="21"/>
  <c r="AU6" i="21" s="1"/>
  <c r="AX6" i="21" s="1"/>
  <c r="F6" i="31" s="1"/>
  <c r="AF52" i="21"/>
  <c r="X101" i="22"/>
  <c r="AA101" i="22" s="1"/>
  <c r="AD101" i="22" s="1"/>
  <c r="I101" i="31" s="1"/>
  <c r="X100" i="22"/>
  <c r="X99" i="22"/>
  <c r="AA99" i="22" s="1"/>
  <c r="AD99" i="22" s="1"/>
  <c r="I99" i="31" s="1"/>
  <c r="W99" i="22"/>
  <c r="AF98" i="21"/>
  <c r="AP98" i="21"/>
  <c r="AK29" i="21"/>
  <c r="AP29" i="21"/>
  <c r="AF30" i="21"/>
  <c r="AK30" i="21"/>
  <c r="AP30" i="21"/>
  <c r="AA39" i="21"/>
  <c r="AP42" i="21"/>
  <c r="AF47" i="21"/>
  <c r="AK47" i="21"/>
  <c r="AP47" i="21"/>
  <c r="X42" i="22"/>
  <c r="AA42" i="22" s="1"/>
  <c r="AD42" i="22" s="1"/>
  <c r="I42" i="31" s="1"/>
  <c r="X58" i="22"/>
  <c r="AA58" i="22" s="1"/>
  <c r="AD58" i="22" s="1"/>
  <c r="I58" i="31" s="1"/>
  <c r="N29" i="29"/>
  <c r="N30" i="29"/>
  <c r="O30" i="29" s="1"/>
  <c r="P30" i="29" s="1"/>
  <c r="K30" i="31" s="1"/>
  <c r="N41" i="29"/>
  <c r="O41" i="29" s="1"/>
  <c r="P41" i="29" s="1"/>
  <c r="K41" i="31" s="1"/>
  <c r="N42" i="29"/>
  <c r="O42" i="29" s="1"/>
  <c r="P42" i="29" s="1"/>
  <c r="K42" i="31" s="1"/>
  <c r="N55" i="29"/>
  <c r="O55" i="29" s="1"/>
  <c r="P55" i="29" s="1"/>
  <c r="K55" i="31" s="1"/>
  <c r="N60" i="29"/>
  <c r="O60" i="29" s="1"/>
  <c r="P60" i="29" s="1"/>
  <c r="K60" i="31" s="1"/>
  <c r="AP75" i="21"/>
  <c r="X74" i="22"/>
  <c r="W87" i="22"/>
  <c r="N73" i="29"/>
  <c r="N88" i="29"/>
  <c r="O88" i="29" s="1"/>
  <c r="P88" i="29" s="1"/>
  <c r="K88" i="31" s="1"/>
  <c r="AA93" i="21"/>
  <c r="AF93" i="21"/>
  <c r="AP97" i="21"/>
  <c r="W93" i="22"/>
  <c r="Z93" i="22" s="1"/>
  <c r="AC93" i="22" s="1"/>
  <c r="H93" i="31" s="1"/>
  <c r="X27" i="22"/>
  <c r="AA27" i="22" s="1"/>
  <c r="AD27" i="22" s="1"/>
  <c r="I27" i="31" s="1"/>
  <c r="AQ6" i="21"/>
  <c r="AT6" i="21" s="1"/>
  <c r="AW6" i="21" s="1"/>
  <c r="E6" i="31" s="1"/>
  <c r="AP71" i="21"/>
  <c r="AA54" i="21"/>
  <c r="AA71" i="21"/>
  <c r="AK100" i="21"/>
  <c r="AF100" i="21"/>
  <c r="W71" i="22"/>
  <c r="X71" i="22"/>
  <c r="AA71" i="22" s="1"/>
  <c r="AD71" i="22" s="1"/>
  <c r="I71" i="31" s="1"/>
  <c r="AA24" i="21"/>
  <c r="AK42" i="21"/>
  <c r="AP60" i="21"/>
  <c r="AF96" i="21"/>
  <c r="X32" i="22"/>
  <c r="AA32" i="22" s="1"/>
  <c r="AD32" i="22" s="1"/>
  <c r="I32" i="31" s="1"/>
  <c r="AP92" i="21"/>
  <c r="AF23" i="21"/>
  <c r="X23" i="22"/>
  <c r="AA23" i="22" s="1"/>
  <c r="AD23" i="22" s="1"/>
  <c r="I23" i="31" s="1"/>
  <c r="N25" i="29"/>
  <c r="O25" i="29" s="1"/>
  <c r="P25" i="29" s="1"/>
  <c r="K25" i="31" s="1"/>
  <c r="AP58" i="21"/>
  <c r="AP80" i="21"/>
  <c r="AF88" i="21"/>
  <c r="W73" i="22"/>
  <c r="Z73" i="22" s="1"/>
  <c r="AC73" i="22" s="1"/>
  <c r="H73" i="31" s="1"/>
  <c r="X73" i="22"/>
  <c r="AA73" i="22" s="1"/>
  <c r="AD73" i="22" s="1"/>
  <c r="I73" i="31" s="1"/>
  <c r="W75" i="22"/>
  <c r="N80" i="29"/>
  <c r="O80" i="29" s="1"/>
  <c r="P80" i="29" s="1"/>
  <c r="K80" i="31" s="1"/>
  <c r="N87" i="29"/>
  <c r="O87" i="29" s="1"/>
  <c r="P87" i="29" s="1"/>
  <c r="K87" i="31" s="1"/>
  <c r="AP93" i="21"/>
  <c r="AA95" i="21"/>
  <c r="AF95" i="21"/>
  <c r="X97" i="22"/>
  <c r="AA97" i="22" s="1"/>
  <c r="AD97" i="22" s="1"/>
  <c r="I97" i="31" s="1"/>
  <c r="AF32" i="21"/>
  <c r="AA25" i="21"/>
  <c r="X25" i="22"/>
  <c r="AA25" i="22" s="1"/>
  <c r="AD25" i="22" s="1"/>
  <c r="I25" i="31" s="1"/>
  <c r="AP28" i="21"/>
  <c r="AK45" i="21"/>
  <c r="AP45" i="21"/>
  <c r="AA46" i="21"/>
  <c r="AF46" i="21"/>
  <c r="AK46" i="21"/>
  <c r="X43" i="22"/>
  <c r="AA43" i="22" s="1"/>
  <c r="AD43" i="22" s="1"/>
  <c r="I43" i="31" s="1"/>
  <c r="W45" i="22"/>
  <c r="X46" i="22"/>
  <c r="AA46" i="22" s="1"/>
  <c r="AD46" i="22" s="1"/>
  <c r="I46" i="31" s="1"/>
  <c r="N43" i="29"/>
  <c r="O43" i="29" s="1"/>
  <c r="P43" i="29" s="1"/>
  <c r="K43" i="31" s="1"/>
  <c r="N46" i="29"/>
  <c r="O46" i="29" s="1"/>
  <c r="P46" i="29" s="1"/>
  <c r="K46" i="31" s="1"/>
  <c r="AK68" i="21"/>
  <c r="AK89" i="21"/>
  <c r="AA92" i="21"/>
  <c r="X41" i="22"/>
  <c r="AA41" i="22" s="1"/>
  <c r="AD41" i="22" s="1"/>
  <c r="I41" i="31" s="1"/>
  <c r="X55" i="22"/>
  <c r="AA55" i="22" s="1"/>
  <c r="AD55" i="22" s="1"/>
  <c r="I55" i="31" s="1"/>
  <c r="X60" i="22"/>
  <c r="AA60" i="22" s="1"/>
  <c r="AD60" i="22" s="1"/>
  <c r="I60" i="31" s="1"/>
  <c r="N39" i="29"/>
  <c r="N54" i="29"/>
  <c r="O54" i="29" s="1"/>
  <c r="P54" i="29" s="1"/>
  <c r="K54" i="31" s="1"/>
  <c r="N59" i="29"/>
  <c r="O59" i="29" s="1"/>
  <c r="P59" i="29" s="1"/>
  <c r="K59" i="31" s="1"/>
  <c r="AA74" i="21"/>
  <c r="AK95" i="21"/>
  <c r="AP95" i="21"/>
  <c r="AK44" i="21"/>
  <c r="X26" i="22"/>
  <c r="AA26" i="22" s="1"/>
  <c r="AD26" i="22" s="1"/>
  <c r="I26" i="31" s="1"/>
  <c r="AF8" i="21"/>
  <c r="AA31" i="21"/>
  <c r="AP33" i="21"/>
  <c r="AF35" i="21"/>
  <c r="AA37" i="21"/>
  <c r="AF37" i="21"/>
  <c r="X31" i="22"/>
  <c r="AA31" i="22" s="1"/>
  <c r="AD31" i="22" s="1"/>
  <c r="I31" i="31" s="1"/>
  <c r="X36" i="22"/>
  <c r="AA36" i="22" s="1"/>
  <c r="AD36" i="22" s="1"/>
  <c r="I36" i="31" s="1"/>
  <c r="N33" i="29"/>
  <c r="O33" i="29" s="1"/>
  <c r="P33" i="29" s="1"/>
  <c r="K33" i="31" s="1"/>
  <c r="N37" i="29"/>
  <c r="O37" i="29" s="1"/>
  <c r="P37" i="29" s="1"/>
  <c r="K37" i="31" s="1"/>
  <c r="AA86" i="21"/>
  <c r="AF86" i="21"/>
  <c r="AP3" i="21"/>
  <c r="N3" i="29"/>
  <c r="O3" i="29" s="1"/>
  <c r="P3" i="29" s="1"/>
  <c r="K3" i="31" s="1"/>
  <c r="AK54" i="21"/>
  <c r="AF55" i="21"/>
  <c r="AK55" i="21"/>
  <c r="AF56" i="21"/>
  <c r="AP56" i="21"/>
  <c r="AF60" i="21"/>
  <c r="AP38" i="21"/>
  <c r="AK38" i="21"/>
  <c r="AF38" i="21"/>
  <c r="X39" i="22"/>
  <c r="AA39" i="22" s="1"/>
  <c r="AD39" i="22" s="1"/>
  <c r="I39" i="31" s="1"/>
  <c r="X38" i="22"/>
  <c r="AA38" i="22" s="1"/>
  <c r="AD38" i="22" s="1"/>
  <c r="I38" i="31" s="1"/>
  <c r="AP27" i="21"/>
  <c r="AA28" i="21"/>
  <c r="X28" i="22"/>
  <c r="AA28" i="22" s="1"/>
  <c r="AD28" i="22" s="1"/>
  <c r="I28" i="31" s="1"/>
  <c r="N27" i="29"/>
  <c r="O27" i="29" s="1"/>
  <c r="P27" i="29" s="1"/>
  <c r="K27" i="31" s="1"/>
  <c r="W40" i="22"/>
  <c r="N40" i="29"/>
  <c r="O40" i="29" s="1"/>
  <c r="P40" i="29" s="1"/>
  <c r="K40" i="31" s="1"/>
  <c r="AP43" i="21"/>
  <c r="AA44" i="21"/>
  <c r="AF44" i="21"/>
  <c r="X44" i="22"/>
  <c r="AA44" i="22" s="1"/>
  <c r="AD44" i="22" s="1"/>
  <c r="I44" i="31" s="1"/>
  <c r="N44" i="29"/>
  <c r="O44" i="29" s="1"/>
  <c r="P44" i="29" s="1"/>
  <c r="K44" i="31" s="1"/>
  <c r="AA94" i="21"/>
  <c r="X94" i="22"/>
  <c r="AA94" i="22" s="1"/>
  <c r="AD94" i="22" s="1"/>
  <c r="I94" i="31" s="1"/>
  <c r="AK96" i="21"/>
  <c r="AP96" i="21"/>
  <c r="W96" i="22"/>
  <c r="AA69" i="21"/>
  <c r="AP69" i="21"/>
  <c r="N69" i="29"/>
  <c r="O69" i="29" s="1"/>
  <c r="P69" i="29" s="1"/>
  <c r="K69" i="31" s="1"/>
  <c r="AP8" i="21"/>
  <c r="AP34" i="21"/>
  <c r="AF36" i="21"/>
  <c r="AP36" i="21"/>
  <c r="K35" i="31"/>
  <c r="N86" i="29"/>
  <c r="O86" i="29" s="1"/>
  <c r="P86" i="29" s="1"/>
  <c r="K86" i="31" s="1"/>
  <c r="AA4" i="21"/>
  <c r="AF4" i="21"/>
  <c r="AA100" i="21"/>
  <c r="AP52" i="21"/>
  <c r="W98" i="22"/>
  <c r="X98" i="22"/>
  <c r="AA98" i="22" s="1"/>
  <c r="AD98" i="22" s="1"/>
  <c r="I98" i="31" s="1"/>
  <c r="AF102" i="21"/>
  <c r="AK102" i="21"/>
  <c r="W102" i="22"/>
  <c r="AP24" i="21"/>
  <c r="AF25" i="21"/>
  <c r="N52" i="29"/>
  <c r="N101" i="29"/>
  <c r="O101" i="29" s="1"/>
  <c r="P101" i="29" s="1"/>
  <c r="K101" i="31" s="1"/>
  <c r="AA99" i="21"/>
  <c r="X92" i="22"/>
  <c r="AA92" i="22" s="1"/>
  <c r="AD92" i="22" s="1"/>
  <c r="I92" i="31" s="1"/>
  <c r="AA23" i="21"/>
  <c r="W25" i="22"/>
  <c r="Z25" i="22" s="1"/>
  <c r="AC25" i="22" s="1"/>
  <c r="H25" i="31" s="1"/>
  <c r="N24" i="29"/>
  <c r="O24" i="29" s="1"/>
  <c r="P24" i="29" s="1"/>
  <c r="K24" i="31" s="1"/>
  <c r="AK8" i="21"/>
  <c r="AA34" i="21"/>
  <c r="AP35" i="21"/>
  <c r="AK37" i="21"/>
  <c r="AP37" i="21"/>
  <c r="W31" i="22"/>
  <c r="Z31" i="22" s="1"/>
  <c r="AC31" i="22" s="1"/>
  <c r="H31" i="31" s="1"/>
  <c r="W32" i="22"/>
  <c r="W33" i="22"/>
  <c r="W34" i="22"/>
  <c r="Y34" i="22" s="1"/>
  <c r="AB34" i="22" s="1"/>
  <c r="AE34" i="22" s="1"/>
  <c r="J34" i="31" s="1"/>
  <c r="X35" i="22"/>
  <c r="AA35" i="22" s="1"/>
  <c r="AD35" i="22" s="1"/>
  <c r="I35" i="31" s="1"/>
  <c r="W36" i="22"/>
  <c r="W37" i="22"/>
  <c r="Z37" i="22" s="1"/>
  <c r="AC37" i="22" s="1"/>
  <c r="H37" i="31" s="1"/>
  <c r="N32" i="29"/>
  <c r="O32" i="29" s="1"/>
  <c r="P32" i="29" s="1"/>
  <c r="K32" i="31" s="1"/>
  <c r="K36" i="31"/>
  <c r="AK86" i="21"/>
  <c r="AP86" i="21"/>
  <c r="W86" i="22"/>
  <c r="W72" i="22"/>
  <c r="X72" i="22"/>
  <c r="AA72" i="22" s="1"/>
  <c r="AD72" i="22" s="1"/>
  <c r="I72" i="31" s="1"/>
  <c r="N72" i="29"/>
  <c r="O72" i="29" s="1"/>
  <c r="P72" i="29" s="1"/>
  <c r="K72" i="31" s="1"/>
  <c r="AK24" i="21"/>
  <c r="X24" i="22"/>
  <c r="AA24" i="22" s="1"/>
  <c r="AD24" i="22" s="1"/>
  <c r="I24" i="31" s="1"/>
  <c r="N98" i="29"/>
  <c r="O98" i="29" s="1"/>
  <c r="P98" i="29" s="1"/>
  <c r="K98" i="31" s="1"/>
  <c r="AA30" i="21"/>
  <c r="AA47" i="21"/>
  <c r="AA6" i="22"/>
  <c r="AD6" i="22" s="1"/>
  <c r="I6" i="31" s="1"/>
  <c r="Y6" i="22"/>
  <c r="AB6" i="22" s="1"/>
  <c r="AE6" i="22" s="1"/>
  <c r="J6" i="31" s="1"/>
  <c r="AA60" i="21"/>
  <c r="W29" i="22"/>
  <c r="Z29" i="22" s="1"/>
  <c r="AC29" i="22" s="1"/>
  <c r="H29" i="31" s="1"/>
  <c r="W30" i="22"/>
  <c r="X30" i="22"/>
  <c r="AA30" i="22" s="1"/>
  <c r="AD30" i="22" s="1"/>
  <c r="I30" i="31" s="1"/>
  <c r="W41" i="22"/>
  <c r="W47" i="22"/>
  <c r="Z47" i="22" s="1"/>
  <c r="AC47" i="22" s="1"/>
  <c r="H47" i="31" s="1"/>
  <c r="W54" i="22"/>
  <c r="X54" i="22"/>
  <c r="AA54" i="22" s="1"/>
  <c r="AD54" i="22" s="1"/>
  <c r="I54" i="31" s="1"/>
  <c r="W55" i="22"/>
  <c r="W59" i="22"/>
  <c r="X59" i="22"/>
  <c r="W60" i="22"/>
  <c r="N38" i="29"/>
  <c r="O38" i="29" s="1"/>
  <c r="P38" i="29" s="1"/>
  <c r="K38" i="31" s="1"/>
  <c r="N47" i="29"/>
  <c r="O47" i="29" s="1"/>
  <c r="P47" i="29" s="1"/>
  <c r="K47" i="31" s="1"/>
  <c r="N58" i="29"/>
  <c r="O58" i="29" s="1"/>
  <c r="P58" i="29" s="1"/>
  <c r="K58" i="31" s="1"/>
  <c r="W39" i="22"/>
  <c r="W38" i="22"/>
  <c r="X103" i="22"/>
  <c r="AA103" i="22" s="1"/>
  <c r="AD103" i="22" s="1"/>
  <c r="I103" i="31" s="1"/>
  <c r="AK33" i="21"/>
  <c r="AK88" i="21"/>
  <c r="W95" i="22"/>
  <c r="W97" i="22"/>
  <c r="N95" i="29"/>
  <c r="O95" i="29" s="1"/>
  <c r="P95" i="29" s="1"/>
  <c r="K95" i="31" s="1"/>
  <c r="W27" i="22"/>
  <c r="Z27" i="22" s="1"/>
  <c r="AC27" i="22" s="1"/>
  <c r="H27" i="31" s="1"/>
  <c r="AP46" i="21"/>
  <c r="AK7" i="21"/>
  <c r="AA10" i="21"/>
  <c r="AK20" i="21"/>
  <c r="AF54" i="21"/>
  <c r="AP54" i="21"/>
  <c r="AA56" i="21"/>
  <c r="AK56" i="21"/>
  <c r="AF58" i="21"/>
  <c r="AK58" i="21"/>
  <c r="AA59" i="21"/>
  <c r="AP59" i="21"/>
  <c r="AK60" i="21"/>
  <c r="X29" i="22"/>
  <c r="AA29" i="22" s="1"/>
  <c r="AD29" i="22" s="1"/>
  <c r="I29" i="31" s="1"/>
  <c r="X47" i="22"/>
  <c r="AA47" i="22" s="1"/>
  <c r="AD47" i="22" s="1"/>
  <c r="I47" i="31" s="1"/>
  <c r="N56" i="29"/>
  <c r="O56" i="29" s="1"/>
  <c r="P56" i="29" s="1"/>
  <c r="K56" i="31" s="1"/>
  <c r="AP85" i="21"/>
  <c r="AA88" i="21"/>
  <c r="AF28" i="21"/>
  <c r="AA43" i="21"/>
  <c r="W44" i="22"/>
  <c r="X45" i="22"/>
  <c r="AA45" i="22" s="1"/>
  <c r="AD45" i="22" s="1"/>
  <c r="I45" i="31" s="1"/>
  <c r="W46" i="22"/>
  <c r="Z46" i="22" s="1"/>
  <c r="AC46" i="22" s="1"/>
  <c r="H46" i="31" s="1"/>
  <c r="N45" i="29"/>
  <c r="O45" i="29" s="1"/>
  <c r="P45" i="29" s="1"/>
  <c r="K45" i="31" s="1"/>
  <c r="W68" i="22"/>
  <c r="N68" i="29"/>
  <c r="AK94" i="21"/>
  <c r="AP94" i="21"/>
  <c r="W94" i="22"/>
  <c r="Z94" i="22" s="1"/>
  <c r="AC94" i="22" s="1"/>
  <c r="H94" i="31" s="1"/>
  <c r="AF103" i="21"/>
  <c r="AK103" i="21"/>
  <c r="AF69" i="21"/>
  <c r="X69" i="22"/>
  <c r="AA69" i="22" s="1"/>
  <c r="AD69" i="22" s="1"/>
  <c r="I69" i="31" s="1"/>
  <c r="AP26" i="21"/>
  <c r="AF13" i="21"/>
  <c r="AA14" i="21"/>
  <c r="AF14" i="21"/>
  <c r="AK14" i="21"/>
  <c r="AP14" i="21"/>
  <c r="AA20" i="21"/>
  <c r="AF20" i="21"/>
  <c r="AP21" i="21"/>
  <c r="X9" i="22"/>
  <c r="AA9" i="22" s="1"/>
  <c r="AD9" i="22" s="1"/>
  <c r="I9" i="31" s="1"/>
  <c r="X10" i="22"/>
  <c r="AA10" i="22" s="1"/>
  <c r="AD10" i="22" s="1"/>
  <c r="I10" i="31" s="1"/>
  <c r="X14" i="22"/>
  <c r="AA14" i="22" s="1"/>
  <c r="AD14" i="22" s="1"/>
  <c r="I14" i="31" s="1"/>
  <c r="X15" i="22"/>
  <c r="AA15" i="22" s="1"/>
  <c r="AD15" i="22" s="1"/>
  <c r="I15" i="31" s="1"/>
  <c r="N7" i="29"/>
  <c r="O7" i="29" s="1"/>
  <c r="P7" i="29" s="1"/>
  <c r="K7" i="31" s="1"/>
  <c r="N15" i="29"/>
  <c r="O15" i="29" s="1"/>
  <c r="P15" i="29" s="1"/>
  <c r="K15" i="31" s="1"/>
  <c r="N22" i="29"/>
  <c r="O22" i="29" s="1"/>
  <c r="P22" i="29" s="1"/>
  <c r="K22" i="31" s="1"/>
  <c r="AK31" i="21"/>
  <c r="AA32" i="21"/>
  <c r="AA33" i="21"/>
  <c r="AP32" i="21"/>
  <c r="AF34" i="21"/>
  <c r="AA3" i="21"/>
  <c r="AK73" i="21"/>
  <c r="AF75" i="21"/>
  <c r="W74" i="22"/>
  <c r="Z74" i="22" s="1"/>
  <c r="AC74" i="22" s="1"/>
  <c r="H74" i="31" s="1"/>
  <c r="X75" i="22"/>
  <c r="AA97" i="21"/>
  <c r="AK97" i="21"/>
  <c r="AK28" i="21"/>
  <c r="W28" i="22"/>
  <c r="N28" i="29"/>
  <c r="O28" i="29" s="1"/>
  <c r="P28" i="29" s="1"/>
  <c r="K28" i="31" s="1"/>
  <c r="AA40" i="21"/>
  <c r="AF40" i="21"/>
  <c r="N94" i="29"/>
  <c r="O94" i="29" s="1"/>
  <c r="P94" i="29" s="1"/>
  <c r="K94" i="31" s="1"/>
  <c r="AA7" i="21"/>
  <c r="AP7" i="21"/>
  <c r="AP13" i="21"/>
  <c r="AA15" i="21"/>
  <c r="AA21" i="21"/>
  <c r="AF21" i="21"/>
  <c r="AA22" i="21"/>
  <c r="AF22" i="21"/>
  <c r="AK22" i="21"/>
  <c r="AP22" i="21"/>
  <c r="W8" i="22"/>
  <c r="Z8" i="22" s="1"/>
  <c r="AC8" i="22" s="1"/>
  <c r="H8" i="31" s="1"/>
  <c r="X8" i="22"/>
  <c r="X12" i="22"/>
  <c r="AA12" i="22" s="1"/>
  <c r="AD12" i="22" s="1"/>
  <c r="I12" i="31" s="1"/>
  <c r="W13" i="22"/>
  <c r="Z13" i="22" s="1"/>
  <c r="AC13" i="22" s="1"/>
  <c r="H13" i="31" s="1"/>
  <c r="X13" i="22"/>
  <c r="AA13" i="22" s="1"/>
  <c r="AD13" i="22" s="1"/>
  <c r="I13" i="31" s="1"/>
  <c r="W15" i="22"/>
  <c r="Z15" i="22" s="1"/>
  <c r="AC15" i="22" s="1"/>
  <c r="H15" i="31" s="1"/>
  <c r="W20" i="22"/>
  <c r="X20" i="22"/>
  <c r="AA20" i="22" s="1"/>
  <c r="AD20" i="22" s="1"/>
  <c r="I20" i="31" s="1"/>
  <c r="W21" i="22"/>
  <c r="Z21" i="22" s="1"/>
  <c r="AC21" i="22" s="1"/>
  <c r="H21" i="31" s="1"/>
  <c r="X21" i="22"/>
  <c r="AA21" i="22" s="1"/>
  <c r="AD21" i="22" s="1"/>
  <c r="I21" i="31" s="1"/>
  <c r="N8" i="29"/>
  <c r="O8" i="29" s="1"/>
  <c r="P8" i="29" s="1"/>
  <c r="K8" i="31" s="1"/>
  <c r="N12" i="29"/>
  <c r="O12" i="29" s="1"/>
  <c r="P12" i="29" s="1"/>
  <c r="K12" i="31" s="1"/>
  <c r="N13" i="29"/>
  <c r="O13" i="29" s="1"/>
  <c r="P13" i="29" s="1"/>
  <c r="K13" i="31" s="1"/>
  <c r="X4" i="22"/>
  <c r="AA4" i="22" s="1"/>
  <c r="AD4" i="22" s="1"/>
  <c r="I4" i="31" s="1"/>
  <c r="AF10" i="21"/>
  <c r="AK10" i="21"/>
  <c r="AP10" i="21"/>
  <c r="AA9" i="21"/>
  <c r="AF9" i="21"/>
  <c r="AK9" i="21"/>
  <c r="AA80" i="21"/>
  <c r="AF80" i="21"/>
  <c r="AK80" i="21"/>
  <c r="AA75" i="21"/>
  <c r="AF74" i="21"/>
  <c r="AK74" i="21"/>
  <c r="AP74" i="21"/>
  <c r="AF73" i="21"/>
  <c r="AA73" i="21"/>
  <c r="AA26" i="21"/>
  <c r="Q6" i="29"/>
  <c r="R6" i="29" s="1"/>
  <c r="S6" i="29" s="1"/>
  <c r="L6" i="31" s="1"/>
  <c r="O6" i="29"/>
  <c r="P6" i="29" s="1"/>
  <c r="K6" i="31" s="1"/>
  <c r="AF71" i="21"/>
  <c r="AK71" i="21"/>
  <c r="W101" i="22"/>
  <c r="AF92" i="21"/>
  <c r="AK25" i="21"/>
  <c r="AP25" i="21"/>
  <c r="AF89" i="21"/>
  <c r="AA72" i="21"/>
  <c r="AF72" i="21"/>
  <c r="AK72" i="21"/>
  <c r="AP72" i="21"/>
  <c r="AK75" i="21"/>
  <c r="W80" i="22"/>
  <c r="AK23" i="21"/>
  <c r="AP23" i="21"/>
  <c r="W23" i="22"/>
  <c r="Z23" i="22" s="1"/>
  <c r="AC23" i="22" s="1"/>
  <c r="H23" i="31" s="1"/>
  <c r="W24" i="22"/>
  <c r="Z24" i="22" s="1"/>
  <c r="AC24" i="22" s="1"/>
  <c r="H24" i="31" s="1"/>
  <c r="AP89" i="21"/>
  <c r="AK92" i="21"/>
  <c r="N23" i="29"/>
  <c r="O23" i="29" s="1"/>
  <c r="P23" i="29" s="1"/>
  <c r="K23" i="31" s="1"/>
  <c r="AA41" i="21"/>
  <c r="AA55" i="21"/>
  <c r="AA58" i="21"/>
  <c r="W42" i="22"/>
  <c r="W56" i="22"/>
  <c r="W58" i="22"/>
  <c r="AA45" i="21"/>
  <c r="W43" i="22"/>
  <c r="AA68" i="21"/>
  <c r="X68" i="22"/>
  <c r="AA68" i="22" s="1"/>
  <c r="AD68" i="22" s="1"/>
  <c r="I68" i="31" s="1"/>
  <c r="AA38" i="21"/>
  <c r="AK21" i="21"/>
  <c r="W88" i="22"/>
  <c r="AA27" i="21"/>
  <c r="AF27" i="21"/>
  <c r="AA85" i="21"/>
  <c r="AF85" i="21"/>
  <c r="AK85" i="21"/>
  <c r="AF68" i="21"/>
  <c r="N103" i="29"/>
  <c r="O103" i="29" s="1"/>
  <c r="P103" i="29" s="1"/>
  <c r="K103" i="31" s="1"/>
  <c r="AK69" i="21"/>
  <c r="W69" i="22"/>
  <c r="AF26" i="21"/>
  <c r="AK26" i="21"/>
  <c r="N26" i="29"/>
  <c r="O26" i="29" s="1"/>
  <c r="P26" i="29" s="1"/>
  <c r="K26" i="31" s="1"/>
  <c r="AA12" i="21"/>
  <c r="AF12" i="21"/>
  <c r="AK12" i="21"/>
  <c r="AA13" i="21"/>
  <c r="N4" i="29"/>
  <c r="AP9" i="21"/>
  <c r="AK15" i="21"/>
  <c r="AA35" i="21"/>
  <c r="AK35" i="21"/>
  <c r="AA36" i="21"/>
  <c r="AK36" i="21"/>
  <c r="AK3" i="21"/>
  <c r="AK13" i="21"/>
  <c r="AF15" i="21"/>
  <c r="N31" i="29"/>
  <c r="O31" i="29" s="1"/>
  <c r="P31" i="29" s="1"/>
  <c r="K31" i="31" s="1"/>
  <c r="W26" i="22"/>
  <c r="W35" i="22"/>
  <c r="T6" i="29"/>
  <c r="U6" i="29" s="1"/>
  <c r="Z7" i="22"/>
  <c r="AC7" i="22" s="1"/>
  <c r="H7" i="31" s="1"/>
  <c r="Y7" i="22"/>
  <c r="AB7" i="22" s="1"/>
  <c r="AE7" i="22" s="1"/>
  <c r="J7" i="31" s="1"/>
  <c r="W9" i="22"/>
  <c r="W10" i="22"/>
  <c r="W12" i="22"/>
  <c r="W14" i="22"/>
  <c r="W22" i="22"/>
  <c r="X22" i="22"/>
  <c r="AA22" i="22" s="1"/>
  <c r="AD22" i="22" s="1"/>
  <c r="I22" i="31" s="1"/>
  <c r="X3" i="22"/>
  <c r="AA3" i="22" s="1"/>
  <c r="AD3" i="22" s="1"/>
  <c r="I3" i="31" s="1"/>
  <c r="J21" i="24"/>
  <c r="N21" i="31" s="1"/>
  <c r="J52" i="24"/>
  <c r="N52" i="31" s="1"/>
  <c r="J47" i="24"/>
  <c r="N47" i="31" s="1"/>
  <c r="J43" i="24"/>
  <c r="N43" i="31" s="1"/>
  <c r="J33" i="24"/>
  <c r="N33" i="31" s="1"/>
  <c r="J7" i="24"/>
  <c r="N7" i="31" s="1"/>
  <c r="J8" i="24"/>
  <c r="N8" i="31" s="1"/>
  <c r="J100" i="24"/>
  <c r="N100" i="31" s="1"/>
  <c r="J10" i="24"/>
  <c r="N10" i="31" s="1"/>
  <c r="J35" i="24"/>
  <c r="N35" i="31" s="1"/>
  <c r="N89" i="29"/>
  <c r="O89" i="29" s="1"/>
  <c r="P89" i="29" s="1"/>
  <c r="K89" i="31" s="1"/>
  <c r="AK27" i="21"/>
  <c r="AP4" i="21"/>
  <c r="AF3" i="21"/>
  <c r="AA89" i="21"/>
  <c r="W89" i="22"/>
  <c r="Z89" i="22" s="1"/>
  <c r="AC89" i="22" s="1"/>
  <c r="H89" i="31" s="1"/>
  <c r="X89" i="22"/>
  <c r="AA89" i="22" s="1"/>
  <c r="AD89" i="22" s="1"/>
  <c r="I89" i="31" s="1"/>
  <c r="W92" i="22"/>
  <c r="AA103" i="21"/>
  <c r="W103" i="22"/>
  <c r="AA87" i="21"/>
  <c r="AF87" i="21"/>
  <c r="AK87" i="21"/>
  <c r="AP87" i="21"/>
  <c r="X87" i="22"/>
  <c r="W3" i="22"/>
  <c r="Z3" i="22" s="1"/>
  <c r="AC3" i="22" s="1"/>
  <c r="H3" i="31" s="1"/>
  <c r="W4" i="22"/>
  <c r="Z36" i="22" l="1"/>
  <c r="AC36" i="22" s="1"/>
  <c r="H36" i="31" s="1"/>
  <c r="T36" i="29"/>
  <c r="U36" i="29" s="1"/>
  <c r="V36" i="29" s="1"/>
  <c r="Q36" i="29"/>
  <c r="R36" i="29" s="1"/>
  <c r="S36" i="29" s="1"/>
  <c r="L36" i="31" s="1"/>
  <c r="Q35" i="29"/>
  <c r="R35" i="29" s="1"/>
  <c r="S35" i="29" s="1"/>
  <c r="L35" i="31" s="1"/>
  <c r="T35" i="29"/>
  <c r="U35" i="29" s="1"/>
  <c r="V35" i="29" s="1"/>
  <c r="Z87" i="22"/>
  <c r="AC87" i="22" s="1"/>
  <c r="H87" i="31" s="1"/>
  <c r="AR15" i="21"/>
  <c r="AU15" i="21" s="1"/>
  <c r="AX15" i="21" s="1"/>
  <c r="F15" i="31" s="1"/>
  <c r="Y86" i="22"/>
  <c r="AB86" i="22" s="1"/>
  <c r="AE86" i="22" s="1"/>
  <c r="J86" i="31" s="1"/>
  <c r="AR34" i="21"/>
  <c r="AU34" i="21" s="1"/>
  <c r="AX34" i="21" s="1"/>
  <c r="F34" i="31" s="1"/>
  <c r="AR4" i="21"/>
  <c r="AU4" i="21" s="1"/>
  <c r="AX4" i="21" s="1"/>
  <c r="F4" i="31" s="1"/>
  <c r="AQ103" i="21"/>
  <c r="AT103" i="21" s="1"/>
  <c r="AW103" i="21" s="1"/>
  <c r="E103" i="31" s="1"/>
  <c r="AQ99" i="21"/>
  <c r="AT99" i="21" s="1"/>
  <c r="AW99" i="21" s="1"/>
  <c r="E99" i="31" s="1"/>
  <c r="AQ33" i="21"/>
  <c r="AT33" i="21" s="1"/>
  <c r="AW33" i="21" s="1"/>
  <c r="E33" i="31" s="1"/>
  <c r="AQ42" i="21"/>
  <c r="AT42" i="21" s="1"/>
  <c r="AW42" i="21" s="1"/>
  <c r="E42" i="31" s="1"/>
  <c r="AR73" i="21"/>
  <c r="AU73" i="21" s="1"/>
  <c r="AX73" i="21" s="1"/>
  <c r="F73" i="31" s="1"/>
  <c r="AS6" i="21"/>
  <c r="AV6" i="21" s="1"/>
  <c r="AY6" i="21" s="1"/>
  <c r="G6" i="31" s="1"/>
  <c r="AR75" i="21"/>
  <c r="AU75" i="21" s="1"/>
  <c r="AX75" i="21" s="1"/>
  <c r="F75" i="31" s="1"/>
  <c r="AR102" i="21"/>
  <c r="AQ86" i="21"/>
  <c r="AT86" i="21" s="1"/>
  <c r="AW86" i="21" s="1"/>
  <c r="E86" i="31" s="1"/>
  <c r="AR27" i="21"/>
  <c r="AU27" i="21" s="1"/>
  <c r="AX27" i="21" s="1"/>
  <c r="F27" i="31" s="1"/>
  <c r="AQ30" i="21"/>
  <c r="AT30" i="21" s="1"/>
  <c r="AW30" i="21" s="1"/>
  <c r="E30" i="31" s="1"/>
  <c r="Y52" i="22"/>
  <c r="AB52" i="22" s="1"/>
  <c r="AE52" i="22" s="1"/>
  <c r="J52" i="31" s="1"/>
  <c r="Q92" i="29"/>
  <c r="R92" i="29" s="1"/>
  <c r="S92" i="29" s="1"/>
  <c r="L92" i="31" s="1"/>
  <c r="AQ7" i="21"/>
  <c r="AT7" i="21" s="1"/>
  <c r="AW7" i="21" s="1"/>
  <c r="E7" i="31" s="1"/>
  <c r="AQ43" i="21"/>
  <c r="AT43" i="21" s="1"/>
  <c r="AW43" i="21" s="1"/>
  <c r="E43" i="31" s="1"/>
  <c r="Q59" i="29"/>
  <c r="R59" i="29" s="1"/>
  <c r="S59" i="29" s="1"/>
  <c r="L59" i="31" s="1"/>
  <c r="Q75" i="29"/>
  <c r="R75" i="29" s="1"/>
  <c r="S75" i="29" s="1"/>
  <c r="L75" i="31" s="1"/>
  <c r="T97" i="29"/>
  <c r="U97" i="29" s="1"/>
  <c r="V97" i="29" s="1"/>
  <c r="M97" i="31" s="1"/>
  <c r="T40" i="29"/>
  <c r="U40" i="29" s="1"/>
  <c r="V40" i="29" s="1"/>
  <c r="M40" i="31" s="1"/>
  <c r="AQ88" i="21"/>
  <c r="AT88" i="21" s="1"/>
  <c r="AW88" i="21" s="1"/>
  <c r="E88" i="31" s="1"/>
  <c r="AQ59" i="21"/>
  <c r="AT59" i="21" s="1"/>
  <c r="AW59" i="21" s="1"/>
  <c r="E59" i="31" s="1"/>
  <c r="AR88" i="21"/>
  <c r="AU88" i="21" s="1"/>
  <c r="AX88" i="21" s="1"/>
  <c r="F88" i="31" s="1"/>
  <c r="AQ4" i="21"/>
  <c r="AT4" i="21" s="1"/>
  <c r="AW4" i="21" s="1"/>
  <c r="E4" i="31" s="1"/>
  <c r="AQ94" i="21"/>
  <c r="AT94" i="21" s="1"/>
  <c r="AW94" i="21" s="1"/>
  <c r="E94" i="31" s="1"/>
  <c r="AQ98" i="21"/>
  <c r="AT98" i="21" s="1"/>
  <c r="AW98" i="21" s="1"/>
  <c r="E98" i="31" s="1"/>
  <c r="AQ29" i="21"/>
  <c r="AT29" i="21" s="1"/>
  <c r="AW29" i="21" s="1"/>
  <c r="E29" i="31" s="1"/>
  <c r="AQ31" i="21"/>
  <c r="AT31" i="21" s="1"/>
  <c r="AW31" i="21" s="1"/>
  <c r="E31" i="31" s="1"/>
  <c r="AR101" i="21"/>
  <c r="Q55" i="29"/>
  <c r="R55" i="29" s="1"/>
  <c r="S55" i="29" s="1"/>
  <c r="L55" i="31" s="1"/>
  <c r="AQ45" i="21"/>
  <c r="AT45" i="21" s="1"/>
  <c r="AW45" i="21" s="1"/>
  <c r="E45" i="31" s="1"/>
  <c r="Y71" i="22"/>
  <c r="AB71" i="22" s="1"/>
  <c r="AE71" i="22" s="1"/>
  <c r="J71" i="31" s="1"/>
  <c r="AQ56" i="21"/>
  <c r="AT56" i="21" s="1"/>
  <c r="AW56" i="21" s="1"/>
  <c r="E56" i="31" s="1"/>
  <c r="T38" i="29"/>
  <c r="U38" i="29" s="1"/>
  <c r="V38" i="29" s="1"/>
  <c r="M38" i="31" s="1"/>
  <c r="AR8" i="21"/>
  <c r="AU8" i="21" s="1"/>
  <c r="AX8" i="21" s="1"/>
  <c r="F8" i="31" s="1"/>
  <c r="AR39" i="21"/>
  <c r="AU39" i="21" s="1"/>
  <c r="AX39" i="21" s="1"/>
  <c r="F39" i="31" s="1"/>
  <c r="Z59" i="22"/>
  <c r="AC59" i="22" s="1"/>
  <c r="H59" i="31" s="1"/>
  <c r="Z75" i="22"/>
  <c r="AC75" i="22" s="1"/>
  <c r="H75" i="31" s="1"/>
  <c r="AQ89" i="21"/>
  <c r="AT89" i="21" s="1"/>
  <c r="AW89" i="21" s="1"/>
  <c r="E89" i="31" s="1"/>
  <c r="AR13" i="21"/>
  <c r="AU13" i="21" s="1"/>
  <c r="AX13" i="21" s="1"/>
  <c r="F13" i="31" s="1"/>
  <c r="AQ13" i="21"/>
  <c r="AT13" i="21" s="1"/>
  <c r="AW13" i="21" s="1"/>
  <c r="E13" i="31" s="1"/>
  <c r="T34" i="29"/>
  <c r="U34" i="29" s="1"/>
  <c r="V34" i="29" s="1"/>
  <c r="M34" i="31" s="1"/>
  <c r="AQ69" i="21"/>
  <c r="AT69" i="21" s="1"/>
  <c r="AW69" i="21" s="1"/>
  <c r="E69" i="31" s="1"/>
  <c r="Q29" i="29"/>
  <c r="R29" i="29" s="1"/>
  <c r="S29" i="29" s="1"/>
  <c r="L29" i="31" s="1"/>
  <c r="AR31" i="21"/>
  <c r="AQ97" i="21"/>
  <c r="AT97" i="21" s="1"/>
  <c r="AW97" i="21" s="1"/>
  <c r="E97" i="31" s="1"/>
  <c r="AR46" i="21"/>
  <c r="AU46" i="21" s="1"/>
  <c r="AX46" i="21" s="1"/>
  <c r="F46" i="31" s="1"/>
  <c r="AR93" i="21"/>
  <c r="AU93" i="21" s="1"/>
  <c r="AX93" i="21" s="1"/>
  <c r="F93" i="31" s="1"/>
  <c r="AR43" i="21"/>
  <c r="AU43" i="21" s="1"/>
  <c r="AX43" i="21" s="1"/>
  <c r="F43" i="31" s="1"/>
  <c r="AR99" i="21"/>
  <c r="T33" i="29"/>
  <c r="U33" i="29" s="1"/>
  <c r="V33" i="29" s="1"/>
  <c r="M33" i="31" s="1"/>
  <c r="Y88" i="22"/>
  <c r="AB88" i="22" s="1"/>
  <c r="AE88" i="22" s="1"/>
  <c r="J88" i="31" s="1"/>
  <c r="AQ41" i="21"/>
  <c r="AT41" i="21" s="1"/>
  <c r="AW41" i="21" s="1"/>
  <c r="E41" i="31" s="1"/>
  <c r="AR56" i="21"/>
  <c r="AQ25" i="21"/>
  <c r="AT25" i="21" s="1"/>
  <c r="AW25" i="21" s="1"/>
  <c r="E25" i="31" s="1"/>
  <c r="AR47" i="21"/>
  <c r="AU47" i="21" s="1"/>
  <c r="AX47" i="21" s="1"/>
  <c r="F47" i="31" s="1"/>
  <c r="AR29" i="21"/>
  <c r="AU29" i="21" s="1"/>
  <c r="AX29" i="21" s="1"/>
  <c r="F29" i="31" s="1"/>
  <c r="AR98" i="21"/>
  <c r="AS98" i="21" s="1"/>
  <c r="AV98" i="21" s="1"/>
  <c r="AR92" i="21"/>
  <c r="AU92" i="21" s="1"/>
  <c r="AX92" i="21" s="1"/>
  <c r="F92" i="31" s="1"/>
  <c r="Z55" i="22"/>
  <c r="AC55" i="22" s="1"/>
  <c r="H55" i="31" s="1"/>
  <c r="AQ10" i="21"/>
  <c r="AT10" i="21" s="1"/>
  <c r="AW10" i="21" s="1"/>
  <c r="E10" i="31" s="1"/>
  <c r="AQ100" i="21"/>
  <c r="AT100" i="21" s="1"/>
  <c r="AW100" i="21" s="1"/>
  <c r="E100" i="31" s="1"/>
  <c r="AQ101" i="21"/>
  <c r="AT101" i="21" s="1"/>
  <c r="AW101" i="21" s="1"/>
  <c r="E101" i="31" s="1"/>
  <c r="AQ35" i="21"/>
  <c r="AT35" i="21" s="1"/>
  <c r="AW35" i="21" s="1"/>
  <c r="E35" i="31" s="1"/>
  <c r="Y37" i="22"/>
  <c r="AB37" i="22" s="1"/>
  <c r="AE37" i="22" s="1"/>
  <c r="J37" i="31" s="1"/>
  <c r="AR89" i="21"/>
  <c r="AU89" i="21" s="1"/>
  <c r="AX89" i="21" s="1"/>
  <c r="F89" i="31" s="1"/>
  <c r="T27" i="29"/>
  <c r="U27" i="29" s="1"/>
  <c r="V27" i="29" s="1"/>
  <c r="M27" i="31" s="1"/>
  <c r="AQ74" i="21"/>
  <c r="AT74" i="21" s="1"/>
  <c r="AW74" i="21" s="1"/>
  <c r="E74" i="31" s="1"/>
  <c r="Q44" i="29"/>
  <c r="R44" i="29" s="1"/>
  <c r="S44" i="29" s="1"/>
  <c r="L44" i="31" s="1"/>
  <c r="AR33" i="21"/>
  <c r="AU33" i="21" s="1"/>
  <c r="AX33" i="21" s="1"/>
  <c r="F33" i="31" s="1"/>
  <c r="AQ44" i="21"/>
  <c r="AT44" i="21" s="1"/>
  <c r="AW44" i="21" s="1"/>
  <c r="E44" i="31" s="1"/>
  <c r="AR55" i="21"/>
  <c r="AU55" i="21" s="1"/>
  <c r="AX55" i="21" s="1"/>
  <c r="F55" i="31" s="1"/>
  <c r="AR44" i="21"/>
  <c r="AU44" i="21" s="1"/>
  <c r="AX44" i="21" s="1"/>
  <c r="F44" i="31" s="1"/>
  <c r="AQ96" i="21"/>
  <c r="AT96" i="21" s="1"/>
  <c r="AW96" i="21" s="1"/>
  <c r="E96" i="31" s="1"/>
  <c r="AR42" i="21"/>
  <c r="AU42" i="21" s="1"/>
  <c r="AX42" i="21" s="1"/>
  <c r="F42" i="31" s="1"/>
  <c r="Q7" i="29"/>
  <c r="R7" i="29" s="1"/>
  <c r="S7" i="29" s="1"/>
  <c r="L7" i="31" s="1"/>
  <c r="AR12" i="21"/>
  <c r="AU12" i="21" s="1"/>
  <c r="AX12" i="21" s="1"/>
  <c r="F12" i="31" s="1"/>
  <c r="AQ102" i="21"/>
  <c r="AT102" i="21" s="1"/>
  <c r="AW102" i="21" s="1"/>
  <c r="E102" i="31" s="1"/>
  <c r="AR40" i="21"/>
  <c r="AU40" i="21" s="1"/>
  <c r="AX40" i="21" s="1"/>
  <c r="F40" i="31" s="1"/>
  <c r="T7" i="29"/>
  <c r="U7" i="29" s="1"/>
  <c r="V7" i="29" s="1"/>
  <c r="M7" i="31" s="1"/>
  <c r="Q34" i="29"/>
  <c r="R34" i="29" s="1"/>
  <c r="S34" i="29" s="1"/>
  <c r="L34" i="31" s="1"/>
  <c r="AR60" i="21"/>
  <c r="AU60" i="21" s="1"/>
  <c r="AX60" i="21" s="1"/>
  <c r="F60" i="31" s="1"/>
  <c r="AQ54" i="21"/>
  <c r="AT54" i="21" s="1"/>
  <c r="AW54" i="21" s="1"/>
  <c r="E54" i="31" s="1"/>
  <c r="AR24" i="21"/>
  <c r="Y100" i="22"/>
  <c r="AB100" i="22" s="1"/>
  <c r="AE100" i="22" s="1"/>
  <c r="J100" i="31" s="1"/>
  <c r="Z100" i="22"/>
  <c r="AC100" i="22" s="1"/>
  <c r="H100" i="31" s="1"/>
  <c r="Y41" i="22"/>
  <c r="AB41" i="22" s="1"/>
  <c r="AE41" i="22" s="1"/>
  <c r="J41" i="31" s="1"/>
  <c r="Z41" i="22"/>
  <c r="AC41" i="22" s="1"/>
  <c r="H41" i="31" s="1"/>
  <c r="O29" i="29"/>
  <c r="P29" i="29" s="1"/>
  <c r="K29" i="31" s="1"/>
  <c r="T29" i="29"/>
  <c r="U29" i="29" s="1"/>
  <c r="V29" i="29" s="1"/>
  <c r="M29" i="31" s="1"/>
  <c r="T23" i="29"/>
  <c r="U23" i="29" s="1"/>
  <c r="V23" i="29" s="1"/>
  <c r="M23" i="31" s="1"/>
  <c r="AR71" i="21"/>
  <c r="AU71" i="21" s="1"/>
  <c r="AX71" i="21" s="1"/>
  <c r="F71" i="31" s="1"/>
  <c r="Q20" i="29"/>
  <c r="R20" i="29" s="1"/>
  <c r="S20" i="29" s="1"/>
  <c r="L20" i="31" s="1"/>
  <c r="T20" i="29"/>
  <c r="U20" i="29" s="1"/>
  <c r="V20" i="29" s="1"/>
  <c r="M20" i="31" s="1"/>
  <c r="AR28" i="21"/>
  <c r="AU28" i="21" s="1"/>
  <c r="AX28" i="21" s="1"/>
  <c r="F28" i="31" s="1"/>
  <c r="AR103" i="21"/>
  <c r="Z86" i="22"/>
  <c r="AC86" i="22" s="1"/>
  <c r="H86" i="31" s="1"/>
  <c r="T86" i="29"/>
  <c r="U86" i="29" s="1"/>
  <c r="V86" i="29" s="1"/>
  <c r="M86" i="31" s="1"/>
  <c r="AR68" i="21"/>
  <c r="AU68" i="21" s="1"/>
  <c r="AX68" i="21" s="1"/>
  <c r="F68" i="31" s="1"/>
  <c r="AQ24" i="21"/>
  <c r="AT24" i="21" s="1"/>
  <c r="AW24" i="21" s="1"/>
  <c r="E24" i="31" s="1"/>
  <c r="Q100" i="29"/>
  <c r="R100" i="29" s="1"/>
  <c r="S100" i="29" s="1"/>
  <c r="L100" i="31" s="1"/>
  <c r="AR30" i="21"/>
  <c r="AU30" i="21" s="1"/>
  <c r="AX30" i="21" s="1"/>
  <c r="F30" i="31" s="1"/>
  <c r="Y89" i="22"/>
  <c r="AB89" i="22" s="1"/>
  <c r="AE89" i="22" s="1"/>
  <c r="J89" i="31" s="1"/>
  <c r="Z38" i="22"/>
  <c r="AC38" i="22" s="1"/>
  <c r="H38" i="31" s="1"/>
  <c r="AQ71" i="21"/>
  <c r="AT71" i="21" s="1"/>
  <c r="AW71" i="21" s="1"/>
  <c r="E71" i="31" s="1"/>
  <c r="Y68" i="22"/>
  <c r="AB68" i="22" s="1"/>
  <c r="AE68" i="22" s="1"/>
  <c r="J68" i="31" s="1"/>
  <c r="Z68" i="22"/>
  <c r="AC68" i="22" s="1"/>
  <c r="H68" i="31" s="1"/>
  <c r="Z33" i="22"/>
  <c r="AC33" i="22" s="1"/>
  <c r="H33" i="31" s="1"/>
  <c r="Y33" i="22"/>
  <c r="AB33" i="22" s="1"/>
  <c r="AE33" i="22" s="1"/>
  <c r="J33" i="31" s="1"/>
  <c r="Q93" i="29"/>
  <c r="R93" i="29" s="1"/>
  <c r="S93" i="29" s="1"/>
  <c r="L93" i="31" s="1"/>
  <c r="T100" i="29"/>
  <c r="U100" i="29" s="1"/>
  <c r="V100" i="29" s="1"/>
  <c r="M100" i="31" s="1"/>
  <c r="AR41" i="21"/>
  <c r="AU41" i="21" s="1"/>
  <c r="AX41" i="21" s="1"/>
  <c r="F41" i="31" s="1"/>
  <c r="Q26" i="29"/>
  <c r="R26" i="29" s="1"/>
  <c r="S26" i="29" s="1"/>
  <c r="L26" i="31" s="1"/>
  <c r="AQ36" i="21"/>
  <c r="AT36" i="21" s="1"/>
  <c r="AW36" i="21" s="1"/>
  <c r="E36" i="31" s="1"/>
  <c r="AQ26" i="21"/>
  <c r="AT26" i="21" s="1"/>
  <c r="AW26" i="21" s="1"/>
  <c r="E26" i="31" s="1"/>
  <c r="AR80" i="21"/>
  <c r="AU80" i="21" s="1"/>
  <c r="AX80" i="21" s="1"/>
  <c r="F80" i="31" s="1"/>
  <c r="AQ9" i="21"/>
  <c r="AT9" i="21" s="1"/>
  <c r="AW9" i="21" s="1"/>
  <c r="E9" i="31" s="1"/>
  <c r="Q21" i="29"/>
  <c r="R21" i="29" s="1"/>
  <c r="S21" i="29" s="1"/>
  <c r="L21" i="31" s="1"/>
  <c r="Q8" i="29"/>
  <c r="R8" i="29" s="1"/>
  <c r="S8" i="29" s="1"/>
  <c r="L8" i="31" s="1"/>
  <c r="AR97" i="21"/>
  <c r="AQ47" i="21"/>
  <c r="AT47" i="21" s="1"/>
  <c r="AW47" i="21" s="1"/>
  <c r="E47" i="31" s="1"/>
  <c r="AR52" i="21"/>
  <c r="AU52" i="21" s="1"/>
  <c r="AX52" i="21" s="1"/>
  <c r="F52" i="31" s="1"/>
  <c r="T93" i="29"/>
  <c r="U93" i="29" s="1"/>
  <c r="V93" i="29" s="1"/>
  <c r="M93" i="31" s="1"/>
  <c r="T25" i="29"/>
  <c r="U25" i="29" s="1"/>
  <c r="V25" i="29" s="1"/>
  <c r="M25" i="31" s="1"/>
  <c r="Q23" i="29"/>
  <c r="R23" i="29" s="1"/>
  <c r="S23" i="29" s="1"/>
  <c r="L23" i="31" s="1"/>
  <c r="Q37" i="29"/>
  <c r="R37" i="29" s="1"/>
  <c r="S37" i="29" s="1"/>
  <c r="L37" i="31" s="1"/>
  <c r="Z44" i="22"/>
  <c r="AC44" i="22" s="1"/>
  <c r="H44" i="31" s="1"/>
  <c r="Y55" i="22"/>
  <c r="AB55" i="22" s="1"/>
  <c r="AE55" i="22" s="1"/>
  <c r="J55" i="31" s="1"/>
  <c r="T47" i="29"/>
  <c r="U47" i="29" s="1"/>
  <c r="V47" i="29" s="1"/>
  <c r="M47" i="31" s="1"/>
  <c r="Q74" i="29"/>
  <c r="R74" i="29" s="1"/>
  <c r="S74" i="29" s="1"/>
  <c r="L74" i="31" s="1"/>
  <c r="Q60" i="29"/>
  <c r="R60" i="29" s="1"/>
  <c r="S60" i="29" s="1"/>
  <c r="L60" i="31" s="1"/>
  <c r="AA100" i="22"/>
  <c r="AD100" i="22" s="1"/>
  <c r="I100" i="31" s="1"/>
  <c r="AR96" i="21"/>
  <c r="AU96" i="21" s="1"/>
  <c r="AX96" i="21" s="1"/>
  <c r="F96" i="31" s="1"/>
  <c r="AQ37" i="21"/>
  <c r="AT37" i="21" s="1"/>
  <c r="AW37" i="21" s="1"/>
  <c r="E37" i="31" s="1"/>
  <c r="AQ8" i="21"/>
  <c r="AT8" i="21" s="1"/>
  <c r="AW8" i="21" s="1"/>
  <c r="E8" i="31" s="1"/>
  <c r="Q45" i="29"/>
  <c r="R45" i="29" s="1"/>
  <c r="S45" i="29" s="1"/>
  <c r="L45" i="31" s="1"/>
  <c r="AQ46" i="21"/>
  <c r="AT46" i="21" s="1"/>
  <c r="AW46" i="21" s="1"/>
  <c r="E46" i="31" s="1"/>
  <c r="AQ23" i="21"/>
  <c r="AT23" i="21" s="1"/>
  <c r="AW23" i="21" s="1"/>
  <c r="E23" i="31" s="1"/>
  <c r="Y93" i="22"/>
  <c r="AB93" i="22" s="1"/>
  <c r="AE93" i="22" s="1"/>
  <c r="J93" i="31" s="1"/>
  <c r="AQ39" i="21"/>
  <c r="AT39" i="21" s="1"/>
  <c r="AW39" i="21" s="1"/>
  <c r="E39" i="31" s="1"/>
  <c r="AR32" i="21"/>
  <c r="AU32" i="21" s="1"/>
  <c r="AX32" i="21" s="1"/>
  <c r="F32" i="31" s="1"/>
  <c r="Y23" i="22"/>
  <c r="AB23" i="22" s="1"/>
  <c r="AE23" i="22" s="1"/>
  <c r="J23" i="31" s="1"/>
  <c r="Y13" i="22"/>
  <c r="AB13" i="22" s="1"/>
  <c r="AE13" i="22" s="1"/>
  <c r="J13" i="31" s="1"/>
  <c r="Y29" i="22"/>
  <c r="AB29" i="22" s="1"/>
  <c r="AE29" i="22" s="1"/>
  <c r="J29" i="31" s="1"/>
  <c r="T60" i="29"/>
  <c r="U60" i="29" s="1"/>
  <c r="V60" i="29" s="1"/>
  <c r="M60" i="31" s="1"/>
  <c r="T55" i="29"/>
  <c r="U55" i="29" s="1"/>
  <c r="V55" i="29" s="1"/>
  <c r="M55" i="31" s="1"/>
  <c r="Q41" i="29"/>
  <c r="R41" i="29" s="1"/>
  <c r="S41" i="29" s="1"/>
  <c r="L41" i="31" s="1"/>
  <c r="Q54" i="29"/>
  <c r="R54" i="29" s="1"/>
  <c r="S54" i="29" s="1"/>
  <c r="L54" i="31" s="1"/>
  <c r="T13" i="29"/>
  <c r="U13" i="29" s="1"/>
  <c r="V13" i="29" s="1"/>
  <c r="M13" i="31" s="1"/>
  <c r="AR25" i="21"/>
  <c r="T41" i="29"/>
  <c r="U41" i="29" s="1"/>
  <c r="V41" i="29" s="1"/>
  <c r="M41" i="31" s="1"/>
  <c r="AQ40" i="21"/>
  <c r="AT40" i="21" s="1"/>
  <c r="AW40" i="21" s="1"/>
  <c r="E40" i="31" s="1"/>
  <c r="AR59" i="21"/>
  <c r="AR20" i="21"/>
  <c r="AU20" i="21" s="1"/>
  <c r="AX20" i="21" s="1"/>
  <c r="F20" i="31" s="1"/>
  <c r="AR86" i="21"/>
  <c r="AU86" i="21" s="1"/>
  <c r="AX86" i="21" s="1"/>
  <c r="F86" i="31" s="1"/>
  <c r="AR35" i="21"/>
  <c r="T71" i="29"/>
  <c r="U71" i="29" s="1"/>
  <c r="V71" i="29" s="1"/>
  <c r="M71" i="31" s="1"/>
  <c r="AQ52" i="21"/>
  <c r="AT52" i="21" s="1"/>
  <c r="AW52" i="21" s="1"/>
  <c r="E52" i="31" s="1"/>
  <c r="Y72" i="22"/>
  <c r="AB72" i="22" s="1"/>
  <c r="AE72" i="22" s="1"/>
  <c r="J72" i="31" s="1"/>
  <c r="Z72" i="22"/>
  <c r="AC72" i="22" s="1"/>
  <c r="H72" i="31" s="1"/>
  <c r="Z32" i="22"/>
  <c r="AC32" i="22" s="1"/>
  <c r="H32" i="31" s="1"/>
  <c r="Y32" i="22"/>
  <c r="AB32" i="22" s="1"/>
  <c r="AE32" i="22" s="1"/>
  <c r="J32" i="31" s="1"/>
  <c r="Y69" i="22"/>
  <c r="AB69" i="22" s="1"/>
  <c r="AE69" i="22" s="1"/>
  <c r="J69" i="31" s="1"/>
  <c r="Z69" i="22"/>
  <c r="AC69" i="22" s="1"/>
  <c r="H69" i="31" s="1"/>
  <c r="Z92" i="22"/>
  <c r="AC92" i="22" s="1"/>
  <c r="H92" i="31" s="1"/>
  <c r="Y92" i="22"/>
  <c r="AB92" i="22" s="1"/>
  <c r="AE92" i="22" s="1"/>
  <c r="J92" i="31" s="1"/>
  <c r="Y15" i="22"/>
  <c r="AB15" i="22" s="1"/>
  <c r="AE15" i="22" s="1"/>
  <c r="J15" i="31" s="1"/>
  <c r="T92" i="29"/>
  <c r="U92" i="29" s="1"/>
  <c r="V92" i="29" s="1"/>
  <c r="M92" i="31" s="1"/>
  <c r="Q32" i="29"/>
  <c r="R32" i="29" s="1"/>
  <c r="S32" i="29" s="1"/>
  <c r="L32" i="31" s="1"/>
  <c r="T45" i="29"/>
  <c r="U45" i="29" s="1"/>
  <c r="V45" i="29" s="1"/>
  <c r="M45" i="31" s="1"/>
  <c r="AA59" i="22"/>
  <c r="AD59" i="22" s="1"/>
  <c r="I59" i="31" s="1"/>
  <c r="Y59" i="22"/>
  <c r="AB59" i="22" s="1"/>
  <c r="AE59" i="22" s="1"/>
  <c r="J59" i="31" s="1"/>
  <c r="T30" i="29"/>
  <c r="U30" i="29" s="1"/>
  <c r="V30" i="29" s="1"/>
  <c r="M30" i="31" s="1"/>
  <c r="Y30" i="22"/>
  <c r="AB30" i="22" s="1"/>
  <c r="AE30" i="22" s="1"/>
  <c r="J30" i="31" s="1"/>
  <c r="AA8" i="22"/>
  <c r="AD8" i="22" s="1"/>
  <c r="I8" i="31" s="1"/>
  <c r="Y8" i="22"/>
  <c r="AB8" i="22" s="1"/>
  <c r="AE8" i="22" s="1"/>
  <c r="J8" i="31" s="1"/>
  <c r="AA75" i="22"/>
  <c r="AD75" i="22" s="1"/>
  <c r="I75" i="31" s="1"/>
  <c r="T75" i="29"/>
  <c r="U75" i="29" s="1"/>
  <c r="V75" i="29" s="1"/>
  <c r="M75" i="31" s="1"/>
  <c r="O68" i="29"/>
  <c r="P68" i="29" s="1"/>
  <c r="K68" i="31" s="1"/>
  <c r="Q68" i="29"/>
  <c r="R68" i="29" s="1"/>
  <c r="S68" i="29" s="1"/>
  <c r="L68" i="31" s="1"/>
  <c r="O73" i="29"/>
  <c r="P73" i="29" s="1"/>
  <c r="K73" i="31" s="1"/>
  <c r="Q73" i="29"/>
  <c r="R73" i="29" s="1"/>
  <c r="S73" i="29" s="1"/>
  <c r="L73" i="31" s="1"/>
  <c r="AA74" i="22"/>
  <c r="AD74" i="22" s="1"/>
  <c r="I74" i="31" s="1"/>
  <c r="T74" i="29"/>
  <c r="U74" i="29" s="1"/>
  <c r="V74" i="29" s="1"/>
  <c r="M74" i="31" s="1"/>
  <c r="Y74" i="22"/>
  <c r="AB74" i="22" s="1"/>
  <c r="AE74" i="22" s="1"/>
  <c r="J74" i="31" s="1"/>
  <c r="Z99" i="22"/>
  <c r="AC99" i="22" s="1"/>
  <c r="H99" i="31" s="1"/>
  <c r="Q99" i="29"/>
  <c r="R99" i="29" s="1"/>
  <c r="S99" i="29" s="1"/>
  <c r="L99" i="31" s="1"/>
  <c r="T99" i="29"/>
  <c r="U99" i="29" s="1"/>
  <c r="V99" i="29" s="1"/>
  <c r="M99" i="31" s="1"/>
  <c r="Y99" i="22"/>
  <c r="AB99" i="22" s="1"/>
  <c r="AE99" i="22" s="1"/>
  <c r="J99" i="31" s="1"/>
  <c r="AA37" i="22"/>
  <c r="AD37" i="22" s="1"/>
  <c r="I37" i="31" s="1"/>
  <c r="T37" i="29"/>
  <c r="U37" i="29" s="1"/>
  <c r="V37" i="29" s="1"/>
  <c r="M37" i="31" s="1"/>
  <c r="AR3" i="21"/>
  <c r="AU3" i="21" s="1"/>
  <c r="AX3" i="21" s="1"/>
  <c r="F3" i="31" s="1"/>
  <c r="O39" i="29"/>
  <c r="P39" i="29" s="1"/>
  <c r="K39" i="31" s="1"/>
  <c r="Q39" i="29"/>
  <c r="R39" i="29" s="1"/>
  <c r="S39" i="29" s="1"/>
  <c r="L39" i="31" s="1"/>
  <c r="Q13" i="29"/>
  <c r="R13" i="29" s="1"/>
  <c r="S13" i="29" s="1"/>
  <c r="L13" i="31" s="1"/>
  <c r="AQ60" i="21"/>
  <c r="AT60" i="21" s="1"/>
  <c r="AW60" i="21" s="1"/>
  <c r="E60" i="31" s="1"/>
  <c r="Q72" i="29"/>
  <c r="R72" i="29" s="1"/>
  <c r="S72" i="29" s="1"/>
  <c r="L72" i="31" s="1"/>
  <c r="AR100" i="21"/>
  <c r="T4" i="29"/>
  <c r="U4" i="29" s="1"/>
  <c r="Q89" i="29"/>
  <c r="R89" i="29" s="1"/>
  <c r="S89" i="29" s="1"/>
  <c r="L89" i="31" s="1"/>
  <c r="AR9" i="21"/>
  <c r="AU9" i="21" s="1"/>
  <c r="AX9" i="21" s="1"/>
  <c r="F9" i="31" s="1"/>
  <c r="AQ85" i="21"/>
  <c r="AT85" i="21" s="1"/>
  <c r="AW85" i="21" s="1"/>
  <c r="E85" i="31" s="1"/>
  <c r="AQ55" i="21"/>
  <c r="AT55" i="21" s="1"/>
  <c r="AW55" i="21" s="1"/>
  <c r="E55" i="31" s="1"/>
  <c r="Y20" i="22"/>
  <c r="AB20" i="22" s="1"/>
  <c r="AE20" i="22" s="1"/>
  <c r="J20" i="31" s="1"/>
  <c r="AQ21" i="21"/>
  <c r="AT21" i="21" s="1"/>
  <c r="AW21" i="21" s="1"/>
  <c r="E21" i="31" s="1"/>
  <c r="AQ75" i="21"/>
  <c r="AT75" i="21" s="1"/>
  <c r="AW75" i="21" s="1"/>
  <c r="E75" i="31" s="1"/>
  <c r="AR14" i="21"/>
  <c r="AU14" i="21" s="1"/>
  <c r="AX14" i="21" s="1"/>
  <c r="F14" i="31" s="1"/>
  <c r="AR26" i="21"/>
  <c r="AU26" i="21" s="1"/>
  <c r="AX26" i="21" s="1"/>
  <c r="F26" i="31" s="1"/>
  <c r="AR94" i="21"/>
  <c r="AR85" i="21"/>
  <c r="AU85" i="21" s="1"/>
  <c r="AX85" i="21" s="1"/>
  <c r="F85" i="31" s="1"/>
  <c r="AR23" i="21"/>
  <c r="AS23" i="21" s="1"/>
  <c r="AV23" i="21" s="1"/>
  <c r="T31" i="29"/>
  <c r="U31" i="29" s="1"/>
  <c r="V31" i="29" s="1"/>
  <c r="M31" i="31" s="1"/>
  <c r="AR38" i="21"/>
  <c r="AU38" i="21" s="1"/>
  <c r="AX38" i="21" s="1"/>
  <c r="F38" i="31" s="1"/>
  <c r="AQ92" i="21"/>
  <c r="AT92" i="21" s="1"/>
  <c r="AW92" i="21" s="1"/>
  <c r="E92" i="31" s="1"/>
  <c r="AR45" i="21"/>
  <c r="Y73" i="22"/>
  <c r="AB73" i="22" s="1"/>
  <c r="AE73" i="22" s="1"/>
  <c r="J73" i="31" s="1"/>
  <c r="AQ93" i="21"/>
  <c r="AT93" i="21" s="1"/>
  <c r="AW93" i="21" s="1"/>
  <c r="E93" i="31" s="1"/>
  <c r="AQ72" i="21"/>
  <c r="AT72" i="21" s="1"/>
  <c r="AW72" i="21" s="1"/>
  <c r="E72" i="31" s="1"/>
  <c r="AA87" i="22"/>
  <c r="AD87" i="22" s="1"/>
  <c r="I87" i="31" s="1"/>
  <c r="Y87" i="22"/>
  <c r="AB87" i="22" s="1"/>
  <c r="AE87" i="22" s="1"/>
  <c r="J87" i="31" s="1"/>
  <c r="Z26" i="22"/>
  <c r="AC26" i="22" s="1"/>
  <c r="H26" i="31" s="1"/>
  <c r="T26" i="29"/>
  <c r="U26" i="29" s="1"/>
  <c r="V26" i="29" s="1"/>
  <c r="M26" i="31" s="1"/>
  <c r="T24" i="29"/>
  <c r="U24" i="29" s="1"/>
  <c r="V24" i="29" s="1"/>
  <c r="M24" i="31" s="1"/>
  <c r="Q24" i="29"/>
  <c r="R24" i="29" s="1"/>
  <c r="S24" i="29" s="1"/>
  <c r="L24" i="31" s="1"/>
  <c r="Y24" i="22"/>
  <c r="AB24" i="22" s="1"/>
  <c r="AE24" i="22" s="1"/>
  <c r="J24" i="31" s="1"/>
  <c r="Y3" i="22"/>
  <c r="AB3" i="22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Q88" i="29"/>
  <c r="R88" i="29" s="1"/>
  <c r="S88" i="29" s="1"/>
  <c r="L88" i="31" s="1"/>
  <c r="Z88" i="22"/>
  <c r="AC88" i="22" s="1"/>
  <c r="H88" i="31" s="1"/>
  <c r="T88" i="29"/>
  <c r="U88" i="29" s="1"/>
  <c r="V88" i="29" s="1"/>
  <c r="M88" i="31" s="1"/>
  <c r="T8" i="29"/>
  <c r="U8" i="29" s="1"/>
  <c r="V8" i="29" s="1"/>
  <c r="M8" i="31" s="1"/>
  <c r="AR21" i="21"/>
  <c r="AU21" i="21" s="1"/>
  <c r="AX21" i="21" s="1"/>
  <c r="F21" i="31" s="1"/>
  <c r="AQ38" i="21"/>
  <c r="AT38" i="21" s="1"/>
  <c r="AW38" i="21" s="1"/>
  <c r="E38" i="31" s="1"/>
  <c r="Y31" i="22"/>
  <c r="AB31" i="22" s="1"/>
  <c r="AE31" i="22" s="1"/>
  <c r="J31" i="31" s="1"/>
  <c r="Y27" i="22"/>
  <c r="AB27" i="22" s="1"/>
  <c r="AE27" i="22" s="1"/>
  <c r="J27" i="31" s="1"/>
  <c r="Z60" i="22"/>
  <c r="AC60" i="22" s="1"/>
  <c r="H60" i="31" s="1"/>
  <c r="AR10" i="21"/>
  <c r="T87" i="29"/>
  <c r="U87" i="29" s="1"/>
  <c r="V87" i="29" s="1"/>
  <c r="M87" i="31" s="1"/>
  <c r="T89" i="29"/>
  <c r="U89" i="29" s="1"/>
  <c r="V89" i="29" s="1"/>
  <c r="M89" i="31" s="1"/>
  <c r="Y46" i="22"/>
  <c r="AB46" i="22" s="1"/>
  <c r="AE46" i="22" s="1"/>
  <c r="J46" i="31" s="1"/>
  <c r="AR87" i="21"/>
  <c r="AU87" i="21" s="1"/>
  <c r="AX87" i="21" s="1"/>
  <c r="F87" i="31" s="1"/>
  <c r="Q87" i="29"/>
  <c r="R87" i="29" s="1"/>
  <c r="S87" i="29" s="1"/>
  <c r="L87" i="31" s="1"/>
  <c r="Z20" i="22"/>
  <c r="AC20" i="22" s="1"/>
  <c r="H20" i="31" s="1"/>
  <c r="Q15" i="29"/>
  <c r="R15" i="29" s="1"/>
  <c r="S15" i="29" s="1"/>
  <c r="L15" i="31" s="1"/>
  <c r="M36" i="31"/>
  <c r="T32" i="29"/>
  <c r="U32" i="29" s="1"/>
  <c r="V32" i="29" s="1"/>
  <c r="M32" i="31" s="1"/>
  <c r="AQ15" i="21"/>
  <c r="AT15" i="21" s="1"/>
  <c r="AW15" i="21" s="1"/>
  <c r="E15" i="31" s="1"/>
  <c r="AR69" i="21"/>
  <c r="Y36" i="22"/>
  <c r="AB36" i="22" s="1"/>
  <c r="AE36" i="22" s="1"/>
  <c r="J36" i="31" s="1"/>
  <c r="Z34" i="22"/>
  <c r="AC34" i="22" s="1"/>
  <c r="H34" i="31" s="1"/>
  <c r="Q86" i="29"/>
  <c r="R86" i="29" s="1"/>
  <c r="S86" i="29" s="1"/>
  <c r="L86" i="31" s="1"/>
  <c r="T94" i="29"/>
  <c r="U94" i="29" s="1"/>
  <c r="V94" i="29" s="1"/>
  <c r="M94" i="31" s="1"/>
  <c r="Q46" i="29"/>
  <c r="R46" i="29" s="1"/>
  <c r="S46" i="29" s="1"/>
  <c r="L46" i="31" s="1"/>
  <c r="T44" i="29"/>
  <c r="U44" i="29" s="1"/>
  <c r="V44" i="29" s="1"/>
  <c r="M44" i="31" s="1"/>
  <c r="Z45" i="22"/>
  <c r="AC45" i="22" s="1"/>
  <c r="H45" i="31" s="1"/>
  <c r="AR72" i="21"/>
  <c r="AU72" i="21" s="1"/>
  <c r="AX72" i="21" s="1"/>
  <c r="F72" i="31" s="1"/>
  <c r="Q30" i="29"/>
  <c r="R30" i="29" s="1"/>
  <c r="S30" i="29" s="1"/>
  <c r="L30" i="31" s="1"/>
  <c r="Y60" i="22"/>
  <c r="AB60" i="22" s="1"/>
  <c r="AE60" i="22" s="1"/>
  <c r="J60" i="31" s="1"/>
  <c r="Q47" i="29"/>
  <c r="R47" i="29" s="1"/>
  <c r="S47" i="29" s="1"/>
  <c r="L47" i="31" s="1"/>
  <c r="Z30" i="22"/>
  <c r="AC30" i="22" s="1"/>
  <c r="H30" i="31" s="1"/>
  <c r="Y25" i="22"/>
  <c r="AB25" i="22" s="1"/>
  <c r="AE25" i="22" s="1"/>
  <c r="J25" i="31" s="1"/>
  <c r="T72" i="29"/>
  <c r="U72" i="29" s="1"/>
  <c r="V72" i="29" s="1"/>
  <c r="M72" i="31" s="1"/>
  <c r="AQ32" i="21"/>
  <c r="AT32" i="21" s="1"/>
  <c r="AW32" i="21" s="1"/>
  <c r="E32" i="31" s="1"/>
  <c r="AQ20" i="21"/>
  <c r="AT20" i="21" s="1"/>
  <c r="AW20" i="21" s="1"/>
  <c r="E20" i="31" s="1"/>
  <c r="AQ14" i="21"/>
  <c r="AT14" i="21" s="1"/>
  <c r="AW14" i="21" s="1"/>
  <c r="E14" i="31" s="1"/>
  <c r="AR37" i="21"/>
  <c r="Y96" i="22"/>
  <c r="AB96" i="22" s="1"/>
  <c r="AE96" i="22" s="1"/>
  <c r="J96" i="31" s="1"/>
  <c r="Z96" i="22"/>
  <c r="AC96" i="22" s="1"/>
  <c r="H96" i="31" s="1"/>
  <c r="T96" i="29"/>
  <c r="U96" i="29" s="1"/>
  <c r="V96" i="29" s="1"/>
  <c r="M96" i="31" s="1"/>
  <c r="Q96" i="29"/>
  <c r="R96" i="29" s="1"/>
  <c r="S96" i="29" s="1"/>
  <c r="L96" i="31" s="1"/>
  <c r="AR95" i="21"/>
  <c r="AQ95" i="21"/>
  <c r="AT95" i="21" s="1"/>
  <c r="AW95" i="21" s="1"/>
  <c r="E95" i="31" s="1"/>
  <c r="AQ3" i="21"/>
  <c r="T15" i="29"/>
  <c r="U15" i="29" s="1"/>
  <c r="V15" i="29" s="1"/>
  <c r="M15" i="31" s="1"/>
  <c r="Y35" i="22"/>
  <c r="AB35" i="22" s="1"/>
  <c r="AE35" i="22" s="1"/>
  <c r="J35" i="31" s="1"/>
  <c r="Q33" i="29"/>
  <c r="R33" i="29" s="1"/>
  <c r="S33" i="29" s="1"/>
  <c r="L33" i="31" s="1"/>
  <c r="Q69" i="29"/>
  <c r="R69" i="29" s="1"/>
  <c r="S69" i="29" s="1"/>
  <c r="L69" i="31" s="1"/>
  <c r="Z71" i="22"/>
  <c r="AC71" i="22" s="1"/>
  <c r="H71" i="31" s="1"/>
  <c r="Q40" i="29"/>
  <c r="R40" i="29" s="1"/>
  <c r="S40" i="29" s="1"/>
  <c r="L40" i="31" s="1"/>
  <c r="Z40" i="22"/>
  <c r="AC40" i="22" s="1"/>
  <c r="H40" i="31" s="1"/>
  <c r="Y40" i="22"/>
  <c r="AB40" i="22" s="1"/>
  <c r="AE40" i="22" s="1"/>
  <c r="J40" i="31" s="1"/>
  <c r="T73" i="29"/>
  <c r="U73" i="29" s="1"/>
  <c r="V73" i="29" s="1"/>
  <c r="M73" i="31" s="1"/>
  <c r="Y4" i="22"/>
  <c r="AB4" i="22" s="1"/>
  <c r="AE4" i="22" s="1"/>
  <c r="J4" i="31" s="1"/>
  <c r="T69" i="29"/>
  <c r="U69" i="29" s="1"/>
  <c r="V69" i="29" s="1"/>
  <c r="M69" i="31" s="1"/>
  <c r="T46" i="29"/>
  <c r="U46" i="29" s="1"/>
  <c r="V46" i="29" s="1"/>
  <c r="M46" i="31" s="1"/>
  <c r="Y21" i="22"/>
  <c r="AB21" i="22" s="1"/>
  <c r="AE21" i="22" s="1"/>
  <c r="J21" i="31" s="1"/>
  <c r="T21" i="29"/>
  <c r="U21" i="29" s="1"/>
  <c r="V21" i="29" s="1"/>
  <c r="M21" i="31" s="1"/>
  <c r="AR36" i="21"/>
  <c r="AU36" i="21" s="1"/>
  <c r="AX36" i="21" s="1"/>
  <c r="F36" i="31" s="1"/>
  <c r="AQ58" i="21"/>
  <c r="AT58" i="21" s="1"/>
  <c r="AW58" i="21" s="1"/>
  <c r="E58" i="31" s="1"/>
  <c r="Y44" i="22"/>
  <c r="AB44" i="22" s="1"/>
  <c r="AE44" i="22" s="1"/>
  <c r="J44" i="31" s="1"/>
  <c r="Q27" i="29"/>
  <c r="R27" i="29" s="1"/>
  <c r="S27" i="29" s="1"/>
  <c r="L27" i="31" s="1"/>
  <c r="Y47" i="22"/>
  <c r="AB47" i="22" s="1"/>
  <c r="AE47" i="22" s="1"/>
  <c r="J47" i="31" s="1"/>
  <c r="Q25" i="29"/>
  <c r="R25" i="29" s="1"/>
  <c r="S25" i="29" s="1"/>
  <c r="L25" i="31" s="1"/>
  <c r="Y75" i="22"/>
  <c r="AB75" i="22" s="1"/>
  <c r="AE75" i="22" s="1"/>
  <c r="J75" i="31" s="1"/>
  <c r="Q71" i="29"/>
  <c r="R71" i="29" s="1"/>
  <c r="S71" i="29" s="1"/>
  <c r="L71" i="31" s="1"/>
  <c r="AQ28" i="21"/>
  <c r="AT28" i="21" s="1"/>
  <c r="AW28" i="21" s="1"/>
  <c r="E28" i="31" s="1"/>
  <c r="AR58" i="21"/>
  <c r="AU58" i="21" s="1"/>
  <c r="AX58" i="21" s="1"/>
  <c r="F58" i="31" s="1"/>
  <c r="AR54" i="21"/>
  <c r="AU54" i="21" s="1"/>
  <c r="AX54" i="21" s="1"/>
  <c r="F54" i="31" s="1"/>
  <c r="Z54" i="22"/>
  <c r="AC54" i="22" s="1"/>
  <c r="H54" i="31" s="1"/>
  <c r="T54" i="29"/>
  <c r="U54" i="29" s="1"/>
  <c r="V54" i="29" s="1"/>
  <c r="M54" i="31" s="1"/>
  <c r="Y54" i="22"/>
  <c r="AB54" i="22" s="1"/>
  <c r="AE54" i="22" s="1"/>
  <c r="J54" i="31" s="1"/>
  <c r="AQ22" i="21"/>
  <c r="AT22" i="21" s="1"/>
  <c r="AW22" i="21" s="1"/>
  <c r="E22" i="31" s="1"/>
  <c r="T85" i="29"/>
  <c r="U85" i="29" s="1"/>
  <c r="V85" i="29" s="1"/>
  <c r="M85" i="31" s="1"/>
  <c r="Q85" i="29"/>
  <c r="R85" i="29" s="1"/>
  <c r="S85" i="29" s="1"/>
  <c r="L85" i="31" s="1"/>
  <c r="J85" i="31"/>
  <c r="H85" i="31"/>
  <c r="Y45" i="22"/>
  <c r="AB45" i="22" s="1"/>
  <c r="AE45" i="22" s="1"/>
  <c r="J45" i="31" s="1"/>
  <c r="AQ87" i="21"/>
  <c r="AT87" i="21" s="1"/>
  <c r="AW87" i="21" s="1"/>
  <c r="E87" i="31" s="1"/>
  <c r="Z28" i="22"/>
  <c r="AC28" i="22" s="1"/>
  <c r="H28" i="31" s="1"/>
  <c r="Y28" i="22"/>
  <c r="AB28" i="22" s="1"/>
  <c r="AE28" i="22" s="1"/>
  <c r="J28" i="31" s="1"/>
  <c r="T28" i="29"/>
  <c r="U28" i="29" s="1"/>
  <c r="V28" i="29" s="1"/>
  <c r="M28" i="31" s="1"/>
  <c r="Q28" i="29"/>
  <c r="R28" i="29" s="1"/>
  <c r="S28" i="29" s="1"/>
  <c r="L28" i="31" s="1"/>
  <c r="Y94" i="22"/>
  <c r="AB94" i="22" s="1"/>
  <c r="AE94" i="22" s="1"/>
  <c r="J94" i="31" s="1"/>
  <c r="Q94" i="29"/>
  <c r="R94" i="29" s="1"/>
  <c r="S94" i="29" s="1"/>
  <c r="L94" i="31" s="1"/>
  <c r="Z97" i="22"/>
  <c r="AC97" i="22" s="1"/>
  <c r="H97" i="31" s="1"/>
  <c r="Y97" i="22"/>
  <c r="AB97" i="22" s="1"/>
  <c r="AE97" i="22" s="1"/>
  <c r="J97" i="31" s="1"/>
  <c r="Q97" i="29"/>
  <c r="R97" i="29" s="1"/>
  <c r="S97" i="29" s="1"/>
  <c r="L97" i="31" s="1"/>
  <c r="AQ34" i="21"/>
  <c r="AT34" i="21" s="1"/>
  <c r="AW34" i="21" s="1"/>
  <c r="E34" i="31" s="1"/>
  <c r="AQ80" i="21"/>
  <c r="AR22" i="21"/>
  <c r="AR7" i="21"/>
  <c r="T95" i="29"/>
  <c r="U95" i="29" s="1"/>
  <c r="Y95" i="22"/>
  <c r="AB95" i="22" s="1"/>
  <c r="AE95" i="22" s="1"/>
  <c r="J95" i="31" s="1"/>
  <c r="Q95" i="29"/>
  <c r="R95" i="29" s="1"/>
  <c r="S95" i="29" s="1"/>
  <c r="L95" i="31" s="1"/>
  <c r="Z95" i="22"/>
  <c r="AC95" i="22" s="1"/>
  <c r="H95" i="31" s="1"/>
  <c r="Y38" i="22"/>
  <c r="AB38" i="22" s="1"/>
  <c r="AE38" i="22" s="1"/>
  <c r="J38" i="31" s="1"/>
  <c r="Q38" i="29"/>
  <c r="R38" i="29" s="1"/>
  <c r="S38" i="29" s="1"/>
  <c r="L38" i="31" s="1"/>
  <c r="T59" i="29"/>
  <c r="U59" i="29" s="1"/>
  <c r="V59" i="29" s="1"/>
  <c r="M59" i="31" s="1"/>
  <c r="Z39" i="22"/>
  <c r="AC39" i="22" s="1"/>
  <c r="H39" i="31" s="1"/>
  <c r="Y39" i="22"/>
  <c r="AB39" i="22" s="1"/>
  <c r="AE39" i="22" s="1"/>
  <c r="J39" i="31" s="1"/>
  <c r="T39" i="29"/>
  <c r="U39" i="29" s="1"/>
  <c r="V39" i="29" s="1"/>
  <c r="M39" i="31" s="1"/>
  <c r="O52" i="29"/>
  <c r="P52" i="29" s="1"/>
  <c r="K52" i="31" s="1"/>
  <c r="T52" i="29"/>
  <c r="U52" i="29" s="1"/>
  <c r="V52" i="29" s="1"/>
  <c r="M52" i="31" s="1"/>
  <c r="Y102" i="22"/>
  <c r="AB102" i="22" s="1"/>
  <c r="AE102" i="22" s="1"/>
  <c r="J102" i="31" s="1"/>
  <c r="T102" i="29"/>
  <c r="U102" i="29" s="1"/>
  <c r="V102" i="29" s="1"/>
  <c r="M102" i="31" s="1"/>
  <c r="Q102" i="29"/>
  <c r="R102" i="29" s="1"/>
  <c r="S102" i="29" s="1"/>
  <c r="L102" i="31" s="1"/>
  <c r="Z102" i="22"/>
  <c r="AC102" i="22" s="1"/>
  <c r="H102" i="31" s="1"/>
  <c r="Z98" i="22"/>
  <c r="AC98" i="22" s="1"/>
  <c r="H98" i="31" s="1"/>
  <c r="Y98" i="22"/>
  <c r="AB98" i="22" s="1"/>
  <c r="AE98" i="22" s="1"/>
  <c r="J98" i="31" s="1"/>
  <c r="Q98" i="29"/>
  <c r="R98" i="29" s="1"/>
  <c r="S98" i="29" s="1"/>
  <c r="L98" i="31" s="1"/>
  <c r="T98" i="29"/>
  <c r="U98" i="29" s="1"/>
  <c r="V98" i="29" s="1"/>
  <c r="M98" i="31" s="1"/>
  <c r="Q52" i="29"/>
  <c r="R52" i="29" s="1"/>
  <c r="S52" i="29" s="1"/>
  <c r="L52" i="31" s="1"/>
  <c r="AR74" i="21"/>
  <c r="AQ73" i="21"/>
  <c r="AQ68" i="21"/>
  <c r="AT68" i="21" s="1"/>
  <c r="AW68" i="21" s="1"/>
  <c r="E68" i="31" s="1"/>
  <c r="Z42" i="22"/>
  <c r="AC42" i="22" s="1"/>
  <c r="H42" i="31" s="1"/>
  <c r="Q42" i="29"/>
  <c r="R42" i="29" s="1"/>
  <c r="S42" i="29" s="1"/>
  <c r="L42" i="31" s="1"/>
  <c r="Y42" i="22"/>
  <c r="AB42" i="22" s="1"/>
  <c r="AE42" i="22" s="1"/>
  <c r="J42" i="31" s="1"/>
  <c r="T42" i="29"/>
  <c r="U42" i="29" s="1"/>
  <c r="V42" i="29" s="1"/>
  <c r="M42" i="31" s="1"/>
  <c r="Q31" i="29"/>
  <c r="R31" i="29" s="1"/>
  <c r="S31" i="29" s="1"/>
  <c r="L31" i="31" s="1"/>
  <c r="AQ12" i="21"/>
  <c r="AT12" i="21" s="1"/>
  <c r="AW12" i="21" s="1"/>
  <c r="E12" i="31" s="1"/>
  <c r="AQ27" i="21"/>
  <c r="AT27" i="21" s="1"/>
  <c r="AW27" i="21" s="1"/>
  <c r="E27" i="31" s="1"/>
  <c r="Y43" i="22"/>
  <c r="AB43" i="22" s="1"/>
  <c r="AE43" i="22" s="1"/>
  <c r="J43" i="31" s="1"/>
  <c r="T43" i="29"/>
  <c r="U43" i="29" s="1"/>
  <c r="V43" i="29" s="1"/>
  <c r="M43" i="31" s="1"/>
  <c r="Q43" i="29"/>
  <c r="R43" i="29" s="1"/>
  <c r="S43" i="29" s="1"/>
  <c r="L43" i="31" s="1"/>
  <c r="Z43" i="22"/>
  <c r="AC43" i="22" s="1"/>
  <c r="H43" i="31" s="1"/>
  <c r="T68" i="29"/>
  <c r="U68" i="29" s="1"/>
  <c r="V68" i="29" s="1"/>
  <c r="M68" i="31" s="1"/>
  <c r="Z58" i="22"/>
  <c r="AC58" i="22" s="1"/>
  <c r="H58" i="31" s="1"/>
  <c r="Y58" i="22"/>
  <c r="AB58" i="22" s="1"/>
  <c r="AE58" i="22" s="1"/>
  <c r="J58" i="31" s="1"/>
  <c r="Q58" i="29"/>
  <c r="R58" i="29" s="1"/>
  <c r="S58" i="29" s="1"/>
  <c r="L58" i="31" s="1"/>
  <c r="T58" i="29"/>
  <c r="U58" i="29" s="1"/>
  <c r="Q80" i="29"/>
  <c r="R80" i="29" s="1"/>
  <c r="S80" i="29" s="1"/>
  <c r="L80" i="31" s="1"/>
  <c r="Y80" i="22"/>
  <c r="AB80" i="22" s="1"/>
  <c r="AE80" i="22" s="1"/>
  <c r="J80" i="31" s="1"/>
  <c r="Z80" i="22"/>
  <c r="AC80" i="22" s="1"/>
  <c r="H80" i="31" s="1"/>
  <c r="T80" i="29"/>
  <c r="U80" i="29" s="1"/>
  <c r="T101" i="29"/>
  <c r="U101" i="29" s="1"/>
  <c r="Y101" i="22"/>
  <c r="AB101" i="22" s="1"/>
  <c r="AE101" i="22" s="1"/>
  <c r="J101" i="31" s="1"/>
  <c r="Z101" i="22"/>
  <c r="AC101" i="22" s="1"/>
  <c r="H101" i="31" s="1"/>
  <c r="Q101" i="29"/>
  <c r="R101" i="29" s="1"/>
  <c r="S101" i="29" s="1"/>
  <c r="L101" i="31" s="1"/>
  <c r="Z56" i="22"/>
  <c r="AC56" i="22" s="1"/>
  <c r="H56" i="31" s="1"/>
  <c r="T56" i="29"/>
  <c r="U56" i="29" s="1"/>
  <c r="Q56" i="29"/>
  <c r="R56" i="29" s="1"/>
  <c r="S56" i="29" s="1"/>
  <c r="L56" i="31" s="1"/>
  <c r="Y56" i="22"/>
  <c r="AB56" i="22" s="1"/>
  <c r="AE56" i="22" s="1"/>
  <c r="J56" i="31" s="1"/>
  <c r="Y26" i="22"/>
  <c r="AB26" i="22" s="1"/>
  <c r="AE26" i="22" s="1"/>
  <c r="J26" i="31" s="1"/>
  <c r="Z35" i="22"/>
  <c r="AC35" i="22" s="1"/>
  <c r="H35" i="31" s="1"/>
  <c r="M35" i="31"/>
  <c r="V6" i="29"/>
  <c r="M6" i="31" s="1"/>
  <c r="Q22" i="29"/>
  <c r="R22" i="29" s="1"/>
  <c r="S22" i="29" s="1"/>
  <c r="L22" i="31" s="1"/>
  <c r="T22" i="29"/>
  <c r="U22" i="29" s="1"/>
  <c r="Z22" i="22"/>
  <c r="AC22" i="22" s="1"/>
  <c r="H22" i="31" s="1"/>
  <c r="Y22" i="22"/>
  <c r="AB22" i="22" s="1"/>
  <c r="AE22" i="22" s="1"/>
  <c r="J22" i="31" s="1"/>
  <c r="Q9" i="29"/>
  <c r="R9" i="29" s="1"/>
  <c r="S9" i="29" s="1"/>
  <c r="L9" i="31" s="1"/>
  <c r="T9" i="29"/>
  <c r="U9" i="29" s="1"/>
  <c r="Y9" i="22"/>
  <c r="AB9" i="22" s="1"/>
  <c r="AE9" i="22" s="1"/>
  <c r="J9" i="31" s="1"/>
  <c r="Z9" i="22"/>
  <c r="AC9" i="22" s="1"/>
  <c r="H9" i="31" s="1"/>
  <c r="Z4" i="22"/>
  <c r="AC4" i="22" s="1"/>
  <c r="H4" i="31" s="1"/>
  <c r="Q14" i="29"/>
  <c r="R14" i="29" s="1"/>
  <c r="S14" i="29" s="1"/>
  <c r="L14" i="31" s="1"/>
  <c r="Y14" i="22"/>
  <c r="AB14" i="22" s="1"/>
  <c r="AE14" i="22" s="1"/>
  <c r="J14" i="31" s="1"/>
  <c r="Z14" i="22"/>
  <c r="AC14" i="22" s="1"/>
  <c r="H14" i="31" s="1"/>
  <c r="T14" i="29"/>
  <c r="U14" i="29" s="1"/>
  <c r="Q12" i="29"/>
  <c r="R12" i="29" s="1"/>
  <c r="S12" i="29" s="1"/>
  <c r="L12" i="31" s="1"/>
  <c r="Y12" i="22"/>
  <c r="AB12" i="22" s="1"/>
  <c r="AE12" i="22" s="1"/>
  <c r="J12" i="31" s="1"/>
  <c r="Z12" i="22"/>
  <c r="AC12" i="22" s="1"/>
  <c r="H12" i="31" s="1"/>
  <c r="T12" i="29"/>
  <c r="U12" i="29" s="1"/>
  <c r="T10" i="29"/>
  <c r="U10" i="29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T103" i="29"/>
  <c r="U103" i="29" s="1"/>
  <c r="V103" i="29" s="1"/>
  <c r="M103" i="31" s="1"/>
  <c r="Y103" i="22"/>
  <c r="AB103" i="22" s="1"/>
  <c r="AE103" i="22" s="1"/>
  <c r="J103" i="31" s="1"/>
  <c r="Q103" i="29"/>
  <c r="R103" i="29" s="1"/>
  <c r="S103" i="29" s="1"/>
  <c r="L103" i="31" s="1"/>
  <c r="Z103" i="22"/>
  <c r="AC103" i="22" s="1"/>
  <c r="H103" i="31" s="1"/>
  <c r="AS101" i="21" l="1"/>
  <c r="AV101" i="21" s="1"/>
  <c r="AY101" i="21" s="1"/>
  <c r="G101" i="31" s="1"/>
  <c r="AS103" i="21"/>
  <c r="AV103" i="21" s="1"/>
  <c r="AY103" i="21" s="1"/>
  <c r="G103" i="31" s="1"/>
  <c r="AS34" i="21"/>
  <c r="AV34" i="21" s="1"/>
  <c r="AY34" i="21" s="1"/>
  <c r="G34" i="31" s="1"/>
  <c r="AS102" i="21"/>
  <c r="AV102" i="21" s="1"/>
  <c r="O102" i="31" s="1"/>
  <c r="P102" i="31" s="1"/>
  <c r="AE3" i="22"/>
  <c r="J3" i="31" s="1"/>
  <c r="AS99" i="21"/>
  <c r="AV99" i="21" s="1"/>
  <c r="AY99" i="21" s="1"/>
  <c r="G99" i="31" s="1"/>
  <c r="AS24" i="21"/>
  <c r="AV24" i="21" s="1"/>
  <c r="AY24" i="21" s="1"/>
  <c r="G24" i="31" s="1"/>
  <c r="AU102" i="21"/>
  <c r="AX102" i="21" s="1"/>
  <c r="F102" i="31" s="1"/>
  <c r="AS42" i="21"/>
  <c r="AV42" i="21" s="1"/>
  <c r="AY42" i="21" s="1"/>
  <c r="G42" i="31" s="1"/>
  <c r="AS13" i="21"/>
  <c r="AV13" i="21" s="1"/>
  <c r="AY13" i="21" s="1"/>
  <c r="G13" i="31" s="1"/>
  <c r="AS8" i="21"/>
  <c r="AV8" i="21" s="1"/>
  <c r="AY8" i="21" s="1"/>
  <c r="G8" i="31" s="1"/>
  <c r="AS4" i="21"/>
  <c r="AV4" i="21" s="1"/>
  <c r="AY4" i="21" s="1"/>
  <c r="G4" i="31" s="1"/>
  <c r="AS45" i="21"/>
  <c r="AV45" i="21" s="1"/>
  <c r="AY45" i="21" s="1"/>
  <c r="G45" i="31" s="1"/>
  <c r="AS43" i="21"/>
  <c r="AV43" i="21" s="1"/>
  <c r="AY43" i="21" s="1"/>
  <c r="G43" i="31" s="1"/>
  <c r="AU98" i="21"/>
  <c r="AX98" i="21" s="1"/>
  <c r="F98" i="31" s="1"/>
  <c r="AU101" i="21"/>
  <c r="AX101" i="21" s="1"/>
  <c r="F101" i="31" s="1"/>
  <c r="AS32" i="21"/>
  <c r="AV32" i="21" s="1"/>
  <c r="AY32" i="21" s="1"/>
  <c r="G32" i="31" s="1"/>
  <c r="O6" i="31"/>
  <c r="P6" i="31" s="1"/>
  <c r="AS35" i="21"/>
  <c r="AV35" i="21" s="1"/>
  <c r="AY35" i="21" s="1"/>
  <c r="G35" i="31" s="1"/>
  <c r="V58" i="29"/>
  <c r="M58" i="31" s="1"/>
  <c r="AS75" i="21"/>
  <c r="AV75" i="21" s="1"/>
  <c r="O75" i="31" s="1"/>
  <c r="P75" i="31" s="1"/>
  <c r="AU103" i="21"/>
  <c r="AX103" i="21" s="1"/>
  <c r="F103" i="31" s="1"/>
  <c r="AS59" i="21"/>
  <c r="AV59" i="21" s="1"/>
  <c r="AY59" i="21" s="1"/>
  <c r="G59" i="31" s="1"/>
  <c r="AS56" i="21"/>
  <c r="AV56" i="21" s="1"/>
  <c r="AY56" i="21" s="1"/>
  <c r="G56" i="31" s="1"/>
  <c r="AU56" i="21"/>
  <c r="AX56" i="21" s="1"/>
  <c r="F56" i="31" s="1"/>
  <c r="AS88" i="21"/>
  <c r="AV88" i="21" s="1"/>
  <c r="AY88" i="21" s="1"/>
  <c r="G88" i="31" s="1"/>
  <c r="AS89" i="21"/>
  <c r="AV89" i="21" s="1"/>
  <c r="AY89" i="21" s="1"/>
  <c r="G89" i="31" s="1"/>
  <c r="AU45" i="21"/>
  <c r="AX45" i="21" s="1"/>
  <c r="F45" i="31" s="1"/>
  <c r="AS41" i="21"/>
  <c r="AV41" i="21" s="1"/>
  <c r="O41" i="31" s="1"/>
  <c r="P41" i="31" s="1"/>
  <c r="AS29" i="21"/>
  <c r="AV29" i="21" s="1"/>
  <c r="AY29" i="21" s="1"/>
  <c r="G29" i="31" s="1"/>
  <c r="AS46" i="21"/>
  <c r="AV46" i="21" s="1"/>
  <c r="AY46" i="21" s="1"/>
  <c r="G46" i="31" s="1"/>
  <c r="AU24" i="21"/>
  <c r="AX24" i="21" s="1"/>
  <c r="F24" i="31" s="1"/>
  <c r="AS97" i="21"/>
  <c r="AV97" i="21" s="1"/>
  <c r="O97" i="31" s="1"/>
  <c r="P97" i="31" s="1"/>
  <c r="AU99" i="21"/>
  <c r="AX99" i="21" s="1"/>
  <c r="F99" i="31" s="1"/>
  <c r="AS44" i="21"/>
  <c r="AV44" i="21" s="1"/>
  <c r="AY44" i="21" s="1"/>
  <c r="G44" i="31" s="1"/>
  <c r="AS47" i="21"/>
  <c r="AV47" i="21" s="1"/>
  <c r="AY47" i="21" s="1"/>
  <c r="G47" i="31" s="1"/>
  <c r="AS31" i="21"/>
  <c r="AV31" i="21" s="1"/>
  <c r="AY31" i="21" s="1"/>
  <c r="G31" i="31" s="1"/>
  <c r="AU31" i="21"/>
  <c r="AX31" i="21" s="1"/>
  <c r="F31" i="31" s="1"/>
  <c r="AU35" i="21"/>
  <c r="AX35" i="21" s="1"/>
  <c r="F35" i="31" s="1"/>
  <c r="AS14" i="21"/>
  <c r="AV14" i="21" s="1"/>
  <c r="AY14" i="21" s="1"/>
  <c r="G14" i="31" s="1"/>
  <c r="AS68" i="21"/>
  <c r="AV68" i="21" s="1"/>
  <c r="O68" i="31" s="1"/>
  <c r="P68" i="31" s="1"/>
  <c r="AS9" i="21"/>
  <c r="AV9" i="21" s="1"/>
  <c r="AY9" i="21" s="1"/>
  <c r="G9" i="31" s="1"/>
  <c r="AU23" i="21"/>
  <c r="AX23" i="21" s="1"/>
  <c r="F23" i="31" s="1"/>
  <c r="AS33" i="21"/>
  <c r="AV33" i="21" s="1"/>
  <c r="AY33" i="21" s="1"/>
  <c r="G33" i="31" s="1"/>
  <c r="AS86" i="21"/>
  <c r="AV86" i="21" s="1"/>
  <c r="O86" i="31" s="1"/>
  <c r="P86" i="31" s="1"/>
  <c r="AS10" i="21"/>
  <c r="AV10" i="21" s="1"/>
  <c r="AY10" i="21" s="1"/>
  <c r="G10" i="31" s="1"/>
  <c r="AS52" i="21"/>
  <c r="AV52" i="21" s="1"/>
  <c r="AY52" i="21" s="1"/>
  <c r="G52" i="31" s="1"/>
  <c r="AS55" i="21"/>
  <c r="AV55" i="21" s="1"/>
  <c r="AY55" i="21" s="1"/>
  <c r="G55" i="31" s="1"/>
  <c r="AU97" i="21"/>
  <c r="AX97" i="21" s="1"/>
  <c r="F97" i="31" s="1"/>
  <c r="AS39" i="21"/>
  <c r="AV39" i="21" s="1"/>
  <c r="AY39" i="21" s="1"/>
  <c r="G39" i="31" s="1"/>
  <c r="AS38" i="21"/>
  <c r="AV38" i="21" s="1"/>
  <c r="O38" i="31" s="1"/>
  <c r="P38" i="31" s="1"/>
  <c r="AS87" i="21"/>
  <c r="AV87" i="21" s="1"/>
  <c r="AY87" i="21" s="1"/>
  <c r="G87" i="31" s="1"/>
  <c r="AS60" i="21"/>
  <c r="AV60" i="21" s="1"/>
  <c r="AY60" i="21" s="1"/>
  <c r="G60" i="31" s="1"/>
  <c r="AS30" i="21"/>
  <c r="AV30" i="21" s="1"/>
  <c r="AS26" i="21"/>
  <c r="AV26" i="21" s="1"/>
  <c r="O26" i="31" s="1"/>
  <c r="P26" i="31" s="1"/>
  <c r="AS15" i="21"/>
  <c r="AV15" i="21" s="1"/>
  <c r="AS71" i="21"/>
  <c r="AV71" i="21" s="1"/>
  <c r="AY71" i="21" s="1"/>
  <c r="G71" i="31" s="1"/>
  <c r="AS40" i="21"/>
  <c r="AV40" i="21" s="1"/>
  <c r="AY40" i="21" s="1"/>
  <c r="G40" i="31" s="1"/>
  <c r="AS25" i="21"/>
  <c r="AV25" i="21" s="1"/>
  <c r="AU25" i="21"/>
  <c r="AX25" i="21" s="1"/>
  <c r="F25" i="31" s="1"/>
  <c r="V4" i="29"/>
  <c r="M4" i="31" s="1"/>
  <c r="AS28" i="21"/>
  <c r="AV28" i="21" s="1"/>
  <c r="O28" i="31" s="1"/>
  <c r="P28" i="31" s="1"/>
  <c r="AS54" i="21"/>
  <c r="AV54" i="21" s="1"/>
  <c r="O54" i="31" s="1"/>
  <c r="P54" i="31" s="1"/>
  <c r="AU59" i="21"/>
  <c r="AX59" i="21" s="1"/>
  <c r="F59" i="31" s="1"/>
  <c r="AS85" i="21"/>
  <c r="AV85" i="21" s="1"/>
  <c r="O85" i="31" s="1"/>
  <c r="P85" i="31" s="1"/>
  <c r="AS92" i="21"/>
  <c r="AV92" i="21" s="1"/>
  <c r="AS96" i="21"/>
  <c r="AV96" i="21" s="1"/>
  <c r="O96" i="31" s="1"/>
  <c r="P96" i="31" s="1"/>
  <c r="AS20" i="21"/>
  <c r="AV20" i="21" s="1"/>
  <c r="O20" i="31" s="1"/>
  <c r="P20" i="31" s="1"/>
  <c r="AU100" i="21"/>
  <c r="AX100" i="21" s="1"/>
  <c r="F100" i="31" s="1"/>
  <c r="AS100" i="21"/>
  <c r="AV100" i="21" s="1"/>
  <c r="AS93" i="21"/>
  <c r="AV93" i="21" s="1"/>
  <c r="AU94" i="21"/>
  <c r="AX94" i="21" s="1"/>
  <c r="F94" i="31" s="1"/>
  <c r="AS94" i="21"/>
  <c r="AV94" i="21" s="1"/>
  <c r="AU37" i="21"/>
  <c r="AX37" i="21" s="1"/>
  <c r="F37" i="31" s="1"/>
  <c r="AS37" i="21"/>
  <c r="AV37" i="21" s="1"/>
  <c r="AS27" i="21"/>
  <c r="AV27" i="21" s="1"/>
  <c r="AY27" i="21" s="1"/>
  <c r="G27" i="31" s="1"/>
  <c r="AS21" i="21"/>
  <c r="AV21" i="21" s="1"/>
  <c r="O21" i="31" s="1"/>
  <c r="P21" i="31" s="1"/>
  <c r="AU10" i="21"/>
  <c r="AX10" i="21" s="1"/>
  <c r="F10" i="31" s="1"/>
  <c r="AS36" i="21"/>
  <c r="AV36" i="21" s="1"/>
  <c r="AS72" i="21"/>
  <c r="AV72" i="21" s="1"/>
  <c r="AS95" i="21"/>
  <c r="AV95" i="21" s="1"/>
  <c r="AY95" i="21" s="1"/>
  <c r="G95" i="31" s="1"/>
  <c r="AU95" i="21"/>
  <c r="AX95" i="21" s="1"/>
  <c r="F95" i="31" s="1"/>
  <c r="AS69" i="21"/>
  <c r="AV69" i="21" s="1"/>
  <c r="AU69" i="21"/>
  <c r="AX69" i="21" s="1"/>
  <c r="F69" i="31" s="1"/>
  <c r="AS58" i="21"/>
  <c r="AV58" i="21" s="1"/>
  <c r="AY58" i="21" s="1"/>
  <c r="G58" i="31" s="1"/>
  <c r="AT3" i="21"/>
  <c r="AW3" i="21" s="1"/>
  <c r="E3" i="31" s="1"/>
  <c r="AS3" i="21"/>
  <c r="AV3" i="21" s="1"/>
  <c r="V95" i="29"/>
  <c r="M95" i="31" s="1"/>
  <c r="AU22" i="21"/>
  <c r="AX22" i="21" s="1"/>
  <c r="F22" i="31" s="1"/>
  <c r="AS22" i="21"/>
  <c r="AV22" i="21" s="1"/>
  <c r="AY22" i="21" s="1"/>
  <c r="G22" i="31" s="1"/>
  <c r="AY98" i="21"/>
  <c r="G98" i="31" s="1"/>
  <c r="O98" i="31"/>
  <c r="P98" i="31" s="1"/>
  <c r="AU7" i="21"/>
  <c r="AX7" i="21" s="1"/>
  <c r="F7" i="31" s="1"/>
  <c r="AS7" i="21"/>
  <c r="AV7" i="21" s="1"/>
  <c r="AT80" i="21"/>
  <c r="AW80" i="21" s="1"/>
  <c r="E80" i="31" s="1"/>
  <c r="AS80" i="21"/>
  <c r="AV80" i="21" s="1"/>
  <c r="AY80" i="21" s="1"/>
  <c r="G80" i="31" s="1"/>
  <c r="AS74" i="21"/>
  <c r="AV74" i="21" s="1"/>
  <c r="AU74" i="21"/>
  <c r="AX74" i="21" s="1"/>
  <c r="F74" i="31" s="1"/>
  <c r="AT73" i="21"/>
  <c r="AW73" i="21" s="1"/>
  <c r="E73" i="31" s="1"/>
  <c r="AS73" i="21"/>
  <c r="AV73" i="21" s="1"/>
  <c r="V101" i="29"/>
  <c r="M101" i="31" s="1"/>
  <c r="AS12" i="21"/>
  <c r="AV12" i="21" s="1"/>
  <c r="AY12" i="21" s="1"/>
  <c r="G12" i="31" s="1"/>
  <c r="V56" i="29"/>
  <c r="M56" i="31" s="1"/>
  <c r="V80" i="29"/>
  <c r="M80" i="31" s="1"/>
  <c r="V10" i="29"/>
  <c r="M10" i="31" s="1"/>
  <c r="V12" i="29"/>
  <c r="M12" i="31" s="1"/>
  <c r="V14" i="29"/>
  <c r="M14" i="31" s="1"/>
  <c r="V9" i="29"/>
  <c r="M9" i="31" s="1"/>
  <c r="V22" i="29"/>
  <c r="M22" i="31" s="1"/>
  <c r="O103" i="31"/>
  <c r="P103" i="31" s="1"/>
  <c r="O23" i="31"/>
  <c r="P23" i="31" s="1"/>
  <c r="AY23" i="21"/>
  <c r="G23" i="31" s="1"/>
  <c r="O34" i="31" l="1"/>
  <c r="P34" i="31" s="1"/>
  <c r="AY102" i="21"/>
  <c r="G102" i="31" s="1"/>
  <c r="O99" i="31"/>
  <c r="P99" i="31" s="1"/>
  <c r="O101" i="31"/>
  <c r="P101" i="31" s="1"/>
  <c r="O59" i="31"/>
  <c r="P59" i="31" s="1"/>
  <c r="AY75" i="21"/>
  <c r="G75" i="31" s="1"/>
  <c r="O24" i="31"/>
  <c r="P24" i="31" s="1"/>
  <c r="O13" i="31"/>
  <c r="P13" i="31" s="1"/>
  <c r="O45" i="31"/>
  <c r="P45" i="31" s="1"/>
  <c r="O12" i="31"/>
  <c r="P12" i="31" s="1"/>
  <c r="O42" i="31"/>
  <c r="P42" i="31" s="1"/>
  <c r="O4" i="31"/>
  <c r="P4" i="31" s="1"/>
  <c r="O31" i="31"/>
  <c r="P31" i="31" s="1"/>
  <c r="AY38" i="21"/>
  <c r="G38" i="31" s="1"/>
  <c r="AY41" i="21"/>
  <c r="G41" i="31" s="1"/>
  <c r="O52" i="31"/>
  <c r="P52" i="31" s="1"/>
  <c r="O8" i="31"/>
  <c r="P8" i="31" s="1"/>
  <c r="O47" i="31"/>
  <c r="P47" i="31" s="1"/>
  <c r="O88" i="31"/>
  <c r="P88" i="31" s="1"/>
  <c r="O43" i="31"/>
  <c r="P43" i="31" s="1"/>
  <c r="O32" i="31"/>
  <c r="P32" i="31" s="1"/>
  <c r="O58" i="31"/>
  <c r="P58" i="31" s="1"/>
  <c r="O56" i="31"/>
  <c r="P56" i="31" s="1"/>
  <c r="O35" i="31"/>
  <c r="P35" i="31" s="1"/>
  <c r="AY68" i="21"/>
  <c r="G68" i="31" s="1"/>
  <c r="O89" i="31"/>
  <c r="P89" i="31" s="1"/>
  <c r="O29" i="31"/>
  <c r="P29" i="31" s="1"/>
  <c r="O33" i="31"/>
  <c r="P33" i="31" s="1"/>
  <c r="O9" i="31"/>
  <c r="P9" i="31" s="1"/>
  <c r="O10" i="31"/>
  <c r="P10" i="31" s="1"/>
  <c r="AY97" i="21"/>
  <c r="G97" i="31" s="1"/>
  <c r="O46" i="31"/>
  <c r="P46" i="31" s="1"/>
  <c r="AY85" i="21"/>
  <c r="G85" i="31" s="1"/>
  <c r="O44" i="31"/>
  <c r="P44" i="31" s="1"/>
  <c r="AY86" i="21"/>
  <c r="G86" i="31" s="1"/>
  <c r="O95" i="31"/>
  <c r="P95" i="31" s="1"/>
  <c r="O60" i="31"/>
  <c r="P60" i="31" s="1"/>
  <c r="O14" i="31"/>
  <c r="P14" i="31" s="1"/>
  <c r="AY26" i="21"/>
  <c r="G26" i="31" s="1"/>
  <c r="O55" i="31"/>
  <c r="P55" i="31" s="1"/>
  <c r="AY20" i="21"/>
  <c r="G20" i="31" s="1"/>
  <c r="O27" i="31"/>
  <c r="P27" i="31" s="1"/>
  <c r="AY28" i="21"/>
  <c r="G28" i="31" s="1"/>
  <c r="AY96" i="21"/>
  <c r="G96" i="31" s="1"/>
  <c r="AY30" i="21"/>
  <c r="G30" i="31" s="1"/>
  <c r="O30" i="31"/>
  <c r="P30" i="31" s="1"/>
  <c r="O40" i="31"/>
  <c r="P40" i="31" s="1"/>
  <c r="AY15" i="21"/>
  <c r="G15" i="31" s="1"/>
  <c r="O15" i="31"/>
  <c r="P15" i="31" s="1"/>
  <c r="O71" i="31"/>
  <c r="P71" i="31" s="1"/>
  <c r="O39" i="31"/>
  <c r="P39" i="31" s="1"/>
  <c r="AY54" i="21"/>
  <c r="G54" i="31" s="1"/>
  <c r="O87" i="31"/>
  <c r="P87" i="31" s="1"/>
  <c r="AY92" i="21"/>
  <c r="G92" i="31" s="1"/>
  <c r="O92" i="31"/>
  <c r="P92" i="31" s="1"/>
  <c r="O25" i="31"/>
  <c r="P25" i="31" s="1"/>
  <c r="AY25" i="21"/>
  <c r="G25" i="31" s="1"/>
  <c r="AY100" i="21"/>
  <c r="G100" i="31" s="1"/>
  <c r="O100" i="31"/>
  <c r="P100" i="31" s="1"/>
  <c r="AY94" i="21"/>
  <c r="G94" i="31" s="1"/>
  <c r="O94" i="31"/>
  <c r="P94" i="31" s="1"/>
  <c r="O22" i="31"/>
  <c r="P22" i="31" s="1"/>
  <c r="O93" i="31"/>
  <c r="P93" i="31" s="1"/>
  <c r="AY93" i="21"/>
  <c r="G93" i="31" s="1"/>
  <c r="AY37" i="21"/>
  <c r="G37" i="31" s="1"/>
  <c r="O37" i="31"/>
  <c r="P37" i="31" s="1"/>
  <c r="AY21" i="21"/>
  <c r="G21" i="31" s="1"/>
  <c r="O72" i="31"/>
  <c r="P72" i="31" s="1"/>
  <c r="AY72" i="21"/>
  <c r="G72" i="31" s="1"/>
  <c r="AY36" i="21"/>
  <c r="G36" i="31" s="1"/>
  <c r="O36" i="31"/>
  <c r="P36" i="31" s="1"/>
  <c r="AY3" i="21"/>
  <c r="G3" i="31" s="1"/>
  <c r="O3" i="31"/>
  <c r="P3" i="31" s="1"/>
  <c r="O80" i="31"/>
  <c r="P80" i="31" s="1"/>
  <c r="O69" i="31"/>
  <c r="P69" i="31" s="1"/>
  <c r="AY69" i="21"/>
  <c r="G69" i="31" s="1"/>
  <c r="AY7" i="21"/>
  <c r="G7" i="31" s="1"/>
  <c r="O7" i="31"/>
  <c r="P7" i="31" s="1"/>
  <c r="AY74" i="21"/>
  <c r="G74" i="31" s="1"/>
  <c r="O74" i="31"/>
  <c r="P74" i="31" s="1"/>
  <c r="AY73" i="21"/>
  <c r="G73" i="31" s="1"/>
  <c r="O73" i="31"/>
  <c r="P73" i="31" s="1"/>
</calcChain>
</file>

<file path=xl/sharedStrings.xml><?xml version="1.0" encoding="utf-8"?>
<sst xmlns="http://schemas.openxmlformats.org/spreadsheetml/2006/main" count="1140" uniqueCount="347">
  <si>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</si>
  <si>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</si>
  <si>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</si>
  <si>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</si>
  <si>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</si>
  <si>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</si>
  <si>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</si>
  <si>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</si>
  <si>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</si>
  <si>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</si>
  <si>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</si>
  <si>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</si>
  <si>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</si>
  <si>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</si>
  <si>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</si>
  <si>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</si>
  <si>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</si>
  <si>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</si>
  <si>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</si>
  <si>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</si>
  <si>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</si>
  <si>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</si>
  <si>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</si>
  <si>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</si>
  <si>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</si>
  <si>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</si>
  <si>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</si>
  <si>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</si>
  <si>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</si>
  <si>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</si>
  <si>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</si>
  <si>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</si>
  <si>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</si>
  <si>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</si>
  <si>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</si>
  <si>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</si>
  <si>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</si>
  <si>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</si>
  <si>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</si>
  <si>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</si>
  <si>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</si>
  <si>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</si>
  <si>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</si>
  <si>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</si>
  <si>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</si>
  <si>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</si>
  <si>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</si>
  <si>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</si>
  <si>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</si>
  <si>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</si>
  <si>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</si>
  <si>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</si>
  <si>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</si>
  <si>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</si>
  <si>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</si>
  <si>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</si>
  <si>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</si>
  <si>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</si>
  <si>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</si>
  <si>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</si>
  <si>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Driver Star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</si>
  <si>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</si>
  <si>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</si>
  <si>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</si>
  <si>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</si>
  <si>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</si>
  <si>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</si>
  <si>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</si>
  <si>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</si>
  <si>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</si>
  <si>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</si>
  <si>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</si>
  <si>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</si>
  <si>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</si>
  <si>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</si>
  <si>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</si>
  <si>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</si>
  <si>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</si>
  <si>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</si>
  <si>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</si>
  <si>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</si>
  <si>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</si>
  <si>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</si>
  <si>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</si>
  <si>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</si>
  <si>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</si>
  <si>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Volkswagen</t>
  </si>
  <si>
    <t>Atlas SUV AWD</t>
  </si>
  <si>
    <t>Atlas SUV FWD</t>
  </si>
  <si>
    <t>Honda</t>
  </si>
  <si>
    <t>Odyssey Van FWD</t>
  </si>
  <si>
    <t>Y</t>
  </si>
  <si>
    <t>N</t>
  </si>
  <si>
    <t>O20185302</t>
  </si>
  <si>
    <t>MGA</t>
  </si>
  <si>
    <t>O20185300</t>
  </si>
  <si>
    <t>O20185301</t>
  </si>
  <si>
    <t>Audi</t>
  </si>
  <si>
    <t>O20185801</t>
  </si>
  <si>
    <t>O20185802</t>
  </si>
  <si>
    <t>SQ5 SUV AWD (just rollover)</t>
  </si>
  <si>
    <t>Q7 SUV AWD</t>
  </si>
  <si>
    <t>BMW</t>
  </si>
  <si>
    <t>X1 SUV AWD</t>
  </si>
  <si>
    <t>Chevrolet</t>
  </si>
  <si>
    <t>Bolt EV 5 HB FWD</t>
  </si>
  <si>
    <t>GMC</t>
  </si>
  <si>
    <t xml:space="preserve"> Traverse SUV AWD </t>
  </si>
  <si>
    <t xml:space="preserve"> Traverse SUV FWD </t>
  </si>
  <si>
    <t>Buick</t>
  </si>
  <si>
    <t>Enclave SUV AWD</t>
  </si>
  <si>
    <t>Dodge</t>
  </si>
  <si>
    <t>Durango SUV AWD</t>
  </si>
  <si>
    <t>Durango SUV RWD</t>
  </si>
  <si>
    <t>Journey SUV AWD</t>
  </si>
  <si>
    <t>Journey SUV FWD</t>
  </si>
  <si>
    <t>Ford</t>
  </si>
  <si>
    <t>EcoSport SUV AWD</t>
  </si>
  <si>
    <t>EcoSport SUV FWD</t>
  </si>
  <si>
    <t xml:space="preserve">Ford </t>
  </si>
  <si>
    <t>Expedition SUV 2WD</t>
  </si>
  <si>
    <t>Expedition SUV 4WD</t>
  </si>
  <si>
    <t>Expedition EL SUV 2WD</t>
  </si>
  <si>
    <t>Expedition EL SUV 4WD</t>
  </si>
  <si>
    <t>Lincoln</t>
  </si>
  <si>
    <t>Navigator SUV 2WD</t>
  </si>
  <si>
    <t>Navigator SUV 4WD</t>
  </si>
  <si>
    <t>Navigator EL SUV 2WD</t>
  </si>
  <si>
    <t>Navigator EL SUV 4WD</t>
  </si>
  <si>
    <t>F-150 SuperCrew PU/CC 2WD</t>
  </si>
  <si>
    <t>F-150 SuperCrew PU/CC 4WD</t>
  </si>
  <si>
    <t>F-150 SuperCab PU/EC 2WD</t>
  </si>
  <si>
    <t>F-150 SuperCab PU/EC 4WD</t>
  </si>
  <si>
    <t>F-150 Regular Cab PU/RC 2WD</t>
  </si>
  <si>
    <t>F-150 Regular Cab PU/RC 4WD</t>
  </si>
  <si>
    <t>Fiesta 4DR FWD</t>
  </si>
  <si>
    <t>Fiesta 5HB FWD</t>
  </si>
  <si>
    <t>Mustang 2DR RWD</t>
  </si>
  <si>
    <t>Accord 4DR FWD</t>
  </si>
  <si>
    <t>Hyundai</t>
  </si>
  <si>
    <t>Sante Fe SUV AWD</t>
  </si>
  <si>
    <t>Sante Fe SUV FWD</t>
  </si>
  <si>
    <t>Jeep</t>
  </si>
  <si>
    <t>Compass SUV AWD</t>
  </si>
  <si>
    <t>Compass SUV FWD</t>
  </si>
  <si>
    <t>Grand Cherokee SUV 2WD</t>
  </si>
  <si>
    <t>Grand Cherokee SUV 4WD</t>
  </si>
  <si>
    <t>Mercedes-Benz</t>
  </si>
  <si>
    <t>GLC-Class 4DR 4WD</t>
  </si>
  <si>
    <t>GLC-Class 4DR RWD</t>
  </si>
  <si>
    <t xml:space="preserve">Nissan </t>
  </si>
  <si>
    <t>Armada SUV AWD</t>
  </si>
  <si>
    <t>Armada SUV RWD</t>
  </si>
  <si>
    <t>Infiniti</t>
  </si>
  <si>
    <t>QX80 SUV AWD</t>
  </si>
  <si>
    <t>QX80 SUV RWD</t>
  </si>
  <si>
    <t>Maxima 4DR FWD</t>
  </si>
  <si>
    <t>Rogue Sport SUV AWD</t>
  </si>
  <si>
    <t>Rogue Sport SUV FWD</t>
  </si>
  <si>
    <t>Subaru</t>
  </si>
  <si>
    <t>Toyota</t>
  </si>
  <si>
    <t>Camry 4DR FWD</t>
  </si>
  <si>
    <t>Camry  Hybrid 4DR FWD</t>
  </si>
  <si>
    <t>C-HR 5HB FWD</t>
  </si>
  <si>
    <t>Prius c 5HB FWD</t>
  </si>
  <si>
    <t>Sienna Van AWD</t>
  </si>
  <si>
    <t>Sienna Van FWD</t>
  </si>
  <si>
    <t>Enclave SUV FWD</t>
  </si>
  <si>
    <t>Grand Caravan Van FWD</t>
  </si>
  <si>
    <t>M20170115</t>
  </si>
  <si>
    <t>TRC</t>
  </si>
  <si>
    <t>M20170114</t>
  </si>
  <si>
    <t>M20140301</t>
  </si>
  <si>
    <t>Calspan</t>
  </si>
  <si>
    <t>M20165202</t>
  </si>
  <si>
    <t>M20165201</t>
  </si>
  <si>
    <t>Versa 4DR FWD</t>
  </si>
  <si>
    <t>M20165203</t>
  </si>
  <si>
    <t>KARCO</t>
  </si>
  <si>
    <t>O20175502</t>
  </si>
  <si>
    <t>CAL</t>
  </si>
  <si>
    <t>O20175501</t>
  </si>
  <si>
    <t>M20155503</t>
  </si>
  <si>
    <t>O20155502</t>
  </si>
  <si>
    <t>O20155501</t>
  </si>
  <si>
    <t>M20165111</t>
  </si>
  <si>
    <t>O20155103</t>
  </si>
  <si>
    <t>O20185800</t>
  </si>
  <si>
    <t>Camaro ZL1 2DR  RWD</t>
  </si>
  <si>
    <t>Camaro SS 2DR RWD (wo recaro seats)</t>
  </si>
  <si>
    <t>Accord Hybrid 4DR FWD</t>
  </si>
  <si>
    <t>M20185100</t>
  </si>
  <si>
    <t>M20180104</t>
  </si>
  <si>
    <t>M20185101</t>
  </si>
  <si>
    <t>M20180105</t>
  </si>
  <si>
    <t>M20185102</t>
  </si>
  <si>
    <t>M20180106</t>
  </si>
  <si>
    <t>M20185504</t>
  </si>
  <si>
    <t>M20185105</t>
  </si>
  <si>
    <t>Impreza 4DR AWD (twin of Crosstrek for pole only)</t>
  </si>
  <si>
    <t>Impreza SW AWD (twin of Crosstrek for pole only)</t>
  </si>
  <si>
    <t xml:space="preserve">Legacy 4DR AWD (twin of Outback for Front/pole) </t>
  </si>
  <si>
    <t>Outback SW AWD ( twin of Legacy for Front/pole)</t>
  </si>
  <si>
    <t>Crosstrek SW AWD (twin of Impreza for pole only)</t>
  </si>
  <si>
    <t>M20185104</t>
  </si>
  <si>
    <t>M20185103</t>
  </si>
  <si>
    <t>M20185502</t>
  </si>
  <si>
    <t>M20185503</t>
  </si>
  <si>
    <t>O20185809</t>
  </si>
  <si>
    <t>O20185810</t>
  </si>
  <si>
    <t>O20185811</t>
  </si>
  <si>
    <t>M20180308</t>
  </si>
  <si>
    <t>M20180107</t>
  </si>
  <si>
    <t>M20180108</t>
  </si>
  <si>
    <t>M20180307</t>
  </si>
  <si>
    <t>Karco</t>
  </si>
  <si>
    <t>M20180109</t>
  </si>
  <si>
    <t>M20185107</t>
  </si>
  <si>
    <t>M20180306</t>
  </si>
  <si>
    <t>M20185106</t>
  </si>
  <si>
    <t>M20184200</t>
  </si>
  <si>
    <t>M20184201</t>
  </si>
  <si>
    <t>M20184202</t>
  </si>
  <si>
    <t>M20180211</t>
  </si>
  <si>
    <t>N/A</t>
  </si>
  <si>
    <t>M20180210</t>
  </si>
  <si>
    <t>M20180103</t>
  </si>
  <si>
    <t>M20185800</t>
  </si>
  <si>
    <t>M20180207</t>
  </si>
  <si>
    <t>M20184100</t>
  </si>
  <si>
    <t>M20185802</t>
  </si>
  <si>
    <t>M20185801</t>
  </si>
  <si>
    <t>M20180206</t>
  </si>
  <si>
    <t>M20184102</t>
  </si>
  <si>
    <t>M20184101</t>
  </si>
  <si>
    <t>M20185202</t>
  </si>
  <si>
    <t>Q5 SUV AWD ( Later Release)</t>
  </si>
  <si>
    <t xml:space="preserve">Q5 SUV AWD ( Early Release) </t>
  </si>
  <si>
    <t>O20185806</t>
  </si>
  <si>
    <t>M20185208</t>
  </si>
  <si>
    <t>M20185201</t>
  </si>
  <si>
    <t>M20185803</t>
  </si>
  <si>
    <t>Tiguan SUV AWD (Early Release)</t>
  </si>
  <si>
    <t>Tiguan SUV FWD (Early Release)</t>
  </si>
  <si>
    <t>Tiguan SUV AWD (Later Release)</t>
  </si>
  <si>
    <t>Tiguan SUV FWD (Later Release)</t>
  </si>
  <si>
    <t>O20185803</t>
  </si>
  <si>
    <t>M20180216</t>
  </si>
  <si>
    <t>M20184300</t>
  </si>
  <si>
    <t>M20185207</t>
  </si>
  <si>
    <t>M20184302</t>
  </si>
  <si>
    <t>M20180215</t>
  </si>
  <si>
    <t>M20185804</t>
  </si>
  <si>
    <t>M20185805</t>
  </si>
  <si>
    <t>M20185302</t>
  </si>
  <si>
    <t>M20185301</t>
  </si>
  <si>
    <t>M20185300</t>
  </si>
  <si>
    <t>M20184301</t>
  </si>
  <si>
    <t>X1 SUV FWD</t>
  </si>
  <si>
    <t>Mustang GT350R 2DR RWD (2 seats)</t>
  </si>
  <si>
    <t>M20180214</t>
  </si>
  <si>
    <t>M20180208</t>
  </si>
  <si>
    <t>Mazda</t>
  </si>
  <si>
    <t>Mazda CX-9 SUV FWD</t>
  </si>
  <si>
    <t>Mazda CX-5 SUV FWD (Later Release)</t>
  </si>
  <si>
    <t>Mazda CX-5 SUV AWD (Later Release)</t>
  </si>
  <si>
    <t>Mazda CX-9 SUV AWD</t>
  </si>
  <si>
    <t>M20175400</t>
  </si>
  <si>
    <t>M20175401</t>
  </si>
  <si>
    <t>Equinox SUV AWD (Later Release)</t>
  </si>
  <si>
    <t>Equinox SUV FWD (Later Release)</t>
  </si>
  <si>
    <t>Terrain SUV AWD (Later Release)</t>
  </si>
  <si>
    <t>Terrain SUV FWD (Later Release)</t>
  </si>
  <si>
    <t>Equinox SUV AWD (Early Release)</t>
  </si>
  <si>
    <t>Equinox SUV FWD (Early Release)</t>
  </si>
  <si>
    <t>Terrain SUV AWD (Early Release)</t>
  </si>
  <si>
    <t>Terrain SUV FWD (Early Release)</t>
  </si>
  <si>
    <t>M20180309</t>
  </si>
  <si>
    <t>Q20180209</t>
  </si>
  <si>
    <t>MB0310</t>
  </si>
  <si>
    <t>MB0309</t>
  </si>
  <si>
    <t>M20185200</t>
  </si>
  <si>
    <t>O20185500</t>
  </si>
  <si>
    <t>M20180300</t>
  </si>
  <si>
    <t>M20180100</t>
  </si>
  <si>
    <t>M20180102</t>
  </si>
  <si>
    <t>M20180101</t>
  </si>
  <si>
    <t>O20180100</t>
  </si>
  <si>
    <t>M20180301</t>
  </si>
  <si>
    <t>M20180203</t>
  </si>
  <si>
    <t>M20185108</t>
  </si>
  <si>
    <t>M20180305</t>
  </si>
  <si>
    <t>M20180302</t>
  </si>
  <si>
    <t>M20180303</t>
  </si>
  <si>
    <t>M20180200</t>
  </si>
  <si>
    <t>M20185109</t>
  </si>
  <si>
    <t>M20180204</t>
  </si>
  <si>
    <t>M20185204</t>
  </si>
  <si>
    <t>M20180205</t>
  </si>
  <si>
    <t>O20185402</t>
  </si>
  <si>
    <t>O20185403</t>
  </si>
  <si>
    <t>O20185401</t>
  </si>
  <si>
    <t>M20185203</t>
  </si>
  <si>
    <t>M20180201</t>
  </si>
  <si>
    <t>M20180202</t>
  </si>
  <si>
    <t>M20180212</t>
  </si>
  <si>
    <t>M20185205</t>
  </si>
  <si>
    <t>M20180213</t>
  </si>
  <si>
    <t>M20185206</t>
  </si>
  <si>
    <t>O20185400</t>
  </si>
  <si>
    <t>Q20180304</t>
  </si>
  <si>
    <t>Transit Wagon RWD (med roof) 12 pass</t>
  </si>
  <si>
    <t>M20150203</t>
  </si>
  <si>
    <t>M20150205</t>
  </si>
  <si>
    <t>M20150204</t>
  </si>
  <si>
    <t>Tesla</t>
  </si>
  <si>
    <t>Model 3 RWD</t>
  </si>
  <si>
    <t>Model 3 AWD</t>
  </si>
  <si>
    <t>Lexus</t>
  </si>
  <si>
    <t>M20175103</t>
  </si>
  <si>
    <t>M20165105</t>
  </si>
  <si>
    <t>M20165104</t>
  </si>
  <si>
    <t>RX 350L AWD</t>
  </si>
  <si>
    <t>RX 350L FWD</t>
  </si>
  <si>
    <t>RX 450hL AWD</t>
  </si>
  <si>
    <t>M20145208</t>
  </si>
  <si>
    <t>M20145207</t>
  </si>
  <si>
    <t>O20185002</t>
  </si>
  <si>
    <t>O20185000</t>
  </si>
  <si>
    <t>O20185001</t>
  </si>
  <si>
    <t>Transit Wagon RWD (low roof) 15 pass</t>
  </si>
  <si>
    <t>O20185200</t>
  </si>
  <si>
    <t>Rogue SUV FWD (Later Release)</t>
  </si>
  <si>
    <t>Rogue SUV AWD (Later Release)</t>
  </si>
  <si>
    <t>Rogue Hybrid FWD (Later Release)</t>
  </si>
  <si>
    <t>Rogue Hybrid AWD (Later Release)</t>
  </si>
  <si>
    <t>O20185203</t>
  </si>
  <si>
    <t>O20185202</t>
  </si>
  <si>
    <t>O20185201</t>
  </si>
  <si>
    <t>Titan Crew Cab PU/CC RWD (Later Release)</t>
  </si>
  <si>
    <t>Titan Crew Cab PU/CC AWD (Later Release)</t>
  </si>
  <si>
    <t>Mitsubishi</t>
  </si>
  <si>
    <t>Outlander PHEV AWD</t>
  </si>
  <si>
    <t>O20185602</t>
  </si>
  <si>
    <t>O20185601</t>
  </si>
  <si>
    <t>O20185600</t>
  </si>
  <si>
    <t>Transit Wagon RWD (High roof) 15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</si>
</sst>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65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1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2" fillId="0" borderId="0" xfId="0" applyFont="1" applyFill="1"/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opLeftCell="A61" workbookViewId="0">
      <selection activeCell="A100" sqref="A100:XFD103"/>
    </sheetView>
  </sheetViews>
  <sheetFormatPr defaultColWidth="9.140625" defaultRowHeight="13.15" customHeight="1"/>
  <cols>
    <col min="1" max="1" width="13.5703125" style="46" customWidth="1"/>
    <col min="2" max="2" width="43.85546875" style="46" customWidth="1"/>
    <col min="3" max="3" width="4.5703125" style="42" bestFit="1" customWidth="1"/>
    <col min="4" max="4" width="4.42578125" style="42" bestFit="1" customWidth="1"/>
    <col min="5" max="5" width="18" style="42" bestFit="1" customWidth="1"/>
    <col min="6" max="6" width="13.140625" style="42" bestFit="1" customWidth="1"/>
    <col min="7" max="7" width="7.7109375" style="47" customWidth="1"/>
    <col min="8" max="8" width="7.42578125" style="47" bestFit="1" customWidth="1"/>
    <col min="9" max="9" width="7.7109375" style="48" bestFit="1" customWidth="1"/>
    <col min="10" max="10" width="7.140625" style="47" bestFit="1" customWidth="1"/>
    <col min="11" max="16384" width="9.140625" style="42"/>
  </cols>
  <sheetData>
    <row r="1" spans="1:10" s="38" customFormat="1" ht="13.15" customHeight="1">
      <c r="A1" s="17"/>
      <c r="B1" s="17"/>
      <c r="C1" s="17"/>
      <c r="D1" s="17"/>
      <c r="E1" s="17"/>
      <c r="F1" s="17"/>
      <c r="G1" s="36"/>
      <c r="H1" s="36"/>
      <c r="I1" s="37"/>
      <c r="J1" s="36" t="s">
        <v>18</v>
      </c>
    </row>
    <row r="2" spans="1:10" s="38" customFormat="1" ht="13.15" customHeight="1">
      <c r="A2" s="17" t="s">
        <v>19</v>
      </c>
      <c r="B2" s="17" t="s">
        <v>20</v>
      </c>
      <c r="C2" s="17" t="s">
        <v>21</v>
      </c>
      <c r="D2" s="17" t="s">
        <v>22</v>
      </c>
      <c r="E2" s="17" t="s">
        <v>71</v>
      </c>
      <c r="F2" s="17" t="s">
        <v>72</v>
      </c>
      <c r="G2" s="36" t="s">
        <v>48</v>
      </c>
      <c r="H2" s="36" t="s">
        <v>8</v>
      </c>
      <c r="I2" s="37" t="s">
        <v>69</v>
      </c>
      <c r="J2" s="36" t="s">
        <v>45</v>
      </c>
    </row>
    <row r="3" spans="1:10" ht="13.15" customHeight="1">
      <c r="A3" s="44" t="s">
        <v>97</v>
      </c>
      <c r="B3" s="67" t="s">
        <v>237</v>
      </c>
      <c r="C3" s="39">
        <v>2018</v>
      </c>
      <c r="D3" s="27">
        <v>1.24</v>
      </c>
      <c r="E3" s="27" t="s">
        <v>91</v>
      </c>
      <c r="F3" s="27" t="s">
        <v>92</v>
      </c>
      <c r="G3" s="40">
        <f t="shared" ref="G3:G22" si="0">IF(F3="Y",((1/(1+EXP(2.6968+(1.1686*LN(D3-0.9)))))),((1/(1+EXP(2.8891+(1.1686*(LN(D3-0.9))))))))</f>
        <v>0.1640492476036079</v>
      </c>
      <c r="H3" s="40">
        <f t="shared" ref="H3:H22" si="1">ROUND(G3,3)</f>
        <v>0.16400000000000001</v>
      </c>
      <c r="I3" s="41">
        <f t="shared" ref="I3:I22" si="2">ROUND(H3/0.15,2)</f>
        <v>1.0900000000000001</v>
      </c>
      <c r="J3" s="36">
        <f t="shared" ref="J3:J22" si="3">IF(I3&lt;0.673,5,IF(I3&lt;1.33,4,IF(I3&lt;2,3,IF(I3&lt;2.67,2,1))))</f>
        <v>4</v>
      </c>
    </row>
    <row r="4" spans="1:10" ht="13.15" customHeight="1">
      <c r="A4" s="68" t="s">
        <v>97</v>
      </c>
      <c r="B4" s="69" t="s">
        <v>100</v>
      </c>
      <c r="C4" s="39">
        <v>2018</v>
      </c>
      <c r="D4" s="43">
        <v>1.24</v>
      </c>
      <c r="E4" s="43" t="s">
        <v>91</v>
      </c>
      <c r="F4" s="43" t="s">
        <v>92</v>
      </c>
      <c r="G4" s="40">
        <f t="shared" si="0"/>
        <v>0.1640492476036079</v>
      </c>
      <c r="H4" s="40">
        <f t="shared" si="1"/>
        <v>0.16400000000000001</v>
      </c>
      <c r="I4" s="41">
        <f t="shared" si="2"/>
        <v>1.0900000000000001</v>
      </c>
      <c r="J4" s="36">
        <f t="shared" si="3"/>
        <v>4</v>
      </c>
    </row>
    <row r="5" spans="1:10" ht="13.15" customHeight="1">
      <c r="A5" s="44" t="s">
        <v>97</v>
      </c>
      <c r="B5" s="67" t="s">
        <v>236</v>
      </c>
      <c r="C5" s="39">
        <v>2018</v>
      </c>
      <c r="D5" s="27">
        <v>1.24</v>
      </c>
      <c r="E5" s="27" t="s">
        <v>91</v>
      </c>
      <c r="F5" s="27" t="s">
        <v>92</v>
      </c>
      <c r="G5" s="40">
        <f t="shared" si="0"/>
        <v>0.1640492476036079</v>
      </c>
      <c r="H5" s="40">
        <f t="shared" si="1"/>
        <v>0.16400000000000001</v>
      </c>
      <c r="I5" s="41">
        <f t="shared" si="2"/>
        <v>1.0900000000000001</v>
      </c>
      <c r="J5" s="36">
        <f t="shared" si="3"/>
        <v>4</v>
      </c>
    </row>
    <row r="6" spans="1:10" ht="13.15" customHeight="1">
      <c r="A6" s="44" t="s">
        <v>97</v>
      </c>
      <c r="B6" s="67" t="s">
        <v>101</v>
      </c>
      <c r="C6" s="39">
        <v>2018</v>
      </c>
      <c r="D6" s="27">
        <v>1.26</v>
      </c>
      <c r="E6" s="27" t="s">
        <v>91</v>
      </c>
      <c r="F6" s="27" t="s">
        <v>92</v>
      </c>
      <c r="G6" s="40">
        <f t="shared" si="0"/>
        <v>0.15509342889208913</v>
      </c>
      <c r="H6" s="40">
        <f t="shared" si="1"/>
        <v>0.155</v>
      </c>
      <c r="I6" s="41">
        <f t="shared" si="2"/>
        <v>1.03</v>
      </c>
      <c r="J6" s="36">
        <f t="shared" si="3"/>
        <v>4</v>
      </c>
    </row>
    <row r="7" spans="1:10" ht="13.15" customHeight="1">
      <c r="A7" s="44" t="s">
        <v>102</v>
      </c>
      <c r="B7" s="44" t="s">
        <v>103</v>
      </c>
      <c r="C7" s="39">
        <v>2018</v>
      </c>
      <c r="D7" s="43">
        <v>1.29</v>
      </c>
      <c r="E7" s="43" t="s">
        <v>91</v>
      </c>
      <c r="F7" s="43" t="s">
        <v>92</v>
      </c>
      <c r="G7" s="40">
        <f t="shared" si="0"/>
        <v>0.14322773155168095</v>
      </c>
      <c r="H7" s="40">
        <f t="shared" si="1"/>
        <v>0.14299999999999999</v>
      </c>
      <c r="I7" s="41">
        <f t="shared" si="2"/>
        <v>0.95</v>
      </c>
      <c r="J7" s="36">
        <f t="shared" si="3"/>
        <v>4</v>
      </c>
    </row>
    <row r="8" spans="1:10" ht="13.15" customHeight="1">
      <c r="A8" s="44" t="s">
        <v>102</v>
      </c>
      <c r="B8" s="44" t="s">
        <v>258</v>
      </c>
      <c r="C8" s="39">
        <v>2018</v>
      </c>
      <c r="D8" s="43">
        <v>1.26</v>
      </c>
      <c r="E8" s="43" t="s">
        <v>91</v>
      </c>
      <c r="F8" s="43" t="s">
        <v>92</v>
      </c>
      <c r="G8" s="40">
        <f t="shared" si="0"/>
        <v>0.15509342889208913</v>
      </c>
      <c r="H8" s="40">
        <f t="shared" si="1"/>
        <v>0.155</v>
      </c>
      <c r="I8" s="41">
        <f t="shared" si="2"/>
        <v>1.03</v>
      </c>
      <c r="J8" s="36">
        <f t="shared" si="3"/>
        <v>4</v>
      </c>
    </row>
    <row r="9" spans="1:10" ht="13.15" customHeight="1">
      <c r="A9" s="14" t="s">
        <v>104</v>
      </c>
      <c r="B9" s="14" t="s">
        <v>105</v>
      </c>
      <c r="C9" s="39">
        <v>2018</v>
      </c>
      <c r="D9" s="27">
        <v>1.47</v>
      </c>
      <c r="E9" s="27" t="s">
        <v>92</v>
      </c>
      <c r="F9" s="27" t="s">
        <v>92</v>
      </c>
      <c r="G9" s="40">
        <f t="shared" si="0"/>
        <v>9.6895269126392819E-2</v>
      </c>
      <c r="H9" s="40">
        <f t="shared" si="1"/>
        <v>9.7000000000000003E-2</v>
      </c>
      <c r="I9" s="41">
        <f t="shared" si="2"/>
        <v>0.65</v>
      </c>
      <c r="J9" s="36">
        <f t="shared" si="3"/>
        <v>5</v>
      </c>
    </row>
    <row r="10" spans="1:10" ht="13.15" customHeight="1">
      <c r="A10" s="14" t="s">
        <v>104</v>
      </c>
      <c r="B10" s="14" t="s">
        <v>189</v>
      </c>
      <c r="C10" s="39">
        <v>2018</v>
      </c>
      <c r="D10" s="27">
        <v>1.56</v>
      </c>
      <c r="E10" s="16" t="s">
        <v>92</v>
      </c>
      <c r="F10" s="16" t="s">
        <v>92</v>
      </c>
      <c r="G10" s="40">
        <f t="shared" si="0"/>
        <v>8.2904014591289807E-2</v>
      </c>
      <c r="H10" s="40">
        <f t="shared" si="1"/>
        <v>8.3000000000000004E-2</v>
      </c>
      <c r="I10" s="41">
        <f t="shared" si="2"/>
        <v>0.55000000000000004</v>
      </c>
      <c r="J10" s="36">
        <f t="shared" si="3"/>
        <v>5</v>
      </c>
    </row>
    <row r="11" spans="1:10" ht="13.15" customHeight="1">
      <c r="A11" s="43" t="s">
        <v>104</v>
      </c>
      <c r="B11" s="43" t="s">
        <v>188</v>
      </c>
      <c r="C11" s="39">
        <v>2018</v>
      </c>
      <c r="D11" s="27">
        <v>1.56</v>
      </c>
      <c r="E11" s="16" t="s">
        <v>92</v>
      </c>
      <c r="F11" s="16" t="s">
        <v>92</v>
      </c>
      <c r="G11" s="40">
        <f t="shared" si="0"/>
        <v>8.2904014591289807E-2</v>
      </c>
      <c r="H11" s="40">
        <f t="shared" si="1"/>
        <v>8.3000000000000004E-2</v>
      </c>
      <c r="I11" s="41">
        <f t="shared" si="2"/>
        <v>0.55000000000000004</v>
      </c>
      <c r="J11" s="36">
        <f t="shared" si="3"/>
        <v>5</v>
      </c>
    </row>
    <row r="12" spans="1:10" ht="13.15" customHeight="1">
      <c r="A12" s="14" t="s">
        <v>104</v>
      </c>
      <c r="B12" s="14" t="s">
        <v>273</v>
      </c>
      <c r="C12" s="39">
        <v>2018</v>
      </c>
      <c r="D12" s="27">
        <v>1.24</v>
      </c>
      <c r="E12" s="27" t="s">
        <v>91</v>
      </c>
      <c r="F12" s="27" t="s">
        <v>92</v>
      </c>
      <c r="G12" s="40">
        <f t="shared" si="0"/>
        <v>0.1640492476036079</v>
      </c>
      <c r="H12" s="40">
        <f t="shared" si="1"/>
        <v>0.16400000000000001</v>
      </c>
      <c r="I12" s="41">
        <f t="shared" si="2"/>
        <v>1.0900000000000001</v>
      </c>
      <c r="J12" s="36">
        <f t="shared" si="3"/>
        <v>4</v>
      </c>
    </row>
    <row r="13" spans="1:10" ht="13.15" customHeight="1">
      <c r="A13" s="14" t="s">
        <v>104</v>
      </c>
      <c r="B13" s="14" t="s">
        <v>274</v>
      </c>
      <c r="C13" s="39">
        <v>2018</v>
      </c>
      <c r="D13" s="27">
        <v>1.2</v>
      </c>
      <c r="E13" s="27" t="s">
        <v>91</v>
      </c>
      <c r="F13" s="27" t="s">
        <v>92</v>
      </c>
      <c r="G13" s="40">
        <f t="shared" si="0"/>
        <v>0.1851047975833634</v>
      </c>
      <c r="H13" s="40">
        <f t="shared" si="1"/>
        <v>0.185</v>
      </c>
      <c r="I13" s="41">
        <f t="shared" si="2"/>
        <v>1.23</v>
      </c>
      <c r="J13" s="36">
        <f t="shared" si="3"/>
        <v>4</v>
      </c>
    </row>
    <row r="14" spans="1:10" ht="13.15" customHeight="1">
      <c r="A14" s="43" t="s">
        <v>106</v>
      </c>
      <c r="B14" s="43" t="s">
        <v>275</v>
      </c>
      <c r="C14" s="39">
        <v>2018</v>
      </c>
      <c r="D14" s="27">
        <v>1.24</v>
      </c>
      <c r="E14" s="27"/>
      <c r="F14" s="27"/>
      <c r="G14" s="40">
        <f t="shared" si="0"/>
        <v>0.1640492476036079</v>
      </c>
      <c r="H14" s="40">
        <f t="shared" si="1"/>
        <v>0.16400000000000001</v>
      </c>
      <c r="I14" s="41">
        <f t="shared" si="2"/>
        <v>1.0900000000000001</v>
      </c>
      <c r="J14" s="36">
        <f t="shared" si="3"/>
        <v>4</v>
      </c>
    </row>
    <row r="15" spans="1:10" ht="13.15" customHeight="1">
      <c r="A15" s="43" t="s">
        <v>106</v>
      </c>
      <c r="B15" s="43" t="s">
        <v>276</v>
      </c>
      <c r="C15" s="39">
        <v>2018</v>
      </c>
      <c r="D15" s="27">
        <v>1.2</v>
      </c>
      <c r="E15" s="27"/>
      <c r="F15" s="27"/>
      <c r="G15" s="40">
        <f t="shared" si="0"/>
        <v>0.1851047975833634</v>
      </c>
      <c r="H15" s="40">
        <f t="shared" si="1"/>
        <v>0.185</v>
      </c>
      <c r="I15" s="41">
        <f t="shared" si="2"/>
        <v>1.23</v>
      </c>
      <c r="J15" s="36">
        <f t="shared" si="3"/>
        <v>4</v>
      </c>
    </row>
    <row r="16" spans="1:10" ht="13.15" customHeight="1">
      <c r="A16" s="14" t="s">
        <v>104</v>
      </c>
      <c r="B16" s="14" t="s">
        <v>269</v>
      </c>
      <c r="C16" s="39">
        <v>2018</v>
      </c>
      <c r="D16" s="27">
        <v>1.24</v>
      </c>
      <c r="E16" s="27" t="s">
        <v>91</v>
      </c>
      <c r="F16" s="27" t="s">
        <v>92</v>
      </c>
      <c r="G16" s="40">
        <f t="shared" si="0"/>
        <v>0.1640492476036079</v>
      </c>
      <c r="H16" s="40">
        <f t="shared" si="1"/>
        <v>0.16400000000000001</v>
      </c>
      <c r="I16" s="41">
        <f t="shared" si="2"/>
        <v>1.0900000000000001</v>
      </c>
      <c r="J16" s="36">
        <f t="shared" si="3"/>
        <v>4</v>
      </c>
    </row>
    <row r="17" spans="1:10" ht="13.15" customHeight="1">
      <c r="A17" s="14" t="s">
        <v>104</v>
      </c>
      <c r="B17" s="14" t="s">
        <v>270</v>
      </c>
      <c r="C17" s="39">
        <v>2018</v>
      </c>
      <c r="D17" s="27">
        <v>1.2</v>
      </c>
      <c r="E17" s="27" t="s">
        <v>91</v>
      </c>
      <c r="F17" s="27" t="s">
        <v>92</v>
      </c>
      <c r="G17" s="40">
        <f t="shared" si="0"/>
        <v>0.1851047975833634</v>
      </c>
      <c r="H17" s="40">
        <f t="shared" si="1"/>
        <v>0.185</v>
      </c>
      <c r="I17" s="41">
        <f t="shared" si="2"/>
        <v>1.23</v>
      </c>
      <c r="J17" s="36">
        <f t="shared" si="3"/>
        <v>4</v>
      </c>
    </row>
    <row r="18" spans="1:10" ht="13.15" customHeight="1">
      <c r="A18" s="43" t="s">
        <v>106</v>
      </c>
      <c r="B18" s="43" t="s">
        <v>271</v>
      </c>
      <c r="C18" s="39">
        <v>2018</v>
      </c>
      <c r="D18" s="27">
        <v>1.24</v>
      </c>
      <c r="E18" s="27"/>
      <c r="F18" s="27"/>
      <c r="G18" s="40">
        <f t="shared" si="0"/>
        <v>0.1640492476036079</v>
      </c>
      <c r="H18" s="40">
        <f t="shared" si="1"/>
        <v>0.16400000000000001</v>
      </c>
      <c r="I18" s="41">
        <f t="shared" si="2"/>
        <v>1.0900000000000001</v>
      </c>
      <c r="J18" s="36">
        <f t="shared" si="3"/>
        <v>4</v>
      </c>
    </row>
    <row r="19" spans="1:10" ht="13.15" customHeight="1">
      <c r="A19" s="43" t="s">
        <v>106</v>
      </c>
      <c r="B19" s="43" t="s">
        <v>272</v>
      </c>
      <c r="C19" s="39">
        <v>2018</v>
      </c>
      <c r="D19" s="27">
        <v>1.2</v>
      </c>
      <c r="E19" s="27"/>
      <c r="F19" s="27"/>
      <c r="G19" s="40">
        <f t="shared" si="0"/>
        <v>0.1851047975833634</v>
      </c>
      <c r="H19" s="40">
        <f t="shared" si="1"/>
        <v>0.185</v>
      </c>
      <c r="I19" s="41">
        <f t="shared" si="2"/>
        <v>1.23</v>
      </c>
      <c r="J19" s="36">
        <f t="shared" si="3"/>
        <v>4</v>
      </c>
    </row>
    <row r="20" spans="1:10" ht="13.15" customHeight="1">
      <c r="A20" s="14" t="s">
        <v>104</v>
      </c>
      <c r="B20" s="44" t="s">
        <v>107</v>
      </c>
      <c r="C20" s="39">
        <v>2018</v>
      </c>
      <c r="D20" s="43">
        <v>1.27</v>
      </c>
      <c r="E20" s="43" t="s">
        <v>91</v>
      </c>
      <c r="F20" s="43" t="s">
        <v>92</v>
      </c>
      <c r="G20" s="40">
        <f t="shared" si="0"/>
        <v>0.15094392869398887</v>
      </c>
      <c r="H20" s="40">
        <f t="shared" si="1"/>
        <v>0.151</v>
      </c>
      <c r="I20" s="41">
        <f t="shared" si="2"/>
        <v>1.01</v>
      </c>
      <c r="J20" s="36">
        <f t="shared" si="3"/>
        <v>4</v>
      </c>
    </row>
    <row r="21" spans="1:10" ht="13.15" customHeight="1">
      <c r="A21" s="14" t="s">
        <v>104</v>
      </c>
      <c r="B21" s="44" t="s">
        <v>108</v>
      </c>
      <c r="C21" s="39">
        <v>2018</v>
      </c>
      <c r="D21" s="43">
        <v>1.23</v>
      </c>
      <c r="E21" s="43" t="s">
        <v>91</v>
      </c>
      <c r="F21" s="43" t="s">
        <v>92</v>
      </c>
      <c r="G21" s="40">
        <f t="shared" si="0"/>
        <v>0.16888967495700072</v>
      </c>
      <c r="H21" s="40">
        <f t="shared" si="1"/>
        <v>0.16900000000000001</v>
      </c>
      <c r="I21" s="41">
        <f t="shared" si="2"/>
        <v>1.1299999999999999</v>
      </c>
      <c r="J21" s="36">
        <f t="shared" si="3"/>
        <v>4</v>
      </c>
    </row>
    <row r="22" spans="1:10" ht="13.15" customHeight="1">
      <c r="A22" s="68" t="s">
        <v>109</v>
      </c>
      <c r="B22" s="69" t="s">
        <v>110</v>
      </c>
      <c r="C22" s="39">
        <v>2018</v>
      </c>
      <c r="D22" s="43">
        <v>1.27</v>
      </c>
      <c r="E22" s="43" t="s">
        <v>91</v>
      </c>
      <c r="F22" s="43" t="s">
        <v>92</v>
      </c>
      <c r="G22" s="40">
        <f t="shared" si="0"/>
        <v>0.15094392869398887</v>
      </c>
      <c r="H22" s="40">
        <f t="shared" si="1"/>
        <v>0.151</v>
      </c>
      <c r="I22" s="41">
        <f t="shared" si="2"/>
        <v>1.01</v>
      </c>
      <c r="J22" s="36">
        <f t="shared" si="3"/>
        <v>4</v>
      </c>
    </row>
    <row r="23" spans="1:10" ht="13.15" customHeight="1">
      <c r="A23" s="68" t="s">
        <v>109</v>
      </c>
      <c r="B23" s="69" t="s">
        <v>167</v>
      </c>
      <c r="C23" s="39">
        <v>2018</v>
      </c>
      <c r="D23" s="43">
        <v>1.23</v>
      </c>
      <c r="E23" s="43" t="s">
        <v>91</v>
      </c>
      <c r="F23" s="43" t="s">
        <v>92</v>
      </c>
      <c r="G23" s="40">
        <f t="shared" ref="G23:G70" si="4">IF(F23="Y",((1/(1+EXP(2.6968+(1.1686*LN(D23-0.9)))))),((1/(1+EXP(2.8891+(1.1686*(LN(D23-0.9))))))))</f>
        <v>0.16888967495700072</v>
      </c>
      <c r="H23" s="40">
        <f t="shared" ref="H23:H70" si="5">ROUND(G23,3)</f>
        <v>0.16900000000000001</v>
      </c>
      <c r="I23" s="41">
        <f t="shared" ref="I23:I70" si="6">ROUND(H23/0.15,2)</f>
        <v>1.1299999999999999</v>
      </c>
      <c r="J23" s="36">
        <f t="shared" ref="J23:J70" si="7">IF(I23&lt;0.673,5,IF(I23&lt;1.33,4,IF(I23&lt;2,3,IF(I23&lt;2.67,2,1))))</f>
        <v>4</v>
      </c>
    </row>
    <row r="24" spans="1:10" ht="13.15" customHeight="1">
      <c r="A24" s="44" t="s">
        <v>111</v>
      </c>
      <c r="B24" s="67" t="s">
        <v>112</v>
      </c>
      <c r="C24" s="39">
        <v>2018</v>
      </c>
      <c r="D24" s="43">
        <v>1.1599999999999999</v>
      </c>
      <c r="E24" s="43" t="s">
        <v>91</v>
      </c>
      <c r="F24" s="43" t="s">
        <v>92</v>
      </c>
      <c r="G24" s="40">
        <f t="shared" si="4"/>
        <v>0.21166642755867562</v>
      </c>
      <c r="H24" s="40">
        <f t="shared" si="5"/>
        <v>0.21199999999999999</v>
      </c>
      <c r="I24" s="41">
        <f t="shared" si="6"/>
        <v>1.41</v>
      </c>
      <c r="J24" s="36">
        <f t="shared" si="7"/>
        <v>3</v>
      </c>
    </row>
    <row r="25" spans="1:10" ht="13.15" customHeight="1">
      <c r="A25" s="44" t="s">
        <v>111</v>
      </c>
      <c r="B25" s="67" t="s">
        <v>113</v>
      </c>
      <c r="C25" s="39">
        <v>2018</v>
      </c>
      <c r="D25" s="43">
        <v>1.18</v>
      </c>
      <c r="E25" s="43" t="s">
        <v>91</v>
      </c>
      <c r="F25" s="43" t="s">
        <v>92</v>
      </c>
      <c r="G25" s="40">
        <f t="shared" si="4"/>
        <v>0.19757624015247355</v>
      </c>
      <c r="H25" s="40">
        <f t="shared" si="5"/>
        <v>0.19800000000000001</v>
      </c>
      <c r="I25" s="41">
        <f t="shared" si="6"/>
        <v>1.32</v>
      </c>
      <c r="J25" s="36">
        <f t="shared" si="7"/>
        <v>4</v>
      </c>
    </row>
    <row r="26" spans="1:10" ht="13.15" customHeight="1">
      <c r="A26" s="44" t="s">
        <v>111</v>
      </c>
      <c r="B26" s="45" t="s">
        <v>168</v>
      </c>
      <c r="C26" s="39">
        <v>2018</v>
      </c>
      <c r="D26" s="43">
        <v>1.24</v>
      </c>
      <c r="E26" s="43" t="s">
        <v>91</v>
      </c>
      <c r="F26" s="43" t="s">
        <v>92</v>
      </c>
      <c r="G26" s="40">
        <f t="shared" si="4"/>
        <v>0.1640492476036079</v>
      </c>
      <c r="H26" s="40">
        <f t="shared" si="5"/>
        <v>0.16400000000000001</v>
      </c>
      <c r="I26" s="41">
        <f t="shared" si="6"/>
        <v>1.0900000000000001</v>
      </c>
      <c r="J26" s="36">
        <f t="shared" si="7"/>
        <v>4</v>
      </c>
    </row>
    <row r="27" spans="1:10" ht="13.15" customHeight="1">
      <c r="A27" s="17" t="s">
        <v>111</v>
      </c>
      <c r="B27" s="70" t="s">
        <v>114</v>
      </c>
      <c r="C27" s="39">
        <v>2018</v>
      </c>
      <c r="D27" s="43">
        <v>1.21</v>
      </c>
      <c r="E27" s="43" t="s">
        <v>91</v>
      </c>
      <c r="F27" s="43" t="s">
        <v>92</v>
      </c>
      <c r="G27" s="40">
        <f t="shared" ref="G27:G28" si="8">IF(F27="Y",((1/(1+EXP(2.6968+(1.1686*LN(D27-0.9)))))),((1/(1+EXP(2.8891+(1.1686*(LN(D27-0.9))))))))</f>
        <v>0.17939444452697093</v>
      </c>
      <c r="H27" s="40">
        <f t="shared" ref="H27:H28" si="9">ROUND(G27,3)</f>
        <v>0.17899999999999999</v>
      </c>
      <c r="I27" s="41">
        <f t="shared" ref="I27:I28" si="10">ROUND(H27/0.15,2)</f>
        <v>1.19</v>
      </c>
      <c r="J27" s="36">
        <f t="shared" ref="J27:J28" si="11">IF(I27&lt;0.673,5,IF(I27&lt;1.33,4,IF(I27&lt;2,3,IF(I27&lt;2.67,2,1))))</f>
        <v>4</v>
      </c>
    </row>
    <row r="28" spans="1:10" ht="13.15" customHeight="1">
      <c r="A28" s="17" t="s">
        <v>111</v>
      </c>
      <c r="B28" s="70" t="s">
        <v>115</v>
      </c>
      <c r="C28" s="39">
        <v>2018</v>
      </c>
      <c r="D28" s="43">
        <v>1.2</v>
      </c>
      <c r="E28" s="43" t="s">
        <v>91</v>
      </c>
      <c r="F28" s="43" t="s">
        <v>92</v>
      </c>
      <c r="G28" s="40">
        <f t="shared" si="8"/>
        <v>0.1851047975833634</v>
      </c>
      <c r="H28" s="40">
        <f t="shared" si="9"/>
        <v>0.185</v>
      </c>
      <c r="I28" s="41">
        <f t="shared" si="10"/>
        <v>1.23</v>
      </c>
      <c r="J28" s="36">
        <f t="shared" si="11"/>
        <v>4</v>
      </c>
    </row>
    <row r="29" spans="1:10" ht="13.15" customHeight="1">
      <c r="A29" s="44" t="s">
        <v>116</v>
      </c>
      <c r="B29" s="44" t="s">
        <v>117</v>
      </c>
      <c r="C29" s="39">
        <v>2018</v>
      </c>
      <c r="D29" s="27">
        <v>1.19</v>
      </c>
      <c r="E29" s="27" t="s">
        <v>91</v>
      </c>
      <c r="F29" s="27" t="s">
        <v>92</v>
      </c>
      <c r="G29" s="40">
        <f t="shared" si="4"/>
        <v>0.19115541116675627</v>
      </c>
      <c r="H29" s="40">
        <f t="shared" si="5"/>
        <v>0.191</v>
      </c>
      <c r="I29" s="41">
        <f t="shared" si="6"/>
        <v>1.27</v>
      </c>
      <c r="J29" s="36">
        <f t="shared" si="7"/>
        <v>4</v>
      </c>
    </row>
    <row r="30" spans="1:10" ht="13.15" customHeight="1">
      <c r="A30" s="44" t="s">
        <v>116</v>
      </c>
      <c r="B30" s="44" t="s">
        <v>118</v>
      </c>
      <c r="C30" s="39">
        <v>2018</v>
      </c>
      <c r="D30" s="27">
        <v>1.17</v>
      </c>
      <c r="E30" s="27" t="s">
        <v>91</v>
      </c>
      <c r="F30" s="27" t="s">
        <v>92</v>
      </c>
      <c r="G30" s="40">
        <f t="shared" si="4"/>
        <v>0.20440074909401917</v>
      </c>
      <c r="H30" s="40">
        <f t="shared" si="5"/>
        <v>0.20399999999999999</v>
      </c>
      <c r="I30" s="41">
        <f t="shared" si="6"/>
        <v>1.36</v>
      </c>
      <c r="J30" s="36">
        <f t="shared" si="7"/>
        <v>3</v>
      </c>
    </row>
    <row r="31" spans="1:10" ht="13.15" customHeight="1">
      <c r="A31" s="44" t="s">
        <v>119</v>
      </c>
      <c r="B31" s="44" t="s">
        <v>120</v>
      </c>
      <c r="C31" s="39">
        <v>2018</v>
      </c>
      <c r="D31" s="43">
        <v>1.1599999999999999</v>
      </c>
      <c r="E31" s="43" t="s">
        <v>91</v>
      </c>
      <c r="F31" s="43" t="s">
        <v>92</v>
      </c>
      <c r="G31" s="40">
        <f t="shared" ref="G31:G37" si="12">IF(F31="Y",((1/(1+EXP(2.6968+(1.1686*LN(D31-0.9)))))),((1/(1+EXP(2.8891+(1.1686*(LN(D31-0.9))))))))</f>
        <v>0.21166642755867562</v>
      </c>
      <c r="H31" s="40">
        <f t="shared" ref="H31:H37" si="13">ROUND(G31,3)</f>
        <v>0.21199999999999999</v>
      </c>
      <c r="I31" s="41">
        <f t="shared" ref="I31:I37" si="14">ROUND(H31/0.15,2)</f>
        <v>1.41</v>
      </c>
      <c r="J31" s="36">
        <f t="shared" ref="J31:J37" si="15">IF(I31&lt;0.673,5,IF(I31&lt;1.33,4,IF(I31&lt;2,3,IF(I31&lt;2.67,2,1))))</f>
        <v>3</v>
      </c>
    </row>
    <row r="32" spans="1:10" ht="13.15" customHeight="1">
      <c r="A32" s="44" t="s">
        <v>116</v>
      </c>
      <c r="B32" s="44" t="s">
        <v>121</v>
      </c>
      <c r="C32" s="39">
        <v>2018</v>
      </c>
      <c r="D32" s="43">
        <v>1.19</v>
      </c>
      <c r="E32" s="43" t="s">
        <v>91</v>
      </c>
      <c r="F32" s="43" t="s">
        <v>92</v>
      </c>
      <c r="G32" s="40">
        <f t="shared" si="12"/>
        <v>0.19115541116675627</v>
      </c>
      <c r="H32" s="40">
        <f t="shared" si="13"/>
        <v>0.191</v>
      </c>
      <c r="I32" s="41">
        <f t="shared" si="14"/>
        <v>1.27</v>
      </c>
      <c r="J32" s="36">
        <f t="shared" si="15"/>
        <v>4</v>
      </c>
    </row>
    <row r="33" spans="1:10" ht="13.15" customHeight="1">
      <c r="A33" s="68" t="s">
        <v>119</v>
      </c>
      <c r="B33" s="68" t="s">
        <v>122</v>
      </c>
      <c r="C33" s="39">
        <v>2018</v>
      </c>
      <c r="D33" s="43">
        <v>1.1599999999999999</v>
      </c>
      <c r="E33" s="43" t="s">
        <v>91</v>
      </c>
      <c r="F33" s="43" t="s">
        <v>92</v>
      </c>
      <c r="G33" s="40">
        <f t="shared" si="12"/>
        <v>0.21166642755867562</v>
      </c>
      <c r="H33" s="40">
        <f t="shared" si="13"/>
        <v>0.21199999999999999</v>
      </c>
      <c r="I33" s="41">
        <f t="shared" si="14"/>
        <v>1.41</v>
      </c>
      <c r="J33" s="36">
        <f t="shared" si="15"/>
        <v>3</v>
      </c>
    </row>
    <row r="34" spans="1:10" ht="13.15" customHeight="1">
      <c r="A34" s="68" t="s">
        <v>119</v>
      </c>
      <c r="B34" s="68" t="s">
        <v>123</v>
      </c>
      <c r="C34" s="39">
        <v>2018</v>
      </c>
      <c r="D34" s="43">
        <v>1.19</v>
      </c>
      <c r="E34" s="43" t="s">
        <v>91</v>
      </c>
      <c r="F34" s="43" t="s">
        <v>92</v>
      </c>
      <c r="G34" s="40">
        <f t="shared" si="12"/>
        <v>0.19115541116675627</v>
      </c>
      <c r="H34" s="40">
        <f t="shared" si="13"/>
        <v>0.191</v>
      </c>
      <c r="I34" s="41">
        <f t="shared" si="14"/>
        <v>1.27</v>
      </c>
      <c r="J34" s="36">
        <f t="shared" si="15"/>
        <v>4</v>
      </c>
    </row>
    <row r="35" spans="1:10" ht="13.15" customHeight="1">
      <c r="A35" s="68" t="s">
        <v>124</v>
      </c>
      <c r="B35" s="68" t="s">
        <v>125</v>
      </c>
      <c r="C35" s="39">
        <v>2018</v>
      </c>
      <c r="D35" s="43">
        <v>1.1599999999999999</v>
      </c>
      <c r="E35" s="43" t="s">
        <v>91</v>
      </c>
      <c r="F35" s="43" t="s">
        <v>92</v>
      </c>
      <c r="G35" s="40">
        <f t="shared" si="12"/>
        <v>0.21166642755867562</v>
      </c>
      <c r="H35" s="40">
        <f t="shared" si="13"/>
        <v>0.21199999999999999</v>
      </c>
      <c r="I35" s="41">
        <f t="shared" si="14"/>
        <v>1.41</v>
      </c>
      <c r="J35" s="36">
        <f t="shared" si="15"/>
        <v>3</v>
      </c>
    </row>
    <row r="36" spans="1:10" ht="13.15" customHeight="1">
      <c r="A36" s="68" t="s">
        <v>124</v>
      </c>
      <c r="B36" s="68" t="s">
        <v>126</v>
      </c>
      <c r="C36" s="39">
        <v>2018</v>
      </c>
      <c r="D36" s="43">
        <v>1.19</v>
      </c>
      <c r="E36" s="43" t="s">
        <v>91</v>
      </c>
      <c r="F36" s="43" t="s">
        <v>92</v>
      </c>
      <c r="G36" s="40">
        <f t="shared" si="12"/>
        <v>0.19115541116675627</v>
      </c>
      <c r="H36" s="40">
        <f t="shared" si="13"/>
        <v>0.191</v>
      </c>
      <c r="I36" s="41">
        <f t="shared" si="14"/>
        <v>1.27</v>
      </c>
      <c r="J36" s="36">
        <f t="shared" si="15"/>
        <v>4</v>
      </c>
    </row>
    <row r="37" spans="1:10" ht="13.15" customHeight="1">
      <c r="A37" s="68" t="s">
        <v>124</v>
      </c>
      <c r="B37" s="68" t="s">
        <v>127</v>
      </c>
      <c r="C37" s="39">
        <v>2018</v>
      </c>
      <c r="D37" s="27">
        <v>1.1599999999999999</v>
      </c>
      <c r="E37" s="27" t="s">
        <v>91</v>
      </c>
      <c r="F37" s="27" t="s">
        <v>92</v>
      </c>
      <c r="G37" s="40">
        <f t="shared" si="12"/>
        <v>0.21166642755867562</v>
      </c>
      <c r="H37" s="40">
        <f t="shared" si="13"/>
        <v>0.21199999999999999</v>
      </c>
      <c r="I37" s="41">
        <f t="shared" si="14"/>
        <v>1.41</v>
      </c>
      <c r="J37" s="36">
        <f t="shared" si="15"/>
        <v>3</v>
      </c>
    </row>
    <row r="38" spans="1:10" ht="13.15" customHeight="1">
      <c r="A38" s="68" t="s">
        <v>124</v>
      </c>
      <c r="B38" s="68" t="s">
        <v>128</v>
      </c>
      <c r="C38" s="39">
        <v>2018</v>
      </c>
      <c r="D38" s="27">
        <v>1.19</v>
      </c>
      <c r="E38" s="27" t="s">
        <v>91</v>
      </c>
      <c r="F38" s="27" t="s">
        <v>92</v>
      </c>
      <c r="G38" s="40">
        <f t="shared" si="4"/>
        <v>0.19115541116675627</v>
      </c>
      <c r="H38" s="40">
        <f t="shared" si="5"/>
        <v>0.191</v>
      </c>
      <c r="I38" s="41">
        <f t="shared" si="6"/>
        <v>1.27</v>
      </c>
      <c r="J38" s="36">
        <f t="shared" si="7"/>
        <v>4</v>
      </c>
    </row>
    <row r="39" spans="1:10" ht="13.15" customHeight="1">
      <c r="A39" s="44" t="s">
        <v>116</v>
      </c>
      <c r="B39" s="44" t="s">
        <v>129</v>
      </c>
      <c r="C39" s="39">
        <v>2018</v>
      </c>
      <c r="D39" s="43">
        <v>1.19</v>
      </c>
      <c r="E39" s="43" t="s">
        <v>91</v>
      </c>
      <c r="F39" s="43" t="s">
        <v>92</v>
      </c>
      <c r="G39" s="40">
        <f t="shared" si="4"/>
        <v>0.19115541116675627</v>
      </c>
      <c r="H39" s="40">
        <f t="shared" si="5"/>
        <v>0.191</v>
      </c>
      <c r="I39" s="41">
        <f t="shared" si="6"/>
        <v>1.27</v>
      </c>
      <c r="J39" s="36">
        <f t="shared" si="7"/>
        <v>4</v>
      </c>
    </row>
    <row r="40" spans="1:10" ht="13.15" customHeight="1">
      <c r="A40" s="44" t="s">
        <v>116</v>
      </c>
      <c r="B40" s="44" t="s">
        <v>130</v>
      </c>
      <c r="C40" s="39">
        <v>2018</v>
      </c>
      <c r="D40" s="43">
        <v>1.19</v>
      </c>
      <c r="E40" s="43" t="s">
        <v>91</v>
      </c>
      <c r="F40" s="43" t="s">
        <v>92</v>
      </c>
      <c r="G40" s="40">
        <f t="shared" si="4"/>
        <v>0.19115541116675627</v>
      </c>
      <c r="H40" s="40">
        <f t="shared" si="5"/>
        <v>0.191</v>
      </c>
      <c r="I40" s="41">
        <f t="shared" si="6"/>
        <v>1.27</v>
      </c>
      <c r="J40" s="36">
        <f t="shared" si="7"/>
        <v>4</v>
      </c>
    </row>
    <row r="41" spans="1:10" ht="13.15" customHeight="1">
      <c r="A41" s="44" t="s">
        <v>116</v>
      </c>
      <c r="B41" s="44" t="s">
        <v>131</v>
      </c>
      <c r="C41" s="39">
        <v>2018</v>
      </c>
      <c r="D41" s="43">
        <v>1.19</v>
      </c>
      <c r="E41" s="43" t="s">
        <v>91</v>
      </c>
      <c r="F41" s="43" t="s">
        <v>92</v>
      </c>
      <c r="G41" s="40">
        <f t="shared" si="4"/>
        <v>0.19115541116675627</v>
      </c>
      <c r="H41" s="40">
        <f t="shared" si="5"/>
        <v>0.191</v>
      </c>
      <c r="I41" s="41">
        <f t="shared" si="6"/>
        <v>1.27</v>
      </c>
      <c r="J41" s="36">
        <f t="shared" si="7"/>
        <v>4</v>
      </c>
    </row>
    <row r="42" spans="1:10" ht="13.15" customHeight="1">
      <c r="A42" s="44" t="s">
        <v>116</v>
      </c>
      <c r="B42" s="44" t="s">
        <v>132</v>
      </c>
      <c r="C42" s="39">
        <v>2018</v>
      </c>
      <c r="D42" s="43">
        <v>1.19</v>
      </c>
      <c r="E42" s="43" t="s">
        <v>91</v>
      </c>
      <c r="F42" s="43" t="s">
        <v>92</v>
      </c>
      <c r="G42" s="40">
        <f t="shared" si="4"/>
        <v>0.19115541116675627</v>
      </c>
      <c r="H42" s="40">
        <f t="shared" si="5"/>
        <v>0.191</v>
      </c>
      <c r="I42" s="41">
        <f t="shared" si="6"/>
        <v>1.27</v>
      </c>
      <c r="J42" s="36">
        <f t="shared" si="7"/>
        <v>4</v>
      </c>
    </row>
    <row r="43" spans="1:10" ht="13.15" customHeight="1">
      <c r="A43" s="68" t="s">
        <v>116</v>
      </c>
      <c r="B43" s="68" t="s">
        <v>133</v>
      </c>
      <c r="C43" s="39">
        <v>2018</v>
      </c>
      <c r="D43" s="43">
        <v>1.19</v>
      </c>
      <c r="E43" s="43" t="s">
        <v>91</v>
      </c>
      <c r="F43" s="43" t="s">
        <v>92</v>
      </c>
      <c r="G43" s="40">
        <f t="shared" si="4"/>
        <v>0.19115541116675627</v>
      </c>
      <c r="H43" s="40">
        <f t="shared" si="5"/>
        <v>0.191</v>
      </c>
      <c r="I43" s="41">
        <f t="shared" si="6"/>
        <v>1.27</v>
      </c>
      <c r="J43" s="36">
        <f t="shared" si="7"/>
        <v>4</v>
      </c>
    </row>
    <row r="44" spans="1:10" ht="13.15" customHeight="1">
      <c r="A44" s="68" t="s">
        <v>116</v>
      </c>
      <c r="B44" s="68" t="s">
        <v>134</v>
      </c>
      <c r="C44" s="39">
        <v>2018</v>
      </c>
      <c r="D44" s="43">
        <v>1.19</v>
      </c>
      <c r="E44" s="43" t="s">
        <v>91</v>
      </c>
      <c r="F44" s="43" t="s">
        <v>92</v>
      </c>
      <c r="G44" s="40">
        <f t="shared" si="4"/>
        <v>0.19115541116675627</v>
      </c>
      <c r="H44" s="40">
        <f t="shared" si="5"/>
        <v>0.191</v>
      </c>
      <c r="I44" s="41">
        <f t="shared" si="6"/>
        <v>1.27</v>
      </c>
      <c r="J44" s="36">
        <f t="shared" si="7"/>
        <v>4</v>
      </c>
    </row>
    <row r="45" spans="1:10" ht="13.15" customHeight="1">
      <c r="A45" s="44" t="s">
        <v>116</v>
      </c>
      <c r="B45" s="44" t="s">
        <v>135</v>
      </c>
      <c r="C45" s="39">
        <v>2018</v>
      </c>
      <c r="D45" s="43">
        <v>1.29</v>
      </c>
      <c r="E45" s="43" t="s">
        <v>92</v>
      </c>
      <c r="F45" s="43" t="s">
        <v>92</v>
      </c>
      <c r="G45" s="40">
        <f t="shared" si="4"/>
        <v>0.14322773155168095</v>
      </c>
      <c r="H45" s="40">
        <f t="shared" si="5"/>
        <v>0.14299999999999999</v>
      </c>
      <c r="I45" s="41">
        <f t="shared" si="6"/>
        <v>0.95</v>
      </c>
      <c r="J45" s="36">
        <f t="shared" si="7"/>
        <v>4</v>
      </c>
    </row>
    <row r="46" spans="1:10" ht="13.15" customHeight="1">
      <c r="A46" s="68" t="s">
        <v>116</v>
      </c>
      <c r="B46" s="68" t="s">
        <v>136</v>
      </c>
      <c r="C46" s="39">
        <v>2018</v>
      </c>
      <c r="D46" s="43">
        <v>1.29</v>
      </c>
      <c r="E46" s="43" t="s">
        <v>92</v>
      </c>
      <c r="F46" s="43" t="s">
        <v>92</v>
      </c>
      <c r="G46" s="40">
        <f t="shared" si="4"/>
        <v>0.14322773155168095</v>
      </c>
      <c r="H46" s="40">
        <f t="shared" si="5"/>
        <v>0.14299999999999999</v>
      </c>
      <c r="I46" s="41">
        <f t="shared" si="6"/>
        <v>0.95</v>
      </c>
      <c r="J46" s="36">
        <f t="shared" si="7"/>
        <v>4</v>
      </c>
    </row>
    <row r="47" spans="1:10" ht="13.15" customHeight="1">
      <c r="A47" s="44" t="s">
        <v>116</v>
      </c>
      <c r="B47" s="44" t="s">
        <v>137</v>
      </c>
      <c r="C47" s="39">
        <v>2018</v>
      </c>
      <c r="D47" s="43">
        <v>1.58</v>
      </c>
      <c r="E47" s="43" t="s">
        <v>92</v>
      </c>
      <c r="F47" s="43" t="s">
        <v>92</v>
      </c>
      <c r="G47" s="40">
        <f t="shared" si="4"/>
        <v>8.0289889075340598E-2</v>
      </c>
      <c r="H47" s="40">
        <f t="shared" si="5"/>
        <v>0.08</v>
      </c>
      <c r="I47" s="41">
        <f t="shared" si="6"/>
        <v>0.53</v>
      </c>
      <c r="J47" s="36">
        <f t="shared" si="7"/>
        <v>5</v>
      </c>
    </row>
    <row r="48" spans="1:10" ht="13.15" customHeight="1">
      <c r="A48" s="68" t="s">
        <v>116</v>
      </c>
      <c r="B48" s="68" t="s">
        <v>259</v>
      </c>
      <c r="C48" s="39">
        <v>2018</v>
      </c>
      <c r="D48" s="43">
        <v>1.58</v>
      </c>
      <c r="E48" s="43" t="s">
        <v>92</v>
      </c>
      <c r="F48" s="43" t="s">
        <v>92</v>
      </c>
      <c r="G48" s="40">
        <f t="shared" si="4"/>
        <v>8.0289889075340598E-2</v>
      </c>
      <c r="H48" s="40">
        <f t="shared" si="5"/>
        <v>0.08</v>
      </c>
      <c r="I48" s="41">
        <f t="shared" si="6"/>
        <v>0.53</v>
      </c>
      <c r="J48" s="36">
        <f t="shared" si="7"/>
        <v>5</v>
      </c>
    </row>
    <row r="49" spans="1:10" ht="13.15" customHeight="1">
      <c r="A49" s="14" t="s">
        <v>116</v>
      </c>
      <c r="B49" s="14" t="s">
        <v>346</v>
      </c>
      <c r="C49" s="39">
        <v>2018</v>
      </c>
      <c r="D49" s="27">
        <v>1</v>
      </c>
      <c r="E49" s="43" t="s">
        <v>91</v>
      </c>
      <c r="F49" s="43" t="s">
        <v>92</v>
      </c>
      <c r="G49" s="40">
        <f t="shared" si="4"/>
        <v>0.45058704903405433</v>
      </c>
      <c r="H49" s="40">
        <f t="shared" si="5"/>
        <v>0.45100000000000001</v>
      </c>
      <c r="I49" s="41">
        <f t="shared" si="6"/>
        <v>3.01</v>
      </c>
      <c r="J49" s="36">
        <f t="shared" si="7"/>
        <v>1</v>
      </c>
    </row>
    <row r="50" spans="1:10" ht="13.15" customHeight="1">
      <c r="A50" s="14" t="s">
        <v>116</v>
      </c>
      <c r="B50" s="14" t="s">
        <v>311</v>
      </c>
      <c r="C50" s="43">
        <v>2018</v>
      </c>
      <c r="D50" s="43">
        <v>1.03</v>
      </c>
      <c r="E50" s="43" t="s">
        <v>91</v>
      </c>
      <c r="F50" s="43" t="s">
        <v>92</v>
      </c>
      <c r="G50" s="40">
        <f t="shared" si="4"/>
        <v>0.37639032703968356</v>
      </c>
      <c r="H50" s="40">
        <f t="shared" si="5"/>
        <v>0.376</v>
      </c>
      <c r="I50" s="41">
        <f t="shared" si="6"/>
        <v>2.5099999999999998</v>
      </c>
      <c r="J50" s="36">
        <f t="shared" si="7"/>
        <v>2</v>
      </c>
    </row>
    <row r="51" spans="1:10" ht="13.15" customHeight="1">
      <c r="A51" s="14" t="s">
        <v>116</v>
      </c>
      <c r="B51" s="14" t="s">
        <v>330</v>
      </c>
      <c r="C51" s="43">
        <v>2018</v>
      </c>
      <c r="D51" s="43">
        <v>1.05</v>
      </c>
      <c r="E51" s="43" t="s">
        <v>91</v>
      </c>
      <c r="F51" s="43" t="s">
        <v>92</v>
      </c>
      <c r="G51" s="40">
        <f t="shared" si="4"/>
        <v>0.33802105011986672</v>
      </c>
      <c r="H51" s="40">
        <f t="shared" si="5"/>
        <v>0.33800000000000002</v>
      </c>
      <c r="I51" s="41">
        <f t="shared" si="6"/>
        <v>2.25</v>
      </c>
      <c r="J51" s="36">
        <f t="shared" si="7"/>
        <v>2</v>
      </c>
    </row>
    <row r="52" spans="1:10" ht="13.15" customHeight="1">
      <c r="A52" s="14" t="s">
        <v>89</v>
      </c>
      <c r="B52" s="14" t="s">
        <v>138</v>
      </c>
      <c r="C52" s="39">
        <v>2018</v>
      </c>
      <c r="D52" s="27">
        <v>1.5</v>
      </c>
      <c r="E52" s="27" t="s">
        <v>92</v>
      </c>
      <c r="F52" s="27" t="s">
        <v>92</v>
      </c>
      <c r="G52" s="40">
        <f>IF(F52="Y",((1/(1+EXP(2.6968+(1.1686*LN(D52-0.9)))))),((1/(1+EXP(2.8891+(1.1686*(LN(D52-0.9))))))))</f>
        <v>9.1775253375741772E-2</v>
      </c>
      <c r="H52" s="40">
        <f>ROUND(G52,3)</f>
        <v>9.1999999999999998E-2</v>
      </c>
      <c r="I52" s="41">
        <f>ROUND(H52/0.15,2)</f>
        <v>0.61</v>
      </c>
      <c r="J52" s="36">
        <f>IF(I52&lt;0.673,5,IF(I52&lt;1.33,4,IF(I52&lt;2,3,IF(I52&lt;2.67,2,1))))</f>
        <v>5</v>
      </c>
    </row>
    <row r="53" spans="1:10" ht="13.15" customHeight="1">
      <c r="A53" s="43" t="s">
        <v>89</v>
      </c>
      <c r="B53" s="43" t="s">
        <v>190</v>
      </c>
      <c r="C53" s="39">
        <v>2018</v>
      </c>
      <c r="D53" s="27">
        <v>1.5</v>
      </c>
      <c r="E53" s="43" t="s">
        <v>92</v>
      </c>
      <c r="F53" s="43" t="s">
        <v>92</v>
      </c>
      <c r="G53" s="40">
        <f t="shared" ref="G53" si="16">IF(F53="Y",((1/(1+EXP(2.6968+(1.1686*LN(D53-0.9)))))),((1/(1+EXP(2.8891+(1.1686*(LN(D53-0.9))))))))</f>
        <v>9.1775253375741772E-2</v>
      </c>
      <c r="H53" s="40">
        <f t="shared" ref="H53" si="17">ROUND(G53,3)</f>
        <v>9.1999999999999998E-2</v>
      </c>
      <c r="I53" s="41">
        <f t="shared" ref="I53" si="18">ROUND(H53/0.15,2)</f>
        <v>0.61</v>
      </c>
      <c r="J53" s="36">
        <f t="shared" ref="J53" si="19">IF(I53&lt;0.673,5,IF(I53&lt;1.33,4,IF(I53&lt;2,3,IF(I53&lt;2.67,2,1))))</f>
        <v>5</v>
      </c>
    </row>
    <row r="54" spans="1:10" ht="13.15" customHeight="1">
      <c r="A54" s="14" t="s">
        <v>89</v>
      </c>
      <c r="B54" s="14" t="s">
        <v>90</v>
      </c>
      <c r="C54" s="39">
        <v>2018</v>
      </c>
      <c r="D54" s="27">
        <v>1.31</v>
      </c>
      <c r="E54" s="27" t="s">
        <v>91</v>
      </c>
      <c r="F54" s="27" t="s">
        <v>92</v>
      </c>
      <c r="G54" s="40">
        <f t="shared" si="4"/>
        <v>0.13620452121888105</v>
      </c>
      <c r="H54" s="40">
        <f t="shared" si="5"/>
        <v>0.13600000000000001</v>
      </c>
      <c r="I54" s="41">
        <f t="shared" si="6"/>
        <v>0.91</v>
      </c>
      <c r="J54" s="36">
        <f t="shared" si="7"/>
        <v>4</v>
      </c>
    </row>
    <row r="55" spans="1:10" ht="13.15" customHeight="1">
      <c r="A55" s="71" t="s">
        <v>139</v>
      </c>
      <c r="B55" s="67" t="s">
        <v>140</v>
      </c>
      <c r="C55" s="39">
        <v>2018</v>
      </c>
      <c r="D55" s="27">
        <v>1.26</v>
      </c>
      <c r="E55" s="27" t="s">
        <v>91</v>
      </c>
      <c r="F55" s="27" t="s">
        <v>92</v>
      </c>
      <c r="G55" s="40">
        <f t="shared" si="4"/>
        <v>0.15509342889208913</v>
      </c>
      <c r="H55" s="40">
        <f t="shared" si="5"/>
        <v>0.155</v>
      </c>
      <c r="I55" s="41">
        <f t="shared" si="6"/>
        <v>1.03</v>
      </c>
      <c r="J55" s="36">
        <f t="shared" si="7"/>
        <v>4</v>
      </c>
    </row>
    <row r="56" spans="1:10" ht="13.15" customHeight="1">
      <c r="A56" s="71" t="s">
        <v>139</v>
      </c>
      <c r="B56" s="67" t="s">
        <v>141</v>
      </c>
      <c r="C56" s="39">
        <v>2018</v>
      </c>
      <c r="D56" s="27">
        <v>1.27</v>
      </c>
      <c r="E56" s="27" t="s">
        <v>91</v>
      </c>
      <c r="F56" s="27" t="s">
        <v>92</v>
      </c>
      <c r="G56" s="40">
        <f t="shared" si="4"/>
        <v>0.15094392869398887</v>
      </c>
      <c r="H56" s="40">
        <f t="shared" si="5"/>
        <v>0.151</v>
      </c>
      <c r="I56" s="41">
        <f t="shared" si="6"/>
        <v>1.01</v>
      </c>
      <c r="J56" s="36">
        <f t="shared" si="7"/>
        <v>4</v>
      </c>
    </row>
    <row r="57" spans="1:10" ht="13.15" customHeight="1">
      <c r="A57" s="44" t="s">
        <v>142</v>
      </c>
      <c r="B57" s="67" t="s">
        <v>143</v>
      </c>
      <c r="C57" s="39">
        <v>2018</v>
      </c>
      <c r="D57" s="27">
        <v>1.17</v>
      </c>
      <c r="E57" s="27" t="s">
        <v>91</v>
      </c>
      <c r="F57" s="27" t="s">
        <v>92</v>
      </c>
      <c r="G57" s="40">
        <f t="shared" si="4"/>
        <v>0.20440074909401917</v>
      </c>
      <c r="H57" s="40">
        <f t="shared" si="5"/>
        <v>0.20399999999999999</v>
      </c>
      <c r="I57" s="41">
        <f t="shared" si="6"/>
        <v>1.36</v>
      </c>
      <c r="J57" s="36">
        <f t="shared" si="7"/>
        <v>3</v>
      </c>
    </row>
    <row r="58" spans="1:10" ht="13.15" customHeight="1">
      <c r="A58" s="44" t="s">
        <v>142</v>
      </c>
      <c r="B58" s="67" t="s">
        <v>144</v>
      </c>
      <c r="C58" s="39">
        <v>2018</v>
      </c>
      <c r="D58" s="27">
        <v>1.17</v>
      </c>
      <c r="E58" s="27" t="s">
        <v>91</v>
      </c>
      <c r="F58" s="27" t="s">
        <v>92</v>
      </c>
      <c r="G58" s="40">
        <f t="shared" si="4"/>
        <v>0.20440074909401917</v>
      </c>
      <c r="H58" s="40">
        <f t="shared" si="5"/>
        <v>0.20399999999999999</v>
      </c>
      <c r="I58" s="41">
        <f t="shared" si="6"/>
        <v>1.36</v>
      </c>
      <c r="J58" s="36">
        <f t="shared" si="7"/>
        <v>3</v>
      </c>
    </row>
    <row r="59" spans="1:10" ht="13.15" customHeight="1">
      <c r="A59" s="67" t="s">
        <v>142</v>
      </c>
      <c r="B59" s="67" t="s">
        <v>145</v>
      </c>
      <c r="C59" s="39">
        <v>2018</v>
      </c>
      <c r="D59" s="43">
        <v>1.17</v>
      </c>
      <c r="E59" s="43" t="s">
        <v>91</v>
      </c>
      <c r="F59" s="43" t="s">
        <v>92</v>
      </c>
      <c r="G59" s="40">
        <f t="shared" si="4"/>
        <v>0.20440074909401917</v>
      </c>
      <c r="H59" s="40">
        <f t="shared" si="5"/>
        <v>0.20399999999999999</v>
      </c>
      <c r="I59" s="41">
        <f t="shared" si="6"/>
        <v>1.36</v>
      </c>
      <c r="J59" s="36">
        <f t="shared" si="7"/>
        <v>3</v>
      </c>
    </row>
    <row r="60" spans="1:10" ht="13.15" customHeight="1">
      <c r="A60" s="67" t="s">
        <v>142</v>
      </c>
      <c r="B60" s="67" t="s">
        <v>146</v>
      </c>
      <c r="C60" s="39">
        <v>2018</v>
      </c>
      <c r="D60" s="43">
        <v>1.23</v>
      </c>
      <c r="E60" s="43" t="s">
        <v>91</v>
      </c>
      <c r="F60" s="43" t="s">
        <v>92</v>
      </c>
      <c r="G60" s="40">
        <f t="shared" si="4"/>
        <v>0.16888967495700072</v>
      </c>
      <c r="H60" s="40">
        <f t="shared" si="5"/>
        <v>0.16900000000000001</v>
      </c>
      <c r="I60" s="41">
        <f t="shared" si="6"/>
        <v>1.1299999999999999</v>
      </c>
      <c r="J60" s="36">
        <f t="shared" si="7"/>
        <v>4</v>
      </c>
    </row>
    <row r="61" spans="1:10" ht="13.15" customHeight="1">
      <c r="A61" s="44" t="s">
        <v>318</v>
      </c>
      <c r="B61" s="44" t="s">
        <v>322</v>
      </c>
      <c r="C61" s="39">
        <v>2018</v>
      </c>
      <c r="D61" s="27">
        <v>1.23</v>
      </c>
      <c r="E61" s="43" t="s">
        <v>91</v>
      </c>
      <c r="F61" s="43" t="s">
        <v>92</v>
      </c>
      <c r="G61" s="40">
        <f t="shared" si="4"/>
        <v>0.16888967495700072</v>
      </c>
      <c r="H61" s="40">
        <f t="shared" si="5"/>
        <v>0.16900000000000001</v>
      </c>
      <c r="I61" s="41">
        <f t="shared" si="6"/>
        <v>1.1299999999999999</v>
      </c>
      <c r="J61" s="36">
        <f t="shared" si="7"/>
        <v>4</v>
      </c>
    </row>
    <row r="62" spans="1:10" ht="13.15" customHeight="1">
      <c r="A62" s="44" t="s">
        <v>318</v>
      </c>
      <c r="B62" s="44" t="s">
        <v>323</v>
      </c>
      <c r="C62" s="39">
        <v>2018</v>
      </c>
      <c r="D62" s="27">
        <v>1.21</v>
      </c>
      <c r="E62" s="43" t="s">
        <v>91</v>
      </c>
      <c r="F62" s="43" t="s">
        <v>92</v>
      </c>
      <c r="G62" s="40">
        <f t="shared" si="4"/>
        <v>0.17939444452697093</v>
      </c>
      <c r="H62" s="40">
        <f t="shared" si="5"/>
        <v>0.17899999999999999</v>
      </c>
      <c r="I62" s="41">
        <f t="shared" si="6"/>
        <v>1.19</v>
      </c>
      <c r="J62" s="36">
        <f t="shared" si="7"/>
        <v>4</v>
      </c>
    </row>
    <row r="63" spans="1:10" ht="13.15" customHeight="1">
      <c r="A63" s="68" t="s">
        <v>318</v>
      </c>
      <c r="B63" s="68" t="s">
        <v>324</v>
      </c>
      <c r="C63" s="39">
        <v>2018</v>
      </c>
      <c r="D63" s="27">
        <v>1.23</v>
      </c>
      <c r="E63" s="43" t="s">
        <v>91</v>
      </c>
      <c r="F63" s="43" t="s">
        <v>92</v>
      </c>
      <c r="G63" s="40">
        <f t="shared" si="4"/>
        <v>0.16888967495700072</v>
      </c>
      <c r="H63" s="40">
        <f t="shared" si="5"/>
        <v>0.16900000000000001</v>
      </c>
      <c r="I63" s="41">
        <f t="shared" si="6"/>
        <v>1.1299999999999999</v>
      </c>
      <c r="J63" s="36">
        <f t="shared" si="7"/>
        <v>4</v>
      </c>
    </row>
    <row r="64" spans="1:10" ht="13.15" customHeight="1">
      <c r="A64" s="44" t="s">
        <v>262</v>
      </c>
      <c r="B64" s="14" t="s">
        <v>264</v>
      </c>
      <c r="C64" s="39">
        <v>2018</v>
      </c>
      <c r="D64" s="43">
        <v>1.22</v>
      </c>
      <c r="E64" s="43" t="s">
        <v>91</v>
      </c>
      <c r="F64" s="43" t="s">
        <v>92</v>
      </c>
      <c r="G64" s="40">
        <f t="shared" si="4"/>
        <v>0.17399746725853527</v>
      </c>
      <c r="H64" s="40">
        <f t="shared" si="5"/>
        <v>0.17399999999999999</v>
      </c>
      <c r="I64" s="41">
        <f t="shared" si="6"/>
        <v>1.1599999999999999</v>
      </c>
      <c r="J64" s="36">
        <f t="shared" si="7"/>
        <v>4</v>
      </c>
    </row>
    <row r="65" spans="1:10" ht="13.15" customHeight="1">
      <c r="A65" s="44" t="s">
        <v>262</v>
      </c>
      <c r="B65" s="14" t="s">
        <v>265</v>
      </c>
      <c r="C65" s="39">
        <v>2018</v>
      </c>
      <c r="D65" s="43">
        <v>1.23</v>
      </c>
      <c r="E65" s="43" t="s">
        <v>91</v>
      </c>
      <c r="F65" s="43" t="s">
        <v>92</v>
      </c>
      <c r="G65" s="40">
        <f t="shared" si="4"/>
        <v>0.16888967495700072</v>
      </c>
      <c r="H65" s="40">
        <f t="shared" si="5"/>
        <v>0.16900000000000001</v>
      </c>
      <c r="I65" s="41">
        <f t="shared" si="6"/>
        <v>1.1299999999999999</v>
      </c>
      <c r="J65" s="36">
        <f t="shared" si="7"/>
        <v>4</v>
      </c>
    </row>
    <row r="66" spans="1:10" ht="13.15" customHeight="1">
      <c r="A66" s="44" t="s">
        <v>262</v>
      </c>
      <c r="B66" s="44" t="s">
        <v>263</v>
      </c>
      <c r="C66" s="39">
        <v>2018</v>
      </c>
      <c r="D66" s="27">
        <v>1.25</v>
      </c>
      <c r="E66" s="27" t="s">
        <v>91</v>
      </c>
      <c r="F66" s="27" t="s">
        <v>92</v>
      </c>
      <c r="G66" s="40">
        <f t="shared" si="4"/>
        <v>0.15945645755950677</v>
      </c>
      <c r="H66" s="40">
        <f t="shared" si="5"/>
        <v>0.159</v>
      </c>
      <c r="I66" s="41">
        <f t="shared" si="6"/>
        <v>1.06</v>
      </c>
      <c r="J66" s="36">
        <f t="shared" si="7"/>
        <v>4</v>
      </c>
    </row>
    <row r="67" spans="1:10" ht="13.15" customHeight="1">
      <c r="A67" s="44" t="s">
        <v>262</v>
      </c>
      <c r="B67" s="44" t="s">
        <v>266</v>
      </c>
      <c r="C67" s="39">
        <v>2018</v>
      </c>
      <c r="D67" s="27">
        <v>1.27</v>
      </c>
      <c r="E67" s="27" t="s">
        <v>91</v>
      </c>
      <c r="F67" s="27" t="s">
        <v>92</v>
      </c>
      <c r="G67" s="40">
        <f t="shared" si="4"/>
        <v>0.15094392869398887</v>
      </c>
      <c r="H67" s="40">
        <f t="shared" si="5"/>
        <v>0.151</v>
      </c>
      <c r="I67" s="41">
        <f t="shared" si="6"/>
        <v>1.01</v>
      </c>
      <c r="J67" s="36">
        <f t="shared" si="7"/>
        <v>4</v>
      </c>
    </row>
    <row r="68" spans="1:10" ht="13.15" customHeight="1">
      <c r="A68" s="72" t="s">
        <v>147</v>
      </c>
      <c r="B68" s="67" t="s">
        <v>148</v>
      </c>
      <c r="C68" s="39">
        <v>2018</v>
      </c>
      <c r="D68" s="27">
        <v>1.2</v>
      </c>
      <c r="E68" s="27" t="s">
        <v>91</v>
      </c>
      <c r="F68" s="27" t="s">
        <v>92</v>
      </c>
      <c r="G68" s="40">
        <f t="shared" si="4"/>
        <v>0.1851047975833634</v>
      </c>
      <c r="H68" s="40">
        <f t="shared" si="5"/>
        <v>0.185</v>
      </c>
      <c r="I68" s="41">
        <f t="shared" si="6"/>
        <v>1.23</v>
      </c>
      <c r="J68" s="36">
        <f t="shared" si="7"/>
        <v>4</v>
      </c>
    </row>
    <row r="69" spans="1:10" ht="13.15" customHeight="1">
      <c r="A69" s="72" t="s">
        <v>147</v>
      </c>
      <c r="B69" s="67" t="s">
        <v>149</v>
      </c>
      <c r="C69" s="39">
        <v>2018</v>
      </c>
      <c r="D69" s="27">
        <v>1.2</v>
      </c>
      <c r="E69" s="27" t="s">
        <v>91</v>
      </c>
      <c r="F69" s="27" t="s">
        <v>92</v>
      </c>
      <c r="G69" s="40">
        <f t="shared" si="4"/>
        <v>0.1851047975833634</v>
      </c>
      <c r="H69" s="40">
        <f t="shared" si="5"/>
        <v>0.185</v>
      </c>
      <c r="I69" s="41">
        <f t="shared" si="6"/>
        <v>1.23</v>
      </c>
      <c r="J69" s="36">
        <f t="shared" si="7"/>
        <v>4</v>
      </c>
    </row>
    <row r="70" spans="1:10" ht="13.15" customHeight="1">
      <c r="A70" s="44" t="s">
        <v>341</v>
      </c>
      <c r="B70" s="14" t="s">
        <v>342</v>
      </c>
      <c r="C70" s="39">
        <v>2018</v>
      </c>
      <c r="D70" s="43">
        <v>1.31</v>
      </c>
      <c r="E70" s="27" t="s">
        <v>91</v>
      </c>
      <c r="F70" s="27" t="s">
        <v>92</v>
      </c>
      <c r="G70" s="40">
        <f t="shared" si="4"/>
        <v>0.13620452121888105</v>
      </c>
      <c r="H70" s="40">
        <f t="shared" si="5"/>
        <v>0.13600000000000001</v>
      </c>
      <c r="I70" s="41">
        <f t="shared" si="6"/>
        <v>0.91</v>
      </c>
      <c r="J70" s="36">
        <f t="shared" si="7"/>
        <v>4</v>
      </c>
    </row>
    <row r="71" spans="1:10" ht="13.15" customHeight="1">
      <c r="A71" s="72" t="s">
        <v>150</v>
      </c>
      <c r="B71" s="67" t="s">
        <v>151</v>
      </c>
      <c r="C71" s="39">
        <v>2018</v>
      </c>
      <c r="D71" s="27">
        <v>1.1499999999999999</v>
      </c>
      <c r="E71" s="27" t="s">
        <v>91</v>
      </c>
      <c r="F71" s="27" t="s">
        <v>92</v>
      </c>
      <c r="G71" s="40">
        <f t="shared" ref="G71:G102" si="20">IF(F71="Y",((1/(1+EXP(2.6968+(1.1686*LN(D71-0.9)))))),((1/(1+EXP(2.8891+(1.1686*(LN(D71-0.9))))))))</f>
        <v>0.21941539652892203</v>
      </c>
      <c r="H71" s="40">
        <f t="shared" ref="H71:H102" si="21">ROUND(G71,3)</f>
        <v>0.219</v>
      </c>
      <c r="I71" s="41">
        <f t="shared" ref="I71:I102" si="22">ROUND(H71/0.15,2)</f>
        <v>1.46</v>
      </c>
      <c r="J71" s="36">
        <f t="shared" ref="J71:J102" si="23">IF(I71&lt;0.673,5,IF(I71&lt;1.33,4,IF(I71&lt;2,3,IF(I71&lt;2.67,2,1))))</f>
        <v>3</v>
      </c>
    </row>
    <row r="72" spans="1:10" ht="13.15" customHeight="1">
      <c r="A72" s="72" t="s">
        <v>150</v>
      </c>
      <c r="B72" s="67" t="s">
        <v>152</v>
      </c>
      <c r="C72" s="39">
        <v>2018</v>
      </c>
      <c r="D72" s="27">
        <v>1.1299999999999999</v>
      </c>
      <c r="E72" s="27" t="s">
        <v>91</v>
      </c>
      <c r="F72" s="27" t="s">
        <v>92</v>
      </c>
      <c r="G72" s="40">
        <f t="shared" ref="G72:G88" si="24">IF(F72="Y",((1/(1+EXP(2.6968+(1.1686*LN(D72-0.9)))))),((1/(1+EXP(2.8891+(1.1686*(LN(D72-0.9))))))))</f>
        <v>0.23655927745442004</v>
      </c>
      <c r="H72" s="40">
        <f t="shared" ref="H72:H88" si="25">ROUND(G72,3)</f>
        <v>0.23699999999999999</v>
      </c>
      <c r="I72" s="41">
        <f t="shared" ref="I72:I88" si="26">ROUND(H72/0.15,2)</f>
        <v>1.58</v>
      </c>
      <c r="J72" s="36">
        <f t="shared" ref="J72:J88" si="27">IF(I72&lt;0.673,5,IF(I72&lt;1.33,4,IF(I72&lt;2,3,IF(I72&lt;2.67,2,1))))</f>
        <v>3</v>
      </c>
    </row>
    <row r="73" spans="1:10" ht="13.15" customHeight="1">
      <c r="A73" s="73" t="s">
        <v>153</v>
      </c>
      <c r="B73" s="43" t="s">
        <v>154</v>
      </c>
      <c r="C73" s="39">
        <v>2018</v>
      </c>
      <c r="D73" s="27">
        <v>1.1299999999999999</v>
      </c>
      <c r="E73" s="27" t="s">
        <v>91</v>
      </c>
      <c r="F73" s="27" t="s">
        <v>92</v>
      </c>
      <c r="G73" s="40">
        <f t="shared" si="24"/>
        <v>0.23655927745442004</v>
      </c>
      <c r="H73" s="40">
        <f t="shared" si="25"/>
        <v>0.23699999999999999</v>
      </c>
      <c r="I73" s="41">
        <f t="shared" si="26"/>
        <v>1.58</v>
      </c>
      <c r="J73" s="36">
        <f t="shared" si="27"/>
        <v>3</v>
      </c>
    </row>
    <row r="74" spans="1:10" ht="13.15" customHeight="1">
      <c r="A74" s="73" t="s">
        <v>153</v>
      </c>
      <c r="B74" s="43" t="s">
        <v>155</v>
      </c>
      <c r="C74" s="39">
        <v>2018</v>
      </c>
      <c r="D74" s="27">
        <v>1.1299999999999999</v>
      </c>
      <c r="E74" s="27" t="s">
        <v>91</v>
      </c>
      <c r="F74" s="27" t="s">
        <v>92</v>
      </c>
      <c r="G74" s="40">
        <f t="shared" si="24"/>
        <v>0.23655927745442004</v>
      </c>
      <c r="H74" s="40">
        <f t="shared" si="25"/>
        <v>0.23699999999999999</v>
      </c>
      <c r="I74" s="41">
        <f t="shared" si="26"/>
        <v>1.58</v>
      </c>
      <c r="J74" s="36">
        <f t="shared" si="27"/>
        <v>3</v>
      </c>
    </row>
    <row r="75" spans="1:10" ht="13.15" customHeight="1">
      <c r="A75" s="72" t="s">
        <v>150</v>
      </c>
      <c r="B75" s="14" t="s">
        <v>156</v>
      </c>
      <c r="C75" s="39">
        <v>2018</v>
      </c>
      <c r="D75" s="27">
        <v>1.48</v>
      </c>
      <c r="E75" s="43" t="s">
        <v>92</v>
      </c>
      <c r="F75" s="43" t="s">
        <v>92</v>
      </c>
      <c r="G75" s="40">
        <f t="shared" si="24"/>
        <v>9.5131298699074329E-2</v>
      </c>
      <c r="H75" s="40">
        <f t="shared" si="25"/>
        <v>9.5000000000000001E-2</v>
      </c>
      <c r="I75" s="41">
        <f t="shared" si="26"/>
        <v>0.63</v>
      </c>
      <c r="J75" s="36">
        <f t="shared" si="27"/>
        <v>5</v>
      </c>
    </row>
    <row r="76" spans="1:10" ht="13.15" customHeight="1">
      <c r="A76" s="27" t="s">
        <v>150</v>
      </c>
      <c r="B76" s="27" t="s">
        <v>332</v>
      </c>
      <c r="C76" s="39">
        <v>2018</v>
      </c>
      <c r="D76" s="27">
        <v>1.23</v>
      </c>
      <c r="E76" s="43" t="s">
        <v>91</v>
      </c>
      <c r="F76" s="43" t="s">
        <v>92</v>
      </c>
      <c r="G76" s="40">
        <f t="shared" si="24"/>
        <v>0.16888967495700072</v>
      </c>
      <c r="H76" s="40">
        <f t="shared" si="25"/>
        <v>0.16900000000000001</v>
      </c>
      <c r="I76" s="41">
        <f t="shared" si="26"/>
        <v>1.1299999999999999</v>
      </c>
      <c r="J76" s="36">
        <f t="shared" si="27"/>
        <v>4</v>
      </c>
    </row>
    <row r="77" spans="1:10" ht="13.15" customHeight="1">
      <c r="A77" s="27" t="s">
        <v>150</v>
      </c>
      <c r="B77" s="27" t="s">
        <v>333</v>
      </c>
      <c r="C77" s="39">
        <v>2018</v>
      </c>
      <c r="D77" s="27">
        <v>1.24</v>
      </c>
      <c r="E77" s="43" t="s">
        <v>91</v>
      </c>
      <c r="F77" s="43" t="s">
        <v>92</v>
      </c>
      <c r="G77" s="40">
        <f t="shared" si="24"/>
        <v>0.1640492476036079</v>
      </c>
      <c r="H77" s="40">
        <f t="shared" si="25"/>
        <v>0.16400000000000001</v>
      </c>
      <c r="I77" s="41">
        <f t="shared" si="26"/>
        <v>1.0900000000000001</v>
      </c>
      <c r="J77" s="36">
        <f t="shared" si="27"/>
        <v>4</v>
      </c>
    </row>
    <row r="78" spans="1:10" ht="13.15" customHeight="1">
      <c r="A78" s="27" t="s">
        <v>150</v>
      </c>
      <c r="B78" s="27" t="s">
        <v>334</v>
      </c>
      <c r="C78" s="39">
        <v>2018</v>
      </c>
      <c r="D78" s="27">
        <v>1.23</v>
      </c>
      <c r="E78" s="43" t="s">
        <v>91</v>
      </c>
      <c r="F78" s="43" t="s">
        <v>92</v>
      </c>
      <c r="G78" s="40">
        <f t="shared" si="24"/>
        <v>0.16888967495700072</v>
      </c>
      <c r="H78" s="40">
        <f t="shared" si="25"/>
        <v>0.16900000000000001</v>
      </c>
      <c r="I78" s="41">
        <f t="shared" si="26"/>
        <v>1.1299999999999999</v>
      </c>
      <c r="J78" s="36">
        <f t="shared" si="27"/>
        <v>4</v>
      </c>
    </row>
    <row r="79" spans="1:10" ht="13.15" customHeight="1">
      <c r="A79" s="27" t="s">
        <v>150</v>
      </c>
      <c r="B79" s="27" t="s">
        <v>335</v>
      </c>
      <c r="C79" s="39">
        <v>2018</v>
      </c>
      <c r="D79" s="27">
        <v>1.24</v>
      </c>
      <c r="E79" s="43" t="s">
        <v>91</v>
      </c>
      <c r="F79" s="43" t="s">
        <v>92</v>
      </c>
      <c r="G79" s="40">
        <f t="shared" si="24"/>
        <v>0.1640492476036079</v>
      </c>
      <c r="H79" s="40">
        <f t="shared" si="25"/>
        <v>0.16400000000000001</v>
      </c>
      <c r="I79" s="41">
        <f t="shared" si="26"/>
        <v>1.0900000000000001</v>
      </c>
      <c r="J79" s="36">
        <f t="shared" si="27"/>
        <v>4</v>
      </c>
    </row>
    <row r="80" spans="1:10" ht="13.15" customHeight="1">
      <c r="A80" s="72" t="s">
        <v>150</v>
      </c>
      <c r="B80" s="14" t="s">
        <v>157</v>
      </c>
      <c r="C80" s="39">
        <v>2018</v>
      </c>
      <c r="D80" s="27">
        <v>1.29</v>
      </c>
      <c r="E80" s="27" t="s">
        <v>91</v>
      </c>
      <c r="F80" s="27" t="s">
        <v>92</v>
      </c>
      <c r="G80" s="40">
        <f t="shared" si="24"/>
        <v>0.14322773155168095</v>
      </c>
      <c r="H80" s="40">
        <f t="shared" si="25"/>
        <v>0.14299999999999999</v>
      </c>
      <c r="I80" s="41">
        <f t="shared" si="26"/>
        <v>0.95</v>
      </c>
      <c r="J80" s="36">
        <f t="shared" si="27"/>
        <v>4</v>
      </c>
    </row>
    <row r="81" spans="1:10" ht="13.15" customHeight="1">
      <c r="A81" s="72" t="s">
        <v>150</v>
      </c>
      <c r="B81" s="14" t="s">
        <v>158</v>
      </c>
      <c r="C81" s="39">
        <v>2018</v>
      </c>
      <c r="D81" s="43">
        <v>1.25</v>
      </c>
      <c r="E81" s="43" t="s">
        <v>91</v>
      </c>
      <c r="F81" s="43" t="s">
        <v>92</v>
      </c>
      <c r="G81" s="40">
        <f t="shared" si="24"/>
        <v>0.15945645755950677</v>
      </c>
      <c r="H81" s="40">
        <f t="shared" si="25"/>
        <v>0.159</v>
      </c>
      <c r="I81" s="41">
        <f t="shared" si="26"/>
        <v>1.06</v>
      </c>
      <c r="J81" s="36">
        <f t="shared" si="27"/>
        <v>4</v>
      </c>
    </row>
    <row r="82" spans="1:10" ht="13.15" customHeight="1">
      <c r="A82" s="14" t="s">
        <v>150</v>
      </c>
      <c r="B82" s="14" t="s">
        <v>339</v>
      </c>
      <c r="C82" s="39">
        <v>2018</v>
      </c>
      <c r="D82" s="43">
        <v>1.18</v>
      </c>
      <c r="E82" s="43" t="s">
        <v>91</v>
      </c>
      <c r="F82" s="43" t="s">
        <v>92</v>
      </c>
      <c r="G82" s="40">
        <f t="shared" si="24"/>
        <v>0.19757624015247355</v>
      </c>
      <c r="H82" s="40">
        <f t="shared" si="25"/>
        <v>0.19800000000000001</v>
      </c>
      <c r="I82" s="41">
        <f t="shared" si="26"/>
        <v>1.32</v>
      </c>
      <c r="J82" s="36">
        <f t="shared" si="27"/>
        <v>4</v>
      </c>
    </row>
    <row r="83" spans="1:10" ht="13.15" customHeight="1">
      <c r="A83" s="14" t="s">
        <v>150</v>
      </c>
      <c r="B83" s="14" t="s">
        <v>340</v>
      </c>
      <c r="C83" s="39">
        <v>2018</v>
      </c>
      <c r="D83" s="43">
        <v>1.18</v>
      </c>
      <c r="E83" s="43" t="s">
        <v>91</v>
      </c>
      <c r="F83" s="43" t="s">
        <v>92</v>
      </c>
      <c r="G83" s="40">
        <f t="shared" si="24"/>
        <v>0.19757624015247355</v>
      </c>
      <c r="H83" s="40">
        <f t="shared" si="25"/>
        <v>0.19800000000000001</v>
      </c>
      <c r="I83" s="41">
        <f t="shared" si="26"/>
        <v>1.32</v>
      </c>
      <c r="J83" s="36">
        <f t="shared" si="27"/>
        <v>4</v>
      </c>
    </row>
    <row r="84" spans="1:10" ht="13.15" customHeight="1">
      <c r="A84" s="67" t="s">
        <v>150</v>
      </c>
      <c r="B84" s="67" t="s">
        <v>176</v>
      </c>
      <c r="C84" s="39">
        <v>2018</v>
      </c>
      <c r="D84" s="27">
        <v>1.29</v>
      </c>
      <c r="E84" s="27" t="s">
        <v>92</v>
      </c>
      <c r="F84" s="27" t="s">
        <v>92</v>
      </c>
      <c r="G84" s="40">
        <f t="shared" si="24"/>
        <v>0.14322773155168095</v>
      </c>
      <c r="H84" s="40">
        <f t="shared" si="25"/>
        <v>0.14299999999999999</v>
      </c>
      <c r="I84" s="41">
        <f t="shared" si="26"/>
        <v>0.95</v>
      </c>
      <c r="J84" s="36">
        <f t="shared" si="27"/>
        <v>4</v>
      </c>
    </row>
    <row r="85" spans="1:10" ht="12.75" customHeight="1">
      <c r="A85" s="74" t="s">
        <v>159</v>
      </c>
      <c r="B85" s="74" t="s">
        <v>203</v>
      </c>
      <c r="C85" s="39">
        <v>2018</v>
      </c>
      <c r="D85" s="27">
        <v>1.26</v>
      </c>
      <c r="E85" s="27" t="s">
        <v>91</v>
      </c>
      <c r="F85" s="27" t="s">
        <v>92</v>
      </c>
      <c r="G85" s="40">
        <f t="shared" si="24"/>
        <v>0.15509342889208913</v>
      </c>
      <c r="H85" s="40">
        <f t="shared" si="25"/>
        <v>0.155</v>
      </c>
      <c r="I85" s="41">
        <f t="shared" si="26"/>
        <v>1.03</v>
      </c>
      <c r="J85" s="36">
        <f t="shared" si="27"/>
        <v>4</v>
      </c>
    </row>
    <row r="86" spans="1:10" ht="13.15" customHeight="1">
      <c r="A86" s="75" t="s">
        <v>159</v>
      </c>
      <c r="B86" s="75" t="s">
        <v>199</v>
      </c>
      <c r="C86" s="39">
        <v>2018</v>
      </c>
      <c r="D86" s="27">
        <v>1.48</v>
      </c>
      <c r="E86" s="43" t="s">
        <v>92</v>
      </c>
      <c r="F86" s="43" t="s">
        <v>92</v>
      </c>
      <c r="G86" s="40">
        <f t="shared" si="24"/>
        <v>9.5131298699074329E-2</v>
      </c>
      <c r="H86" s="40">
        <f t="shared" si="25"/>
        <v>9.5000000000000001E-2</v>
      </c>
      <c r="I86" s="41">
        <f t="shared" si="26"/>
        <v>0.63</v>
      </c>
      <c r="J86" s="36">
        <f t="shared" si="27"/>
        <v>5</v>
      </c>
    </row>
    <row r="87" spans="1:10" ht="13.15" customHeight="1">
      <c r="A87" s="75" t="s">
        <v>159</v>
      </c>
      <c r="B87" s="75" t="s">
        <v>200</v>
      </c>
      <c r="C87" s="39">
        <v>2018</v>
      </c>
      <c r="D87" s="27">
        <v>1.48</v>
      </c>
      <c r="E87" s="27" t="s">
        <v>92</v>
      </c>
      <c r="F87" s="27" t="s">
        <v>92</v>
      </c>
      <c r="G87" s="40">
        <f t="shared" si="24"/>
        <v>9.5131298699074329E-2</v>
      </c>
      <c r="H87" s="40">
        <f t="shared" si="25"/>
        <v>9.5000000000000001E-2</v>
      </c>
      <c r="I87" s="41">
        <f t="shared" si="26"/>
        <v>0.63</v>
      </c>
      <c r="J87" s="36">
        <f t="shared" si="27"/>
        <v>5</v>
      </c>
    </row>
    <row r="88" spans="1:10" ht="13.15" customHeight="1">
      <c r="A88" s="68" t="s">
        <v>159</v>
      </c>
      <c r="B88" s="69" t="s">
        <v>202</v>
      </c>
      <c r="C88" s="39">
        <v>2018</v>
      </c>
      <c r="D88" s="43">
        <v>1.22</v>
      </c>
      <c r="E88" s="43" t="s">
        <v>91</v>
      </c>
      <c r="F88" s="43" t="s">
        <v>92</v>
      </c>
      <c r="G88" s="40">
        <f t="shared" si="24"/>
        <v>0.17399746725853527</v>
      </c>
      <c r="H88" s="40">
        <f t="shared" si="25"/>
        <v>0.17399999999999999</v>
      </c>
      <c r="I88" s="41">
        <f t="shared" si="26"/>
        <v>1.1599999999999999</v>
      </c>
      <c r="J88" s="36">
        <f t="shared" si="27"/>
        <v>4</v>
      </c>
    </row>
    <row r="89" spans="1:10" ht="13.15" customHeight="1">
      <c r="A89" s="44" t="s">
        <v>159</v>
      </c>
      <c r="B89" s="67" t="s">
        <v>201</v>
      </c>
      <c r="C89" s="39">
        <v>2018</v>
      </c>
      <c r="D89" s="43">
        <v>1.45</v>
      </c>
      <c r="E89" s="43" t="s">
        <v>92</v>
      </c>
      <c r="F89" s="43" t="s">
        <v>92</v>
      </c>
      <c r="G89" s="40">
        <f t="shared" ref="G89:G97" si="28">IF(F89="Y",((1/(1+EXP(2.6968+(1.1686*LN(D89-0.9)))))),((1/(1+EXP(2.8891+(1.1686*(LN(D89-0.9))))))))</f>
        <v>0.10060976640917974</v>
      </c>
      <c r="H89" s="40">
        <f t="shared" ref="H89:H97" si="29">ROUND(G89,3)</f>
        <v>0.10100000000000001</v>
      </c>
      <c r="I89" s="41">
        <f t="shared" ref="I89:I97" si="30">ROUND(H89/0.15,2)</f>
        <v>0.67</v>
      </c>
      <c r="J89" s="36">
        <f t="shared" ref="J89:J97" si="31">IF(I89&lt;0.673,5,IF(I89&lt;1.33,4,IF(I89&lt;2,3,IF(I89&lt;2.67,2,1))))</f>
        <v>5</v>
      </c>
    </row>
    <row r="90" spans="1:10" ht="13.15" customHeight="1">
      <c r="A90" s="44" t="s">
        <v>315</v>
      </c>
      <c r="B90" s="14" t="s">
        <v>316</v>
      </c>
      <c r="C90" s="39">
        <v>2018</v>
      </c>
      <c r="D90" s="43">
        <v>1.71</v>
      </c>
      <c r="E90" s="27" t="s">
        <v>92</v>
      </c>
      <c r="F90" s="27" t="s">
        <v>92</v>
      </c>
      <c r="G90" s="40">
        <f t="shared" si="28"/>
        <v>6.6430978778359406E-2</v>
      </c>
      <c r="H90" s="40">
        <f t="shared" si="29"/>
        <v>6.6000000000000003E-2</v>
      </c>
      <c r="I90" s="41">
        <f t="shared" si="30"/>
        <v>0.44</v>
      </c>
      <c r="J90" s="36">
        <f t="shared" si="31"/>
        <v>5</v>
      </c>
    </row>
    <row r="91" spans="1:10" ht="13.15" customHeight="1">
      <c r="A91" s="44" t="s">
        <v>315</v>
      </c>
      <c r="B91" s="14" t="s">
        <v>317</v>
      </c>
      <c r="C91" s="39">
        <v>2018</v>
      </c>
      <c r="D91" s="43">
        <v>1.71</v>
      </c>
      <c r="E91" s="27" t="s">
        <v>92</v>
      </c>
      <c r="F91" s="27" t="s">
        <v>92</v>
      </c>
      <c r="G91" s="40">
        <f t="shared" si="28"/>
        <v>6.6430978778359406E-2</v>
      </c>
      <c r="H91" s="40">
        <f t="shared" si="29"/>
        <v>6.6000000000000003E-2</v>
      </c>
      <c r="I91" s="41">
        <f t="shared" si="30"/>
        <v>0.44</v>
      </c>
      <c r="J91" s="36">
        <f t="shared" si="31"/>
        <v>5</v>
      </c>
    </row>
    <row r="92" spans="1:10" ht="13.15" customHeight="1">
      <c r="A92" s="44" t="s">
        <v>160</v>
      </c>
      <c r="B92" s="67" t="s">
        <v>161</v>
      </c>
      <c r="C92" s="39">
        <v>2018</v>
      </c>
      <c r="D92" s="43">
        <v>1.46</v>
      </c>
      <c r="E92" s="43" t="s">
        <v>92</v>
      </c>
      <c r="F92" s="43" t="s">
        <v>92</v>
      </c>
      <c r="G92" s="40">
        <f t="shared" si="28"/>
        <v>9.8720383350429056E-2</v>
      </c>
      <c r="H92" s="40">
        <f t="shared" si="29"/>
        <v>9.9000000000000005E-2</v>
      </c>
      <c r="I92" s="41">
        <f t="shared" si="30"/>
        <v>0.66</v>
      </c>
      <c r="J92" s="36">
        <f t="shared" si="31"/>
        <v>5</v>
      </c>
    </row>
    <row r="93" spans="1:10" ht="13.15" customHeight="1">
      <c r="A93" s="68" t="s">
        <v>160</v>
      </c>
      <c r="B93" s="69" t="s">
        <v>162</v>
      </c>
      <c r="C93" s="39">
        <v>2018</v>
      </c>
      <c r="D93" s="27">
        <v>1.46</v>
      </c>
      <c r="E93" s="27" t="s">
        <v>92</v>
      </c>
      <c r="F93" s="27" t="s">
        <v>92</v>
      </c>
      <c r="G93" s="40">
        <f t="shared" si="28"/>
        <v>9.8720383350429056E-2</v>
      </c>
      <c r="H93" s="40">
        <f t="shared" si="29"/>
        <v>9.9000000000000005E-2</v>
      </c>
      <c r="I93" s="41">
        <f t="shared" si="30"/>
        <v>0.66</v>
      </c>
      <c r="J93" s="36">
        <f t="shared" si="31"/>
        <v>5</v>
      </c>
    </row>
    <row r="94" spans="1:10" ht="13.15" customHeight="1">
      <c r="A94" s="67" t="s">
        <v>160</v>
      </c>
      <c r="B94" s="67" t="s">
        <v>163</v>
      </c>
      <c r="C94" s="39">
        <v>2018</v>
      </c>
      <c r="D94" s="43">
        <v>1.29</v>
      </c>
      <c r="E94" s="27" t="s">
        <v>92</v>
      </c>
      <c r="F94" s="27" t="s">
        <v>92</v>
      </c>
      <c r="G94" s="40">
        <f t="shared" si="28"/>
        <v>0.14322773155168095</v>
      </c>
      <c r="H94" s="40">
        <f t="shared" si="29"/>
        <v>0.14299999999999999</v>
      </c>
      <c r="I94" s="41">
        <f t="shared" si="30"/>
        <v>0.95</v>
      </c>
      <c r="J94" s="36">
        <f t="shared" si="31"/>
        <v>4</v>
      </c>
    </row>
    <row r="95" spans="1:10" ht="13.15" customHeight="1">
      <c r="A95" s="67" t="s">
        <v>160</v>
      </c>
      <c r="B95" s="67" t="s">
        <v>164</v>
      </c>
      <c r="C95" s="39">
        <v>2018</v>
      </c>
      <c r="D95" s="43">
        <v>1.37</v>
      </c>
      <c r="E95" s="43" t="s">
        <v>92</v>
      </c>
      <c r="F95" s="43" t="s">
        <v>92</v>
      </c>
      <c r="G95" s="40">
        <f t="shared" si="28"/>
        <v>0.11849283785892685</v>
      </c>
      <c r="H95" s="40">
        <f t="shared" si="29"/>
        <v>0.11799999999999999</v>
      </c>
      <c r="I95" s="41">
        <f t="shared" si="30"/>
        <v>0.79</v>
      </c>
      <c r="J95" s="36">
        <f t="shared" si="31"/>
        <v>4</v>
      </c>
    </row>
    <row r="96" spans="1:10" ht="13.15" customHeight="1">
      <c r="A96" s="67" t="s">
        <v>160</v>
      </c>
      <c r="B96" s="67" t="s">
        <v>165</v>
      </c>
      <c r="C96" s="39">
        <v>2018</v>
      </c>
      <c r="D96" s="27">
        <v>1.3</v>
      </c>
      <c r="E96" s="27" t="s">
        <v>91</v>
      </c>
      <c r="F96" s="27" t="s">
        <v>92</v>
      </c>
      <c r="G96" s="40">
        <f t="shared" si="28"/>
        <v>0.13963526332187839</v>
      </c>
      <c r="H96" s="40">
        <f t="shared" si="29"/>
        <v>0.14000000000000001</v>
      </c>
      <c r="I96" s="41">
        <f t="shared" si="30"/>
        <v>0.93</v>
      </c>
      <c r="J96" s="36">
        <f t="shared" si="31"/>
        <v>4</v>
      </c>
    </row>
    <row r="97" spans="1:10" ht="13.15" customHeight="1">
      <c r="A97" s="67" t="s">
        <v>160</v>
      </c>
      <c r="B97" s="67" t="s">
        <v>166</v>
      </c>
      <c r="C97" s="39">
        <v>2018</v>
      </c>
      <c r="D97" s="27">
        <v>1.3</v>
      </c>
      <c r="E97" s="27" t="s">
        <v>91</v>
      </c>
      <c r="F97" s="27" t="s">
        <v>92</v>
      </c>
      <c r="G97" s="40">
        <f t="shared" si="28"/>
        <v>0.13963526332187839</v>
      </c>
      <c r="H97" s="40">
        <f t="shared" si="29"/>
        <v>0.14000000000000001</v>
      </c>
      <c r="I97" s="41">
        <f t="shared" si="30"/>
        <v>0.93</v>
      </c>
      <c r="J97" s="36">
        <f t="shared" si="31"/>
        <v>4</v>
      </c>
    </row>
    <row r="98" spans="1:10" ht="13.15" customHeight="1">
      <c r="A98" s="67" t="s">
        <v>86</v>
      </c>
      <c r="B98" s="67" t="s">
        <v>87</v>
      </c>
      <c r="C98" s="39">
        <v>2018</v>
      </c>
      <c r="D98" s="43">
        <v>1.25</v>
      </c>
      <c r="E98" s="43" t="s">
        <v>91</v>
      </c>
      <c r="F98" s="43" t="s">
        <v>92</v>
      </c>
      <c r="G98" s="40">
        <f t="shared" si="20"/>
        <v>0.15945645755950677</v>
      </c>
      <c r="H98" s="40">
        <f t="shared" si="21"/>
        <v>0.159</v>
      </c>
      <c r="I98" s="41">
        <f t="shared" si="22"/>
        <v>1.06</v>
      </c>
      <c r="J98" s="36">
        <f t="shared" si="23"/>
        <v>4</v>
      </c>
    </row>
    <row r="99" spans="1:10" ht="13.15" customHeight="1">
      <c r="A99" s="67" t="s">
        <v>86</v>
      </c>
      <c r="B99" s="67" t="s">
        <v>88</v>
      </c>
      <c r="C99" s="39">
        <v>2018</v>
      </c>
      <c r="D99" s="43">
        <v>1.31</v>
      </c>
      <c r="E99" s="43" t="s">
        <v>91</v>
      </c>
      <c r="F99" s="43" t="s">
        <v>92</v>
      </c>
      <c r="G99" s="40">
        <f t="shared" si="20"/>
        <v>0.13620452121888105</v>
      </c>
      <c r="H99" s="40">
        <f t="shared" si="21"/>
        <v>0.13600000000000001</v>
      </c>
      <c r="I99" s="41">
        <f t="shared" si="22"/>
        <v>0.91</v>
      </c>
      <c r="J99" s="36">
        <f t="shared" si="23"/>
        <v>4</v>
      </c>
    </row>
    <row r="100" spans="1:10" ht="13.15" customHeight="1">
      <c r="A100" s="67" t="s">
        <v>86</v>
      </c>
      <c r="B100" s="67" t="s">
        <v>242</v>
      </c>
      <c r="C100" s="39">
        <v>2018</v>
      </c>
      <c r="D100" s="27">
        <v>1.26</v>
      </c>
      <c r="E100" s="27" t="s">
        <v>91</v>
      </c>
      <c r="F100" s="27" t="s">
        <v>92</v>
      </c>
      <c r="G100" s="40">
        <f t="shared" si="20"/>
        <v>0.15509342889208913</v>
      </c>
      <c r="H100" s="40">
        <f t="shared" si="21"/>
        <v>0.155</v>
      </c>
      <c r="I100" s="41">
        <f t="shared" si="22"/>
        <v>1.03</v>
      </c>
      <c r="J100" s="36">
        <f t="shared" si="23"/>
        <v>4</v>
      </c>
    </row>
    <row r="101" spans="1:10" ht="13.15" customHeight="1">
      <c r="A101" s="67" t="s">
        <v>86</v>
      </c>
      <c r="B101" s="67" t="s">
        <v>243</v>
      </c>
      <c r="C101" s="39">
        <v>2018</v>
      </c>
      <c r="D101" s="27">
        <v>1.23</v>
      </c>
      <c r="E101" s="27" t="s">
        <v>91</v>
      </c>
      <c r="F101" s="27" t="s">
        <v>92</v>
      </c>
      <c r="G101" s="40">
        <f t="shared" si="20"/>
        <v>0.16888967495700072</v>
      </c>
      <c r="H101" s="40">
        <f t="shared" si="21"/>
        <v>0.16900000000000001</v>
      </c>
      <c r="I101" s="41">
        <f t="shared" si="22"/>
        <v>1.1299999999999999</v>
      </c>
      <c r="J101" s="36">
        <f t="shared" si="23"/>
        <v>4</v>
      </c>
    </row>
    <row r="102" spans="1:10" ht="13.15" customHeight="1">
      <c r="A102" s="67" t="s">
        <v>86</v>
      </c>
      <c r="B102" s="67" t="s">
        <v>244</v>
      </c>
      <c r="C102" s="39">
        <v>2018</v>
      </c>
      <c r="D102" s="27">
        <v>1.26</v>
      </c>
      <c r="E102" s="27" t="s">
        <v>91</v>
      </c>
      <c r="F102" s="27" t="s">
        <v>92</v>
      </c>
      <c r="G102" s="40">
        <f t="shared" si="20"/>
        <v>0.15509342889208913</v>
      </c>
      <c r="H102" s="40">
        <f t="shared" si="21"/>
        <v>0.155</v>
      </c>
      <c r="I102" s="41">
        <f t="shared" si="22"/>
        <v>1.03</v>
      </c>
      <c r="J102" s="36">
        <f t="shared" si="23"/>
        <v>4</v>
      </c>
    </row>
    <row r="103" spans="1:10" ht="13.15" customHeight="1">
      <c r="A103" s="67" t="s">
        <v>86</v>
      </c>
      <c r="B103" s="67" t="s">
        <v>245</v>
      </c>
      <c r="C103" s="39">
        <v>2018</v>
      </c>
      <c r="D103" s="27">
        <v>1.23</v>
      </c>
      <c r="E103" s="27" t="s">
        <v>91</v>
      </c>
      <c r="F103" s="27" t="s">
        <v>92</v>
      </c>
      <c r="G103" s="40">
        <f t="shared" ref="G103" si="32">IF(F103="Y",((1/(1+EXP(2.6968+(1.1686*LN(D103-0.9)))))),((1/(1+EXP(2.8891+(1.1686*(LN(D103-0.9))))))))</f>
        <v>0.16888967495700072</v>
      </c>
      <c r="H103" s="40">
        <f t="shared" ref="H103" si="33">ROUND(G103,3)</f>
        <v>0.16900000000000001</v>
      </c>
      <c r="I103" s="41">
        <f t="shared" ref="I103" si="34">ROUND(H103/0.15,2)</f>
        <v>1.1299999999999999</v>
      </c>
      <c r="J103" s="36">
        <f t="shared" ref="J103" si="35">IF(I103&lt;0.673,5,IF(I103&lt;1.33,4,IF(I103&lt;2,3,IF(I103&lt;2.67,2,1))))</f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3"/>
  <sheetViews>
    <sheetView workbookViewId="0">
      <pane xSplit="6" ySplit="2" topLeftCell="G66" activePane="bottomRight" state="frozen"/>
      <selection activeCell="A104" sqref="A104:XFD300"/>
      <selection pane="topRight" activeCell="A104" sqref="A104:XFD300"/>
      <selection pane="bottomLeft" activeCell="A104" sqref="A104:XFD300"/>
      <selection pane="bottomRight" activeCell="A100" sqref="A100:XFD103"/>
    </sheetView>
  </sheetViews>
  <sheetFormatPr defaultRowHeight="12.75"/>
  <cols>
    <col min="1" max="1" width="8.140625" style="108" customWidth="1"/>
    <col min="2" max="2" width="9.85546875" style="108" bestFit="1" customWidth="1"/>
    <col min="3" max="3" width="13.5703125" style="103" bestFit="1" customWidth="1"/>
    <col min="4" max="4" width="41.140625" style="103" bestFit="1" customWidth="1"/>
    <col min="5" max="5" width="7.42578125" style="103" customWidth="1"/>
    <col min="6" max="6" width="4.42578125" style="103" bestFit="1" customWidth="1"/>
    <col min="7" max="9" width="8.7109375" style="164" customWidth="1"/>
    <col min="10" max="10" width="8.42578125" style="164" bestFit="1" customWidth="1"/>
    <col min="11" max="22" width="8.7109375" style="164" customWidth="1"/>
    <col min="23" max="23" width="7" style="107" customWidth="1"/>
    <col min="24" max="24" width="5.42578125" style="107" customWidth="1"/>
    <col min="25" max="25" width="9" style="107" customWidth="1"/>
    <col min="26" max="26" width="10" style="107" customWidth="1"/>
    <col min="27" max="27" width="7.28515625" style="107" customWidth="1"/>
    <col min="28" max="28" width="6.85546875" style="107" customWidth="1"/>
    <col min="29" max="29" width="6.85546875" style="42" customWidth="1"/>
    <col min="30" max="30" width="7.85546875" style="42" customWidth="1"/>
    <col min="31" max="31" width="8" style="42" customWidth="1"/>
    <col min="32" max="33" width="7" style="42" customWidth="1"/>
    <col min="34" max="34" width="4.85546875" style="42" customWidth="1"/>
    <col min="35" max="35" width="9" style="42" customWidth="1"/>
    <col min="36" max="36" width="10.140625" style="42" customWidth="1"/>
    <col min="37" max="37" width="6.42578125" style="42" customWidth="1"/>
    <col min="38" max="39" width="6.85546875" style="42" customWidth="1"/>
    <col min="40" max="40" width="7.85546875" style="42" customWidth="1"/>
    <col min="41" max="41" width="8" style="42" customWidth="1"/>
    <col min="42" max="42" width="7" style="42" customWidth="1"/>
    <col min="43" max="43" width="7.5703125" style="42" customWidth="1"/>
    <col min="44" max="44" width="9.5703125" style="42" bestFit="1" customWidth="1"/>
    <col min="45" max="45" width="7.140625" style="42" bestFit="1" customWidth="1"/>
    <col min="46" max="46" width="5.7109375" style="107" bestFit="1" customWidth="1"/>
    <col min="47" max="47" width="9.5703125" style="107" bestFit="1" customWidth="1"/>
    <col min="48" max="48" width="5.85546875" style="107" bestFit="1" customWidth="1"/>
    <col min="49" max="49" width="5.7109375" style="51" bestFit="1" customWidth="1"/>
    <col min="50" max="50" width="9.5703125" style="51" bestFit="1" customWidth="1"/>
    <col min="51" max="51" width="5.85546875" style="66" bestFit="1" customWidth="1"/>
    <col min="52" max="16384" width="9.140625" style="42"/>
  </cols>
  <sheetData>
    <row r="1" spans="1:51" s="38" customFormat="1" ht="18.75" customHeight="1">
      <c r="A1" s="17"/>
      <c r="B1" s="17"/>
      <c r="C1" s="145"/>
      <c r="D1" s="145"/>
      <c r="E1" s="146"/>
      <c r="F1" s="146"/>
      <c r="G1" s="147" t="s">
        <v>28</v>
      </c>
      <c r="H1" s="148"/>
      <c r="I1" s="148"/>
      <c r="J1" s="148"/>
      <c r="K1" s="148"/>
      <c r="L1" s="148"/>
      <c r="M1" s="148"/>
      <c r="N1" s="149"/>
      <c r="O1" s="115" t="s">
        <v>29</v>
      </c>
      <c r="P1" s="150"/>
      <c r="Q1" s="150"/>
      <c r="R1" s="150"/>
      <c r="S1" s="150"/>
      <c r="T1" s="150"/>
      <c r="U1" s="150"/>
      <c r="V1" s="49"/>
      <c r="W1" s="151" t="s">
        <v>30</v>
      </c>
      <c r="X1" s="152"/>
      <c r="Y1" s="152"/>
      <c r="Z1" s="152"/>
      <c r="AA1" s="152"/>
      <c r="AB1" s="152"/>
      <c r="AC1" s="152"/>
      <c r="AD1" s="152"/>
      <c r="AE1" s="152"/>
      <c r="AF1" s="153"/>
      <c r="AG1" s="154" t="s">
        <v>31</v>
      </c>
      <c r="AH1" s="152"/>
      <c r="AI1" s="152"/>
      <c r="AJ1" s="152"/>
      <c r="AK1" s="152"/>
      <c r="AL1" s="152"/>
      <c r="AM1" s="152"/>
      <c r="AN1" s="152"/>
      <c r="AO1" s="152"/>
      <c r="AP1" s="153"/>
      <c r="AQ1" s="155" t="s">
        <v>13</v>
      </c>
      <c r="AR1" s="17" t="s">
        <v>16</v>
      </c>
      <c r="AS1" s="17" t="s">
        <v>9</v>
      </c>
      <c r="AT1" s="5" t="s">
        <v>13</v>
      </c>
      <c r="AU1" s="5" t="s">
        <v>16</v>
      </c>
      <c r="AV1" s="5" t="s">
        <v>51</v>
      </c>
      <c r="AW1" s="25" t="s">
        <v>13</v>
      </c>
      <c r="AX1" s="25" t="s">
        <v>16</v>
      </c>
      <c r="AY1" s="25" t="s">
        <v>51</v>
      </c>
    </row>
    <row r="2" spans="1:51" s="38" customFormat="1" ht="33.75">
      <c r="A2" s="17" t="s">
        <v>27</v>
      </c>
      <c r="B2" s="17" t="s">
        <v>85</v>
      </c>
      <c r="C2" s="17" t="s">
        <v>19</v>
      </c>
      <c r="D2" s="17" t="s">
        <v>20</v>
      </c>
      <c r="E2" s="33" t="s">
        <v>77</v>
      </c>
      <c r="F2" s="146" t="s">
        <v>21</v>
      </c>
      <c r="G2" s="116" t="s">
        <v>25</v>
      </c>
      <c r="H2" s="11" t="s">
        <v>0</v>
      </c>
      <c r="I2" s="120" t="s">
        <v>34</v>
      </c>
      <c r="J2" s="120" t="s">
        <v>63</v>
      </c>
      <c r="K2" s="120" t="s">
        <v>35</v>
      </c>
      <c r="L2" s="61" t="s">
        <v>36</v>
      </c>
      <c r="M2" s="120" t="s">
        <v>37</v>
      </c>
      <c r="N2" s="156" t="s">
        <v>38</v>
      </c>
      <c r="O2" s="116" t="s">
        <v>25</v>
      </c>
      <c r="P2" s="11" t="s">
        <v>0</v>
      </c>
      <c r="Q2" s="120" t="s">
        <v>34</v>
      </c>
      <c r="R2" s="120" t="s">
        <v>63</v>
      </c>
      <c r="S2" s="120" t="s">
        <v>35</v>
      </c>
      <c r="T2" s="61" t="s">
        <v>36</v>
      </c>
      <c r="U2" s="120" t="s">
        <v>37</v>
      </c>
      <c r="V2" s="156" t="s">
        <v>38</v>
      </c>
      <c r="W2" s="100" t="s">
        <v>26</v>
      </c>
      <c r="X2" s="157" t="s">
        <v>2</v>
      </c>
      <c r="Y2" s="5" t="s">
        <v>5</v>
      </c>
      <c r="Z2" s="5" t="s">
        <v>64</v>
      </c>
      <c r="AA2" s="157" t="s">
        <v>6</v>
      </c>
      <c r="AB2" s="5" t="s">
        <v>3</v>
      </c>
      <c r="AC2" s="17" t="s">
        <v>3</v>
      </c>
      <c r="AD2" s="17" t="s">
        <v>23</v>
      </c>
      <c r="AE2" s="17" t="s">
        <v>24</v>
      </c>
      <c r="AF2" s="101" t="s">
        <v>4</v>
      </c>
      <c r="AG2" s="116" t="s">
        <v>26</v>
      </c>
      <c r="AH2" s="11" t="s">
        <v>2</v>
      </c>
      <c r="AI2" s="11" t="s">
        <v>5</v>
      </c>
      <c r="AJ2" s="11" t="s">
        <v>65</v>
      </c>
      <c r="AK2" s="11" t="s">
        <v>6</v>
      </c>
      <c r="AL2" s="11" t="s">
        <v>3</v>
      </c>
      <c r="AM2" s="11" t="s">
        <v>3</v>
      </c>
      <c r="AN2" s="11" t="s">
        <v>23</v>
      </c>
      <c r="AO2" s="11" t="s">
        <v>24</v>
      </c>
      <c r="AP2" s="158" t="s">
        <v>4</v>
      </c>
      <c r="AQ2" s="155" t="s">
        <v>7</v>
      </c>
      <c r="AR2" s="17" t="s">
        <v>8</v>
      </c>
      <c r="AS2" s="17" t="s">
        <v>8</v>
      </c>
      <c r="AT2" s="7" t="s">
        <v>66</v>
      </c>
      <c r="AU2" s="7" t="s">
        <v>66</v>
      </c>
      <c r="AV2" s="7" t="s">
        <v>66</v>
      </c>
      <c r="AW2" s="9" t="s">
        <v>45</v>
      </c>
      <c r="AX2" s="9" t="s">
        <v>45</v>
      </c>
      <c r="AY2" s="25" t="s">
        <v>32</v>
      </c>
    </row>
    <row r="3" spans="1:51" ht="13.15" customHeight="1">
      <c r="A3" s="27">
        <v>10169</v>
      </c>
      <c r="B3" s="27" t="s">
        <v>227</v>
      </c>
      <c r="C3" s="36" t="str">
        <f>Rollover!A3</f>
        <v>Audi</v>
      </c>
      <c r="D3" s="36" t="str">
        <f>Rollover!B3</f>
        <v xml:space="preserve">Q5 SUV AWD ( Early Release) </v>
      </c>
      <c r="E3" s="159" t="s">
        <v>178</v>
      </c>
      <c r="F3" s="160">
        <f>Rollover!C3</f>
        <v>2018</v>
      </c>
      <c r="G3" s="28">
        <v>310.54899999999998</v>
      </c>
      <c r="H3" s="29">
        <v>0.248</v>
      </c>
      <c r="I3" s="29">
        <v>876.67499999999995</v>
      </c>
      <c r="J3" s="29">
        <v>250.71199999999999</v>
      </c>
      <c r="K3" s="29">
        <v>25.63</v>
      </c>
      <c r="L3" s="29">
        <v>37.018000000000001</v>
      </c>
      <c r="M3" s="29">
        <v>208.267</v>
      </c>
      <c r="N3" s="30">
        <v>196.703</v>
      </c>
      <c r="O3" s="28">
        <v>166.86799999999999</v>
      </c>
      <c r="P3" s="29">
        <v>0.39400000000000002</v>
      </c>
      <c r="Q3" s="29">
        <v>543.16600000000005</v>
      </c>
      <c r="R3" s="29">
        <v>362.99200000000002</v>
      </c>
      <c r="S3" s="29">
        <v>17.544</v>
      </c>
      <c r="T3" s="29">
        <v>38.899000000000001</v>
      </c>
      <c r="U3" s="29">
        <v>168.99299999999999</v>
      </c>
      <c r="V3" s="30">
        <v>204.458</v>
      </c>
      <c r="W3" s="63">
        <f t="shared" ref="W3:W22" si="0">NORMDIST(LN(G3),7.45231,0.73998,1)</f>
        <v>1.0272693816030218E-2</v>
      </c>
      <c r="X3" s="10">
        <f t="shared" ref="X3:X22" si="1">1/(1+EXP(3.2269-1.9688*H3))</f>
        <v>6.073157254371337E-2</v>
      </c>
      <c r="Y3" s="10">
        <f t="shared" ref="Y3:Y22" si="2">1/(1+EXP(10.9745-2.375*I3/1000))</f>
        <v>1.3741097632934506E-4</v>
      </c>
      <c r="Z3" s="10">
        <f t="shared" ref="Z3:Z22" si="3">1/(1+EXP(10.9745-2.375*J3/1000))</f>
        <v>3.1075523449147745E-5</v>
      </c>
      <c r="AA3" s="10">
        <f t="shared" ref="AA3:AA22" si="4">MAX(X3,Y3,Z3)</f>
        <v>6.073157254371337E-2</v>
      </c>
      <c r="AB3" s="10">
        <f t="shared" ref="AB3:AB22" si="5">1/(1+EXP(12.597-0.05861*35-1.568*(K3^0.4612)))</f>
        <v>2.8024584992475256E-2</v>
      </c>
      <c r="AC3" s="10">
        <f t="shared" ref="AC3:AC22" si="6">AB3</f>
        <v>2.8024584992475256E-2</v>
      </c>
      <c r="AD3" s="10">
        <f t="shared" ref="AD3:AD22" si="7">1/(1+EXP(5.7949-0.5196*M3/1000))</f>
        <v>3.3793579347615576E-3</v>
      </c>
      <c r="AE3" s="10">
        <f t="shared" ref="AE3:AE22" si="8">1/(1+EXP(5.7949-0.5196*N3/1000))</f>
        <v>3.3591814278725045E-3</v>
      </c>
      <c r="AF3" s="161">
        <f t="shared" ref="AF3:AF22" si="9">MAX(AD3,AE3)</f>
        <v>3.3793579347615576E-3</v>
      </c>
      <c r="AG3" s="125">
        <f t="shared" ref="AG3:AG22" si="10">NORMDIST(LN(O3),7.45231,0.73998,1)</f>
        <v>8.0074518065097286E-4</v>
      </c>
      <c r="AH3" s="10">
        <f t="shared" ref="AH3:AH22" si="11">1/(1+EXP(3.2269-1.9688*P3))</f>
        <v>7.9351365772269464E-2</v>
      </c>
      <c r="AI3" s="10">
        <f t="shared" ref="AI3:AI22" si="12">1/(1+EXP(10.958-3.77*Q3/1000))</f>
        <v>1.3497794448543427E-4</v>
      </c>
      <c r="AJ3" s="10">
        <f t="shared" ref="AJ3:AJ22" si="13">1/(1+EXP(10.958-3.77*R3/1000))</f>
        <v>6.8437571040930615E-5</v>
      </c>
      <c r="AK3" s="10">
        <f t="shared" ref="AK3:AK22" si="14">MAX(AH3,AI3,AJ3)</f>
        <v>7.9351365772269464E-2</v>
      </c>
      <c r="AL3" s="10">
        <f t="shared" ref="AL3:AL22" si="15">1/(1+EXP(12.597-0.05861*35-1.568*((S3/0.817)^0.4612)))</f>
        <v>1.6387158971788576E-2</v>
      </c>
      <c r="AM3" s="10">
        <f t="shared" ref="AM3:AM22" si="16">AL3</f>
        <v>1.6387158971788576E-2</v>
      </c>
      <c r="AN3" s="10">
        <f t="shared" ref="AN3:AN22" si="17">1/(1+EXP(5.7949-0.7619*U3/1000))</f>
        <v>3.4492466217677124E-3</v>
      </c>
      <c r="AO3" s="10">
        <f t="shared" ref="AO3:AO22" si="18">1/(1+EXP(5.7949-0.7619*V3/1000))</f>
        <v>3.5433838227204215E-3</v>
      </c>
      <c r="AP3" s="161">
        <f t="shared" ref="AP3:AP22" si="19">MAX(AN3,AO3)</f>
        <v>3.5433838227204215E-3</v>
      </c>
      <c r="AQ3" s="63">
        <f t="shared" ref="AQ3:AQ22" si="20">ROUND(1-(1-W3)*(1-AA3)*(1-AC3)*(1-AF3),3)</f>
        <v>9.9000000000000005E-2</v>
      </c>
      <c r="AR3" s="10">
        <f t="shared" ref="AR3:AR22" si="21">ROUND(1-(1-AG3)*(1-AK3)*(1-AM3)*(1-AP3),3)</f>
        <v>9.8000000000000004E-2</v>
      </c>
      <c r="AS3" s="10">
        <f t="shared" ref="AS3:AS22" si="22">ROUND(AVERAGE(AR3,AQ3),3)</f>
        <v>9.9000000000000005E-2</v>
      </c>
      <c r="AT3" s="24">
        <f t="shared" ref="AT3:AT22" si="23">ROUND(AQ3/0.15,2)</f>
        <v>0.66</v>
      </c>
      <c r="AU3" s="24">
        <f t="shared" ref="AU3:AU22" si="24">ROUND(AR3/0.15,2)</f>
        <v>0.65</v>
      </c>
      <c r="AV3" s="24">
        <f t="shared" ref="AV3:AV22" si="25">ROUND(AS3/0.15,2)</f>
        <v>0.66</v>
      </c>
      <c r="AW3" s="25">
        <f t="shared" ref="AW3:AW22" si="26">IF(AT3&lt;0.67,5,IF(AT3&lt;1,4,IF(AT3&lt;1.33,3,IF(AT3&lt;2.67,2,1))))</f>
        <v>5</v>
      </c>
      <c r="AX3" s="25">
        <f t="shared" ref="AX3:AX22" si="27">IF(AU3&lt;0.67,5,IF(AU3&lt;1,4,IF(AU3&lt;1.33,3,IF(AU3&lt;2.67,2,1))))</f>
        <v>5</v>
      </c>
      <c r="AY3" s="25">
        <f t="shared" ref="AY3:AY22" si="28">IF(AV3&lt;0.67,5,IF(AV3&lt;1,4,IF(AV3&lt;1.33,3,IF(AV3&lt;2.67,2,1))))</f>
        <v>5</v>
      </c>
    </row>
    <row r="4" spans="1:51" ht="13.15" customHeight="1">
      <c r="A4" s="27"/>
      <c r="B4" s="27"/>
      <c r="C4" s="36" t="str">
        <f>Rollover!A4</f>
        <v>Audi</v>
      </c>
      <c r="D4" s="36" t="str">
        <f>Rollover!B4</f>
        <v>SQ5 SUV AWD (just rollover)</v>
      </c>
      <c r="E4" s="159"/>
      <c r="F4" s="160">
        <f>Rollover!C4</f>
        <v>2018</v>
      </c>
      <c r="G4" s="28"/>
      <c r="H4" s="29"/>
      <c r="I4" s="29"/>
      <c r="J4" s="29"/>
      <c r="K4" s="29"/>
      <c r="L4" s="29"/>
      <c r="M4" s="29"/>
      <c r="N4" s="30"/>
      <c r="O4" s="28"/>
      <c r="P4" s="29"/>
      <c r="Q4" s="29"/>
      <c r="R4" s="29"/>
      <c r="S4" s="29"/>
      <c r="T4" s="29"/>
      <c r="U4" s="29"/>
      <c r="V4" s="30"/>
      <c r="W4" s="63" t="e">
        <f t="shared" si="0"/>
        <v>#NUM!</v>
      </c>
      <c r="X4" s="10">
        <f t="shared" si="1"/>
        <v>3.8165882958950202E-2</v>
      </c>
      <c r="Y4" s="10">
        <f t="shared" si="2"/>
        <v>1.713277721572889E-5</v>
      </c>
      <c r="Z4" s="10">
        <f t="shared" si="3"/>
        <v>1.713277721572889E-5</v>
      </c>
      <c r="AA4" s="10">
        <f t="shared" si="4"/>
        <v>3.8165882958950202E-2</v>
      </c>
      <c r="AB4" s="10">
        <f t="shared" si="5"/>
        <v>2.6306978617002889E-5</v>
      </c>
      <c r="AC4" s="10">
        <f t="shared" si="6"/>
        <v>2.6306978617002889E-5</v>
      </c>
      <c r="AD4" s="10">
        <f t="shared" si="7"/>
        <v>3.033802747866758E-3</v>
      </c>
      <c r="AE4" s="10">
        <f t="shared" si="8"/>
        <v>3.033802747866758E-3</v>
      </c>
      <c r="AF4" s="161">
        <f t="shared" si="9"/>
        <v>3.033802747866758E-3</v>
      </c>
      <c r="AG4" s="125" t="e">
        <f t="shared" si="10"/>
        <v>#NUM!</v>
      </c>
      <c r="AH4" s="10">
        <f t="shared" si="11"/>
        <v>3.8165882958950202E-2</v>
      </c>
      <c r="AI4" s="10">
        <f t="shared" si="12"/>
        <v>1.7417808154569238E-5</v>
      </c>
      <c r="AJ4" s="10">
        <f t="shared" si="13"/>
        <v>1.7417808154569238E-5</v>
      </c>
      <c r="AK4" s="10">
        <f t="shared" si="14"/>
        <v>3.8165882958950202E-2</v>
      </c>
      <c r="AL4" s="10">
        <f t="shared" si="15"/>
        <v>2.6306978617002889E-5</v>
      </c>
      <c r="AM4" s="10">
        <f t="shared" si="16"/>
        <v>2.6306978617002889E-5</v>
      </c>
      <c r="AN4" s="10">
        <f t="shared" si="17"/>
        <v>3.033802747866758E-3</v>
      </c>
      <c r="AO4" s="10">
        <f t="shared" si="18"/>
        <v>3.033802747866758E-3</v>
      </c>
      <c r="AP4" s="161">
        <f t="shared" si="19"/>
        <v>3.033802747866758E-3</v>
      </c>
      <c r="AQ4" s="63" t="e">
        <f t="shared" si="20"/>
        <v>#NUM!</v>
      </c>
      <c r="AR4" s="10" t="e">
        <f t="shared" si="21"/>
        <v>#NUM!</v>
      </c>
      <c r="AS4" s="10" t="e">
        <f t="shared" si="22"/>
        <v>#NUM!</v>
      </c>
      <c r="AT4" s="24" t="e">
        <f t="shared" si="23"/>
        <v>#NUM!</v>
      </c>
      <c r="AU4" s="24" t="e">
        <f t="shared" si="24"/>
        <v>#NUM!</v>
      </c>
      <c r="AV4" s="24" t="e">
        <f t="shared" si="25"/>
        <v>#NUM!</v>
      </c>
      <c r="AW4" s="25" t="e">
        <f t="shared" si="26"/>
        <v>#NUM!</v>
      </c>
      <c r="AX4" s="25" t="e">
        <f t="shared" si="27"/>
        <v>#NUM!</v>
      </c>
      <c r="AY4" s="25" t="e">
        <f t="shared" si="28"/>
        <v>#NUM!</v>
      </c>
    </row>
    <row r="5" spans="1:51" ht="13.15" customHeight="1">
      <c r="A5" s="43">
        <v>10183</v>
      </c>
      <c r="B5" s="43" t="s">
        <v>238</v>
      </c>
      <c r="C5" s="36" t="str">
        <f>Rollover!A5</f>
        <v>Audi</v>
      </c>
      <c r="D5" s="36" t="str">
        <f>Rollover!B5</f>
        <v>Q5 SUV AWD ( Later Release)</v>
      </c>
      <c r="E5" s="159" t="s">
        <v>94</v>
      </c>
      <c r="F5" s="160">
        <f>Rollover!C5</f>
        <v>2018</v>
      </c>
      <c r="G5" s="18">
        <v>283.565</v>
      </c>
      <c r="H5" s="19">
        <v>0.218</v>
      </c>
      <c r="I5" s="19">
        <v>957.70299999999997</v>
      </c>
      <c r="J5" s="19">
        <v>194.477</v>
      </c>
      <c r="K5" s="19">
        <v>24.92</v>
      </c>
      <c r="L5" s="19">
        <v>37.479999999999997</v>
      </c>
      <c r="M5" s="19">
        <v>356.94299999999998</v>
      </c>
      <c r="N5" s="20">
        <v>218.1</v>
      </c>
      <c r="O5" s="18">
        <v>186.709</v>
      </c>
      <c r="P5" s="19">
        <v>0.33500000000000002</v>
      </c>
      <c r="Q5" s="19">
        <v>597.95899999999995</v>
      </c>
      <c r="R5" s="19">
        <v>134.221</v>
      </c>
      <c r="S5" s="19">
        <v>17.657</v>
      </c>
      <c r="T5" s="19">
        <v>44.218000000000004</v>
      </c>
      <c r="U5" s="19">
        <v>401.55799999999999</v>
      </c>
      <c r="V5" s="20">
        <v>243.93700000000001</v>
      </c>
      <c r="W5" s="63">
        <f t="shared" si="0"/>
        <v>7.3624033916589579E-3</v>
      </c>
      <c r="X5" s="10">
        <f t="shared" si="1"/>
        <v>5.7448503543772476E-2</v>
      </c>
      <c r="Y5" s="10">
        <f t="shared" si="2"/>
        <v>1.6656549635876862E-4</v>
      </c>
      <c r="Z5" s="10">
        <f t="shared" si="3"/>
        <v>2.7190461784972093E-5</v>
      </c>
      <c r="AA5" s="10">
        <f t="shared" si="4"/>
        <v>5.7448503543772476E-2</v>
      </c>
      <c r="AB5" s="10">
        <f t="shared" si="5"/>
        <v>2.5671912876602303E-2</v>
      </c>
      <c r="AC5" s="10">
        <f t="shared" si="6"/>
        <v>2.5671912876602303E-2</v>
      </c>
      <c r="AD5" s="10">
        <f t="shared" si="7"/>
        <v>3.6497782300603677E-3</v>
      </c>
      <c r="AE5" s="10">
        <f t="shared" si="8"/>
        <v>3.3966092282103786E-3</v>
      </c>
      <c r="AF5" s="161">
        <f t="shared" si="9"/>
        <v>3.6497782300603677E-3</v>
      </c>
      <c r="AG5" s="125">
        <f t="shared" si="10"/>
        <v>1.3331122902753194E-3</v>
      </c>
      <c r="AH5" s="10">
        <f t="shared" si="11"/>
        <v>7.1269376484937183E-2</v>
      </c>
      <c r="AI5" s="10">
        <f t="shared" si="12"/>
        <v>1.6594394162233628E-4</v>
      </c>
      <c r="AJ5" s="10">
        <f t="shared" si="13"/>
        <v>2.8889980444029391E-5</v>
      </c>
      <c r="AK5" s="10">
        <f t="shared" si="14"/>
        <v>7.1269376484937183E-2</v>
      </c>
      <c r="AL5" s="10">
        <f t="shared" si="15"/>
        <v>1.6698373417037737E-2</v>
      </c>
      <c r="AM5" s="10">
        <f t="shared" si="16"/>
        <v>1.6698373417037737E-2</v>
      </c>
      <c r="AN5" s="10">
        <f t="shared" si="17"/>
        <v>4.1151639060130847E-3</v>
      </c>
      <c r="AO5" s="10">
        <f t="shared" si="18"/>
        <v>3.6511895109342632E-3</v>
      </c>
      <c r="AP5" s="161">
        <f t="shared" si="19"/>
        <v>4.1151639060130847E-3</v>
      </c>
      <c r="AQ5" s="63">
        <f t="shared" si="20"/>
        <v>9.1999999999999998E-2</v>
      </c>
      <c r="AR5" s="10">
        <f t="shared" si="21"/>
        <v>9.1999999999999998E-2</v>
      </c>
      <c r="AS5" s="10">
        <f t="shared" si="22"/>
        <v>9.1999999999999998E-2</v>
      </c>
      <c r="AT5" s="24">
        <f t="shared" si="23"/>
        <v>0.61</v>
      </c>
      <c r="AU5" s="24">
        <f t="shared" si="24"/>
        <v>0.61</v>
      </c>
      <c r="AV5" s="24">
        <f t="shared" si="25"/>
        <v>0.61</v>
      </c>
      <c r="AW5" s="25">
        <f t="shared" si="26"/>
        <v>5</v>
      </c>
      <c r="AX5" s="25">
        <f t="shared" si="27"/>
        <v>5</v>
      </c>
      <c r="AY5" s="25">
        <f t="shared" si="28"/>
        <v>5</v>
      </c>
    </row>
    <row r="6" spans="1:51" ht="13.15" customHeight="1">
      <c r="A6" s="43">
        <v>11821</v>
      </c>
      <c r="B6" s="43" t="s">
        <v>208</v>
      </c>
      <c r="C6" s="36" t="str">
        <f>Rollover!A6</f>
        <v>Audi</v>
      </c>
      <c r="D6" s="162" t="str">
        <f>Rollover!B6</f>
        <v>Q7 SUV AWD</v>
      </c>
      <c r="E6" s="159" t="s">
        <v>94</v>
      </c>
      <c r="F6" s="160">
        <f>Rollover!C6</f>
        <v>2018</v>
      </c>
      <c r="G6" s="18">
        <v>99.498999999999995</v>
      </c>
      <c r="H6" s="19">
        <v>0.249</v>
      </c>
      <c r="I6" s="19">
        <v>828.08299999999997</v>
      </c>
      <c r="J6" s="19">
        <v>171.36600000000001</v>
      </c>
      <c r="K6" s="19">
        <v>28.164999999999999</v>
      </c>
      <c r="L6" s="19">
        <v>35.555999999999997</v>
      </c>
      <c r="M6" s="19">
        <v>272.98099999999999</v>
      </c>
      <c r="N6" s="20">
        <v>204.678</v>
      </c>
      <c r="O6" s="18">
        <v>102.443</v>
      </c>
      <c r="P6" s="19">
        <v>0.436</v>
      </c>
      <c r="Q6" s="19">
        <v>525.72199999999998</v>
      </c>
      <c r="R6" s="19">
        <v>169.02199999999999</v>
      </c>
      <c r="S6" s="19">
        <v>18.251999999999999</v>
      </c>
      <c r="T6" s="19">
        <v>35.716000000000001</v>
      </c>
      <c r="U6" s="19">
        <v>206.19</v>
      </c>
      <c r="V6" s="20">
        <v>129.726</v>
      </c>
      <c r="W6" s="63">
        <f t="shared" si="0"/>
        <v>5.8012182981022722E-5</v>
      </c>
      <c r="X6" s="10">
        <f t="shared" si="1"/>
        <v>6.0843976465800663E-2</v>
      </c>
      <c r="Y6" s="10">
        <f t="shared" si="2"/>
        <v>1.2243560763972708E-4</v>
      </c>
      <c r="Z6" s="10">
        <f t="shared" si="3"/>
        <v>2.5738272059549175E-5</v>
      </c>
      <c r="AA6" s="10">
        <f t="shared" si="4"/>
        <v>6.0843976465800663E-2</v>
      </c>
      <c r="AB6" s="10">
        <f t="shared" si="5"/>
        <v>3.7867320452634835E-2</v>
      </c>
      <c r="AC6" s="10">
        <f t="shared" si="6"/>
        <v>3.7867320452634835E-2</v>
      </c>
      <c r="AD6" s="10">
        <f t="shared" si="7"/>
        <v>3.4945183956556006E-3</v>
      </c>
      <c r="AE6" s="10">
        <f t="shared" si="8"/>
        <v>3.3730830677760493E-3</v>
      </c>
      <c r="AF6" s="161">
        <f t="shared" si="9"/>
        <v>3.4945183956556006E-3</v>
      </c>
      <c r="AG6" s="125">
        <f t="shared" si="10"/>
        <v>6.8099011601576348E-5</v>
      </c>
      <c r="AH6" s="10">
        <f t="shared" si="11"/>
        <v>8.5606233003783699E-2</v>
      </c>
      <c r="AI6" s="10">
        <f t="shared" si="12"/>
        <v>1.2638794458329E-4</v>
      </c>
      <c r="AJ6" s="10">
        <f t="shared" si="13"/>
        <v>3.2940093305282337E-5</v>
      </c>
      <c r="AK6" s="10">
        <f t="shared" si="14"/>
        <v>8.5606233003783699E-2</v>
      </c>
      <c r="AL6" s="10">
        <f t="shared" si="15"/>
        <v>1.8415984264596199E-2</v>
      </c>
      <c r="AM6" s="10">
        <f t="shared" si="16"/>
        <v>1.8415984264596199E-2</v>
      </c>
      <c r="AN6" s="10">
        <f t="shared" si="17"/>
        <v>3.5480461955985825E-3</v>
      </c>
      <c r="AO6" s="10">
        <f t="shared" si="18"/>
        <v>3.3479224160431463E-3</v>
      </c>
      <c r="AP6" s="161">
        <f t="shared" si="19"/>
        <v>3.5480461955985825E-3</v>
      </c>
      <c r="AQ6" s="63">
        <f t="shared" si="20"/>
        <v>0.1</v>
      </c>
      <c r="AR6" s="10">
        <f t="shared" si="21"/>
        <v>0.106</v>
      </c>
      <c r="AS6" s="10">
        <f t="shared" si="22"/>
        <v>0.10299999999999999</v>
      </c>
      <c r="AT6" s="24">
        <f t="shared" si="23"/>
        <v>0.67</v>
      </c>
      <c r="AU6" s="24">
        <f t="shared" si="24"/>
        <v>0.71</v>
      </c>
      <c r="AV6" s="24">
        <f t="shared" si="25"/>
        <v>0.69</v>
      </c>
      <c r="AW6" s="25">
        <f t="shared" si="26"/>
        <v>4</v>
      </c>
      <c r="AX6" s="25">
        <f t="shared" si="27"/>
        <v>4</v>
      </c>
      <c r="AY6" s="25">
        <f t="shared" si="28"/>
        <v>4</v>
      </c>
    </row>
    <row r="7" spans="1:51" ht="13.15" customHeight="1">
      <c r="A7" s="43">
        <v>10174</v>
      </c>
      <c r="B7" s="43" t="s">
        <v>229</v>
      </c>
      <c r="C7" s="36" t="str">
        <f>Rollover!A7</f>
        <v>BMW</v>
      </c>
      <c r="D7" s="36" t="str">
        <f>Rollover!B7</f>
        <v>X1 SUV AWD</v>
      </c>
      <c r="E7" s="159" t="s">
        <v>94</v>
      </c>
      <c r="F7" s="160">
        <f>Rollover!C7</f>
        <v>2018</v>
      </c>
      <c r="G7" s="18">
        <v>328.05700000000002</v>
      </c>
      <c r="H7" s="19">
        <v>0.31900000000000001</v>
      </c>
      <c r="I7" s="19">
        <v>1601.4570000000001</v>
      </c>
      <c r="J7" s="19">
        <v>264.61099999999999</v>
      </c>
      <c r="K7" s="19">
        <v>27.798999999999999</v>
      </c>
      <c r="L7" s="19">
        <v>50.258000000000003</v>
      </c>
      <c r="M7" s="19">
        <v>1144.7170000000001</v>
      </c>
      <c r="N7" s="20">
        <v>1462.704</v>
      </c>
      <c r="O7" s="18">
        <v>186.78899999999999</v>
      </c>
      <c r="P7" s="19">
        <v>0.308</v>
      </c>
      <c r="Q7" s="19">
        <v>777.01900000000001</v>
      </c>
      <c r="R7" s="19">
        <v>303.26799999999997</v>
      </c>
      <c r="S7" s="19">
        <v>12.404</v>
      </c>
      <c r="T7" s="19">
        <v>42.244</v>
      </c>
      <c r="U7" s="19">
        <v>1374.721</v>
      </c>
      <c r="V7" s="20">
        <v>1193.1880000000001</v>
      </c>
      <c r="W7" s="63">
        <f t="shared" si="0"/>
        <v>1.2476866987848986E-2</v>
      </c>
      <c r="X7" s="10">
        <f t="shared" si="1"/>
        <v>6.9212288688030699E-2</v>
      </c>
      <c r="Y7" s="10">
        <f t="shared" si="2"/>
        <v>7.679331651276411E-4</v>
      </c>
      <c r="Z7" s="10">
        <f t="shared" si="3"/>
        <v>3.2118415718601158E-5</v>
      </c>
      <c r="AA7" s="10">
        <f t="shared" si="4"/>
        <v>6.9212288688030699E-2</v>
      </c>
      <c r="AB7" s="10">
        <f t="shared" si="5"/>
        <v>3.6297551849855877E-2</v>
      </c>
      <c r="AC7" s="10">
        <f t="shared" si="6"/>
        <v>3.6297551849855877E-2</v>
      </c>
      <c r="AD7" s="10">
        <f t="shared" si="7"/>
        <v>5.4857257729335465E-3</v>
      </c>
      <c r="AE7" s="10">
        <f t="shared" si="8"/>
        <v>6.4649182751108673E-3</v>
      </c>
      <c r="AF7" s="161">
        <f t="shared" si="9"/>
        <v>6.4649182751108673E-3</v>
      </c>
      <c r="AG7" s="125">
        <f t="shared" si="10"/>
        <v>1.3356509713328523E-3</v>
      </c>
      <c r="AH7" s="10">
        <f t="shared" si="11"/>
        <v>6.7830064906435658E-2</v>
      </c>
      <c r="AI7" s="10">
        <f t="shared" si="12"/>
        <v>3.2588555104110428E-4</v>
      </c>
      <c r="AJ7" s="10">
        <f t="shared" si="13"/>
        <v>5.4640549717182492E-5</v>
      </c>
      <c r="AK7" s="10">
        <f t="shared" si="14"/>
        <v>6.7830064906435658E-2</v>
      </c>
      <c r="AL7" s="10">
        <f t="shared" si="15"/>
        <v>6.3814119407947156E-3</v>
      </c>
      <c r="AM7" s="10">
        <f t="shared" si="16"/>
        <v>6.3814119407947156E-3</v>
      </c>
      <c r="AN7" s="10">
        <f t="shared" si="17"/>
        <v>8.5987707363802054E-3</v>
      </c>
      <c r="AO7" s="10">
        <f t="shared" si="18"/>
        <v>7.4963826766462818E-3</v>
      </c>
      <c r="AP7" s="161">
        <f t="shared" si="19"/>
        <v>8.5987707363802054E-3</v>
      </c>
      <c r="AQ7" s="63">
        <f t="shared" si="20"/>
        <v>0.12</v>
      </c>
      <c r="AR7" s="10">
        <f t="shared" si="21"/>
        <v>8.3000000000000004E-2</v>
      </c>
      <c r="AS7" s="10">
        <f t="shared" si="22"/>
        <v>0.10199999999999999</v>
      </c>
      <c r="AT7" s="24">
        <f t="shared" si="23"/>
        <v>0.8</v>
      </c>
      <c r="AU7" s="24">
        <f t="shared" si="24"/>
        <v>0.55000000000000004</v>
      </c>
      <c r="AV7" s="24">
        <f t="shared" si="25"/>
        <v>0.68</v>
      </c>
      <c r="AW7" s="25">
        <f t="shared" si="26"/>
        <v>4</v>
      </c>
      <c r="AX7" s="25">
        <f t="shared" si="27"/>
        <v>5</v>
      </c>
      <c r="AY7" s="25">
        <f t="shared" si="28"/>
        <v>4</v>
      </c>
    </row>
    <row r="8" spans="1:51" ht="13.15" customHeight="1">
      <c r="A8" s="43">
        <v>10174</v>
      </c>
      <c r="B8" s="43" t="s">
        <v>229</v>
      </c>
      <c r="C8" s="36" t="str">
        <f>Rollover!A8</f>
        <v>BMW</v>
      </c>
      <c r="D8" s="36" t="str">
        <f>Rollover!B8</f>
        <v>X1 SUV FWD</v>
      </c>
      <c r="E8" s="159" t="s">
        <v>94</v>
      </c>
      <c r="F8" s="160">
        <f>Rollover!C8</f>
        <v>2018</v>
      </c>
      <c r="G8" s="18">
        <v>328.05700000000002</v>
      </c>
      <c r="H8" s="19">
        <v>0.31900000000000001</v>
      </c>
      <c r="I8" s="19">
        <v>1601.4570000000001</v>
      </c>
      <c r="J8" s="19">
        <v>264.61099999999999</v>
      </c>
      <c r="K8" s="19">
        <v>27.798999999999999</v>
      </c>
      <c r="L8" s="19">
        <v>50.258000000000003</v>
      </c>
      <c r="M8" s="19">
        <v>1144.7170000000001</v>
      </c>
      <c r="N8" s="20">
        <v>1462.704</v>
      </c>
      <c r="O8" s="18">
        <v>186.78899999999999</v>
      </c>
      <c r="P8" s="19">
        <v>0.308</v>
      </c>
      <c r="Q8" s="19">
        <v>777.01900000000001</v>
      </c>
      <c r="R8" s="19">
        <v>303.26799999999997</v>
      </c>
      <c r="S8" s="19">
        <v>12.404</v>
      </c>
      <c r="T8" s="19">
        <v>42.244</v>
      </c>
      <c r="U8" s="19">
        <v>1374.721</v>
      </c>
      <c r="V8" s="20">
        <v>1193.1880000000001</v>
      </c>
      <c r="W8" s="63">
        <f t="shared" si="0"/>
        <v>1.2476866987848986E-2</v>
      </c>
      <c r="X8" s="10">
        <f t="shared" si="1"/>
        <v>6.9212288688030699E-2</v>
      </c>
      <c r="Y8" s="10">
        <f t="shared" si="2"/>
        <v>7.679331651276411E-4</v>
      </c>
      <c r="Z8" s="10">
        <f t="shared" si="3"/>
        <v>3.2118415718601158E-5</v>
      </c>
      <c r="AA8" s="10">
        <f t="shared" si="4"/>
        <v>6.9212288688030699E-2</v>
      </c>
      <c r="AB8" s="10">
        <f t="shared" si="5"/>
        <v>3.6297551849855877E-2</v>
      </c>
      <c r="AC8" s="10">
        <f t="shared" si="6"/>
        <v>3.6297551849855877E-2</v>
      </c>
      <c r="AD8" s="10">
        <f t="shared" si="7"/>
        <v>5.4857257729335465E-3</v>
      </c>
      <c r="AE8" s="10">
        <f t="shared" si="8"/>
        <v>6.4649182751108673E-3</v>
      </c>
      <c r="AF8" s="161">
        <f t="shared" si="9"/>
        <v>6.4649182751108673E-3</v>
      </c>
      <c r="AG8" s="125">
        <f t="shared" si="10"/>
        <v>1.3356509713328523E-3</v>
      </c>
      <c r="AH8" s="10">
        <f t="shared" si="11"/>
        <v>6.7830064906435658E-2</v>
      </c>
      <c r="AI8" s="10">
        <f t="shared" si="12"/>
        <v>3.2588555104110428E-4</v>
      </c>
      <c r="AJ8" s="10">
        <f t="shared" si="13"/>
        <v>5.4640549717182492E-5</v>
      </c>
      <c r="AK8" s="10">
        <f t="shared" si="14"/>
        <v>6.7830064906435658E-2</v>
      </c>
      <c r="AL8" s="10">
        <f t="shared" si="15"/>
        <v>6.3814119407947156E-3</v>
      </c>
      <c r="AM8" s="10">
        <f t="shared" si="16"/>
        <v>6.3814119407947156E-3</v>
      </c>
      <c r="AN8" s="10">
        <f t="shared" si="17"/>
        <v>8.5987707363802054E-3</v>
      </c>
      <c r="AO8" s="10">
        <f t="shared" si="18"/>
        <v>7.4963826766462818E-3</v>
      </c>
      <c r="AP8" s="161">
        <f t="shared" si="19"/>
        <v>8.5987707363802054E-3</v>
      </c>
      <c r="AQ8" s="63">
        <f t="shared" si="20"/>
        <v>0.12</v>
      </c>
      <c r="AR8" s="10">
        <f t="shared" si="21"/>
        <v>8.3000000000000004E-2</v>
      </c>
      <c r="AS8" s="10">
        <f t="shared" si="22"/>
        <v>0.10199999999999999</v>
      </c>
      <c r="AT8" s="24">
        <f t="shared" si="23"/>
        <v>0.8</v>
      </c>
      <c r="AU8" s="24">
        <f t="shared" si="24"/>
        <v>0.55000000000000004</v>
      </c>
      <c r="AV8" s="24">
        <f t="shared" si="25"/>
        <v>0.68</v>
      </c>
      <c r="AW8" s="25">
        <f t="shared" si="26"/>
        <v>4</v>
      </c>
      <c r="AX8" s="25">
        <f t="shared" si="27"/>
        <v>5</v>
      </c>
      <c r="AY8" s="25">
        <f t="shared" si="28"/>
        <v>4</v>
      </c>
    </row>
    <row r="9" spans="1:51" ht="13.15" customHeight="1">
      <c r="A9" s="27">
        <v>10316</v>
      </c>
      <c r="B9" s="27" t="s">
        <v>284</v>
      </c>
      <c r="C9" s="36" t="str">
        <f>Rollover!A9</f>
        <v>Chevrolet</v>
      </c>
      <c r="D9" s="36" t="str">
        <f>Rollover!B9</f>
        <v>Bolt EV 5 HB FWD</v>
      </c>
      <c r="E9" s="159" t="s">
        <v>94</v>
      </c>
      <c r="F9" s="160">
        <f>Rollover!C9</f>
        <v>2018</v>
      </c>
      <c r="G9" s="28">
        <v>249.631</v>
      </c>
      <c r="H9" s="29">
        <v>0.24199999999999999</v>
      </c>
      <c r="I9" s="29">
        <v>1061.2639999999999</v>
      </c>
      <c r="J9" s="29">
        <v>76.034000000000006</v>
      </c>
      <c r="K9" s="29">
        <v>26.356999999999999</v>
      </c>
      <c r="L9" s="29">
        <v>36.231999999999999</v>
      </c>
      <c r="M9" s="29">
        <v>608.08100000000002</v>
      </c>
      <c r="N9" s="30">
        <v>832.91700000000003</v>
      </c>
      <c r="O9" s="28">
        <v>439.98200000000003</v>
      </c>
      <c r="P9" s="29">
        <v>0.217</v>
      </c>
      <c r="Q9" s="29">
        <v>530.71199999999999</v>
      </c>
      <c r="R9" s="29">
        <v>335.82900000000001</v>
      </c>
      <c r="S9" s="29">
        <v>16.456</v>
      </c>
      <c r="T9" s="29">
        <v>36.134</v>
      </c>
      <c r="U9" s="29">
        <v>116.428</v>
      </c>
      <c r="V9" s="30">
        <v>719.09199999999998</v>
      </c>
      <c r="W9" s="63">
        <f t="shared" si="0"/>
        <v>4.5096442122413505E-3</v>
      </c>
      <c r="X9" s="10">
        <f t="shared" si="1"/>
        <v>6.0061218312841474E-2</v>
      </c>
      <c r="Y9" s="10">
        <f t="shared" si="2"/>
        <v>2.1300156938922852E-4</v>
      </c>
      <c r="Z9" s="10">
        <f t="shared" si="3"/>
        <v>2.0523504375388663E-5</v>
      </c>
      <c r="AA9" s="10">
        <f t="shared" si="4"/>
        <v>6.0061218312841474E-2</v>
      </c>
      <c r="AB9" s="10">
        <f t="shared" si="5"/>
        <v>3.0609067308739892E-2</v>
      </c>
      <c r="AC9" s="10">
        <f t="shared" si="6"/>
        <v>3.0609067308739892E-2</v>
      </c>
      <c r="AD9" s="10">
        <f t="shared" si="7"/>
        <v>4.1563991297309394E-3</v>
      </c>
      <c r="AE9" s="10">
        <f t="shared" si="8"/>
        <v>4.6690655369802068E-3</v>
      </c>
      <c r="AF9" s="161">
        <f t="shared" si="9"/>
        <v>4.6690655369802068E-3</v>
      </c>
      <c r="AG9" s="125">
        <f t="shared" si="10"/>
        <v>3.2488007952167566E-2</v>
      </c>
      <c r="AH9" s="10">
        <f t="shared" si="11"/>
        <v>5.7341989460435831E-2</v>
      </c>
      <c r="AI9" s="10">
        <f t="shared" si="12"/>
        <v>1.287877888205117E-4</v>
      </c>
      <c r="AJ9" s="10">
        <f t="shared" si="13"/>
        <v>6.1776566486519233E-5</v>
      </c>
      <c r="AK9" s="10">
        <f t="shared" si="14"/>
        <v>5.7341989460435831E-2</v>
      </c>
      <c r="AL9" s="10">
        <f t="shared" si="15"/>
        <v>1.3621037527401687E-2</v>
      </c>
      <c r="AM9" s="10">
        <f t="shared" si="16"/>
        <v>1.3621037527401687E-2</v>
      </c>
      <c r="AN9" s="10">
        <f t="shared" si="17"/>
        <v>3.314285226852311E-3</v>
      </c>
      <c r="AO9" s="10">
        <f t="shared" si="18"/>
        <v>5.2356034846221047E-3</v>
      </c>
      <c r="AP9" s="161">
        <f t="shared" si="19"/>
        <v>5.2356034846221047E-3</v>
      </c>
      <c r="AQ9" s="63">
        <f t="shared" si="20"/>
        <v>9.7000000000000003E-2</v>
      </c>
      <c r="AR9" s="10">
        <f t="shared" si="21"/>
        <v>0.105</v>
      </c>
      <c r="AS9" s="10">
        <f t="shared" si="22"/>
        <v>0.10100000000000001</v>
      </c>
      <c r="AT9" s="24">
        <f t="shared" si="23"/>
        <v>0.65</v>
      </c>
      <c r="AU9" s="24">
        <f t="shared" si="24"/>
        <v>0.7</v>
      </c>
      <c r="AV9" s="24">
        <f t="shared" si="25"/>
        <v>0.67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 ht="13.15" customHeight="1">
      <c r="A10" s="27">
        <v>10168</v>
      </c>
      <c r="B10" s="27" t="s">
        <v>226</v>
      </c>
      <c r="C10" s="36" t="str">
        <f>Rollover!A10</f>
        <v>Chevrolet</v>
      </c>
      <c r="D10" s="36" t="str">
        <f>Rollover!B10</f>
        <v>Camaro SS 2DR RWD (wo recaro seats)</v>
      </c>
      <c r="E10" s="159" t="s">
        <v>178</v>
      </c>
      <c r="F10" s="160">
        <f>Rollover!C10</f>
        <v>2018</v>
      </c>
      <c r="G10" s="28">
        <v>162.054</v>
      </c>
      <c r="H10" s="29">
        <v>0.34699999999999998</v>
      </c>
      <c r="I10" s="29">
        <v>1032.383</v>
      </c>
      <c r="J10" s="29">
        <v>215.16800000000001</v>
      </c>
      <c r="K10" s="29">
        <v>26.641999999999999</v>
      </c>
      <c r="L10" s="29">
        <v>42.396000000000001</v>
      </c>
      <c r="M10" s="29">
        <v>1373.2460000000001</v>
      </c>
      <c r="N10" s="30">
        <v>2662.3719999999998</v>
      </c>
      <c r="O10" s="28">
        <v>350.31599999999997</v>
      </c>
      <c r="P10" s="29">
        <v>0.375</v>
      </c>
      <c r="Q10" s="29">
        <v>880.928</v>
      </c>
      <c r="R10" s="29">
        <v>679.45</v>
      </c>
      <c r="S10" s="29">
        <v>20.206</v>
      </c>
      <c r="T10" s="29">
        <v>46.289000000000001</v>
      </c>
      <c r="U10" s="29">
        <v>263.43599999999998</v>
      </c>
      <c r="V10" s="30">
        <v>967.93399999999997</v>
      </c>
      <c r="W10" s="63">
        <f t="shared" si="0"/>
        <v>6.986819903283105E-4</v>
      </c>
      <c r="X10" s="10">
        <f t="shared" si="1"/>
        <v>7.2849083592476827E-2</v>
      </c>
      <c r="Y10" s="10">
        <f t="shared" si="2"/>
        <v>1.9888390833140997E-4</v>
      </c>
      <c r="Z10" s="10">
        <f t="shared" si="3"/>
        <v>2.8559967444977264E-5</v>
      </c>
      <c r="AA10" s="10">
        <f t="shared" si="4"/>
        <v>7.2849083592476827E-2</v>
      </c>
      <c r="AB10" s="10">
        <f t="shared" si="5"/>
        <v>3.1672701152985192E-2</v>
      </c>
      <c r="AC10" s="10">
        <f t="shared" si="6"/>
        <v>3.1672701152985192E-2</v>
      </c>
      <c r="AD10" s="10">
        <f t="shared" si="7"/>
        <v>6.1731032230992119E-3</v>
      </c>
      <c r="AE10" s="10">
        <f t="shared" si="8"/>
        <v>1.1991046557525096E-2</v>
      </c>
      <c r="AF10" s="161">
        <f t="shared" si="9"/>
        <v>1.1991046557525096E-2</v>
      </c>
      <c r="AG10" s="125">
        <f t="shared" si="10"/>
        <v>1.564355013946404E-2</v>
      </c>
      <c r="AH10" s="10">
        <f t="shared" si="11"/>
        <v>7.6661236645612932E-2</v>
      </c>
      <c r="AI10" s="10">
        <f t="shared" si="12"/>
        <v>4.8208811743888819E-4</v>
      </c>
      <c r="AJ10" s="10">
        <f t="shared" si="13"/>
        <v>2.2561080696796148E-4</v>
      </c>
      <c r="AK10" s="10">
        <f t="shared" si="14"/>
        <v>7.6661236645612932E-2</v>
      </c>
      <c r="AL10" s="10">
        <f t="shared" si="15"/>
        <v>2.5076044855165611E-2</v>
      </c>
      <c r="AM10" s="10">
        <f t="shared" si="16"/>
        <v>2.5076044855165611E-2</v>
      </c>
      <c r="AN10" s="10">
        <f t="shared" si="17"/>
        <v>3.7056350569731962E-3</v>
      </c>
      <c r="AO10" s="10">
        <f t="shared" si="18"/>
        <v>6.3216639912570772E-3</v>
      </c>
      <c r="AP10" s="161">
        <f t="shared" si="19"/>
        <v>6.3216639912570772E-3</v>
      </c>
      <c r="AQ10" s="63">
        <f t="shared" si="20"/>
        <v>0.114</v>
      </c>
      <c r="AR10" s="10">
        <f t="shared" si="21"/>
        <v>0.11899999999999999</v>
      </c>
      <c r="AS10" s="10">
        <f t="shared" si="22"/>
        <v>0.11700000000000001</v>
      </c>
      <c r="AT10" s="24">
        <f t="shared" si="23"/>
        <v>0.76</v>
      </c>
      <c r="AU10" s="24">
        <f t="shared" si="24"/>
        <v>0.79</v>
      </c>
      <c r="AV10" s="24">
        <f t="shared" si="25"/>
        <v>0.78</v>
      </c>
      <c r="AW10" s="25">
        <f t="shared" si="26"/>
        <v>4</v>
      </c>
      <c r="AX10" s="25">
        <f t="shared" si="27"/>
        <v>4</v>
      </c>
      <c r="AY10" s="25">
        <f t="shared" si="28"/>
        <v>4</v>
      </c>
    </row>
    <row r="11" spans="1:51" ht="13.15" customHeight="1">
      <c r="A11" s="27">
        <v>10168</v>
      </c>
      <c r="B11" s="27" t="s">
        <v>226</v>
      </c>
      <c r="C11" s="162" t="str">
        <f>Rollover!A11</f>
        <v>Chevrolet</v>
      </c>
      <c r="D11" s="162" t="str">
        <f>Rollover!B11</f>
        <v>Camaro ZL1 2DR  RWD</v>
      </c>
      <c r="E11" s="159" t="s">
        <v>178</v>
      </c>
      <c r="F11" s="160">
        <f>Rollover!C11</f>
        <v>2018</v>
      </c>
      <c r="G11" s="28">
        <v>162.054</v>
      </c>
      <c r="H11" s="29">
        <v>0.34699999999999998</v>
      </c>
      <c r="I11" s="29">
        <v>1032.383</v>
      </c>
      <c r="J11" s="29">
        <v>215.16800000000001</v>
      </c>
      <c r="K11" s="29">
        <v>26.641999999999999</v>
      </c>
      <c r="L11" s="29">
        <v>42.396000000000001</v>
      </c>
      <c r="M11" s="29">
        <v>1373.2460000000001</v>
      </c>
      <c r="N11" s="30">
        <v>2662.3719999999998</v>
      </c>
      <c r="O11" s="28">
        <v>350.31599999999997</v>
      </c>
      <c r="P11" s="29">
        <v>0.375</v>
      </c>
      <c r="Q11" s="29">
        <v>880.928</v>
      </c>
      <c r="R11" s="29">
        <v>679.45</v>
      </c>
      <c r="S11" s="29">
        <v>20.206</v>
      </c>
      <c r="T11" s="29">
        <v>46.289000000000001</v>
      </c>
      <c r="U11" s="29">
        <v>263.43599999999998</v>
      </c>
      <c r="V11" s="30">
        <v>967.93399999999997</v>
      </c>
      <c r="W11" s="63">
        <f t="shared" si="0"/>
        <v>6.986819903283105E-4</v>
      </c>
      <c r="X11" s="10">
        <f t="shared" si="1"/>
        <v>7.2849083592476827E-2</v>
      </c>
      <c r="Y11" s="10">
        <f t="shared" si="2"/>
        <v>1.9888390833140997E-4</v>
      </c>
      <c r="Z11" s="10">
        <f t="shared" si="3"/>
        <v>2.8559967444977264E-5</v>
      </c>
      <c r="AA11" s="10">
        <f t="shared" si="4"/>
        <v>7.2849083592476827E-2</v>
      </c>
      <c r="AB11" s="10">
        <f t="shared" si="5"/>
        <v>3.1672701152985192E-2</v>
      </c>
      <c r="AC11" s="10">
        <f t="shared" si="6"/>
        <v>3.1672701152985192E-2</v>
      </c>
      <c r="AD11" s="10">
        <f t="shared" si="7"/>
        <v>6.1731032230992119E-3</v>
      </c>
      <c r="AE11" s="10">
        <f t="shared" si="8"/>
        <v>1.1991046557525096E-2</v>
      </c>
      <c r="AF11" s="161">
        <f t="shared" si="9"/>
        <v>1.1991046557525096E-2</v>
      </c>
      <c r="AG11" s="125">
        <f t="shared" si="10"/>
        <v>1.564355013946404E-2</v>
      </c>
      <c r="AH11" s="10">
        <f t="shared" si="11"/>
        <v>7.6661236645612932E-2</v>
      </c>
      <c r="AI11" s="10">
        <f t="shared" si="12"/>
        <v>4.8208811743888819E-4</v>
      </c>
      <c r="AJ11" s="10">
        <f t="shared" si="13"/>
        <v>2.2561080696796148E-4</v>
      </c>
      <c r="AK11" s="10">
        <f t="shared" si="14"/>
        <v>7.6661236645612932E-2</v>
      </c>
      <c r="AL11" s="10">
        <f t="shared" si="15"/>
        <v>2.5076044855165611E-2</v>
      </c>
      <c r="AM11" s="10">
        <f t="shared" si="16"/>
        <v>2.5076044855165611E-2</v>
      </c>
      <c r="AN11" s="10">
        <f t="shared" si="17"/>
        <v>3.7056350569731962E-3</v>
      </c>
      <c r="AO11" s="10">
        <f t="shared" si="18"/>
        <v>6.3216639912570772E-3</v>
      </c>
      <c r="AP11" s="161">
        <f t="shared" si="19"/>
        <v>6.3216639912570772E-3</v>
      </c>
      <c r="AQ11" s="63">
        <f t="shared" si="20"/>
        <v>0.114</v>
      </c>
      <c r="AR11" s="10">
        <f t="shared" si="21"/>
        <v>0.11899999999999999</v>
      </c>
      <c r="AS11" s="10">
        <f t="shared" si="22"/>
        <v>0.11700000000000001</v>
      </c>
      <c r="AT11" s="24">
        <f t="shared" si="23"/>
        <v>0.76</v>
      </c>
      <c r="AU11" s="24">
        <f t="shared" si="24"/>
        <v>0.79</v>
      </c>
      <c r="AV11" s="24">
        <f t="shared" si="25"/>
        <v>0.78</v>
      </c>
      <c r="AW11" s="25">
        <f t="shared" si="26"/>
        <v>4</v>
      </c>
      <c r="AX11" s="25">
        <f t="shared" si="27"/>
        <v>4</v>
      </c>
      <c r="AY11" s="25">
        <f t="shared" si="28"/>
        <v>4</v>
      </c>
    </row>
    <row r="12" spans="1:51" ht="13.15" customHeight="1">
      <c r="A12" s="27">
        <v>10149</v>
      </c>
      <c r="B12" s="27" t="s">
        <v>192</v>
      </c>
      <c r="C12" s="36" t="str">
        <f>Rollover!A12</f>
        <v>Chevrolet</v>
      </c>
      <c r="D12" s="36" t="str">
        <f>Rollover!B12</f>
        <v>Equinox SUV AWD (Early Release)</v>
      </c>
      <c r="E12" s="159" t="s">
        <v>170</v>
      </c>
      <c r="F12" s="160">
        <f>Rollover!C12</f>
        <v>2018</v>
      </c>
      <c r="G12" s="18">
        <v>158.5</v>
      </c>
      <c r="H12" s="19">
        <v>0.16800000000000001</v>
      </c>
      <c r="I12" s="19">
        <v>846.96299999999997</v>
      </c>
      <c r="J12" s="19">
        <v>42.600999999999999</v>
      </c>
      <c r="K12" s="19">
        <v>21.774000000000001</v>
      </c>
      <c r="L12" s="19">
        <v>40.628</v>
      </c>
      <c r="M12" s="19">
        <v>1616.2750000000001</v>
      </c>
      <c r="N12" s="20">
        <v>1551.096</v>
      </c>
      <c r="O12" s="18">
        <v>376.48</v>
      </c>
      <c r="P12" s="19">
        <v>0.26400000000000001</v>
      </c>
      <c r="Q12" s="19">
        <v>679.63</v>
      </c>
      <c r="R12" s="19">
        <v>227.28399999999999</v>
      </c>
      <c r="S12" s="19">
        <v>15.355</v>
      </c>
      <c r="T12" s="19">
        <v>42.204999999999998</v>
      </c>
      <c r="U12" s="19">
        <v>1172.702</v>
      </c>
      <c r="V12" s="20">
        <v>1051.2439999999999</v>
      </c>
      <c r="W12" s="63">
        <f t="shared" si="0"/>
        <v>6.2950693145832285E-4</v>
      </c>
      <c r="X12" s="10">
        <f t="shared" si="1"/>
        <v>5.2344627477449487E-2</v>
      </c>
      <c r="Y12" s="10">
        <f t="shared" si="2"/>
        <v>1.2804984791148742E-4</v>
      </c>
      <c r="Z12" s="10">
        <f t="shared" si="3"/>
        <v>1.8956918852959068E-5</v>
      </c>
      <c r="AA12" s="10">
        <f t="shared" si="4"/>
        <v>5.2344627477449487E-2</v>
      </c>
      <c r="AB12" s="10">
        <f t="shared" si="5"/>
        <v>1.706889117371958E-2</v>
      </c>
      <c r="AC12" s="10">
        <f t="shared" si="6"/>
        <v>1.706889117371958E-2</v>
      </c>
      <c r="AD12" s="10">
        <f t="shared" si="7"/>
        <v>6.9981721586866242E-3</v>
      </c>
      <c r="AE12" s="10">
        <f t="shared" si="8"/>
        <v>6.7667103447439951E-3</v>
      </c>
      <c r="AF12" s="161">
        <f t="shared" si="9"/>
        <v>6.9981721586866242E-3</v>
      </c>
      <c r="AG12" s="125">
        <f t="shared" si="10"/>
        <v>1.9888249625612201E-2</v>
      </c>
      <c r="AH12" s="10">
        <f t="shared" si="11"/>
        <v>6.2553540987783984E-2</v>
      </c>
      <c r="AI12" s="10">
        <f t="shared" si="12"/>
        <v>2.2576392384390741E-4</v>
      </c>
      <c r="AJ12" s="10">
        <f t="shared" si="13"/>
        <v>4.1031095498100002E-5</v>
      </c>
      <c r="AK12" s="10">
        <f t="shared" si="14"/>
        <v>6.2553540987783984E-2</v>
      </c>
      <c r="AL12" s="10">
        <f t="shared" si="15"/>
        <v>1.1214196492842714E-2</v>
      </c>
      <c r="AM12" s="10">
        <f t="shared" si="16"/>
        <v>1.1214196492842714E-2</v>
      </c>
      <c r="AN12" s="10">
        <f t="shared" si="17"/>
        <v>7.3811423383013794E-3</v>
      </c>
      <c r="AO12" s="10">
        <f t="shared" si="18"/>
        <v>6.7331438138789777E-3</v>
      </c>
      <c r="AP12" s="161">
        <f t="shared" si="19"/>
        <v>7.3811423383013794E-3</v>
      </c>
      <c r="AQ12" s="63">
        <f t="shared" si="20"/>
        <v>7.5999999999999998E-2</v>
      </c>
      <c r="AR12" s="10">
        <f t="shared" si="21"/>
        <v>9.8000000000000004E-2</v>
      </c>
      <c r="AS12" s="10">
        <f t="shared" si="22"/>
        <v>8.6999999999999994E-2</v>
      </c>
      <c r="AT12" s="24">
        <f t="shared" si="23"/>
        <v>0.51</v>
      </c>
      <c r="AU12" s="24">
        <f t="shared" si="24"/>
        <v>0.65</v>
      </c>
      <c r="AV12" s="24">
        <f t="shared" si="25"/>
        <v>0.57999999999999996</v>
      </c>
      <c r="AW12" s="25">
        <f t="shared" si="26"/>
        <v>5</v>
      </c>
      <c r="AX12" s="25">
        <f t="shared" si="27"/>
        <v>5</v>
      </c>
      <c r="AY12" s="25">
        <f t="shared" si="28"/>
        <v>5</v>
      </c>
    </row>
    <row r="13" spans="1:51" ht="13.15" customHeight="1">
      <c r="A13" s="43">
        <v>10149</v>
      </c>
      <c r="B13" s="43" t="s">
        <v>192</v>
      </c>
      <c r="C13" s="36" t="str">
        <f>Rollover!A13</f>
        <v>Chevrolet</v>
      </c>
      <c r="D13" s="36" t="str">
        <f>Rollover!B13</f>
        <v>Equinox SUV FWD (Early Release)</v>
      </c>
      <c r="E13" s="159" t="s">
        <v>170</v>
      </c>
      <c r="F13" s="160">
        <f>Rollover!C13</f>
        <v>2018</v>
      </c>
      <c r="G13" s="18">
        <v>158.5</v>
      </c>
      <c r="H13" s="19">
        <v>0.16800000000000001</v>
      </c>
      <c r="I13" s="19">
        <v>846.96299999999997</v>
      </c>
      <c r="J13" s="19">
        <v>42.600999999999999</v>
      </c>
      <c r="K13" s="19">
        <v>21.774000000000001</v>
      </c>
      <c r="L13" s="19">
        <v>40.628</v>
      </c>
      <c r="M13" s="19">
        <v>1616.2750000000001</v>
      </c>
      <c r="N13" s="20">
        <v>1551.096</v>
      </c>
      <c r="O13" s="18">
        <v>376.48</v>
      </c>
      <c r="P13" s="19">
        <v>0.26400000000000001</v>
      </c>
      <c r="Q13" s="19">
        <v>679.63</v>
      </c>
      <c r="R13" s="19">
        <v>227.28399999999999</v>
      </c>
      <c r="S13" s="19">
        <v>15.355</v>
      </c>
      <c r="T13" s="19">
        <v>42.204999999999998</v>
      </c>
      <c r="U13" s="19">
        <v>1172.702</v>
      </c>
      <c r="V13" s="20">
        <v>1051.2439999999999</v>
      </c>
      <c r="W13" s="63">
        <f t="shared" si="0"/>
        <v>6.2950693145832285E-4</v>
      </c>
      <c r="X13" s="10">
        <f t="shared" si="1"/>
        <v>5.2344627477449487E-2</v>
      </c>
      <c r="Y13" s="10">
        <f t="shared" si="2"/>
        <v>1.2804984791148742E-4</v>
      </c>
      <c r="Z13" s="10">
        <f t="shared" si="3"/>
        <v>1.8956918852959068E-5</v>
      </c>
      <c r="AA13" s="10">
        <f t="shared" si="4"/>
        <v>5.2344627477449487E-2</v>
      </c>
      <c r="AB13" s="10">
        <f t="shared" si="5"/>
        <v>1.706889117371958E-2</v>
      </c>
      <c r="AC13" s="10">
        <f t="shared" si="6"/>
        <v>1.706889117371958E-2</v>
      </c>
      <c r="AD13" s="10">
        <f t="shared" si="7"/>
        <v>6.9981721586866242E-3</v>
      </c>
      <c r="AE13" s="10">
        <f t="shared" si="8"/>
        <v>6.7667103447439951E-3</v>
      </c>
      <c r="AF13" s="161">
        <f t="shared" si="9"/>
        <v>6.9981721586866242E-3</v>
      </c>
      <c r="AG13" s="125">
        <f t="shared" si="10"/>
        <v>1.9888249625612201E-2</v>
      </c>
      <c r="AH13" s="10">
        <f t="shared" si="11"/>
        <v>6.2553540987783984E-2</v>
      </c>
      <c r="AI13" s="10">
        <f t="shared" si="12"/>
        <v>2.2576392384390741E-4</v>
      </c>
      <c r="AJ13" s="10">
        <f t="shared" si="13"/>
        <v>4.1031095498100002E-5</v>
      </c>
      <c r="AK13" s="10">
        <f t="shared" si="14"/>
        <v>6.2553540987783984E-2</v>
      </c>
      <c r="AL13" s="10">
        <f t="shared" si="15"/>
        <v>1.1214196492842714E-2</v>
      </c>
      <c r="AM13" s="10">
        <f t="shared" si="16"/>
        <v>1.1214196492842714E-2</v>
      </c>
      <c r="AN13" s="10">
        <f t="shared" si="17"/>
        <v>7.3811423383013794E-3</v>
      </c>
      <c r="AO13" s="10">
        <f t="shared" si="18"/>
        <v>6.7331438138789777E-3</v>
      </c>
      <c r="AP13" s="161">
        <f t="shared" si="19"/>
        <v>7.3811423383013794E-3</v>
      </c>
      <c r="AQ13" s="63">
        <f t="shared" si="20"/>
        <v>7.5999999999999998E-2</v>
      </c>
      <c r="AR13" s="10">
        <f t="shared" si="21"/>
        <v>9.8000000000000004E-2</v>
      </c>
      <c r="AS13" s="10">
        <f t="shared" si="22"/>
        <v>8.6999999999999994E-2</v>
      </c>
      <c r="AT13" s="24">
        <f t="shared" si="23"/>
        <v>0.51</v>
      </c>
      <c r="AU13" s="24">
        <f t="shared" si="24"/>
        <v>0.65</v>
      </c>
      <c r="AV13" s="24">
        <f t="shared" si="25"/>
        <v>0.57999999999999996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13.15" customHeight="1">
      <c r="A14" s="27">
        <v>10149</v>
      </c>
      <c r="B14" s="27" t="s">
        <v>192</v>
      </c>
      <c r="C14" s="162" t="str">
        <f>Rollover!A14</f>
        <v>GMC</v>
      </c>
      <c r="D14" s="162" t="str">
        <f>Rollover!B14</f>
        <v>Terrain SUV AWD (Early Release)</v>
      </c>
      <c r="E14" s="159" t="s">
        <v>170</v>
      </c>
      <c r="F14" s="160">
        <f>Rollover!C14</f>
        <v>2018</v>
      </c>
      <c r="G14" s="28">
        <v>158.5</v>
      </c>
      <c r="H14" s="29">
        <v>0.16800000000000001</v>
      </c>
      <c r="I14" s="29">
        <v>846.96299999999997</v>
      </c>
      <c r="J14" s="29">
        <v>42.600999999999999</v>
      </c>
      <c r="K14" s="29">
        <v>21.774000000000001</v>
      </c>
      <c r="L14" s="29">
        <v>40.628</v>
      </c>
      <c r="M14" s="29">
        <v>1616.2750000000001</v>
      </c>
      <c r="N14" s="30">
        <v>1551.096</v>
      </c>
      <c r="O14" s="28">
        <v>376.48</v>
      </c>
      <c r="P14" s="29">
        <v>0.26400000000000001</v>
      </c>
      <c r="Q14" s="29">
        <v>679.63</v>
      </c>
      <c r="R14" s="29">
        <v>227.28399999999999</v>
      </c>
      <c r="S14" s="29">
        <v>15.355</v>
      </c>
      <c r="T14" s="29">
        <v>42.204999999999998</v>
      </c>
      <c r="U14" s="29">
        <v>1172.702</v>
      </c>
      <c r="V14" s="30">
        <v>1051.2439999999999</v>
      </c>
      <c r="W14" s="63">
        <f t="shared" si="0"/>
        <v>6.2950693145832285E-4</v>
      </c>
      <c r="X14" s="10">
        <f t="shared" si="1"/>
        <v>5.2344627477449487E-2</v>
      </c>
      <c r="Y14" s="10">
        <f t="shared" si="2"/>
        <v>1.2804984791148742E-4</v>
      </c>
      <c r="Z14" s="10">
        <f t="shared" si="3"/>
        <v>1.8956918852959068E-5</v>
      </c>
      <c r="AA14" s="10">
        <f t="shared" si="4"/>
        <v>5.2344627477449487E-2</v>
      </c>
      <c r="AB14" s="10">
        <f t="shared" si="5"/>
        <v>1.706889117371958E-2</v>
      </c>
      <c r="AC14" s="10">
        <f t="shared" si="6"/>
        <v>1.706889117371958E-2</v>
      </c>
      <c r="AD14" s="10">
        <f t="shared" si="7"/>
        <v>6.9981721586866242E-3</v>
      </c>
      <c r="AE14" s="10">
        <f t="shared" si="8"/>
        <v>6.7667103447439951E-3</v>
      </c>
      <c r="AF14" s="161">
        <f t="shared" si="9"/>
        <v>6.9981721586866242E-3</v>
      </c>
      <c r="AG14" s="125">
        <f t="shared" si="10"/>
        <v>1.9888249625612201E-2</v>
      </c>
      <c r="AH14" s="10">
        <f t="shared" si="11"/>
        <v>6.2553540987783984E-2</v>
      </c>
      <c r="AI14" s="10">
        <f t="shared" si="12"/>
        <v>2.2576392384390741E-4</v>
      </c>
      <c r="AJ14" s="10">
        <f t="shared" si="13"/>
        <v>4.1031095498100002E-5</v>
      </c>
      <c r="AK14" s="10">
        <f t="shared" si="14"/>
        <v>6.2553540987783984E-2</v>
      </c>
      <c r="AL14" s="10">
        <f t="shared" si="15"/>
        <v>1.1214196492842714E-2</v>
      </c>
      <c r="AM14" s="10">
        <f t="shared" si="16"/>
        <v>1.1214196492842714E-2</v>
      </c>
      <c r="AN14" s="10">
        <f t="shared" si="17"/>
        <v>7.3811423383013794E-3</v>
      </c>
      <c r="AO14" s="10">
        <f t="shared" si="18"/>
        <v>6.7331438138789777E-3</v>
      </c>
      <c r="AP14" s="161">
        <f t="shared" si="19"/>
        <v>7.3811423383013794E-3</v>
      </c>
      <c r="AQ14" s="63">
        <f t="shared" si="20"/>
        <v>7.5999999999999998E-2</v>
      </c>
      <c r="AR14" s="10">
        <f t="shared" si="21"/>
        <v>9.8000000000000004E-2</v>
      </c>
      <c r="AS14" s="10">
        <f t="shared" si="22"/>
        <v>8.6999999999999994E-2</v>
      </c>
      <c r="AT14" s="24">
        <f t="shared" si="23"/>
        <v>0.51</v>
      </c>
      <c r="AU14" s="24">
        <f t="shared" si="24"/>
        <v>0.65</v>
      </c>
      <c r="AV14" s="24">
        <f t="shared" si="25"/>
        <v>0.57999999999999996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 ht="13.15" customHeight="1">
      <c r="A15" s="43">
        <v>10149</v>
      </c>
      <c r="B15" s="43" t="s">
        <v>192</v>
      </c>
      <c r="C15" s="162" t="str">
        <f>Rollover!A15</f>
        <v>GMC</v>
      </c>
      <c r="D15" s="162" t="str">
        <f>Rollover!B15</f>
        <v>Terrain SUV FWD (Early Release)</v>
      </c>
      <c r="E15" s="159" t="s">
        <v>170</v>
      </c>
      <c r="F15" s="160">
        <f>Rollover!C15</f>
        <v>2018</v>
      </c>
      <c r="G15" s="28">
        <v>158.5</v>
      </c>
      <c r="H15" s="29">
        <v>0.16800000000000001</v>
      </c>
      <c r="I15" s="29">
        <v>846.96299999999997</v>
      </c>
      <c r="J15" s="29">
        <v>42.600999999999999</v>
      </c>
      <c r="K15" s="29">
        <v>21.774000000000001</v>
      </c>
      <c r="L15" s="29">
        <v>40.628</v>
      </c>
      <c r="M15" s="29">
        <v>1616.2750000000001</v>
      </c>
      <c r="N15" s="30">
        <v>1551.096</v>
      </c>
      <c r="O15" s="28">
        <v>376.48</v>
      </c>
      <c r="P15" s="29">
        <v>0.26400000000000001</v>
      </c>
      <c r="Q15" s="29">
        <v>679.63</v>
      </c>
      <c r="R15" s="29">
        <v>227.28399999999999</v>
      </c>
      <c r="S15" s="29">
        <v>15.355</v>
      </c>
      <c r="T15" s="29">
        <v>42.204999999999998</v>
      </c>
      <c r="U15" s="29">
        <v>1172.702</v>
      </c>
      <c r="V15" s="30">
        <v>1051.2439999999999</v>
      </c>
      <c r="W15" s="63">
        <f t="shared" si="0"/>
        <v>6.2950693145832285E-4</v>
      </c>
      <c r="X15" s="10">
        <f t="shared" si="1"/>
        <v>5.2344627477449487E-2</v>
      </c>
      <c r="Y15" s="10">
        <f t="shared" si="2"/>
        <v>1.2804984791148742E-4</v>
      </c>
      <c r="Z15" s="10">
        <f t="shared" si="3"/>
        <v>1.8956918852959068E-5</v>
      </c>
      <c r="AA15" s="10">
        <f t="shared" si="4"/>
        <v>5.2344627477449487E-2</v>
      </c>
      <c r="AB15" s="10">
        <f t="shared" si="5"/>
        <v>1.706889117371958E-2</v>
      </c>
      <c r="AC15" s="10">
        <f t="shared" si="6"/>
        <v>1.706889117371958E-2</v>
      </c>
      <c r="AD15" s="10">
        <f t="shared" si="7"/>
        <v>6.9981721586866242E-3</v>
      </c>
      <c r="AE15" s="10">
        <f t="shared" si="8"/>
        <v>6.7667103447439951E-3</v>
      </c>
      <c r="AF15" s="161">
        <f t="shared" si="9"/>
        <v>6.9981721586866242E-3</v>
      </c>
      <c r="AG15" s="125">
        <f t="shared" si="10"/>
        <v>1.9888249625612201E-2</v>
      </c>
      <c r="AH15" s="10">
        <f t="shared" si="11"/>
        <v>6.2553540987783984E-2</v>
      </c>
      <c r="AI15" s="10">
        <f t="shared" si="12"/>
        <v>2.2576392384390741E-4</v>
      </c>
      <c r="AJ15" s="10">
        <f t="shared" si="13"/>
        <v>4.1031095498100002E-5</v>
      </c>
      <c r="AK15" s="10">
        <f t="shared" si="14"/>
        <v>6.2553540987783984E-2</v>
      </c>
      <c r="AL15" s="10">
        <f t="shared" si="15"/>
        <v>1.1214196492842714E-2</v>
      </c>
      <c r="AM15" s="10">
        <f t="shared" si="16"/>
        <v>1.1214196492842714E-2</v>
      </c>
      <c r="AN15" s="10">
        <f t="shared" si="17"/>
        <v>7.3811423383013794E-3</v>
      </c>
      <c r="AO15" s="10">
        <f t="shared" si="18"/>
        <v>6.7331438138789777E-3</v>
      </c>
      <c r="AP15" s="161">
        <f t="shared" si="19"/>
        <v>7.3811423383013794E-3</v>
      </c>
      <c r="AQ15" s="63">
        <f t="shared" si="20"/>
        <v>7.5999999999999998E-2</v>
      </c>
      <c r="AR15" s="10">
        <f t="shared" si="21"/>
        <v>9.8000000000000004E-2</v>
      </c>
      <c r="AS15" s="10">
        <f t="shared" si="22"/>
        <v>8.6999999999999994E-2</v>
      </c>
      <c r="AT15" s="24">
        <f t="shared" si="23"/>
        <v>0.51</v>
      </c>
      <c r="AU15" s="24">
        <f t="shared" si="24"/>
        <v>0.65</v>
      </c>
      <c r="AV15" s="24">
        <f t="shared" si="25"/>
        <v>0.57999999999999996</v>
      </c>
      <c r="AW15" s="25">
        <f t="shared" si="26"/>
        <v>5</v>
      </c>
      <c r="AX15" s="25">
        <f t="shared" si="27"/>
        <v>5</v>
      </c>
      <c r="AY15" s="25">
        <f t="shared" si="28"/>
        <v>5</v>
      </c>
    </row>
    <row r="16" spans="1:51" ht="13.15" customHeight="1">
      <c r="A16" s="27">
        <v>10149</v>
      </c>
      <c r="B16" s="27" t="s">
        <v>192</v>
      </c>
      <c r="C16" s="36" t="str">
        <f>Rollover!A16</f>
        <v>Chevrolet</v>
      </c>
      <c r="D16" s="36" t="str">
        <f>Rollover!B16</f>
        <v>Equinox SUV AWD (Later Release)</v>
      </c>
      <c r="E16" s="159" t="s">
        <v>170</v>
      </c>
      <c r="F16" s="160">
        <f>Rollover!C16</f>
        <v>2018</v>
      </c>
      <c r="G16" s="18">
        <v>158.5</v>
      </c>
      <c r="H16" s="19">
        <v>0.16800000000000001</v>
      </c>
      <c r="I16" s="19">
        <v>846.96299999999997</v>
      </c>
      <c r="J16" s="19">
        <v>42.600999999999999</v>
      </c>
      <c r="K16" s="19">
        <v>21.774000000000001</v>
      </c>
      <c r="L16" s="19">
        <v>40.628</v>
      </c>
      <c r="M16" s="19">
        <v>1616.2750000000001</v>
      </c>
      <c r="N16" s="20">
        <v>1551.096</v>
      </c>
      <c r="O16" s="18">
        <v>376.48</v>
      </c>
      <c r="P16" s="19">
        <v>0.26400000000000001</v>
      </c>
      <c r="Q16" s="19">
        <v>679.63</v>
      </c>
      <c r="R16" s="19">
        <v>227.28399999999999</v>
      </c>
      <c r="S16" s="19">
        <v>15.355</v>
      </c>
      <c r="T16" s="19">
        <v>42.204999999999998</v>
      </c>
      <c r="U16" s="19">
        <v>1172.702</v>
      </c>
      <c r="V16" s="20">
        <v>1051.2439999999999</v>
      </c>
      <c r="W16" s="63">
        <f t="shared" si="0"/>
        <v>6.2950693145832285E-4</v>
      </c>
      <c r="X16" s="10">
        <f t="shared" si="1"/>
        <v>5.2344627477449487E-2</v>
      </c>
      <c r="Y16" s="10">
        <f t="shared" si="2"/>
        <v>1.2804984791148742E-4</v>
      </c>
      <c r="Z16" s="10">
        <f t="shared" si="3"/>
        <v>1.8956918852959068E-5</v>
      </c>
      <c r="AA16" s="10">
        <f t="shared" si="4"/>
        <v>5.2344627477449487E-2</v>
      </c>
      <c r="AB16" s="10">
        <f t="shared" si="5"/>
        <v>1.706889117371958E-2</v>
      </c>
      <c r="AC16" s="10">
        <f t="shared" si="6"/>
        <v>1.706889117371958E-2</v>
      </c>
      <c r="AD16" s="10">
        <f t="shared" si="7"/>
        <v>6.9981721586866242E-3</v>
      </c>
      <c r="AE16" s="10">
        <f t="shared" si="8"/>
        <v>6.7667103447439951E-3</v>
      </c>
      <c r="AF16" s="161">
        <f t="shared" si="9"/>
        <v>6.9981721586866242E-3</v>
      </c>
      <c r="AG16" s="125">
        <f t="shared" si="10"/>
        <v>1.9888249625612201E-2</v>
      </c>
      <c r="AH16" s="10">
        <f t="shared" si="11"/>
        <v>6.2553540987783984E-2</v>
      </c>
      <c r="AI16" s="10">
        <f t="shared" si="12"/>
        <v>2.2576392384390741E-4</v>
      </c>
      <c r="AJ16" s="10">
        <f t="shared" si="13"/>
        <v>4.1031095498100002E-5</v>
      </c>
      <c r="AK16" s="10">
        <f t="shared" si="14"/>
        <v>6.2553540987783984E-2</v>
      </c>
      <c r="AL16" s="10">
        <f t="shared" si="15"/>
        <v>1.1214196492842714E-2</v>
      </c>
      <c r="AM16" s="10">
        <f t="shared" si="16"/>
        <v>1.1214196492842714E-2</v>
      </c>
      <c r="AN16" s="10">
        <f t="shared" si="17"/>
        <v>7.3811423383013794E-3</v>
      </c>
      <c r="AO16" s="10">
        <f t="shared" si="18"/>
        <v>6.7331438138789777E-3</v>
      </c>
      <c r="AP16" s="161">
        <f t="shared" si="19"/>
        <v>7.3811423383013794E-3</v>
      </c>
      <c r="AQ16" s="63">
        <f t="shared" si="20"/>
        <v>7.5999999999999998E-2</v>
      </c>
      <c r="AR16" s="10">
        <f t="shared" si="21"/>
        <v>9.8000000000000004E-2</v>
      </c>
      <c r="AS16" s="10">
        <f t="shared" si="22"/>
        <v>8.6999999999999994E-2</v>
      </c>
      <c r="AT16" s="24">
        <f t="shared" si="23"/>
        <v>0.51</v>
      </c>
      <c r="AU16" s="24">
        <f t="shared" si="24"/>
        <v>0.65</v>
      </c>
      <c r="AV16" s="24">
        <f t="shared" si="25"/>
        <v>0.57999999999999996</v>
      </c>
      <c r="AW16" s="25">
        <f t="shared" si="26"/>
        <v>5</v>
      </c>
      <c r="AX16" s="25">
        <f t="shared" si="27"/>
        <v>5</v>
      </c>
      <c r="AY16" s="25">
        <f t="shared" si="28"/>
        <v>5</v>
      </c>
    </row>
    <row r="17" spans="1:51" ht="13.15" customHeight="1">
      <c r="A17" s="43">
        <v>10149</v>
      </c>
      <c r="B17" s="43" t="s">
        <v>192</v>
      </c>
      <c r="C17" s="36" t="str">
        <f>Rollover!A17</f>
        <v>Chevrolet</v>
      </c>
      <c r="D17" s="36" t="str">
        <f>Rollover!B17</f>
        <v>Equinox SUV FWD (Later Release)</v>
      </c>
      <c r="E17" s="159" t="s">
        <v>170</v>
      </c>
      <c r="F17" s="160">
        <f>Rollover!C17</f>
        <v>2018</v>
      </c>
      <c r="G17" s="18">
        <v>158.5</v>
      </c>
      <c r="H17" s="19">
        <v>0.16800000000000001</v>
      </c>
      <c r="I17" s="19">
        <v>846.96299999999997</v>
      </c>
      <c r="J17" s="19">
        <v>42.600999999999999</v>
      </c>
      <c r="K17" s="19">
        <v>21.774000000000001</v>
      </c>
      <c r="L17" s="19">
        <v>40.628</v>
      </c>
      <c r="M17" s="19">
        <v>1616.2750000000001</v>
      </c>
      <c r="N17" s="20">
        <v>1551.096</v>
      </c>
      <c r="O17" s="18">
        <v>376.48</v>
      </c>
      <c r="P17" s="19">
        <v>0.26400000000000001</v>
      </c>
      <c r="Q17" s="19">
        <v>679.63</v>
      </c>
      <c r="R17" s="19">
        <v>227.28399999999999</v>
      </c>
      <c r="S17" s="19">
        <v>15.355</v>
      </c>
      <c r="T17" s="19">
        <v>42.204999999999998</v>
      </c>
      <c r="U17" s="19">
        <v>1172.702</v>
      </c>
      <c r="V17" s="20">
        <v>1051.2439999999999</v>
      </c>
      <c r="W17" s="63">
        <f t="shared" si="0"/>
        <v>6.2950693145832285E-4</v>
      </c>
      <c r="X17" s="10">
        <f t="shared" si="1"/>
        <v>5.2344627477449487E-2</v>
      </c>
      <c r="Y17" s="10">
        <f t="shared" si="2"/>
        <v>1.2804984791148742E-4</v>
      </c>
      <c r="Z17" s="10">
        <f t="shared" si="3"/>
        <v>1.8956918852959068E-5</v>
      </c>
      <c r="AA17" s="10">
        <f t="shared" si="4"/>
        <v>5.2344627477449487E-2</v>
      </c>
      <c r="AB17" s="10">
        <f t="shared" si="5"/>
        <v>1.706889117371958E-2</v>
      </c>
      <c r="AC17" s="10">
        <f t="shared" si="6"/>
        <v>1.706889117371958E-2</v>
      </c>
      <c r="AD17" s="10">
        <f t="shared" si="7"/>
        <v>6.9981721586866242E-3</v>
      </c>
      <c r="AE17" s="10">
        <f t="shared" si="8"/>
        <v>6.7667103447439951E-3</v>
      </c>
      <c r="AF17" s="161">
        <f t="shared" si="9"/>
        <v>6.9981721586866242E-3</v>
      </c>
      <c r="AG17" s="125">
        <f t="shared" si="10"/>
        <v>1.9888249625612201E-2</v>
      </c>
      <c r="AH17" s="10">
        <f t="shared" si="11"/>
        <v>6.2553540987783984E-2</v>
      </c>
      <c r="AI17" s="10">
        <f t="shared" si="12"/>
        <v>2.2576392384390741E-4</v>
      </c>
      <c r="AJ17" s="10">
        <f t="shared" si="13"/>
        <v>4.1031095498100002E-5</v>
      </c>
      <c r="AK17" s="10">
        <f t="shared" si="14"/>
        <v>6.2553540987783984E-2</v>
      </c>
      <c r="AL17" s="10">
        <f t="shared" si="15"/>
        <v>1.1214196492842714E-2</v>
      </c>
      <c r="AM17" s="10">
        <f t="shared" si="16"/>
        <v>1.1214196492842714E-2</v>
      </c>
      <c r="AN17" s="10">
        <f t="shared" si="17"/>
        <v>7.3811423383013794E-3</v>
      </c>
      <c r="AO17" s="10">
        <f t="shared" si="18"/>
        <v>6.7331438138789777E-3</v>
      </c>
      <c r="AP17" s="161">
        <f t="shared" si="19"/>
        <v>7.3811423383013794E-3</v>
      </c>
      <c r="AQ17" s="63">
        <f t="shared" si="20"/>
        <v>7.5999999999999998E-2</v>
      </c>
      <c r="AR17" s="10">
        <f t="shared" si="21"/>
        <v>9.8000000000000004E-2</v>
      </c>
      <c r="AS17" s="10">
        <f t="shared" si="22"/>
        <v>8.6999999999999994E-2</v>
      </c>
      <c r="AT17" s="24">
        <f t="shared" si="23"/>
        <v>0.51</v>
      </c>
      <c r="AU17" s="24">
        <f t="shared" si="24"/>
        <v>0.65</v>
      </c>
      <c r="AV17" s="24">
        <f t="shared" si="25"/>
        <v>0.57999999999999996</v>
      </c>
      <c r="AW17" s="25">
        <f t="shared" si="26"/>
        <v>5</v>
      </c>
      <c r="AX17" s="25">
        <f t="shared" si="27"/>
        <v>5</v>
      </c>
      <c r="AY17" s="25">
        <f t="shared" si="28"/>
        <v>5</v>
      </c>
    </row>
    <row r="18" spans="1:51" ht="13.15" customHeight="1">
      <c r="A18" s="27">
        <v>10149</v>
      </c>
      <c r="B18" s="27" t="s">
        <v>192</v>
      </c>
      <c r="C18" s="162" t="str">
        <f>Rollover!A18</f>
        <v>GMC</v>
      </c>
      <c r="D18" s="162" t="str">
        <f>Rollover!B18</f>
        <v>Terrain SUV AWD (Later Release)</v>
      </c>
      <c r="E18" s="159" t="s">
        <v>170</v>
      </c>
      <c r="F18" s="160">
        <f>Rollover!C18</f>
        <v>2018</v>
      </c>
      <c r="G18" s="28">
        <v>158.5</v>
      </c>
      <c r="H18" s="29">
        <v>0.16800000000000001</v>
      </c>
      <c r="I18" s="29">
        <v>846.96299999999997</v>
      </c>
      <c r="J18" s="29">
        <v>42.600999999999999</v>
      </c>
      <c r="K18" s="29">
        <v>21.774000000000001</v>
      </c>
      <c r="L18" s="29">
        <v>40.628</v>
      </c>
      <c r="M18" s="29">
        <v>1616.2750000000001</v>
      </c>
      <c r="N18" s="30">
        <v>1551.096</v>
      </c>
      <c r="O18" s="28">
        <v>376.48</v>
      </c>
      <c r="P18" s="29">
        <v>0.26400000000000001</v>
      </c>
      <c r="Q18" s="29">
        <v>679.63</v>
      </c>
      <c r="R18" s="29">
        <v>227.28399999999999</v>
      </c>
      <c r="S18" s="29">
        <v>15.355</v>
      </c>
      <c r="T18" s="29">
        <v>42.204999999999998</v>
      </c>
      <c r="U18" s="29">
        <v>1172.702</v>
      </c>
      <c r="V18" s="30">
        <v>1051.2439999999999</v>
      </c>
      <c r="W18" s="63">
        <f t="shared" si="0"/>
        <v>6.2950693145832285E-4</v>
      </c>
      <c r="X18" s="10">
        <f t="shared" si="1"/>
        <v>5.2344627477449487E-2</v>
      </c>
      <c r="Y18" s="10">
        <f t="shared" si="2"/>
        <v>1.2804984791148742E-4</v>
      </c>
      <c r="Z18" s="10">
        <f t="shared" si="3"/>
        <v>1.8956918852959068E-5</v>
      </c>
      <c r="AA18" s="10">
        <f t="shared" si="4"/>
        <v>5.2344627477449487E-2</v>
      </c>
      <c r="AB18" s="10">
        <f t="shared" si="5"/>
        <v>1.706889117371958E-2</v>
      </c>
      <c r="AC18" s="10">
        <f t="shared" si="6"/>
        <v>1.706889117371958E-2</v>
      </c>
      <c r="AD18" s="10">
        <f t="shared" si="7"/>
        <v>6.9981721586866242E-3</v>
      </c>
      <c r="AE18" s="10">
        <f t="shared" si="8"/>
        <v>6.7667103447439951E-3</v>
      </c>
      <c r="AF18" s="161">
        <f t="shared" si="9"/>
        <v>6.9981721586866242E-3</v>
      </c>
      <c r="AG18" s="125">
        <f t="shared" si="10"/>
        <v>1.9888249625612201E-2</v>
      </c>
      <c r="AH18" s="10">
        <f t="shared" si="11"/>
        <v>6.2553540987783984E-2</v>
      </c>
      <c r="AI18" s="10">
        <f t="shared" si="12"/>
        <v>2.2576392384390741E-4</v>
      </c>
      <c r="AJ18" s="10">
        <f t="shared" si="13"/>
        <v>4.1031095498100002E-5</v>
      </c>
      <c r="AK18" s="10">
        <f t="shared" si="14"/>
        <v>6.2553540987783984E-2</v>
      </c>
      <c r="AL18" s="10">
        <f t="shared" si="15"/>
        <v>1.1214196492842714E-2</v>
      </c>
      <c r="AM18" s="10">
        <f t="shared" si="16"/>
        <v>1.1214196492842714E-2</v>
      </c>
      <c r="AN18" s="10">
        <f t="shared" si="17"/>
        <v>7.3811423383013794E-3</v>
      </c>
      <c r="AO18" s="10">
        <f t="shared" si="18"/>
        <v>6.7331438138789777E-3</v>
      </c>
      <c r="AP18" s="161">
        <f t="shared" si="19"/>
        <v>7.3811423383013794E-3</v>
      </c>
      <c r="AQ18" s="63">
        <f t="shared" si="20"/>
        <v>7.5999999999999998E-2</v>
      </c>
      <c r="AR18" s="10">
        <f t="shared" si="21"/>
        <v>9.8000000000000004E-2</v>
      </c>
      <c r="AS18" s="10">
        <f t="shared" si="22"/>
        <v>8.6999999999999994E-2</v>
      </c>
      <c r="AT18" s="24">
        <f t="shared" si="23"/>
        <v>0.51</v>
      </c>
      <c r="AU18" s="24">
        <f t="shared" si="24"/>
        <v>0.65</v>
      </c>
      <c r="AV18" s="24">
        <f t="shared" si="25"/>
        <v>0.57999999999999996</v>
      </c>
      <c r="AW18" s="25">
        <f t="shared" si="26"/>
        <v>5</v>
      </c>
      <c r="AX18" s="25">
        <f t="shared" si="27"/>
        <v>5</v>
      </c>
      <c r="AY18" s="25">
        <f t="shared" si="28"/>
        <v>5</v>
      </c>
    </row>
    <row r="19" spans="1:51" ht="13.15" customHeight="1">
      <c r="A19" s="43">
        <v>10149</v>
      </c>
      <c r="B19" s="43" t="s">
        <v>192</v>
      </c>
      <c r="C19" s="162" t="str">
        <f>Rollover!A19</f>
        <v>GMC</v>
      </c>
      <c r="D19" s="162" t="str">
        <f>Rollover!B19</f>
        <v>Terrain SUV FWD (Later Release)</v>
      </c>
      <c r="E19" s="159" t="s">
        <v>170</v>
      </c>
      <c r="F19" s="160">
        <f>Rollover!C19</f>
        <v>2018</v>
      </c>
      <c r="G19" s="28">
        <v>158.5</v>
      </c>
      <c r="H19" s="29">
        <v>0.16800000000000001</v>
      </c>
      <c r="I19" s="29">
        <v>846.96299999999997</v>
      </c>
      <c r="J19" s="29">
        <v>42.600999999999999</v>
      </c>
      <c r="K19" s="29">
        <v>21.774000000000001</v>
      </c>
      <c r="L19" s="29">
        <v>40.628</v>
      </c>
      <c r="M19" s="29">
        <v>1616.2750000000001</v>
      </c>
      <c r="N19" s="30">
        <v>1551.096</v>
      </c>
      <c r="O19" s="28">
        <v>376.48</v>
      </c>
      <c r="P19" s="29">
        <v>0.26400000000000001</v>
      </c>
      <c r="Q19" s="29">
        <v>679.63</v>
      </c>
      <c r="R19" s="29">
        <v>227.28399999999999</v>
      </c>
      <c r="S19" s="29">
        <v>15.355</v>
      </c>
      <c r="T19" s="29">
        <v>42.204999999999998</v>
      </c>
      <c r="U19" s="29">
        <v>1172.702</v>
      </c>
      <c r="V19" s="30">
        <v>1051.2439999999999</v>
      </c>
      <c r="W19" s="63">
        <f t="shared" si="0"/>
        <v>6.2950693145832285E-4</v>
      </c>
      <c r="X19" s="10">
        <f t="shared" si="1"/>
        <v>5.2344627477449487E-2</v>
      </c>
      <c r="Y19" s="10">
        <f t="shared" si="2"/>
        <v>1.2804984791148742E-4</v>
      </c>
      <c r="Z19" s="10">
        <f t="shared" si="3"/>
        <v>1.8956918852959068E-5</v>
      </c>
      <c r="AA19" s="10">
        <f t="shared" si="4"/>
        <v>5.2344627477449487E-2</v>
      </c>
      <c r="AB19" s="10">
        <f t="shared" si="5"/>
        <v>1.706889117371958E-2</v>
      </c>
      <c r="AC19" s="10">
        <f t="shared" si="6"/>
        <v>1.706889117371958E-2</v>
      </c>
      <c r="AD19" s="10">
        <f t="shared" si="7"/>
        <v>6.9981721586866242E-3</v>
      </c>
      <c r="AE19" s="10">
        <f t="shared" si="8"/>
        <v>6.7667103447439951E-3</v>
      </c>
      <c r="AF19" s="161">
        <f t="shared" si="9"/>
        <v>6.9981721586866242E-3</v>
      </c>
      <c r="AG19" s="125">
        <f t="shared" si="10"/>
        <v>1.9888249625612201E-2</v>
      </c>
      <c r="AH19" s="10">
        <f t="shared" si="11"/>
        <v>6.2553540987783984E-2</v>
      </c>
      <c r="AI19" s="10">
        <f t="shared" si="12"/>
        <v>2.2576392384390741E-4</v>
      </c>
      <c r="AJ19" s="10">
        <f t="shared" si="13"/>
        <v>4.1031095498100002E-5</v>
      </c>
      <c r="AK19" s="10">
        <f t="shared" si="14"/>
        <v>6.2553540987783984E-2</v>
      </c>
      <c r="AL19" s="10">
        <f t="shared" si="15"/>
        <v>1.1214196492842714E-2</v>
      </c>
      <c r="AM19" s="10">
        <f t="shared" si="16"/>
        <v>1.1214196492842714E-2</v>
      </c>
      <c r="AN19" s="10">
        <f t="shared" si="17"/>
        <v>7.3811423383013794E-3</v>
      </c>
      <c r="AO19" s="10">
        <f t="shared" si="18"/>
        <v>6.7331438138789777E-3</v>
      </c>
      <c r="AP19" s="161">
        <f t="shared" si="19"/>
        <v>7.3811423383013794E-3</v>
      </c>
      <c r="AQ19" s="63">
        <f t="shared" si="20"/>
        <v>7.5999999999999998E-2</v>
      </c>
      <c r="AR19" s="10">
        <f t="shared" si="21"/>
        <v>9.8000000000000004E-2</v>
      </c>
      <c r="AS19" s="10">
        <f t="shared" si="22"/>
        <v>8.6999999999999994E-2</v>
      </c>
      <c r="AT19" s="24">
        <f t="shared" si="23"/>
        <v>0.51</v>
      </c>
      <c r="AU19" s="24">
        <f t="shared" si="24"/>
        <v>0.65</v>
      </c>
      <c r="AV19" s="24">
        <f t="shared" si="25"/>
        <v>0.57999999999999996</v>
      </c>
      <c r="AW19" s="25">
        <f t="shared" si="26"/>
        <v>5</v>
      </c>
      <c r="AX19" s="25">
        <f t="shared" si="27"/>
        <v>5</v>
      </c>
      <c r="AY19" s="25">
        <f t="shared" si="28"/>
        <v>5</v>
      </c>
    </row>
    <row r="20" spans="1:51" ht="13.15" customHeight="1">
      <c r="A20" s="43">
        <v>10156</v>
      </c>
      <c r="B20" s="43" t="s">
        <v>212</v>
      </c>
      <c r="C20" s="36" t="str">
        <f>Rollover!A20</f>
        <v>Chevrolet</v>
      </c>
      <c r="D20" s="36" t="str">
        <f>Rollover!B20</f>
        <v xml:space="preserve"> Traverse SUV AWD </v>
      </c>
      <c r="E20" s="159" t="s">
        <v>173</v>
      </c>
      <c r="F20" s="160">
        <f>Rollover!C20</f>
        <v>2018</v>
      </c>
      <c r="G20" s="28">
        <v>215.714</v>
      </c>
      <c r="H20" s="29">
        <v>0.156</v>
      </c>
      <c r="I20" s="29">
        <v>882.65700000000004</v>
      </c>
      <c r="J20" s="29">
        <v>343.53800000000001</v>
      </c>
      <c r="K20" s="29">
        <v>20.873000000000001</v>
      </c>
      <c r="L20" s="29">
        <v>39.57</v>
      </c>
      <c r="M20" s="29">
        <v>237.143</v>
      </c>
      <c r="N20" s="30">
        <v>180.13300000000001</v>
      </c>
      <c r="O20" s="28">
        <v>333.35399999999998</v>
      </c>
      <c r="P20" s="29">
        <v>0.35199999999999998</v>
      </c>
      <c r="Q20" s="29">
        <v>567.82500000000005</v>
      </c>
      <c r="R20" s="29">
        <v>227.6</v>
      </c>
      <c r="S20" s="29">
        <v>23.516999999999999</v>
      </c>
      <c r="T20" s="29">
        <v>36.591999999999999</v>
      </c>
      <c r="U20" s="29">
        <v>1147.22</v>
      </c>
      <c r="V20" s="30">
        <v>590.49</v>
      </c>
      <c r="W20" s="63">
        <f t="shared" si="0"/>
        <v>2.4873626885239036E-3</v>
      </c>
      <c r="X20" s="10">
        <f t="shared" si="1"/>
        <v>5.1185005691356825E-2</v>
      </c>
      <c r="Y20" s="10">
        <f t="shared" si="2"/>
        <v>1.393768682184099E-4</v>
      </c>
      <c r="Z20" s="10">
        <f t="shared" si="3"/>
        <v>3.8740073960969515E-5</v>
      </c>
      <c r="AA20" s="10">
        <f t="shared" si="4"/>
        <v>5.1185005691356825E-2</v>
      </c>
      <c r="AB20" s="10">
        <f t="shared" si="5"/>
        <v>1.5088855642870068E-2</v>
      </c>
      <c r="AC20" s="10">
        <f t="shared" si="6"/>
        <v>1.5088855642870068E-2</v>
      </c>
      <c r="AD20" s="10">
        <f t="shared" si="7"/>
        <v>3.4302687680944871E-3</v>
      </c>
      <c r="AE20" s="10">
        <f t="shared" si="8"/>
        <v>3.3304797000602905E-3</v>
      </c>
      <c r="AF20" s="161">
        <f t="shared" si="9"/>
        <v>3.4302687680944871E-3</v>
      </c>
      <c r="AG20" s="125">
        <f t="shared" si="10"/>
        <v>1.3193365695231838E-2</v>
      </c>
      <c r="AH20" s="10">
        <f t="shared" si="11"/>
        <v>7.3516770117494454E-2</v>
      </c>
      <c r="AI20" s="10">
        <f t="shared" si="12"/>
        <v>1.4812591233294967E-4</v>
      </c>
      <c r="AJ20" s="10">
        <f t="shared" si="13"/>
        <v>4.1080003781674165E-5</v>
      </c>
      <c r="AK20" s="10">
        <f t="shared" si="14"/>
        <v>7.3516770117494454E-2</v>
      </c>
      <c r="AL20" s="10">
        <f t="shared" si="15"/>
        <v>4.0647210542914008E-2</v>
      </c>
      <c r="AM20" s="10">
        <f t="shared" si="16"/>
        <v>4.0647210542914008E-2</v>
      </c>
      <c r="AN20" s="10">
        <f t="shared" si="17"/>
        <v>7.2402490869923784E-3</v>
      </c>
      <c r="AO20" s="10">
        <f t="shared" si="18"/>
        <v>4.7492610397593107E-3</v>
      </c>
      <c r="AP20" s="161">
        <f t="shared" si="19"/>
        <v>7.2402490869923784E-3</v>
      </c>
      <c r="AQ20" s="63">
        <f t="shared" si="20"/>
        <v>7.0999999999999994E-2</v>
      </c>
      <c r="AR20" s="10">
        <f t="shared" si="21"/>
        <v>0.129</v>
      </c>
      <c r="AS20" s="10">
        <f t="shared" si="22"/>
        <v>0.1</v>
      </c>
      <c r="AT20" s="24">
        <f t="shared" si="23"/>
        <v>0.47</v>
      </c>
      <c r="AU20" s="24">
        <f t="shared" si="24"/>
        <v>0.86</v>
      </c>
      <c r="AV20" s="24">
        <f t="shared" si="25"/>
        <v>0.67</v>
      </c>
      <c r="AW20" s="25">
        <f t="shared" si="26"/>
        <v>5</v>
      </c>
      <c r="AX20" s="25">
        <f t="shared" si="27"/>
        <v>4</v>
      </c>
      <c r="AY20" s="25">
        <f t="shared" si="28"/>
        <v>4</v>
      </c>
    </row>
    <row r="21" spans="1:51" ht="13.15" customHeight="1">
      <c r="A21" s="43">
        <v>10156</v>
      </c>
      <c r="B21" s="43" t="s">
        <v>212</v>
      </c>
      <c r="C21" s="36" t="str">
        <f>Rollover!A21</f>
        <v>Chevrolet</v>
      </c>
      <c r="D21" s="36" t="str">
        <f>Rollover!B21</f>
        <v xml:space="preserve"> Traverse SUV FWD </v>
      </c>
      <c r="E21" s="159" t="s">
        <v>173</v>
      </c>
      <c r="F21" s="160">
        <f>Rollover!C21</f>
        <v>2018</v>
      </c>
      <c r="G21" s="18">
        <v>215.714</v>
      </c>
      <c r="H21" s="19">
        <v>0.156</v>
      </c>
      <c r="I21" s="19">
        <v>882.65700000000004</v>
      </c>
      <c r="J21" s="19">
        <v>343.53800000000001</v>
      </c>
      <c r="K21" s="19">
        <v>20.873000000000001</v>
      </c>
      <c r="L21" s="19">
        <v>39.57</v>
      </c>
      <c r="M21" s="19">
        <v>237.143</v>
      </c>
      <c r="N21" s="20">
        <v>180.13300000000001</v>
      </c>
      <c r="O21" s="18">
        <v>333.35399999999998</v>
      </c>
      <c r="P21" s="19">
        <v>0.35199999999999998</v>
      </c>
      <c r="Q21" s="19">
        <v>567.82500000000005</v>
      </c>
      <c r="R21" s="19">
        <v>227.6</v>
      </c>
      <c r="S21" s="19">
        <v>23.516999999999999</v>
      </c>
      <c r="T21" s="19">
        <v>36.591999999999999</v>
      </c>
      <c r="U21" s="19">
        <v>1147.22</v>
      </c>
      <c r="V21" s="20">
        <v>590.49</v>
      </c>
      <c r="W21" s="63">
        <f t="shared" si="0"/>
        <v>2.4873626885239036E-3</v>
      </c>
      <c r="X21" s="10">
        <f t="shared" si="1"/>
        <v>5.1185005691356825E-2</v>
      </c>
      <c r="Y21" s="10">
        <f t="shared" si="2"/>
        <v>1.393768682184099E-4</v>
      </c>
      <c r="Z21" s="10">
        <f t="shared" si="3"/>
        <v>3.8740073960969515E-5</v>
      </c>
      <c r="AA21" s="10">
        <f t="shared" si="4"/>
        <v>5.1185005691356825E-2</v>
      </c>
      <c r="AB21" s="10">
        <f t="shared" si="5"/>
        <v>1.5088855642870068E-2</v>
      </c>
      <c r="AC21" s="10">
        <f t="shared" si="6"/>
        <v>1.5088855642870068E-2</v>
      </c>
      <c r="AD21" s="10">
        <f t="shared" si="7"/>
        <v>3.4302687680944871E-3</v>
      </c>
      <c r="AE21" s="10">
        <f t="shared" si="8"/>
        <v>3.3304797000602905E-3</v>
      </c>
      <c r="AF21" s="161">
        <f t="shared" si="9"/>
        <v>3.4302687680944871E-3</v>
      </c>
      <c r="AG21" s="125">
        <f t="shared" si="10"/>
        <v>1.3193365695231838E-2</v>
      </c>
      <c r="AH21" s="10">
        <f t="shared" si="11"/>
        <v>7.3516770117494454E-2</v>
      </c>
      <c r="AI21" s="10">
        <f t="shared" si="12"/>
        <v>1.4812591233294967E-4</v>
      </c>
      <c r="AJ21" s="10">
        <f t="shared" si="13"/>
        <v>4.1080003781674165E-5</v>
      </c>
      <c r="AK21" s="10">
        <f t="shared" si="14"/>
        <v>7.3516770117494454E-2</v>
      </c>
      <c r="AL21" s="10">
        <f t="shared" si="15"/>
        <v>4.0647210542914008E-2</v>
      </c>
      <c r="AM21" s="10">
        <f t="shared" si="16"/>
        <v>4.0647210542914008E-2</v>
      </c>
      <c r="AN21" s="10">
        <f t="shared" si="17"/>
        <v>7.2402490869923784E-3</v>
      </c>
      <c r="AO21" s="10">
        <f t="shared" si="18"/>
        <v>4.7492610397593107E-3</v>
      </c>
      <c r="AP21" s="161">
        <f t="shared" si="19"/>
        <v>7.2402490869923784E-3</v>
      </c>
      <c r="AQ21" s="63">
        <f t="shared" si="20"/>
        <v>7.0999999999999994E-2</v>
      </c>
      <c r="AR21" s="10">
        <f t="shared" si="21"/>
        <v>0.129</v>
      </c>
      <c r="AS21" s="10">
        <f t="shared" si="22"/>
        <v>0.1</v>
      </c>
      <c r="AT21" s="24">
        <f t="shared" si="23"/>
        <v>0.47</v>
      </c>
      <c r="AU21" s="24">
        <f t="shared" si="24"/>
        <v>0.86</v>
      </c>
      <c r="AV21" s="24">
        <f t="shared" si="25"/>
        <v>0.67</v>
      </c>
      <c r="AW21" s="25">
        <f t="shared" si="26"/>
        <v>5</v>
      </c>
      <c r="AX21" s="25">
        <f t="shared" si="27"/>
        <v>4</v>
      </c>
      <c r="AY21" s="25">
        <f t="shared" si="28"/>
        <v>4</v>
      </c>
    </row>
    <row r="22" spans="1:51" ht="13.15" customHeight="1">
      <c r="A22" s="43">
        <v>10156</v>
      </c>
      <c r="B22" s="43" t="s">
        <v>212</v>
      </c>
      <c r="C22" s="162" t="str">
        <f>Rollover!A22</f>
        <v>Buick</v>
      </c>
      <c r="D22" s="162" t="str">
        <f>Rollover!B22</f>
        <v>Enclave SUV AWD</v>
      </c>
      <c r="E22" s="159" t="s">
        <v>173</v>
      </c>
      <c r="F22" s="160">
        <f>Rollover!C22</f>
        <v>2018</v>
      </c>
      <c r="G22" s="18">
        <v>215.714</v>
      </c>
      <c r="H22" s="19">
        <v>0.156</v>
      </c>
      <c r="I22" s="19">
        <v>882.65700000000004</v>
      </c>
      <c r="J22" s="19">
        <v>343.53800000000001</v>
      </c>
      <c r="K22" s="19">
        <v>20.873000000000001</v>
      </c>
      <c r="L22" s="19">
        <v>39.57</v>
      </c>
      <c r="M22" s="19">
        <v>237.143</v>
      </c>
      <c r="N22" s="20">
        <v>180.13300000000001</v>
      </c>
      <c r="O22" s="18">
        <v>333.35399999999998</v>
      </c>
      <c r="P22" s="19">
        <v>0.35199999999999998</v>
      </c>
      <c r="Q22" s="19">
        <v>567.82500000000005</v>
      </c>
      <c r="R22" s="19">
        <v>227.6</v>
      </c>
      <c r="S22" s="19">
        <v>23.516999999999999</v>
      </c>
      <c r="T22" s="19">
        <v>36.591999999999999</v>
      </c>
      <c r="U22" s="19">
        <v>1147.22</v>
      </c>
      <c r="V22" s="20">
        <v>590.49</v>
      </c>
      <c r="W22" s="63">
        <f t="shared" si="0"/>
        <v>2.4873626885239036E-3</v>
      </c>
      <c r="X22" s="10">
        <f t="shared" si="1"/>
        <v>5.1185005691356825E-2</v>
      </c>
      <c r="Y22" s="10">
        <f t="shared" si="2"/>
        <v>1.393768682184099E-4</v>
      </c>
      <c r="Z22" s="10">
        <f t="shared" si="3"/>
        <v>3.8740073960969515E-5</v>
      </c>
      <c r="AA22" s="10">
        <f t="shared" si="4"/>
        <v>5.1185005691356825E-2</v>
      </c>
      <c r="AB22" s="10">
        <f t="shared" si="5"/>
        <v>1.5088855642870068E-2</v>
      </c>
      <c r="AC22" s="10">
        <f t="shared" si="6"/>
        <v>1.5088855642870068E-2</v>
      </c>
      <c r="AD22" s="10">
        <f t="shared" si="7"/>
        <v>3.4302687680944871E-3</v>
      </c>
      <c r="AE22" s="10">
        <f t="shared" si="8"/>
        <v>3.3304797000602905E-3</v>
      </c>
      <c r="AF22" s="161">
        <f t="shared" si="9"/>
        <v>3.4302687680944871E-3</v>
      </c>
      <c r="AG22" s="125">
        <f t="shared" si="10"/>
        <v>1.3193365695231838E-2</v>
      </c>
      <c r="AH22" s="10">
        <f t="shared" si="11"/>
        <v>7.3516770117494454E-2</v>
      </c>
      <c r="AI22" s="10">
        <f t="shared" si="12"/>
        <v>1.4812591233294967E-4</v>
      </c>
      <c r="AJ22" s="10">
        <f t="shared" si="13"/>
        <v>4.1080003781674165E-5</v>
      </c>
      <c r="AK22" s="10">
        <f t="shared" si="14"/>
        <v>7.3516770117494454E-2</v>
      </c>
      <c r="AL22" s="10">
        <f t="shared" si="15"/>
        <v>4.0647210542914008E-2</v>
      </c>
      <c r="AM22" s="10">
        <f t="shared" si="16"/>
        <v>4.0647210542914008E-2</v>
      </c>
      <c r="AN22" s="10">
        <f t="shared" si="17"/>
        <v>7.2402490869923784E-3</v>
      </c>
      <c r="AO22" s="10">
        <f t="shared" si="18"/>
        <v>4.7492610397593107E-3</v>
      </c>
      <c r="AP22" s="161">
        <f t="shared" si="19"/>
        <v>7.2402490869923784E-3</v>
      </c>
      <c r="AQ22" s="63">
        <f t="shared" si="20"/>
        <v>7.0999999999999994E-2</v>
      </c>
      <c r="AR22" s="10">
        <f t="shared" si="21"/>
        <v>0.129</v>
      </c>
      <c r="AS22" s="10">
        <f t="shared" si="22"/>
        <v>0.1</v>
      </c>
      <c r="AT22" s="24">
        <f t="shared" si="23"/>
        <v>0.47</v>
      </c>
      <c r="AU22" s="24">
        <f t="shared" si="24"/>
        <v>0.86</v>
      </c>
      <c r="AV22" s="24">
        <f t="shared" si="25"/>
        <v>0.67</v>
      </c>
      <c r="AW22" s="25">
        <f t="shared" si="26"/>
        <v>5</v>
      </c>
      <c r="AX22" s="25">
        <f t="shared" si="27"/>
        <v>4</v>
      </c>
      <c r="AY22" s="25">
        <f t="shared" si="28"/>
        <v>4</v>
      </c>
    </row>
    <row r="23" spans="1:51" ht="13.15" customHeight="1">
      <c r="A23" s="43">
        <v>10156</v>
      </c>
      <c r="B23" s="43" t="s">
        <v>212</v>
      </c>
      <c r="C23" s="162" t="str">
        <f>Rollover!A23</f>
        <v>Buick</v>
      </c>
      <c r="D23" s="162" t="str">
        <f>Rollover!B23</f>
        <v>Enclave SUV FWD</v>
      </c>
      <c r="E23" s="159" t="s">
        <v>173</v>
      </c>
      <c r="F23" s="160">
        <f>Rollover!C23</f>
        <v>2018</v>
      </c>
      <c r="G23" s="125">
        <v>215.714</v>
      </c>
      <c r="H23" s="10">
        <v>0.156</v>
      </c>
      <c r="I23" s="10">
        <v>882.65700000000004</v>
      </c>
      <c r="J23" s="10">
        <v>343.53800000000001</v>
      </c>
      <c r="K23" s="10">
        <v>20.873000000000001</v>
      </c>
      <c r="L23" s="10">
        <v>39.57</v>
      </c>
      <c r="M23" s="10">
        <v>237.143</v>
      </c>
      <c r="N23" s="161">
        <v>180.13300000000001</v>
      </c>
      <c r="O23" s="125">
        <v>333.35399999999998</v>
      </c>
      <c r="P23" s="10">
        <v>0.35199999999999998</v>
      </c>
      <c r="Q23" s="10">
        <v>567.82500000000005</v>
      </c>
      <c r="R23" s="10">
        <v>227.6</v>
      </c>
      <c r="S23" s="10">
        <v>23.516999999999999</v>
      </c>
      <c r="T23" s="10">
        <v>36.591999999999999</v>
      </c>
      <c r="U23" s="10">
        <v>1147.22</v>
      </c>
      <c r="V23" s="161">
        <v>590.49</v>
      </c>
      <c r="W23" s="63">
        <f t="shared" ref="W23:W70" si="29">NORMDIST(LN(G23),7.45231,0.73998,1)</f>
        <v>2.4873626885239036E-3</v>
      </c>
      <c r="X23" s="10">
        <f t="shared" ref="X23:X70" si="30">1/(1+EXP(3.2269-1.9688*H23))</f>
        <v>5.1185005691356825E-2</v>
      </c>
      <c r="Y23" s="10">
        <f t="shared" ref="Y23:Y70" si="31">1/(1+EXP(10.9745-2.375*I23/1000))</f>
        <v>1.393768682184099E-4</v>
      </c>
      <c r="Z23" s="10">
        <f t="shared" ref="Z23:Z70" si="32">1/(1+EXP(10.9745-2.375*J23/1000))</f>
        <v>3.8740073960969515E-5</v>
      </c>
      <c r="AA23" s="10">
        <f t="shared" ref="AA23:AA70" si="33">MAX(X23,Y23,Z23)</f>
        <v>5.1185005691356825E-2</v>
      </c>
      <c r="AB23" s="10">
        <f t="shared" ref="AB23:AB70" si="34">1/(1+EXP(12.597-0.05861*35-1.568*(K23^0.4612)))</f>
        <v>1.5088855642870068E-2</v>
      </c>
      <c r="AC23" s="10">
        <f t="shared" ref="AC23:AC70" si="35">AB23</f>
        <v>1.5088855642870068E-2</v>
      </c>
      <c r="AD23" s="10">
        <f t="shared" ref="AD23:AD70" si="36">1/(1+EXP(5.7949-0.5196*M23/1000))</f>
        <v>3.4302687680944871E-3</v>
      </c>
      <c r="AE23" s="10">
        <f t="shared" ref="AE23:AE70" si="37">1/(1+EXP(5.7949-0.5196*N23/1000))</f>
        <v>3.3304797000602905E-3</v>
      </c>
      <c r="AF23" s="161">
        <f t="shared" ref="AF23:AF70" si="38">MAX(AD23,AE23)</f>
        <v>3.4302687680944871E-3</v>
      </c>
      <c r="AG23" s="125">
        <f t="shared" ref="AG23:AG70" si="39">NORMDIST(LN(O23),7.45231,0.73998,1)</f>
        <v>1.3193365695231838E-2</v>
      </c>
      <c r="AH23" s="10">
        <f t="shared" ref="AH23:AH70" si="40">1/(1+EXP(3.2269-1.9688*P23))</f>
        <v>7.3516770117494454E-2</v>
      </c>
      <c r="AI23" s="10">
        <f t="shared" ref="AI23:AI70" si="41">1/(1+EXP(10.958-3.77*Q23/1000))</f>
        <v>1.4812591233294967E-4</v>
      </c>
      <c r="AJ23" s="10">
        <f t="shared" ref="AJ23:AJ70" si="42">1/(1+EXP(10.958-3.77*R23/1000))</f>
        <v>4.1080003781674165E-5</v>
      </c>
      <c r="AK23" s="10">
        <f t="shared" ref="AK23:AK70" si="43">MAX(AH23,AI23,AJ23)</f>
        <v>7.3516770117494454E-2</v>
      </c>
      <c r="AL23" s="10">
        <f t="shared" ref="AL23:AL70" si="44">1/(1+EXP(12.597-0.05861*35-1.568*((S23/0.817)^0.4612)))</f>
        <v>4.0647210542914008E-2</v>
      </c>
      <c r="AM23" s="10">
        <f t="shared" ref="AM23:AM70" si="45">AL23</f>
        <v>4.0647210542914008E-2</v>
      </c>
      <c r="AN23" s="10">
        <f t="shared" ref="AN23:AN70" si="46">1/(1+EXP(5.7949-0.7619*U23/1000))</f>
        <v>7.2402490869923784E-3</v>
      </c>
      <c r="AO23" s="10">
        <f t="shared" ref="AO23:AO70" si="47">1/(1+EXP(5.7949-0.7619*V23/1000))</f>
        <v>4.7492610397593107E-3</v>
      </c>
      <c r="AP23" s="161">
        <f t="shared" ref="AP23:AP70" si="48">MAX(AN23,AO23)</f>
        <v>7.2402490869923784E-3</v>
      </c>
      <c r="AQ23" s="63">
        <f t="shared" ref="AQ23:AQ70" si="49">ROUND(1-(1-W23)*(1-AA23)*(1-AC23)*(1-AF23),3)</f>
        <v>7.0999999999999994E-2</v>
      </c>
      <c r="AR23" s="10">
        <f t="shared" ref="AR23:AR70" si="50">ROUND(1-(1-AG23)*(1-AK23)*(1-AM23)*(1-AP23),3)</f>
        <v>0.129</v>
      </c>
      <c r="AS23" s="10">
        <f t="shared" ref="AS23:AS70" si="51">ROUND(AVERAGE(AR23,AQ23),3)</f>
        <v>0.1</v>
      </c>
      <c r="AT23" s="24">
        <f t="shared" ref="AT23:AT70" si="52">ROUND(AQ23/0.15,2)</f>
        <v>0.47</v>
      </c>
      <c r="AU23" s="24">
        <f t="shared" ref="AU23:AU70" si="53">ROUND(AR23/0.15,2)</f>
        <v>0.86</v>
      </c>
      <c r="AV23" s="24">
        <f t="shared" ref="AV23:AV70" si="54">ROUND(AS23/0.15,2)</f>
        <v>0.67</v>
      </c>
      <c r="AW23" s="25">
        <f t="shared" ref="AW23:AW70" si="55">IF(AT23&lt;0.67,5,IF(AT23&lt;1,4,IF(AT23&lt;1.33,3,IF(AT23&lt;2.67,2,1))))</f>
        <v>5</v>
      </c>
      <c r="AX23" s="25">
        <f t="shared" ref="AX23:AX70" si="56">IF(AU23&lt;0.67,5,IF(AU23&lt;1,4,IF(AU23&lt;1.33,3,IF(AU23&lt;2.67,2,1))))</f>
        <v>4</v>
      </c>
      <c r="AY23" s="25">
        <f t="shared" ref="AY23:AY70" si="57">IF(AV23&lt;0.67,5,IF(AV23&lt;1,4,IF(AV23&lt;1.33,3,IF(AV23&lt;2.67,2,1))))</f>
        <v>4</v>
      </c>
    </row>
    <row r="24" spans="1:51" ht="13.15" customHeight="1">
      <c r="A24" s="43">
        <v>8457</v>
      </c>
      <c r="B24" s="43" t="s">
        <v>172</v>
      </c>
      <c r="C24" s="36" t="str">
        <f>Rollover!A24</f>
        <v>Dodge</v>
      </c>
      <c r="D24" s="36" t="str">
        <f>Rollover!B24</f>
        <v>Durango SUV AWD</v>
      </c>
      <c r="E24" s="159" t="s">
        <v>173</v>
      </c>
      <c r="F24" s="160">
        <f>Rollover!C24</f>
        <v>2018</v>
      </c>
      <c r="G24" s="18">
        <v>143.584</v>
      </c>
      <c r="H24" s="19">
        <v>0.34100000000000003</v>
      </c>
      <c r="I24" s="19">
        <v>1114.6679999999999</v>
      </c>
      <c r="J24" s="19">
        <v>114.16500000000001</v>
      </c>
      <c r="K24" s="19">
        <v>33.384999999999998</v>
      </c>
      <c r="L24" s="19">
        <v>41.418999999999997</v>
      </c>
      <c r="M24" s="19">
        <v>1900.364</v>
      </c>
      <c r="N24" s="20">
        <v>1558.3620000000001</v>
      </c>
      <c r="O24" s="18">
        <v>344.32400000000001</v>
      </c>
      <c r="P24" s="19">
        <v>0.24</v>
      </c>
      <c r="Q24" s="19">
        <v>376.18599999999998</v>
      </c>
      <c r="R24" s="19">
        <v>549.29200000000003</v>
      </c>
      <c r="S24" s="19">
        <v>16.891999999999999</v>
      </c>
      <c r="T24" s="19">
        <v>46.49</v>
      </c>
      <c r="U24" s="19">
        <v>1798.9369999999999</v>
      </c>
      <c r="V24" s="20">
        <v>998.05200000000002</v>
      </c>
      <c r="W24" s="63">
        <f t="shared" si="29"/>
        <v>3.9151388653444261E-4</v>
      </c>
      <c r="X24" s="10">
        <f t="shared" si="30"/>
        <v>7.2055237197000216E-2</v>
      </c>
      <c r="Y24" s="10">
        <f t="shared" si="31"/>
        <v>2.417986197915951E-4</v>
      </c>
      <c r="Z24" s="10">
        <f t="shared" si="32"/>
        <v>2.2468851310456366E-5</v>
      </c>
      <c r="AA24" s="10">
        <f t="shared" si="33"/>
        <v>7.2055237197000216E-2</v>
      </c>
      <c r="AB24" s="10">
        <f t="shared" si="34"/>
        <v>6.6687728323528317E-2</v>
      </c>
      <c r="AC24" s="10">
        <f t="shared" si="35"/>
        <v>6.6687728323528317E-2</v>
      </c>
      <c r="AD24" s="10">
        <f t="shared" si="36"/>
        <v>8.1023091567887957E-3</v>
      </c>
      <c r="AE24" s="10">
        <f t="shared" si="37"/>
        <v>6.792131913800771E-3</v>
      </c>
      <c r="AF24" s="161">
        <f t="shared" si="38"/>
        <v>8.1023091567887957E-3</v>
      </c>
      <c r="AG24" s="125">
        <f t="shared" si="39"/>
        <v>1.4750850615522256E-2</v>
      </c>
      <c r="AH24" s="10">
        <f t="shared" si="40"/>
        <v>5.9839310259449906E-2</v>
      </c>
      <c r="AI24" s="10">
        <f t="shared" si="41"/>
        <v>7.1927584912620093E-5</v>
      </c>
      <c r="AJ24" s="10">
        <f t="shared" si="42"/>
        <v>1.3813110319460054E-4</v>
      </c>
      <c r="AK24" s="10">
        <f t="shared" si="43"/>
        <v>5.9839310259449906E-2</v>
      </c>
      <c r="AL24" s="10">
        <f t="shared" si="44"/>
        <v>1.4680715348876879E-2</v>
      </c>
      <c r="AM24" s="10">
        <f t="shared" si="45"/>
        <v>1.4680715348876879E-2</v>
      </c>
      <c r="AN24" s="10">
        <f t="shared" si="46"/>
        <v>1.1840831871641151E-2</v>
      </c>
      <c r="AO24" s="10">
        <f t="shared" si="47"/>
        <v>6.4674547493637855E-3</v>
      </c>
      <c r="AP24" s="161">
        <f t="shared" si="48"/>
        <v>1.1840831871641151E-2</v>
      </c>
      <c r="AQ24" s="63">
        <f t="shared" si="49"/>
        <v>0.14099999999999999</v>
      </c>
      <c r="AR24" s="10">
        <f t="shared" si="50"/>
        <v>9.8000000000000004E-2</v>
      </c>
      <c r="AS24" s="10">
        <f t="shared" si="51"/>
        <v>0.12</v>
      </c>
      <c r="AT24" s="24">
        <f t="shared" si="52"/>
        <v>0.94</v>
      </c>
      <c r="AU24" s="24">
        <f t="shared" si="53"/>
        <v>0.65</v>
      </c>
      <c r="AV24" s="24">
        <f t="shared" si="54"/>
        <v>0.8</v>
      </c>
      <c r="AW24" s="25">
        <f t="shared" si="55"/>
        <v>4</v>
      </c>
      <c r="AX24" s="25">
        <f t="shared" si="56"/>
        <v>5</v>
      </c>
      <c r="AY24" s="25">
        <f t="shared" si="57"/>
        <v>4</v>
      </c>
    </row>
    <row r="25" spans="1:51" ht="13.15" customHeight="1">
      <c r="A25" s="43">
        <v>8457</v>
      </c>
      <c r="B25" s="43" t="s">
        <v>172</v>
      </c>
      <c r="C25" s="36" t="str">
        <f>Rollover!A25</f>
        <v>Dodge</v>
      </c>
      <c r="D25" s="36" t="str">
        <f>Rollover!B25</f>
        <v>Durango SUV RWD</v>
      </c>
      <c r="E25" s="159" t="s">
        <v>173</v>
      </c>
      <c r="F25" s="160">
        <f>Rollover!C25</f>
        <v>2018</v>
      </c>
      <c r="G25" s="18">
        <v>143.584</v>
      </c>
      <c r="H25" s="19">
        <v>0.34100000000000003</v>
      </c>
      <c r="I25" s="19">
        <v>1114.6679999999999</v>
      </c>
      <c r="J25" s="19">
        <v>114.16500000000001</v>
      </c>
      <c r="K25" s="19">
        <v>33.384999999999998</v>
      </c>
      <c r="L25" s="19">
        <v>41.418999999999997</v>
      </c>
      <c r="M25" s="19">
        <v>1900.364</v>
      </c>
      <c r="N25" s="20">
        <v>1558.3620000000001</v>
      </c>
      <c r="O25" s="18">
        <v>344.32400000000001</v>
      </c>
      <c r="P25" s="19">
        <v>0.24</v>
      </c>
      <c r="Q25" s="19">
        <v>376.18599999999998</v>
      </c>
      <c r="R25" s="19">
        <v>549.29200000000003</v>
      </c>
      <c r="S25" s="19">
        <v>16.891999999999999</v>
      </c>
      <c r="T25" s="19">
        <v>46.49</v>
      </c>
      <c r="U25" s="19">
        <v>1798.9369999999999</v>
      </c>
      <c r="V25" s="20">
        <v>998.05200000000002</v>
      </c>
      <c r="W25" s="63">
        <f t="shared" si="29"/>
        <v>3.9151388653444261E-4</v>
      </c>
      <c r="X25" s="10">
        <f t="shared" si="30"/>
        <v>7.2055237197000216E-2</v>
      </c>
      <c r="Y25" s="10">
        <f t="shared" si="31"/>
        <v>2.417986197915951E-4</v>
      </c>
      <c r="Z25" s="10">
        <f t="shared" si="32"/>
        <v>2.2468851310456366E-5</v>
      </c>
      <c r="AA25" s="10">
        <f t="shared" si="33"/>
        <v>7.2055237197000216E-2</v>
      </c>
      <c r="AB25" s="10">
        <f t="shared" si="34"/>
        <v>6.6687728323528317E-2</v>
      </c>
      <c r="AC25" s="10">
        <f t="shared" si="35"/>
        <v>6.6687728323528317E-2</v>
      </c>
      <c r="AD25" s="10">
        <f t="shared" si="36"/>
        <v>8.1023091567887957E-3</v>
      </c>
      <c r="AE25" s="10">
        <f t="shared" si="37"/>
        <v>6.792131913800771E-3</v>
      </c>
      <c r="AF25" s="161">
        <f t="shared" si="38"/>
        <v>8.1023091567887957E-3</v>
      </c>
      <c r="AG25" s="125">
        <f t="shared" si="39"/>
        <v>1.4750850615522256E-2</v>
      </c>
      <c r="AH25" s="10">
        <f t="shared" si="40"/>
        <v>5.9839310259449906E-2</v>
      </c>
      <c r="AI25" s="10">
        <f t="shared" si="41"/>
        <v>7.1927584912620093E-5</v>
      </c>
      <c r="AJ25" s="10">
        <f t="shared" si="42"/>
        <v>1.3813110319460054E-4</v>
      </c>
      <c r="AK25" s="10">
        <f t="shared" si="43"/>
        <v>5.9839310259449906E-2</v>
      </c>
      <c r="AL25" s="10">
        <f t="shared" si="44"/>
        <v>1.4680715348876879E-2</v>
      </c>
      <c r="AM25" s="10">
        <f t="shared" si="45"/>
        <v>1.4680715348876879E-2</v>
      </c>
      <c r="AN25" s="10">
        <f t="shared" si="46"/>
        <v>1.1840831871641151E-2</v>
      </c>
      <c r="AO25" s="10">
        <f t="shared" si="47"/>
        <v>6.4674547493637855E-3</v>
      </c>
      <c r="AP25" s="161">
        <f t="shared" si="48"/>
        <v>1.1840831871641151E-2</v>
      </c>
      <c r="AQ25" s="63">
        <f t="shared" si="49"/>
        <v>0.14099999999999999</v>
      </c>
      <c r="AR25" s="10">
        <f t="shared" si="50"/>
        <v>9.8000000000000004E-2</v>
      </c>
      <c r="AS25" s="10">
        <f t="shared" si="51"/>
        <v>0.12</v>
      </c>
      <c r="AT25" s="24">
        <f t="shared" si="52"/>
        <v>0.94</v>
      </c>
      <c r="AU25" s="24">
        <f t="shared" si="53"/>
        <v>0.65</v>
      </c>
      <c r="AV25" s="24">
        <f t="shared" si="54"/>
        <v>0.8</v>
      </c>
      <c r="AW25" s="25">
        <f t="shared" si="55"/>
        <v>4</v>
      </c>
      <c r="AX25" s="25">
        <f t="shared" si="56"/>
        <v>5</v>
      </c>
      <c r="AY25" s="25">
        <f t="shared" si="57"/>
        <v>4</v>
      </c>
    </row>
    <row r="26" spans="1:51" ht="13.15" customHeight="1">
      <c r="A26" s="43">
        <v>7460</v>
      </c>
      <c r="B26" s="43"/>
      <c r="C26" s="36" t="str">
        <f>Rollover!A26</f>
        <v>Dodge</v>
      </c>
      <c r="D26" s="36" t="str">
        <f>Rollover!B26</f>
        <v>Grand Caravan Van FWD</v>
      </c>
      <c r="E26" s="159"/>
      <c r="F26" s="160">
        <f>Rollover!C26</f>
        <v>2018</v>
      </c>
      <c r="G26" s="18">
        <v>246.87100000000001</v>
      </c>
      <c r="H26" s="19">
        <v>0.35699999999999998</v>
      </c>
      <c r="I26" s="19">
        <v>1544.2929999999999</v>
      </c>
      <c r="J26" s="19">
        <v>48.597999999999999</v>
      </c>
      <c r="K26" s="19">
        <v>22.567</v>
      </c>
      <c r="L26" s="19">
        <v>38.140999999999998</v>
      </c>
      <c r="M26" s="19">
        <v>3450.5140000000001</v>
      </c>
      <c r="N26" s="20">
        <v>3478.9140000000002</v>
      </c>
      <c r="O26" s="18">
        <v>129.71100000000001</v>
      </c>
      <c r="P26" s="19">
        <v>0.36499999999999999</v>
      </c>
      <c r="Q26" s="19">
        <v>637.80200000000002</v>
      </c>
      <c r="R26" s="19">
        <v>88.546000000000006</v>
      </c>
      <c r="S26" s="19">
        <v>12.404</v>
      </c>
      <c r="T26" s="19">
        <v>39.478000000000002</v>
      </c>
      <c r="U26" s="19">
        <v>2340.7570000000001</v>
      </c>
      <c r="V26" s="20">
        <v>2962.4720000000002</v>
      </c>
      <c r="W26" s="63">
        <f t="shared" si="29"/>
        <v>4.3153423493398043E-3</v>
      </c>
      <c r="X26" s="10">
        <f t="shared" si="30"/>
        <v>7.4190086530912136E-2</v>
      </c>
      <c r="Y26" s="10">
        <f t="shared" si="31"/>
        <v>6.7050804424276245E-4</v>
      </c>
      <c r="Z26" s="10">
        <f t="shared" si="32"/>
        <v>1.9228846606347319E-5</v>
      </c>
      <c r="AA26" s="10">
        <f t="shared" si="33"/>
        <v>7.4190086530912136E-2</v>
      </c>
      <c r="AB26" s="10">
        <f t="shared" si="34"/>
        <v>1.897861536415096E-2</v>
      </c>
      <c r="AC26" s="10">
        <f t="shared" si="35"/>
        <v>1.897861536415096E-2</v>
      </c>
      <c r="AD26" s="10">
        <f t="shared" si="36"/>
        <v>1.7950690723404657E-2</v>
      </c>
      <c r="AE26" s="10">
        <f t="shared" si="37"/>
        <v>1.8212686546087688E-2</v>
      </c>
      <c r="AF26" s="161">
        <f t="shared" si="38"/>
        <v>1.8212686546087688E-2</v>
      </c>
      <c r="AG26" s="125">
        <f t="shared" si="39"/>
        <v>2.3610725290308757E-4</v>
      </c>
      <c r="AH26" s="10">
        <f t="shared" si="40"/>
        <v>7.5279199017373247E-2</v>
      </c>
      <c r="AI26" s="10">
        <f t="shared" si="41"/>
        <v>1.928342950165281E-4</v>
      </c>
      <c r="AJ26" s="10">
        <f t="shared" si="42"/>
        <v>2.4320136202945167E-5</v>
      </c>
      <c r="AK26" s="10">
        <f t="shared" si="43"/>
        <v>7.5279199017373247E-2</v>
      </c>
      <c r="AL26" s="10">
        <f t="shared" si="44"/>
        <v>6.3814119407947156E-3</v>
      </c>
      <c r="AM26" s="10">
        <f t="shared" si="45"/>
        <v>6.3814119407947156E-3</v>
      </c>
      <c r="AN26" s="10">
        <f t="shared" si="46"/>
        <v>1.7784608325145661E-2</v>
      </c>
      <c r="AO26" s="10">
        <f t="shared" si="47"/>
        <v>2.8255834916164398E-2</v>
      </c>
      <c r="AP26" s="161">
        <f t="shared" si="48"/>
        <v>2.8255834916164398E-2</v>
      </c>
      <c r="AQ26" s="63">
        <f t="shared" si="49"/>
        <v>0.112</v>
      </c>
      <c r="AR26" s="10">
        <f t="shared" si="50"/>
        <v>0.107</v>
      </c>
      <c r="AS26" s="10">
        <f t="shared" si="51"/>
        <v>0.11</v>
      </c>
      <c r="AT26" s="24">
        <f t="shared" si="52"/>
        <v>0.75</v>
      </c>
      <c r="AU26" s="24">
        <f t="shared" si="53"/>
        <v>0.71</v>
      </c>
      <c r="AV26" s="24">
        <f t="shared" si="54"/>
        <v>0.73</v>
      </c>
      <c r="AW26" s="25">
        <f t="shared" si="55"/>
        <v>4</v>
      </c>
      <c r="AX26" s="25">
        <f t="shared" si="56"/>
        <v>4</v>
      </c>
      <c r="AY26" s="25">
        <f t="shared" si="57"/>
        <v>4</v>
      </c>
    </row>
    <row r="27" spans="1:51" ht="13.15" customHeight="1">
      <c r="A27" s="43">
        <v>7471</v>
      </c>
      <c r="B27" s="43"/>
      <c r="C27" s="36" t="str">
        <f>Rollover!A27</f>
        <v>Dodge</v>
      </c>
      <c r="D27" s="36" t="str">
        <f>Rollover!B27</f>
        <v>Journey SUV AWD</v>
      </c>
      <c r="E27" s="159"/>
      <c r="F27" s="160">
        <f>Rollover!C28</f>
        <v>2018</v>
      </c>
      <c r="G27" s="18">
        <v>157.595</v>
      </c>
      <c r="H27" s="19">
        <v>0.26600000000000001</v>
      </c>
      <c r="I27" s="19">
        <v>1109.838</v>
      </c>
      <c r="J27" s="19">
        <v>61.02</v>
      </c>
      <c r="K27" s="19">
        <v>23.933</v>
      </c>
      <c r="L27" s="19">
        <v>35.164999999999999</v>
      </c>
      <c r="M27" s="19">
        <v>2233.79</v>
      </c>
      <c r="N27" s="20">
        <v>2667.8040000000001</v>
      </c>
      <c r="O27" s="18">
        <v>321.33600000000001</v>
      </c>
      <c r="P27" s="19">
        <v>0.52</v>
      </c>
      <c r="Q27" s="19">
        <v>728.70399999999995</v>
      </c>
      <c r="R27" s="19">
        <v>217.435</v>
      </c>
      <c r="S27" s="19">
        <v>13.754</v>
      </c>
      <c r="T27" s="19">
        <v>35.267000000000003</v>
      </c>
      <c r="U27" s="19">
        <v>2807.4810000000002</v>
      </c>
      <c r="V27" s="20">
        <v>1660.02</v>
      </c>
      <c r="W27" s="63">
        <f t="shared" si="29"/>
        <v>6.1270164806997529E-4</v>
      </c>
      <c r="X27" s="10">
        <f t="shared" si="30"/>
        <v>6.2784842311788214E-2</v>
      </c>
      <c r="Y27" s="10">
        <f t="shared" si="31"/>
        <v>2.3904139505341961E-4</v>
      </c>
      <c r="Z27" s="10">
        <f t="shared" si="32"/>
        <v>1.9804580576403165E-5</v>
      </c>
      <c r="AA27" s="10">
        <f t="shared" si="33"/>
        <v>6.2784842311788214E-2</v>
      </c>
      <c r="AB27" s="10">
        <f t="shared" si="34"/>
        <v>2.2666609861125491E-2</v>
      </c>
      <c r="AC27" s="10">
        <f t="shared" si="35"/>
        <v>2.2666609861125491E-2</v>
      </c>
      <c r="AD27" s="10">
        <f t="shared" si="36"/>
        <v>9.6202070070221801E-3</v>
      </c>
      <c r="AE27" s="10">
        <f t="shared" si="37"/>
        <v>1.2024531163230805E-2</v>
      </c>
      <c r="AF27" s="161">
        <f t="shared" si="38"/>
        <v>1.2024531163230805E-2</v>
      </c>
      <c r="AG27" s="125">
        <f t="shared" si="39"/>
        <v>1.1601000109023553E-2</v>
      </c>
      <c r="AH27" s="10">
        <f t="shared" si="40"/>
        <v>9.9470303458033385E-2</v>
      </c>
      <c r="AI27" s="10">
        <f t="shared" si="41"/>
        <v>2.7163329261946123E-4</v>
      </c>
      <c r="AJ27" s="10">
        <f t="shared" si="42"/>
        <v>3.9535577851024036E-5</v>
      </c>
      <c r="AK27" s="10">
        <f t="shared" si="43"/>
        <v>9.9470303458033385E-2</v>
      </c>
      <c r="AL27" s="10">
        <f t="shared" si="44"/>
        <v>8.328772026439479E-3</v>
      </c>
      <c r="AM27" s="10">
        <f t="shared" si="45"/>
        <v>8.328772026439479E-3</v>
      </c>
      <c r="AN27" s="10">
        <f t="shared" si="46"/>
        <v>2.5187919345748298E-2</v>
      </c>
      <c r="AO27" s="10">
        <f t="shared" si="47"/>
        <v>1.0664312990778933E-2</v>
      </c>
      <c r="AP27" s="161">
        <f t="shared" si="48"/>
        <v>2.5187919345748298E-2</v>
      </c>
      <c r="AQ27" s="63">
        <f t="shared" si="49"/>
        <v>9.6000000000000002E-2</v>
      </c>
      <c r="AR27" s="10">
        <f t="shared" si="50"/>
        <v>0.14000000000000001</v>
      </c>
      <c r="AS27" s="10">
        <f t="shared" si="51"/>
        <v>0.11799999999999999</v>
      </c>
      <c r="AT27" s="24">
        <f t="shared" si="52"/>
        <v>0.64</v>
      </c>
      <c r="AU27" s="24">
        <f t="shared" si="53"/>
        <v>0.93</v>
      </c>
      <c r="AV27" s="24">
        <f t="shared" si="54"/>
        <v>0.79</v>
      </c>
      <c r="AW27" s="25">
        <f t="shared" si="55"/>
        <v>5</v>
      </c>
      <c r="AX27" s="25">
        <f t="shared" si="56"/>
        <v>4</v>
      </c>
      <c r="AY27" s="25">
        <f t="shared" si="57"/>
        <v>4</v>
      </c>
    </row>
    <row r="28" spans="1:51" ht="13.15" customHeight="1">
      <c r="A28" s="43">
        <v>7471</v>
      </c>
      <c r="B28" s="43"/>
      <c r="C28" s="36" t="str">
        <f>Rollover!A28</f>
        <v>Dodge</v>
      </c>
      <c r="D28" s="36" t="str">
        <f>Rollover!B28</f>
        <v>Journey SUV FWD</v>
      </c>
      <c r="E28" s="159"/>
      <c r="F28" s="160">
        <f>Rollover!C29</f>
        <v>2018</v>
      </c>
      <c r="G28" s="18">
        <v>157.595</v>
      </c>
      <c r="H28" s="19">
        <v>0.26600000000000001</v>
      </c>
      <c r="I28" s="19">
        <v>1109.838</v>
      </c>
      <c r="J28" s="19">
        <v>61.02</v>
      </c>
      <c r="K28" s="19">
        <v>23.933</v>
      </c>
      <c r="L28" s="19">
        <v>35.164999999999999</v>
      </c>
      <c r="M28" s="19">
        <v>2233.79</v>
      </c>
      <c r="N28" s="20">
        <v>2667.8040000000001</v>
      </c>
      <c r="O28" s="18">
        <v>321.33600000000001</v>
      </c>
      <c r="P28" s="19">
        <v>0.52</v>
      </c>
      <c r="Q28" s="19">
        <v>728.70399999999995</v>
      </c>
      <c r="R28" s="19">
        <v>217.435</v>
      </c>
      <c r="S28" s="19">
        <v>13.754</v>
      </c>
      <c r="T28" s="19">
        <v>35.267000000000003</v>
      </c>
      <c r="U28" s="19">
        <v>2807.4810000000002</v>
      </c>
      <c r="V28" s="20">
        <v>1660.02</v>
      </c>
      <c r="W28" s="63">
        <f t="shared" si="29"/>
        <v>6.1270164806997529E-4</v>
      </c>
      <c r="X28" s="10">
        <f t="shared" si="30"/>
        <v>6.2784842311788214E-2</v>
      </c>
      <c r="Y28" s="10">
        <f t="shared" si="31"/>
        <v>2.3904139505341961E-4</v>
      </c>
      <c r="Z28" s="10">
        <f t="shared" si="32"/>
        <v>1.9804580576403165E-5</v>
      </c>
      <c r="AA28" s="10">
        <f t="shared" si="33"/>
        <v>6.2784842311788214E-2</v>
      </c>
      <c r="AB28" s="10">
        <f t="shared" si="34"/>
        <v>2.2666609861125491E-2</v>
      </c>
      <c r="AC28" s="10">
        <f t="shared" si="35"/>
        <v>2.2666609861125491E-2</v>
      </c>
      <c r="AD28" s="10">
        <f t="shared" si="36"/>
        <v>9.6202070070221801E-3</v>
      </c>
      <c r="AE28" s="10">
        <f t="shared" si="37"/>
        <v>1.2024531163230805E-2</v>
      </c>
      <c r="AF28" s="161">
        <f t="shared" si="38"/>
        <v>1.2024531163230805E-2</v>
      </c>
      <c r="AG28" s="125">
        <f t="shared" si="39"/>
        <v>1.1601000109023553E-2</v>
      </c>
      <c r="AH28" s="10">
        <f t="shared" si="40"/>
        <v>9.9470303458033385E-2</v>
      </c>
      <c r="AI28" s="10">
        <f t="shared" si="41"/>
        <v>2.7163329261946123E-4</v>
      </c>
      <c r="AJ28" s="10">
        <f t="shared" si="42"/>
        <v>3.9535577851024036E-5</v>
      </c>
      <c r="AK28" s="10">
        <f t="shared" si="43"/>
        <v>9.9470303458033385E-2</v>
      </c>
      <c r="AL28" s="10">
        <f t="shared" si="44"/>
        <v>8.328772026439479E-3</v>
      </c>
      <c r="AM28" s="10">
        <f t="shared" si="45"/>
        <v>8.328772026439479E-3</v>
      </c>
      <c r="AN28" s="10">
        <f t="shared" si="46"/>
        <v>2.5187919345748298E-2</v>
      </c>
      <c r="AO28" s="10">
        <f t="shared" si="47"/>
        <v>1.0664312990778933E-2</v>
      </c>
      <c r="AP28" s="161">
        <f t="shared" si="48"/>
        <v>2.5187919345748298E-2</v>
      </c>
      <c r="AQ28" s="63">
        <f t="shared" si="49"/>
        <v>9.6000000000000002E-2</v>
      </c>
      <c r="AR28" s="10">
        <f t="shared" si="50"/>
        <v>0.14000000000000001</v>
      </c>
      <c r="AS28" s="10">
        <f t="shared" si="51"/>
        <v>0.11799999999999999</v>
      </c>
      <c r="AT28" s="24">
        <f t="shared" si="52"/>
        <v>0.64</v>
      </c>
      <c r="AU28" s="24">
        <f t="shared" si="53"/>
        <v>0.93</v>
      </c>
      <c r="AV28" s="24">
        <f t="shared" si="54"/>
        <v>0.79</v>
      </c>
      <c r="AW28" s="25">
        <f t="shared" si="55"/>
        <v>5</v>
      </c>
      <c r="AX28" s="25">
        <f t="shared" si="56"/>
        <v>4</v>
      </c>
      <c r="AY28" s="25">
        <f t="shared" si="57"/>
        <v>4</v>
      </c>
    </row>
    <row r="29" spans="1:51" ht="13.15" customHeight="1">
      <c r="A29" s="43">
        <v>10342</v>
      </c>
      <c r="B29" s="43" t="s">
        <v>294</v>
      </c>
      <c r="C29" s="36" t="str">
        <f>Rollover!A29</f>
        <v>Ford</v>
      </c>
      <c r="D29" s="36" t="str">
        <f>Rollover!B29</f>
        <v>EcoSport SUV AWD</v>
      </c>
      <c r="E29" s="159" t="s">
        <v>178</v>
      </c>
      <c r="F29" s="160">
        <f>Rollover!C29</f>
        <v>2018</v>
      </c>
      <c r="G29" s="18">
        <v>250.06899999999999</v>
      </c>
      <c r="H29" s="19">
        <v>0.35899999999999999</v>
      </c>
      <c r="I29" s="19">
        <v>1794.8389999999999</v>
      </c>
      <c r="J29" s="19">
        <v>268.69600000000003</v>
      </c>
      <c r="K29" s="19">
        <v>27.117999999999999</v>
      </c>
      <c r="L29" s="19">
        <v>46.963000000000001</v>
      </c>
      <c r="M29" s="19">
        <v>2200.346</v>
      </c>
      <c r="N29" s="20">
        <v>1963.3330000000001</v>
      </c>
      <c r="O29" s="18">
        <v>325.17399999999998</v>
      </c>
      <c r="P29" s="19">
        <v>0.377</v>
      </c>
      <c r="Q29" s="19">
        <v>889.68299999999999</v>
      </c>
      <c r="R29" s="19">
        <v>335.61</v>
      </c>
      <c r="S29" s="19">
        <v>13.250999999999999</v>
      </c>
      <c r="T29" s="19">
        <v>42.808</v>
      </c>
      <c r="U29" s="19">
        <v>1463.913</v>
      </c>
      <c r="V29" s="20">
        <v>1050.1189999999999</v>
      </c>
      <c r="W29" s="63">
        <f t="shared" si="29"/>
        <v>4.5409843433368933E-3</v>
      </c>
      <c r="X29" s="10">
        <f t="shared" si="30"/>
        <v>7.4460998079012602E-2</v>
      </c>
      <c r="Y29" s="10">
        <f t="shared" si="31"/>
        <v>1.2150462221525863E-3</v>
      </c>
      <c r="Z29" s="10">
        <f t="shared" si="32"/>
        <v>3.2431530913359549E-5</v>
      </c>
      <c r="AA29" s="10">
        <f t="shared" si="33"/>
        <v>7.4460998079012602E-2</v>
      </c>
      <c r="AB29" s="10">
        <f t="shared" si="34"/>
        <v>3.3514751824169776E-2</v>
      </c>
      <c r="AC29" s="10">
        <f t="shared" si="35"/>
        <v>3.3514751824169776E-2</v>
      </c>
      <c r="AD29" s="10">
        <f t="shared" si="36"/>
        <v>9.4560431622284988E-3</v>
      </c>
      <c r="AE29" s="10">
        <f t="shared" si="37"/>
        <v>8.3695351839195124E-3</v>
      </c>
      <c r="AF29" s="161">
        <f t="shared" si="38"/>
        <v>9.4560431622284988E-3</v>
      </c>
      <c r="AG29" s="125">
        <f t="shared" si="39"/>
        <v>1.2096610896540155E-2</v>
      </c>
      <c r="AH29" s="10">
        <f t="shared" si="40"/>
        <v>7.6940421895571598E-2</v>
      </c>
      <c r="AI29" s="10">
        <f t="shared" si="41"/>
        <v>4.9825753716580793E-4</v>
      </c>
      <c r="AJ29" s="10">
        <f t="shared" si="42"/>
        <v>6.1725586096584632E-5</v>
      </c>
      <c r="AK29" s="10">
        <f t="shared" si="43"/>
        <v>7.6940421895571598E-2</v>
      </c>
      <c r="AL29" s="10">
        <f t="shared" si="44"/>
        <v>7.555429603607328E-3</v>
      </c>
      <c r="AM29" s="10">
        <f t="shared" si="45"/>
        <v>7.555429603607328E-3</v>
      </c>
      <c r="AN29" s="10">
        <f t="shared" si="46"/>
        <v>9.1978538383627965E-3</v>
      </c>
      <c r="AO29" s="10">
        <f t="shared" si="47"/>
        <v>6.7274138653040157E-3</v>
      </c>
      <c r="AP29" s="161">
        <f t="shared" si="48"/>
        <v>9.1978538383627965E-3</v>
      </c>
      <c r="AQ29" s="63">
        <f t="shared" si="49"/>
        <v>0.11799999999999999</v>
      </c>
      <c r="AR29" s="10">
        <f t="shared" si="50"/>
        <v>0.10299999999999999</v>
      </c>
      <c r="AS29" s="10">
        <f t="shared" si="51"/>
        <v>0.111</v>
      </c>
      <c r="AT29" s="24">
        <f t="shared" si="52"/>
        <v>0.79</v>
      </c>
      <c r="AU29" s="24">
        <f t="shared" si="53"/>
        <v>0.69</v>
      </c>
      <c r="AV29" s="24">
        <f t="shared" si="54"/>
        <v>0.74</v>
      </c>
      <c r="AW29" s="25">
        <f t="shared" si="55"/>
        <v>4</v>
      </c>
      <c r="AX29" s="25">
        <f t="shared" si="56"/>
        <v>4</v>
      </c>
      <c r="AY29" s="25">
        <f t="shared" si="57"/>
        <v>4</v>
      </c>
    </row>
    <row r="30" spans="1:51" ht="13.15" customHeight="1">
      <c r="A30" s="43">
        <v>10342</v>
      </c>
      <c r="B30" s="43" t="s">
        <v>294</v>
      </c>
      <c r="C30" s="36" t="str">
        <f>Rollover!A30</f>
        <v>Ford</v>
      </c>
      <c r="D30" s="36" t="str">
        <f>Rollover!B30</f>
        <v>EcoSport SUV FWD</v>
      </c>
      <c r="E30" s="159" t="s">
        <v>178</v>
      </c>
      <c r="F30" s="160">
        <f>Rollover!C30</f>
        <v>2018</v>
      </c>
      <c r="G30" s="18">
        <v>250.06899999999999</v>
      </c>
      <c r="H30" s="19">
        <v>0.35899999999999999</v>
      </c>
      <c r="I30" s="19">
        <v>1794.8389999999999</v>
      </c>
      <c r="J30" s="19">
        <v>268.69600000000003</v>
      </c>
      <c r="K30" s="19">
        <v>27.117999999999999</v>
      </c>
      <c r="L30" s="19">
        <v>46.963000000000001</v>
      </c>
      <c r="M30" s="19">
        <v>2200.346</v>
      </c>
      <c r="N30" s="20">
        <v>1963.3330000000001</v>
      </c>
      <c r="O30" s="18">
        <v>325.17399999999998</v>
      </c>
      <c r="P30" s="19">
        <v>0.377</v>
      </c>
      <c r="Q30" s="19">
        <v>889.68299999999999</v>
      </c>
      <c r="R30" s="19">
        <v>335.61</v>
      </c>
      <c r="S30" s="19">
        <v>13.250999999999999</v>
      </c>
      <c r="T30" s="19">
        <v>42.808</v>
      </c>
      <c r="U30" s="19">
        <v>1463.913</v>
      </c>
      <c r="V30" s="20">
        <v>1050.1189999999999</v>
      </c>
      <c r="W30" s="63">
        <f t="shared" si="29"/>
        <v>4.5409843433368933E-3</v>
      </c>
      <c r="X30" s="10">
        <f t="shared" si="30"/>
        <v>7.4460998079012602E-2</v>
      </c>
      <c r="Y30" s="10">
        <f t="shared" si="31"/>
        <v>1.2150462221525863E-3</v>
      </c>
      <c r="Z30" s="10">
        <f t="shared" si="32"/>
        <v>3.2431530913359549E-5</v>
      </c>
      <c r="AA30" s="10">
        <f t="shared" si="33"/>
        <v>7.4460998079012602E-2</v>
      </c>
      <c r="AB30" s="10">
        <f t="shared" si="34"/>
        <v>3.3514751824169776E-2</v>
      </c>
      <c r="AC30" s="10">
        <f t="shared" si="35"/>
        <v>3.3514751824169776E-2</v>
      </c>
      <c r="AD30" s="10">
        <f t="shared" si="36"/>
        <v>9.4560431622284988E-3</v>
      </c>
      <c r="AE30" s="10">
        <f t="shared" si="37"/>
        <v>8.3695351839195124E-3</v>
      </c>
      <c r="AF30" s="161">
        <f t="shared" si="38"/>
        <v>9.4560431622284988E-3</v>
      </c>
      <c r="AG30" s="125">
        <f t="shared" si="39"/>
        <v>1.2096610896540155E-2</v>
      </c>
      <c r="AH30" s="10">
        <f t="shared" si="40"/>
        <v>7.6940421895571598E-2</v>
      </c>
      <c r="AI30" s="10">
        <f t="shared" si="41"/>
        <v>4.9825753716580793E-4</v>
      </c>
      <c r="AJ30" s="10">
        <f t="shared" si="42"/>
        <v>6.1725586096584632E-5</v>
      </c>
      <c r="AK30" s="10">
        <f t="shared" si="43"/>
        <v>7.6940421895571598E-2</v>
      </c>
      <c r="AL30" s="10">
        <f t="shared" si="44"/>
        <v>7.555429603607328E-3</v>
      </c>
      <c r="AM30" s="10">
        <f t="shared" si="45"/>
        <v>7.555429603607328E-3</v>
      </c>
      <c r="AN30" s="10">
        <f t="shared" si="46"/>
        <v>9.1978538383627965E-3</v>
      </c>
      <c r="AO30" s="10">
        <f t="shared" si="47"/>
        <v>6.7274138653040157E-3</v>
      </c>
      <c r="AP30" s="161">
        <f t="shared" si="48"/>
        <v>9.1978538383627965E-3</v>
      </c>
      <c r="AQ30" s="63">
        <f t="shared" si="49"/>
        <v>0.11799999999999999</v>
      </c>
      <c r="AR30" s="10">
        <f t="shared" si="50"/>
        <v>0.10299999999999999</v>
      </c>
      <c r="AS30" s="10">
        <f t="shared" si="51"/>
        <v>0.111</v>
      </c>
      <c r="AT30" s="24">
        <f t="shared" si="52"/>
        <v>0.79</v>
      </c>
      <c r="AU30" s="24">
        <f t="shared" si="53"/>
        <v>0.69</v>
      </c>
      <c r="AV30" s="24">
        <f t="shared" si="54"/>
        <v>0.74</v>
      </c>
      <c r="AW30" s="25">
        <f t="shared" si="55"/>
        <v>4</v>
      </c>
      <c r="AX30" s="25">
        <f t="shared" si="56"/>
        <v>4</v>
      </c>
      <c r="AY30" s="25">
        <f t="shared" si="57"/>
        <v>4</v>
      </c>
    </row>
    <row r="31" spans="1:51" ht="13.15" customHeight="1">
      <c r="A31" s="43">
        <v>10320</v>
      </c>
      <c r="B31" s="43" t="s">
        <v>289</v>
      </c>
      <c r="C31" s="36" t="str">
        <f>Rollover!A31</f>
        <v xml:space="preserve">Ford </v>
      </c>
      <c r="D31" s="36" t="str">
        <f>Rollover!B31</f>
        <v>Expedition SUV 2WD</v>
      </c>
      <c r="E31" s="159" t="s">
        <v>178</v>
      </c>
      <c r="F31" s="160">
        <f>Rollover!C31</f>
        <v>2018</v>
      </c>
      <c r="G31" s="18">
        <v>164.53399999999999</v>
      </c>
      <c r="H31" s="19">
        <v>0.32400000000000001</v>
      </c>
      <c r="I31" s="19">
        <v>1604.7809999999999</v>
      </c>
      <c r="J31" s="19">
        <v>653.64599999999996</v>
      </c>
      <c r="K31" s="19">
        <v>19.677</v>
      </c>
      <c r="L31" s="19">
        <v>31.945</v>
      </c>
      <c r="M31" s="19">
        <v>104.304</v>
      </c>
      <c r="N31" s="20">
        <v>173.93199999999999</v>
      </c>
      <c r="O31" s="18">
        <v>326.24</v>
      </c>
      <c r="P31" s="19">
        <v>0.34699999999999998</v>
      </c>
      <c r="Q31" s="19">
        <v>689.38</v>
      </c>
      <c r="R31" s="19">
        <v>329.863</v>
      </c>
      <c r="S31" s="19">
        <v>9.4779999999999998</v>
      </c>
      <c r="T31" s="19">
        <v>42.320999999999998</v>
      </c>
      <c r="U31" s="19">
        <v>1207.6469999999999</v>
      </c>
      <c r="V31" s="20">
        <v>791.03499999999997</v>
      </c>
      <c r="W31" s="63">
        <f t="shared" ref="W31:W37" si="58">NORMDIST(LN(G31),7.45231,0.73998,1)</f>
        <v>7.5003336330516351E-4</v>
      </c>
      <c r="X31" s="10">
        <f t="shared" ref="X31:X37" si="59">1/(1+EXP(3.2269-1.9688*H31))</f>
        <v>6.9849153937143846E-2</v>
      </c>
      <c r="Y31" s="10">
        <f t="shared" ref="Y31:Y37" si="60">1/(1+EXP(10.9745-2.375*I31/1000))</f>
        <v>7.7401489559899325E-4</v>
      </c>
      <c r="Z31" s="10">
        <f t="shared" ref="Z31:Z37" si="61">1/(1+EXP(10.9745-2.375*J31/1000))</f>
        <v>8.09101188368349E-5</v>
      </c>
      <c r="AA31" s="10">
        <f t="shared" ref="AA31:AA37" si="62">MAX(X31,Y31,Z31)</f>
        <v>6.9849153937143846E-2</v>
      </c>
      <c r="AB31" s="10">
        <f t="shared" ref="AB31:AB37" si="63">1/(1+EXP(12.597-0.05861*35-1.568*(K31^0.4612)))</f>
        <v>1.2748277104247929E-2</v>
      </c>
      <c r="AC31" s="10">
        <f t="shared" ref="AC31:AC37" si="64">AB31</f>
        <v>1.2748277104247929E-2</v>
      </c>
      <c r="AD31" s="10">
        <f t="shared" ref="AD31:AD37" si="65">1/(1+EXP(5.7949-0.5196*M31/1000))</f>
        <v>3.2022198724219577E-3</v>
      </c>
      <c r="AE31" s="10">
        <f t="shared" ref="AE31:AE37" si="66">1/(1+EXP(5.7949-0.5196*N31/1000))</f>
        <v>3.3198015990332144E-3</v>
      </c>
      <c r="AF31" s="161">
        <f t="shared" ref="AF31:AF37" si="67">MAX(AD31,AE31)</f>
        <v>3.3198015990332144E-3</v>
      </c>
      <c r="AG31" s="125">
        <f t="shared" ref="AG31:AG37" si="68">NORMDIST(LN(O31),7.45231,0.73998,1)</f>
        <v>1.2236415005002676E-2</v>
      </c>
      <c r="AH31" s="10">
        <f t="shared" ref="AH31:AH37" si="69">1/(1+EXP(3.2269-1.9688*P31))</f>
        <v>7.2849083592476827E-2</v>
      </c>
      <c r="AI31" s="10">
        <f t="shared" ref="AI31:AI37" si="70">1/(1+EXP(10.958-3.77*Q31/1000))</f>
        <v>2.3421486385854557E-4</v>
      </c>
      <c r="AJ31" s="10">
        <f t="shared" ref="AJ31:AJ37" si="71">1/(1+EXP(10.958-3.77*R31/1000))</f>
        <v>6.0402691393832637E-5</v>
      </c>
      <c r="AK31" s="10">
        <f t="shared" ref="AK31:AK37" si="72">MAX(AH31,AI31,AJ31)</f>
        <v>7.2849083592476827E-2</v>
      </c>
      <c r="AL31" s="10">
        <f t="shared" ref="AL31:AL37" si="73">1/(1+EXP(12.597-0.05861*35-1.568*((S31/0.817)^0.4612)))</f>
        <v>3.3698472140558208E-3</v>
      </c>
      <c r="AM31" s="10">
        <f t="shared" ref="AM31:AM37" si="74">AL31</f>
        <v>3.3698472140558208E-3</v>
      </c>
      <c r="AN31" s="10">
        <f t="shared" ref="AN31:AN37" si="75">1/(1+EXP(5.7949-0.7619*U31/1000))</f>
        <v>7.5787923843789844E-3</v>
      </c>
      <c r="AO31" s="10">
        <f t="shared" ref="AO31:AO37" si="76">1/(1+EXP(5.7949-0.7619*V31/1000))</f>
        <v>5.5289644617303015E-3</v>
      </c>
      <c r="AP31" s="161">
        <f t="shared" ref="AP31:AP37" si="77">MAX(AN31,AO31)</f>
        <v>7.5787923843789844E-3</v>
      </c>
      <c r="AQ31" s="63">
        <f t="shared" ref="AQ31:AQ37" si="78">ROUND(1-(1-W31)*(1-AA31)*(1-AC31)*(1-AF31),3)</f>
        <v>8.5000000000000006E-2</v>
      </c>
      <c r="AR31" s="10">
        <f t="shared" ref="AR31:AR37" si="79">ROUND(1-(1-AG31)*(1-AK31)*(1-AM31)*(1-AP31),3)</f>
        <v>9.4E-2</v>
      </c>
      <c r="AS31" s="10">
        <f t="shared" ref="AS31:AS37" si="80">ROUND(AVERAGE(AR31,AQ31),3)</f>
        <v>0.09</v>
      </c>
      <c r="AT31" s="24">
        <f t="shared" ref="AT31:AT37" si="81">ROUND(AQ31/0.15,2)</f>
        <v>0.56999999999999995</v>
      </c>
      <c r="AU31" s="24">
        <f t="shared" ref="AU31:AU37" si="82">ROUND(AR31/0.15,2)</f>
        <v>0.63</v>
      </c>
      <c r="AV31" s="24">
        <f t="shared" ref="AV31:AV37" si="83">ROUND(AS31/0.15,2)</f>
        <v>0.6</v>
      </c>
      <c r="AW31" s="25">
        <f t="shared" ref="AW31:AW37" si="84">IF(AT31&lt;0.67,5,IF(AT31&lt;1,4,IF(AT31&lt;1.33,3,IF(AT31&lt;2.67,2,1))))</f>
        <v>5</v>
      </c>
      <c r="AX31" s="25">
        <f t="shared" ref="AX31:AX37" si="85">IF(AU31&lt;0.67,5,IF(AU31&lt;1,4,IF(AU31&lt;1.33,3,IF(AU31&lt;2.67,2,1))))</f>
        <v>5</v>
      </c>
      <c r="AY31" s="25">
        <f t="shared" ref="AY31:AY37" si="86">IF(AV31&lt;0.67,5,IF(AV31&lt;1,4,IF(AV31&lt;1.33,3,IF(AV31&lt;2.67,2,1))))</f>
        <v>5</v>
      </c>
    </row>
    <row r="32" spans="1:51" ht="13.15" customHeight="1">
      <c r="A32" s="43">
        <v>10320</v>
      </c>
      <c r="B32" s="43" t="s">
        <v>289</v>
      </c>
      <c r="C32" s="36" t="str">
        <f>Rollover!A32</f>
        <v>Ford</v>
      </c>
      <c r="D32" s="36" t="str">
        <f>Rollover!B32</f>
        <v>Expedition SUV 4WD</v>
      </c>
      <c r="E32" s="159" t="s">
        <v>178</v>
      </c>
      <c r="F32" s="160">
        <f>Rollover!C32</f>
        <v>2018</v>
      </c>
      <c r="G32" s="18">
        <v>164.53399999999999</v>
      </c>
      <c r="H32" s="19">
        <v>0.32400000000000001</v>
      </c>
      <c r="I32" s="19">
        <v>1604.7809999999999</v>
      </c>
      <c r="J32" s="19">
        <v>653.64599999999996</v>
      </c>
      <c r="K32" s="19">
        <v>19.677</v>
      </c>
      <c r="L32" s="19">
        <v>31.945</v>
      </c>
      <c r="M32" s="19">
        <v>104.304</v>
      </c>
      <c r="N32" s="20">
        <v>173.93199999999999</v>
      </c>
      <c r="O32" s="18">
        <v>326.24</v>
      </c>
      <c r="P32" s="19">
        <v>0.34699999999999998</v>
      </c>
      <c r="Q32" s="19">
        <v>689.38</v>
      </c>
      <c r="R32" s="19">
        <v>329.863</v>
      </c>
      <c r="S32" s="19">
        <v>9.4779999999999998</v>
      </c>
      <c r="T32" s="19">
        <v>42.320999999999998</v>
      </c>
      <c r="U32" s="19">
        <v>1207.6469999999999</v>
      </c>
      <c r="V32" s="20">
        <v>791.03499999999997</v>
      </c>
      <c r="W32" s="63">
        <f t="shared" si="58"/>
        <v>7.5003336330516351E-4</v>
      </c>
      <c r="X32" s="10">
        <f t="shared" si="59"/>
        <v>6.9849153937143846E-2</v>
      </c>
      <c r="Y32" s="10">
        <f t="shared" si="60"/>
        <v>7.7401489559899325E-4</v>
      </c>
      <c r="Z32" s="10">
        <f t="shared" si="61"/>
        <v>8.09101188368349E-5</v>
      </c>
      <c r="AA32" s="10">
        <f t="shared" si="62"/>
        <v>6.9849153937143846E-2</v>
      </c>
      <c r="AB32" s="10">
        <f t="shared" si="63"/>
        <v>1.2748277104247929E-2</v>
      </c>
      <c r="AC32" s="10">
        <f t="shared" si="64"/>
        <v>1.2748277104247929E-2</v>
      </c>
      <c r="AD32" s="10">
        <f t="shared" si="65"/>
        <v>3.2022198724219577E-3</v>
      </c>
      <c r="AE32" s="10">
        <f t="shared" si="66"/>
        <v>3.3198015990332144E-3</v>
      </c>
      <c r="AF32" s="161">
        <f t="shared" si="67"/>
        <v>3.3198015990332144E-3</v>
      </c>
      <c r="AG32" s="125">
        <f t="shared" si="68"/>
        <v>1.2236415005002676E-2</v>
      </c>
      <c r="AH32" s="10">
        <f t="shared" si="69"/>
        <v>7.2849083592476827E-2</v>
      </c>
      <c r="AI32" s="10">
        <f t="shared" si="70"/>
        <v>2.3421486385854557E-4</v>
      </c>
      <c r="AJ32" s="10">
        <f t="shared" si="71"/>
        <v>6.0402691393832637E-5</v>
      </c>
      <c r="AK32" s="10">
        <f t="shared" si="72"/>
        <v>7.2849083592476827E-2</v>
      </c>
      <c r="AL32" s="10">
        <f t="shared" si="73"/>
        <v>3.3698472140558208E-3</v>
      </c>
      <c r="AM32" s="10">
        <f t="shared" si="74"/>
        <v>3.3698472140558208E-3</v>
      </c>
      <c r="AN32" s="10">
        <f t="shared" si="75"/>
        <v>7.5787923843789844E-3</v>
      </c>
      <c r="AO32" s="10">
        <f t="shared" si="76"/>
        <v>5.5289644617303015E-3</v>
      </c>
      <c r="AP32" s="161">
        <f t="shared" si="77"/>
        <v>7.5787923843789844E-3</v>
      </c>
      <c r="AQ32" s="63">
        <f t="shared" si="78"/>
        <v>8.5000000000000006E-2</v>
      </c>
      <c r="AR32" s="10">
        <f t="shared" si="79"/>
        <v>9.4E-2</v>
      </c>
      <c r="AS32" s="10">
        <f t="shared" si="80"/>
        <v>0.09</v>
      </c>
      <c r="AT32" s="24">
        <f t="shared" si="81"/>
        <v>0.56999999999999995</v>
      </c>
      <c r="AU32" s="24">
        <f t="shared" si="82"/>
        <v>0.63</v>
      </c>
      <c r="AV32" s="24">
        <f t="shared" si="83"/>
        <v>0.6</v>
      </c>
      <c r="AW32" s="25">
        <f t="shared" si="84"/>
        <v>5</v>
      </c>
      <c r="AX32" s="25">
        <f t="shared" si="85"/>
        <v>5</v>
      </c>
      <c r="AY32" s="25">
        <f t="shared" si="86"/>
        <v>5</v>
      </c>
    </row>
    <row r="33" spans="1:51" ht="13.15" customHeight="1">
      <c r="A33" s="43">
        <v>10320</v>
      </c>
      <c r="B33" s="43" t="s">
        <v>289</v>
      </c>
      <c r="C33" s="36" t="str">
        <f>Rollover!A33</f>
        <v xml:space="preserve">Ford </v>
      </c>
      <c r="D33" s="162" t="str">
        <f>Rollover!B33</f>
        <v>Expedition EL SUV 2WD</v>
      </c>
      <c r="E33" s="159" t="s">
        <v>178</v>
      </c>
      <c r="F33" s="160">
        <f>Rollover!C33</f>
        <v>2018</v>
      </c>
      <c r="G33" s="18">
        <v>164.53399999999999</v>
      </c>
      <c r="H33" s="19">
        <v>0.32400000000000001</v>
      </c>
      <c r="I33" s="19">
        <v>1604.7809999999999</v>
      </c>
      <c r="J33" s="19">
        <v>653.64599999999996</v>
      </c>
      <c r="K33" s="19">
        <v>19.677</v>
      </c>
      <c r="L33" s="19">
        <v>31.945</v>
      </c>
      <c r="M33" s="19">
        <v>104.304</v>
      </c>
      <c r="N33" s="20">
        <v>173.93199999999999</v>
      </c>
      <c r="O33" s="18">
        <v>326.24</v>
      </c>
      <c r="P33" s="19">
        <v>0.34699999999999998</v>
      </c>
      <c r="Q33" s="19">
        <v>689.38</v>
      </c>
      <c r="R33" s="19">
        <v>329.863</v>
      </c>
      <c r="S33" s="19">
        <v>9.4779999999999998</v>
      </c>
      <c r="T33" s="19">
        <v>42.320999999999998</v>
      </c>
      <c r="U33" s="19">
        <v>1207.6469999999999</v>
      </c>
      <c r="V33" s="20">
        <v>791.03499999999997</v>
      </c>
      <c r="W33" s="63">
        <f t="shared" si="58"/>
        <v>7.5003336330516351E-4</v>
      </c>
      <c r="X33" s="10">
        <f t="shared" si="59"/>
        <v>6.9849153937143846E-2</v>
      </c>
      <c r="Y33" s="10">
        <f t="shared" si="60"/>
        <v>7.7401489559899325E-4</v>
      </c>
      <c r="Z33" s="10">
        <f t="shared" si="61"/>
        <v>8.09101188368349E-5</v>
      </c>
      <c r="AA33" s="10">
        <f t="shared" si="62"/>
        <v>6.9849153937143846E-2</v>
      </c>
      <c r="AB33" s="10">
        <f t="shared" si="63"/>
        <v>1.2748277104247929E-2</v>
      </c>
      <c r="AC33" s="10">
        <f t="shared" si="64"/>
        <v>1.2748277104247929E-2</v>
      </c>
      <c r="AD33" s="10">
        <f t="shared" si="65"/>
        <v>3.2022198724219577E-3</v>
      </c>
      <c r="AE33" s="10">
        <f t="shared" si="66"/>
        <v>3.3198015990332144E-3</v>
      </c>
      <c r="AF33" s="161">
        <f t="shared" si="67"/>
        <v>3.3198015990332144E-3</v>
      </c>
      <c r="AG33" s="125">
        <f t="shared" si="68"/>
        <v>1.2236415005002676E-2</v>
      </c>
      <c r="AH33" s="10">
        <f t="shared" si="69"/>
        <v>7.2849083592476827E-2</v>
      </c>
      <c r="AI33" s="10">
        <f t="shared" si="70"/>
        <v>2.3421486385854557E-4</v>
      </c>
      <c r="AJ33" s="10">
        <f t="shared" si="71"/>
        <v>6.0402691393832637E-5</v>
      </c>
      <c r="AK33" s="10">
        <f t="shared" si="72"/>
        <v>7.2849083592476827E-2</v>
      </c>
      <c r="AL33" s="10">
        <f t="shared" si="73"/>
        <v>3.3698472140558208E-3</v>
      </c>
      <c r="AM33" s="10">
        <f t="shared" si="74"/>
        <v>3.3698472140558208E-3</v>
      </c>
      <c r="AN33" s="10">
        <f t="shared" si="75"/>
        <v>7.5787923843789844E-3</v>
      </c>
      <c r="AO33" s="10">
        <f t="shared" si="76"/>
        <v>5.5289644617303015E-3</v>
      </c>
      <c r="AP33" s="161">
        <f t="shared" si="77"/>
        <v>7.5787923843789844E-3</v>
      </c>
      <c r="AQ33" s="63">
        <f t="shared" si="78"/>
        <v>8.5000000000000006E-2</v>
      </c>
      <c r="AR33" s="10">
        <f t="shared" si="79"/>
        <v>9.4E-2</v>
      </c>
      <c r="AS33" s="10">
        <f t="shared" si="80"/>
        <v>0.09</v>
      </c>
      <c r="AT33" s="24">
        <f t="shared" si="81"/>
        <v>0.56999999999999995</v>
      </c>
      <c r="AU33" s="24">
        <f t="shared" si="82"/>
        <v>0.63</v>
      </c>
      <c r="AV33" s="24">
        <f t="shared" si="83"/>
        <v>0.6</v>
      </c>
      <c r="AW33" s="25">
        <f t="shared" si="84"/>
        <v>5</v>
      </c>
      <c r="AX33" s="25">
        <f t="shared" si="85"/>
        <v>5</v>
      </c>
      <c r="AY33" s="25">
        <f t="shared" si="86"/>
        <v>5</v>
      </c>
    </row>
    <row r="34" spans="1:51" ht="13.15" customHeight="1">
      <c r="A34" s="43">
        <v>10320</v>
      </c>
      <c r="B34" s="43" t="s">
        <v>289</v>
      </c>
      <c r="C34" s="36" t="str">
        <f>Rollover!A34</f>
        <v xml:space="preserve">Ford </v>
      </c>
      <c r="D34" s="162" t="str">
        <f>Rollover!B34</f>
        <v>Expedition EL SUV 4WD</v>
      </c>
      <c r="E34" s="159" t="s">
        <v>178</v>
      </c>
      <c r="F34" s="160">
        <f>Rollover!C34</f>
        <v>2018</v>
      </c>
      <c r="G34" s="18">
        <v>164.53399999999999</v>
      </c>
      <c r="H34" s="19">
        <v>0.32400000000000001</v>
      </c>
      <c r="I34" s="19">
        <v>1604.7809999999999</v>
      </c>
      <c r="J34" s="19">
        <v>653.64599999999996</v>
      </c>
      <c r="K34" s="19">
        <v>19.677</v>
      </c>
      <c r="L34" s="19">
        <v>31.945</v>
      </c>
      <c r="M34" s="19">
        <v>104.304</v>
      </c>
      <c r="N34" s="20">
        <v>173.93199999999999</v>
      </c>
      <c r="O34" s="18">
        <v>326.24</v>
      </c>
      <c r="P34" s="19">
        <v>0.34699999999999998</v>
      </c>
      <c r="Q34" s="19">
        <v>689.38</v>
      </c>
      <c r="R34" s="19">
        <v>329.863</v>
      </c>
      <c r="S34" s="19">
        <v>9.4779999999999998</v>
      </c>
      <c r="T34" s="19">
        <v>42.320999999999998</v>
      </c>
      <c r="U34" s="19">
        <v>1207.6469999999999</v>
      </c>
      <c r="V34" s="20">
        <v>791.03499999999997</v>
      </c>
      <c r="W34" s="63">
        <f t="shared" si="58"/>
        <v>7.5003336330516351E-4</v>
      </c>
      <c r="X34" s="10">
        <f t="shared" si="59"/>
        <v>6.9849153937143846E-2</v>
      </c>
      <c r="Y34" s="10">
        <f t="shared" si="60"/>
        <v>7.7401489559899325E-4</v>
      </c>
      <c r="Z34" s="10">
        <f t="shared" si="61"/>
        <v>8.09101188368349E-5</v>
      </c>
      <c r="AA34" s="10">
        <f t="shared" si="62"/>
        <v>6.9849153937143846E-2</v>
      </c>
      <c r="AB34" s="10">
        <f t="shared" si="63"/>
        <v>1.2748277104247929E-2</v>
      </c>
      <c r="AC34" s="10">
        <f t="shared" si="64"/>
        <v>1.2748277104247929E-2</v>
      </c>
      <c r="AD34" s="10">
        <f t="shared" si="65"/>
        <v>3.2022198724219577E-3</v>
      </c>
      <c r="AE34" s="10">
        <f t="shared" si="66"/>
        <v>3.3198015990332144E-3</v>
      </c>
      <c r="AF34" s="161">
        <f t="shared" si="67"/>
        <v>3.3198015990332144E-3</v>
      </c>
      <c r="AG34" s="125">
        <f t="shared" si="68"/>
        <v>1.2236415005002676E-2</v>
      </c>
      <c r="AH34" s="10">
        <f t="shared" si="69"/>
        <v>7.2849083592476827E-2</v>
      </c>
      <c r="AI34" s="10">
        <f t="shared" si="70"/>
        <v>2.3421486385854557E-4</v>
      </c>
      <c r="AJ34" s="10">
        <f t="shared" si="71"/>
        <v>6.0402691393832637E-5</v>
      </c>
      <c r="AK34" s="10">
        <f t="shared" si="72"/>
        <v>7.2849083592476827E-2</v>
      </c>
      <c r="AL34" s="10">
        <f t="shared" si="73"/>
        <v>3.3698472140558208E-3</v>
      </c>
      <c r="AM34" s="10">
        <f t="shared" si="74"/>
        <v>3.3698472140558208E-3</v>
      </c>
      <c r="AN34" s="10">
        <f t="shared" si="75"/>
        <v>7.5787923843789844E-3</v>
      </c>
      <c r="AO34" s="10">
        <f t="shared" si="76"/>
        <v>5.5289644617303015E-3</v>
      </c>
      <c r="AP34" s="161">
        <f t="shared" si="77"/>
        <v>7.5787923843789844E-3</v>
      </c>
      <c r="AQ34" s="63">
        <f t="shared" si="78"/>
        <v>8.5000000000000006E-2</v>
      </c>
      <c r="AR34" s="10">
        <f t="shared" si="79"/>
        <v>9.4E-2</v>
      </c>
      <c r="AS34" s="10">
        <f t="shared" si="80"/>
        <v>0.09</v>
      </c>
      <c r="AT34" s="24">
        <f t="shared" si="81"/>
        <v>0.56999999999999995</v>
      </c>
      <c r="AU34" s="24">
        <f t="shared" si="82"/>
        <v>0.63</v>
      </c>
      <c r="AV34" s="24">
        <f t="shared" si="83"/>
        <v>0.6</v>
      </c>
      <c r="AW34" s="25">
        <f t="shared" si="84"/>
        <v>5</v>
      </c>
      <c r="AX34" s="25">
        <f t="shared" si="85"/>
        <v>5</v>
      </c>
      <c r="AY34" s="25">
        <f t="shared" si="86"/>
        <v>5</v>
      </c>
    </row>
    <row r="35" spans="1:51" ht="13.15" customHeight="1">
      <c r="A35" s="43">
        <v>10320</v>
      </c>
      <c r="B35" s="43" t="s">
        <v>289</v>
      </c>
      <c r="C35" s="162" t="str">
        <f>Rollover!A35</f>
        <v>Lincoln</v>
      </c>
      <c r="D35" s="162" t="str">
        <f>Rollover!B35</f>
        <v>Navigator SUV 2WD</v>
      </c>
      <c r="E35" s="159" t="s">
        <v>178</v>
      </c>
      <c r="F35" s="160">
        <f>Rollover!C35</f>
        <v>2018</v>
      </c>
      <c r="G35" s="18">
        <v>164.53399999999999</v>
      </c>
      <c r="H35" s="19">
        <v>0.32400000000000001</v>
      </c>
      <c r="I35" s="19">
        <v>1604.7809999999999</v>
      </c>
      <c r="J35" s="19">
        <v>653.64599999999996</v>
      </c>
      <c r="K35" s="19">
        <v>19.677</v>
      </c>
      <c r="L35" s="19">
        <v>31.945</v>
      </c>
      <c r="M35" s="19">
        <v>104.304</v>
      </c>
      <c r="N35" s="20">
        <v>173.93199999999999</v>
      </c>
      <c r="O35" s="18">
        <v>326.24</v>
      </c>
      <c r="P35" s="19">
        <v>0.34699999999999998</v>
      </c>
      <c r="Q35" s="19">
        <v>689.38</v>
      </c>
      <c r="R35" s="19">
        <v>329.863</v>
      </c>
      <c r="S35" s="19">
        <v>9.4779999999999998</v>
      </c>
      <c r="T35" s="19">
        <v>42.320999999999998</v>
      </c>
      <c r="U35" s="19">
        <v>1207.6469999999999</v>
      </c>
      <c r="V35" s="20">
        <v>791.03499999999997</v>
      </c>
      <c r="W35" s="63">
        <f t="shared" si="58"/>
        <v>7.5003336330516351E-4</v>
      </c>
      <c r="X35" s="10">
        <f t="shared" si="59"/>
        <v>6.9849153937143846E-2</v>
      </c>
      <c r="Y35" s="10">
        <f t="shared" si="60"/>
        <v>7.7401489559899325E-4</v>
      </c>
      <c r="Z35" s="10">
        <f t="shared" si="61"/>
        <v>8.09101188368349E-5</v>
      </c>
      <c r="AA35" s="10">
        <f t="shared" si="62"/>
        <v>6.9849153937143846E-2</v>
      </c>
      <c r="AB35" s="10">
        <f t="shared" si="63"/>
        <v>1.2748277104247929E-2</v>
      </c>
      <c r="AC35" s="10">
        <f t="shared" si="64"/>
        <v>1.2748277104247929E-2</v>
      </c>
      <c r="AD35" s="10">
        <f t="shared" si="65"/>
        <v>3.2022198724219577E-3</v>
      </c>
      <c r="AE35" s="10">
        <f t="shared" si="66"/>
        <v>3.3198015990332144E-3</v>
      </c>
      <c r="AF35" s="161">
        <f t="shared" si="67"/>
        <v>3.3198015990332144E-3</v>
      </c>
      <c r="AG35" s="125">
        <f t="shared" si="68"/>
        <v>1.2236415005002676E-2</v>
      </c>
      <c r="AH35" s="10">
        <f t="shared" si="69"/>
        <v>7.2849083592476827E-2</v>
      </c>
      <c r="AI35" s="10">
        <f t="shared" si="70"/>
        <v>2.3421486385854557E-4</v>
      </c>
      <c r="AJ35" s="10">
        <f t="shared" si="71"/>
        <v>6.0402691393832637E-5</v>
      </c>
      <c r="AK35" s="10">
        <f t="shared" si="72"/>
        <v>7.2849083592476827E-2</v>
      </c>
      <c r="AL35" s="10">
        <f t="shared" si="73"/>
        <v>3.3698472140558208E-3</v>
      </c>
      <c r="AM35" s="10">
        <f t="shared" si="74"/>
        <v>3.3698472140558208E-3</v>
      </c>
      <c r="AN35" s="10">
        <f t="shared" si="75"/>
        <v>7.5787923843789844E-3</v>
      </c>
      <c r="AO35" s="10">
        <f t="shared" si="76"/>
        <v>5.5289644617303015E-3</v>
      </c>
      <c r="AP35" s="161">
        <f t="shared" si="77"/>
        <v>7.5787923843789844E-3</v>
      </c>
      <c r="AQ35" s="63">
        <f t="shared" si="78"/>
        <v>8.5000000000000006E-2</v>
      </c>
      <c r="AR35" s="10">
        <f t="shared" si="79"/>
        <v>9.4E-2</v>
      </c>
      <c r="AS35" s="10">
        <f t="shared" si="80"/>
        <v>0.09</v>
      </c>
      <c r="AT35" s="24">
        <f t="shared" si="81"/>
        <v>0.56999999999999995</v>
      </c>
      <c r="AU35" s="24">
        <f t="shared" si="82"/>
        <v>0.63</v>
      </c>
      <c r="AV35" s="24">
        <f t="shared" si="83"/>
        <v>0.6</v>
      </c>
      <c r="AW35" s="25">
        <f t="shared" si="84"/>
        <v>5</v>
      </c>
      <c r="AX35" s="25">
        <f t="shared" si="85"/>
        <v>5</v>
      </c>
      <c r="AY35" s="25">
        <f t="shared" si="86"/>
        <v>5</v>
      </c>
    </row>
    <row r="36" spans="1:51" ht="13.15" customHeight="1">
      <c r="A36" s="43">
        <v>10320</v>
      </c>
      <c r="B36" s="43" t="s">
        <v>289</v>
      </c>
      <c r="C36" s="162" t="str">
        <f>Rollover!A36</f>
        <v>Lincoln</v>
      </c>
      <c r="D36" s="162" t="str">
        <f>Rollover!B36</f>
        <v>Navigator SUV 4WD</v>
      </c>
      <c r="E36" s="159" t="s">
        <v>178</v>
      </c>
      <c r="F36" s="160">
        <f>Rollover!C36</f>
        <v>2018</v>
      </c>
      <c r="G36" s="18">
        <v>164.53399999999999</v>
      </c>
      <c r="H36" s="19">
        <v>0.32400000000000001</v>
      </c>
      <c r="I36" s="19">
        <v>1604.7809999999999</v>
      </c>
      <c r="J36" s="19">
        <v>653.64599999999996</v>
      </c>
      <c r="K36" s="19">
        <v>19.677</v>
      </c>
      <c r="L36" s="19">
        <v>31.945</v>
      </c>
      <c r="M36" s="19">
        <v>104.304</v>
      </c>
      <c r="N36" s="20">
        <v>173.93199999999999</v>
      </c>
      <c r="O36" s="18">
        <v>326.24</v>
      </c>
      <c r="P36" s="19">
        <v>0.34699999999999998</v>
      </c>
      <c r="Q36" s="19">
        <v>689.38</v>
      </c>
      <c r="R36" s="19">
        <v>329.863</v>
      </c>
      <c r="S36" s="19">
        <v>9.4779999999999998</v>
      </c>
      <c r="T36" s="19">
        <v>42.320999999999998</v>
      </c>
      <c r="U36" s="19">
        <v>1207.6469999999999</v>
      </c>
      <c r="V36" s="20">
        <v>791.03499999999997</v>
      </c>
      <c r="W36" s="63">
        <f t="shared" si="58"/>
        <v>7.5003336330516351E-4</v>
      </c>
      <c r="X36" s="10">
        <f t="shared" si="59"/>
        <v>6.9849153937143846E-2</v>
      </c>
      <c r="Y36" s="10">
        <f t="shared" si="60"/>
        <v>7.7401489559899325E-4</v>
      </c>
      <c r="Z36" s="10">
        <f t="shared" si="61"/>
        <v>8.09101188368349E-5</v>
      </c>
      <c r="AA36" s="10">
        <f t="shared" si="62"/>
        <v>6.9849153937143846E-2</v>
      </c>
      <c r="AB36" s="10">
        <f t="shared" si="63"/>
        <v>1.2748277104247929E-2</v>
      </c>
      <c r="AC36" s="10">
        <f t="shared" si="64"/>
        <v>1.2748277104247929E-2</v>
      </c>
      <c r="AD36" s="10">
        <f t="shared" si="65"/>
        <v>3.2022198724219577E-3</v>
      </c>
      <c r="AE36" s="10">
        <f t="shared" si="66"/>
        <v>3.3198015990332144E-3</v>
      </c>
      <c r="AF36" s="161">
        <f t="shared" si="67"/>
        <v>3.3198015990332144E-3</v>
      </c>
      <c r="AG36" s="125">
        <f t="shared" si="68"/>
        <v>1.2236415005002676E-2</v>
      </c>
      <c r="AH36" s="10">
        <f t="shared" si="69"/>
        <v>7.2849083592476827E-2</v>
      </c>
      <c r="AI36" s="10">
        <f t="shared" si="70"/>
        <v>2.3421486385854557E-4</v>
      </c>
      <c r="AJ36" s="10">
        <f t="shared" si="71"/>
        <v>6.0402691393832637E-5</v>
      </c>
      <c r="AK36" s="10">
        <f t="shared" si="72"/>
        <v>7.2849083592476827E-2</v>
      </c>
      <c r="AL36" s="10">
        <f t="shared" si="73"/>
        <v>3.3698472140558208E-3</v>
      </c>
      <c r="AM36" s="10">
        <f t="shared" si="74"/>
        <v>3.3698472140558208E-3</v>
      </c>
      <c r="AN36" s="10">
        <f t="shared" si="75"/>
        <v>7.5787923843789844E-3</v>
      </c>
      <c r="AO36" s="10">
        <f t="shared" si="76"/>
        <v>5.5289644617303015E-3</v>
      </c>
      <c r="AP36" s="161">
        <f t="shared" si="77"/>
        <v>7.5787923843789844E-3</v>
      </c>
      <c r="AQ36" s="63">
        <f t="shared" si="78"/>
        <v>8.5000000000000006E-2</v>
      </c>
      <c r="AR36" s="10">
        <f t="shared" si="79"/>
        <v>9.4E-2</v>
      </c>
      <c r="AS36" s="10">
        <f t="shared" si="80"/>
        <v>0.09</v>
      </c>
      <c r="AT36" s="24">
        <f t="shared" si="81"/>
        <v>0.56999999999999995</v>
      </c>
      <c r="AU36" s="24">
        <f t="shared" si="82"/>
        <v>0.63</v>
      </c>
      <c r="AV36" s="24">
        <f t="shared" si="83"/>
        <v>0.6</v>
      </c>
      <c r="AW36" s="25">
        <f t="shared" si="84"/>
        <v>5</v>
      </c>
      <c r="AX36" s="25">
        <f t="shared" si="85"/>
        <v>5</v>
      </c>
      <c r="AY36" s="25">
        <f t="shared" si="86"/>
        <v>5</v>
      </c>
    </row>
    <row r="37" spans="1:51" ht="13.15" customHeight="1">
      <c r="A37" s="43">
        <v>10320</v>
      </c>
      <c r="B37" s="43" t="s">
        <v>289</v>
      </c>
      <c r="C37" s="162" t="str">
        <f>Rollover!A37</f>
        <v>Lincoln</v>
      </c>
      <c r="D37" s="162" t="str">
        <f>Rollover!B37</f>
        <v>Navigator EL SUV 2WD</v>
      </c>
      <c r="E37" s="159" t="s">
        <v>178</v>
      </c>
      <c r="F37" s="160">
        <f>Rollover!C37</f>
        <v>2018</v>
      </c>
      <c r="G37" s="18">
        <v>164.53399999999999</v>
      </c>
      <c r="H37" s="19">
        <v>0.32400000000000001</v>
      </c>
      <c r="I37" s="19">
        <v>1604.7809999999999</v>
      </c>
      <c r="J37" s="19">
        <v>653.64599999999996</v>
      </c>
      <c r="K37" s="19">
        <v>19.677</v>
      </c>
      <c r="L37" s="19">
        <v>31.945</v>
      </c>
      <c r="M37" s="19">
        <v>104.304</v>
      </c>
      <c r="N37" s="20">
        <v>173.93199999999999</v>
      </c>
      <c r="O37" s="18">
        <v>326.24</v>
      </c>
      <c r="P37" s="19">
        <v>0.34699999999999998</v>
      </c>
      <c r="Q37" s="19">
        <v>689.38</v>
      </c>
      <c r="R37" s="19">
        <v>329.863</v>
      </c>
      <c r="S37" s="19">
        <v>9.4779999999999998</v>
      </c>
      <c r="T37" s="19">
        <v>42.320999999999998</v>
      </c>
      <c r="U37" s="19">
        <v>1207.6469999999999</v>
      </c>
      <c r="V37" s="20">
        <v>791.03499999999997</v>
      </c>
      <c r="W37" s="63">
        <f t="shared" si="58"/>
        <v>7.5003336330516351E-4</v>
      </c>
      <c r="X37" s="10">
        <f t="shared" si="59"/>
        <v>6.9849153937143846E-2</v>
      </c>
      <c r="Y37" s="10">
        <f t="shared" si="60"/>
        <v>7.7401489559899325E-4</v>
      </c>
      <c r="Z37" s="10">
        <f t="shared" si="61"/>
        <v>8.09101188368349E-5</v>
      </c>
      <c r="AA37" s="10">
        <f t="shared" si="62"/>
        <v>6.9849153937143846E-2</v>
      </c>
      <c r="AB37" s="10">
        <f t="shared" si="63"/>
        <v>1.2748277104247929E-2</v>
      </c>
      <c r="AC37" s="10">
        <f t="shared" si="64"/>
        <v>1.2748277104247929E-2</v>
      </c>
      <c r="AD37" s="10">
        <f t="shared" si="65"/>
        <v>3.2022198724219577E-3</v>
      </c>
      <c r="AE37" s="10">
        <f t="shared" si="66"/>
        <v>3.3198015990332144E-3</v>
      </c>
      <c r="AF37" s="161">
        <f t="shared" si="67"/>
        <v>3.3198015990332144E-3</v>
      </c>
      <c r="AG37" s="125">
        <f t="shared" si="68"/>
        <v>1.2236415005002676E-2</v>
      </c>
      <c r="AH37" s="10">
        <f t="shared" si="69"/>
        <v>7.2849083592476827E-2</v>
      </c>
      <c r="AI37" s="10">
        <f t="shared" si="70"/>
        <v>2.3421486385854557E-4</v>
      </c>
      <c r="AJ37" s="10">
        <f t="shared" si="71"/>
        <v>6.0402691393832637E-5</v>
      </c>
      <c r="AK37" s="10">
        <f t="shared" si="72"/>
        <v>7.2849083592476827E-2</v>
      </c>
      <c r="AL37" s="10">
        <f t="shared" si="73"/>
        <v>3.3698472140558208E-3</v>
      </c>
      <c r="AM37" s="10">
        <f t="shared" si="74"/>
        <v>3.3698472140558208E-3</v>
      </c>
      <c r="AN37" s="10">
        <f t="shared" si="75"/>
        <v>7.5787923843789844E-3</v>
      </c>
      <c r="AO37" s="10">
        <f t="shared" si="76"/>
        <v>5.5289644617303015E-3</v>
      </c>
      <c r="AP37" s="161">
        <f t="shared" si="77"/>
        <v>7.5787923843789844E-3</v>
      </c>
      <c r="AQ37" s="63">
        <f t="shared" si="78"/>
        <v>8.5000000000000006E-2</v>
      </c>
      <c r="AR37" s="10">
        <f t="shared" si="79"/>
        <v>9.4E-2</v>
      </c>
      <c r="AS37" s="10">
        <f t="shared" si="80"/>
        <v>0.09</v>
      </c>
      <c r="AT37" s="24">
        <f t="shared" si="81"/>
        <v>0.56999999999999995</v>
      </c>
      <c r="AU37" s="24">
        <f t="shared" si="82"/>
        <v>0.63</v>
      </c>
      <c r="AV37" s="24">
        <f t="shared" si="83"/>
        <v>0.6</v>
      </c>
      <c r="AW37" s="25">
        <f t="shared" si="84"/>
        <v>5</v>
      </c>
      <c r="AX37" s="25">
        <f t="shared" si="85"/>
        <v>5</v>
      </c>
      <c r="AY37" s="25">
        <f t="shared" si="86"/>
        <v>5</v>
      </c>
    </row>
    <row r="38" spans="1:51" ht="13.15" customHeight="1">
      <c r="A38" s="43">
        <v>10320</v>
      </c>
      <c r="B38" s="43" t="s">
        <v>289</v>
      </c>
      <c r="C38" s="162" t="str">
        <f>Rollover!A38</f>
        <v>Lincoln</v>
      </c>
      <c r="D38" s="162" t="str">
        <f>Rollover!B38</f>
        <v>Navigator EL SUV 4WD</v>
      </c>
      <c r="E38" s="159" t="s">
        <v>178</v>
      </c>
      <c r="F38" s="160">
        <f>Rollover!C38</f>
        <v>2018</v>
      </c>
      <c r="G38" s="18">
        <v>164.53399999999999</v>
      </c>
      <c r="H38" s="19">
        <v>0.32400000000000001</v>
      </c>
      <c r="I38" s="19">
        <v>1604.7809999999999</v>
      </c>
      <c r="J38" s="19">
        <v>653.64599999999996</v>
      </c>
      <c r="K38" s="19">
        <v>19.677</v>
      </c>
      <c r="L38" s="19">
        <v>31.945</v>
      </c>
      <c r="M38" s="19">
        <v>104.304</v>
      </c>
      <c r="N38" s="20">
        <v>173.93199999999999</v>
      </c>
      <c r="O38" s="18">
        <v>326.24</v>
      </c>
      <c r="P38" s="19">
        <v>0.34699999999999998</v>
      </c>
      <c r="Q38" s="19">
        <v>689.38</v>
      </c>
      <c r="R38" s="19">
        <v>329.863</v>
      </c>
      <c r="S38" s="19">
        <v>9.4779999999999998</v>
      </c>
      <c r="T38" s="19">
        <v>42.320999999999998</v>
      </c>
      <c r="U38" s="19">
        <v>1207.6469999999999</v>
      </c>
      <c r="V38" s="20">
        <v>791.03499999999997</v>
      </c>
      <c r="W38" s="63">
        <f t="shared" si="29"/>
        <v>7.5003336330516351E-4</v>
      </c>
      <c r="X38" s="10">
        <f t="shared" si="30"/>
        <v>6.9849153937143846E-2</v>
      </c>
      <c r="Y38" s="10">
        <f t="shared" si="31"/>
        <v>7.7401489559899325E-4</v>
      </c>
      <c r="Z38" s="10">
        <f t="shared" si="32"/>
        <v>8.09101188368349E-5</v>
      </c>
      <c r="AA38" s="10">
        <f t="shared" si="33"/>
        <v>6.9849153937143846E-2</v>
      </c>
      <c r="AB38" s="10">
        <f t="shared" si="34"/>
        <v>1.2748277104247929E-2</v>
      </c>
      <c r="AC38" s="10">
        <f t="shared" si="35"/>
        <v>1.2748277104247929E-2</v>
      </c>
      <c r="AD38" s="10">
        <f t="shared" si="36"/>
        <v>3.2022198724219577E-3</v>
      </c>
      <c r="AE38" s="10">
        <f t="shared" si="37"/>
        <v>3.3198015990332144E-3</v>
      </c>
      <c r="AF38" s="161">
        <f t="shared" si="38"/>
        <v>3.3198015990332144E-3</v>
      </c>
      <c r="AG38" s="125">
        <f t="shared" si="39"/>
        <v>1.2236415005002676E-2</v>
      </c>
      <c r="AH38" s="10">
        <f t="shared" si="40"/>
        <v>7.2849083592476827E-2</v>
      </c>
      <c r="AI38" s="10">
        <f t="shared" si="41"/>
        <v>2.3421486385854557E-4</v>
      </c>
      <c r="AJ38" s="10">
        <f t="shared" si="42"/>
        <v>6.0402691393832637E-5</v>
      </c>
      <c r="AK38" s="10">
        <f t="shared" si="43"/>
        <v>7.2849083592476827E-2</v>
      </c>
      <c r="AL38" s="10">
        <f t="shared" si="44"/>
        <v>3.3698472140558208E-3</v>
      </c>
      <c r="AM38" s="10">
        <f t="shared" si="45"/>
        <v>3.3698472140558208E-3</v>
      </c>
      <c r="AN38" s="10">
        <f t="shared" si="46"/>
        <v>7.5787923843789844E-3</v>
      </c>
      <c r="AO38" s="10">
        <f t="shared" si="47"/>
        <v>5.5289644617303015E-3</v>
      </c>
      <c r="AP38" s="161">
        <f t="shared" si="48"/>
        <v>7.5787923843789844E-3</v>
      </c>
      <c r="AQ38" s="63">
        <f t="shared" si="49"/>
        <v>8.5000000000000006E-2</v>
      </c>
      <c r="AR38" s="10">
        <f t="shared" si="50"/>
        <v>9.4E-2</v>
      </c>
      <c r="AS38" s="10">
        <f t="shared" si="51"/>
        <v>0.09</v>
      </c>
      <c r="AT38" s="24">
        <f t="shared" si="52"/>
        <v>0.56999999999999995</v>
      </c>
      <c r="AU38" s="24">
        <f t="shared" si="53"/>
        <v>0.63</v>
      </c>
      <c r="AV38" s="24">
        <f t="shared" si="54"/>
        <v>0.6</v>
      </c>
      <c r="AW38" s="25">
        <f t="shared" si="55"/>
        <v>5</v>
      </c>
      <c r="AX38" s="25">
        <f t="shared" si="56"/>
        <v>5</v>
      </c>
      <c r="AY38" s="25">
        <f t="shared" si="57"/>
        <v>5</v>
      </c>
    </row>
    <row r="39" spans="1:51" ht="13.15" customHeight="1">
      <c r="A39" s="43">
        <v>10175</v>
      </c>
      <c r="B39" s="43" t="s">
        <v>232</v>
      </c>
      <c r="C39" s="36" t="str">
        <f>Rollover!A39</f>
        <v>Ford</v>
      </c>
      <c r="D39" s="36" t="str">
        <f>Rollover!B39</f>
        <v>F-150 SuperCrew PU/CC 2WD</v>
      </c>
      <c r="E39" s="159" t="s">
        <v>170</v>
      </c>
      <c r="F39" s="160">
        <f>Rollover!C39</f>
        <v>2018</v>
      </c>
      <c r="G39" s="18">
        <v>263.04399999999998</v>
      </c>
      <c r="H39" s="19">
        <v>0.27300000000000002</v>
      </c>
      <c r="I39" s="19">
        <v>1265.9649999999999</v>
      </c>
      <c r="J39" s="19">
        <v>362.61200000000002</v>
      </c>
      <c r="K39" s="19">
        <v>21.687000000000001</v>
      </c>
      <c r="L39" s="19">
        <v>36.085000000000001</v>
      </c>
      <c r="M39" s="19">
        <v>1676.509</v>
      </c>
      <c r="N39" s="20">
        <v>223.875</v>
      </c>
      <c r="O39" s="18">
        <v>320.185</v>
      </c>
      <c r="P39" s="19">
        <v>0.254</v>
      </c>
      <c r="Q39" s="19">
        <v>494.41199999999998</v>
      </c>
      <c r="R39" s="19">
        <v>346.23500000000001</v>
      </c>
      <c r="S39" s="19">
        <v>12.433</v>
      </c>
      <c r="T39" s="19">
        <v>42.581000000000003</v>
      </c>
      <c r="U39" s="19">
        <v>947.82600000000002</v>
      </c>
      <c r="V39" s="20">
        <v>649.49400000000003</v>
      </c>
      <c r="W39" s="63">
        <f t="shared" si="29"/>
        <v>5.5332185054363728E-3</v>
      </c>
      <c r="X39" s="10">
        <f t="shared" si="30"/>
        <v>6.3600694729198576E-2</v>
      </c>
      <c r="Y39" s="10">
        <f t="shared" si="31"/>
        <v>3.4630886979414072E-4</v>
      </c>
      <c r="Z39" s="10">
        <f t="shared" si="32"/>
        <v>4.0535313068820851E-5</v>
      </c>
      <c r="AA39" s="10">
        <f t="shared" si="33"/>
        <v>6.3600694729198576E-2</v>
      </c>
      <c r="AB39" s="10">
        <f t="shared" si="34"/>
        <v>1.6869107406024025E-2</v>
      </c>
      <c r="AC39" s="10">
        <f t="shared" si="35"/>
        <v>1.6869107406024025E-2</v>
      </c>
      <c r="AD39" s="10">
        <f t="shared" si="36"/>
        <v>7.2190554228743131E-3</v>
      </c>
      <c r="AE39" s="10">
        <f t="shared" si="37"/>
        <v>3.4067819319823943E-3</v>
      </c>
      <c r="AF39" s="161">
        <f t="shared" si="38"/>
        <v>7.2190554228743131E-3</v>
      </c>
      <c r="AG39" s="125">
        <f t="shared" si="39"/>
        <v>1.1454726379439782E-2</v>
      </c>
      <c r="AH39" s="10">
        <f t="shared" si="40"/>
        <v>6.1408919903449988E-2</v>
      </c>
      <c r="AI39" s="10">
        <f t="shared" si="41"/>
        <v>1.1231770124617154E-4</v>
      </c>
      <c r="AJ39" s="10">
        <f t="shared" si="42"/>
        <v>6.4248106838555471E-5</v>
      </c>
      <c r="AK39" s="10">
        <f t="shared" si="43"/>
        <v>6.1408919903449988E-2</v>
      </c>
      <c r="AL39" s="10">
        <f t="shared" si="44"/>
        <v>6.4190857260509031E-3</v>
      </c>
      <c r="AM39" s="10">
        <f t="shared" si="45"/>
        <v>6.4190857260509031E-3</v>
      </c>
      <c r="AN39" s="10">
        <f t="shared" si="46"/>
        <v>6.226150809533329E-3</v>
      </c>
      <c r="AO39" s="10">
        <f t="shared" si="47"/>
        <v>4.9665519728469085E-3</v>
      </c>
      <c r="AP39" s="161">
        <f t="shared" si="48"/>
        <v>6.226150809533329E-3</v>
      </c>
      <c r="AQ39" s="63">
        <f t="shared" si="49"/>
        <v>9.0999999999999998E-2</v>
      </c>
      <c r="AR39" s="10">
        <f t="shared" si="50"/>
        <v>8.4000000000000005E-2</v>
      </c>
      <c r="AS39" s="10">
        <f t="shared" si="51"/>
        <v>8.7999999999999995E-2</v>
      </c>
      <c r="AT39" s="24">
        <f t="shared" si="52"/>
        <v>0.61</v>
      </c>
      <c r="AU39" s="24">
        <f t="shared" si="53"/>
        <v>0.56000000000000005</v>
      </c>
      <c r="AV39" s="24">
        <f t="shared" si="54"/>
        <v>0.59</v>
      </c>
      <c r="AW39" s="25">
        <f t="shared" si="55"/>
        <v>5</v>
      </c>
      <c r="AX39" s="25">
        <f t="shared" si="56"/>
        <v>5</v>
      </c>
      <c r="AY39" s="25">
        <f t="shared" si="57"/>
        <v>5</v>
      </c>
    </row>
    <row r="40" spans="1:51" ht="13.15" customHeight="1">
      <c r="A40" s="43">
        <v>10175</v>
      </c>
      <c r="B40" s="43" t="s">
        <v>232</v>
      </c>
      <c r="C40" s="36" t="str">
        <f>Rollover!A40</f>
        <v>Ford</v>
      </c>
      <c r="D40" s="36" t="str">
        <f>Rollover!B40</f>
        <v>F-150 SuperCrew PU/CC 4WD</v>
      </c>
      <c r="E40" s="159" t="s">
        <v>170</v>
      </c>
      <c r="F40" s="160">
        <f>Rollover!C40</f>
        <v>2018</v>
      </c>
      <c r="G40" s="18">
        <v>263.04399999999998</v>
      </c>
      <c r="H40" s="19">
        <v>0.27300000000000002</v>
      </c>
      <c r="I40" s="19">
        <v>1265.9649999999999</v>
      </c>
      <c r="J40" s="19">
        <v>362.61200000000002</v>
      </c>
      <c r="K40" s="19">
        <v>21.687000000000001</v>
      </c>
      <c r="L40" s="19">
        <v>36.085000000000001</v>
      </c>
      <c r="M40" s="19">
        <v>1676.509</v>
      </c>
      <c r="N40" s="20">
        <v>223.875</v>
      </c>
      <c r="O40" s="18">
        <v>320.185</v>
      </c>
      <c r="P40" s="19">
        <v>0.254</v>
      </c>
      <c r="Q40" s="19">
        <v>494.41199999999998</v>
      </c>
      <c r="R40" s="19">
        <v>346.23500000000001</v>
      </c>
      <c r="S40" s="19">
        <v>12.433</v>
      </c>
      <c r="T40" s="19">
        <v>42.581000000000003</v>
      </c>
      <c r="U40" s="19">
        <v>947.82600000000002</v>
      </c>
      <c r="V40" s="20">
        <v>649.49400000000003</v>
      </c>
      <c r="W40" s="63">
        <f t="shared" si="29"/>
        <v>5.5332185054363728E-3</v>
      </c>
      <c r="X40" s="10">
        <f t="shared" si="30"/>
        <v>6.3600694729198576E-2</v>
      </c>
      <c r="Y40" s="10">
        <f t="shared" si="31"/>
        <v>3.4630886979414072E-4</v>
      </c>
      <c r="Z40" s="10">
        <f t="shared" si="32"/>
        <v>4.0535313068820851E-5</v>
      </c>
      <c r="AA40" s="10">
        <f t="shared" si="33"/>
        <v>6.3600694729198576E-2</v>
      </c>
      <c r="AB40" s="10">
        <f t="shared" si="34"/>
        <v>1.6869107406024025E-2</v>
      </c>
      <c r="AC40" s="10">
        <f t="shared" si="35"/>
        <v>1.6869107406024025E-2</v>
      </c>
      <c r="AD40" s="10">
        <f t="shared" si="36"/>
        <v>7.2190554228743131E-3</v>
      </c>
      <c r="AE40" s="10">
        <f t="shared" si="37"/>
        <v>3.4067819319823943E-3</v>
      </c>
      <c r="AF40" s="161">
        <f t="shared" si="38"/>
        <v>7.2190554228743131E-3</v>
      </c>
      <c r="AG40" s="125">
        <f t="shared" si="39"/>
        <v>1.1454726379439782E-2</v>
      </c>
      <c r="AH40" s="10">
        <f t="shared" si="40"/>
        <v>6.1408919903449988E-2</v>
      </c>
      <c r="AI40" s="10">
        <f t="shared" si="41"/>
        <v>1.1231770124617154E-4</v>
      </c>
      <c r="AJ40" s="10">
        <f t="shared" si="42"/>
        <v>6.4248106838555471E-5</v>
      </c>
      <c r="AK40" s="10">
        <f t="shared" si="43"/>
        <v>6.1408919903449988E-2</v>
      </c>
      <c r="AL40" s="10">
        <f t="shared" si="44"/>
        <v>6.4190857260509031E-3</v>
      </c>
      <c r="AM40" s="10">
        <f t="shared" si="45"/>
        <v>6.4190857260509031E-3</v>
      </c>
      <c r="AN40" s="10">
        <f t="shared" si="46"/>
        <v>6.226150809533329E-3</v>
      </c>
      <c r="AO40" s="10">
        <f t="shared" si="47"/>
        <v>4.9665519728469085E-3</v>
      </c>
      <c r="AP40" s="161">
        <f t="shared" si="48"/>
        <v>6.226150809533329E-3</v>
      </c>
      <c r="AQ40" s="63">
        <f t="shared" si="49"/>
        <v>9.0999999999999998E-2</v>
      </c>
      <c r="AR40" s="10">
        <f t="shared" si="50"/>
        <v>8.4000000000000005E-2</v>
      </c>
      <c r="AS40" s="10">
        <f t="shared" si="51"/>
        <v>8.7999999999999995E-2</v>
      </c>
      <c r="AT40" s="24">
        <f t="shared" si="52"/>
        <v>0.61</v>
      </c>
      <c r="AU40" s="24">
        <f t="shared" si="53"/>
        <v>0.56000000000000005</v>
      </c>
      <c r="AV40" s="24">
        <f t="shared" si="54"/>
        <v>0.59</v>
      </c>
      <c r="AW40" s="25">
        <f t="shared" si="55"/>
        <v>5</v>
      </c>
      <c r="AX40" s="25">
        <f t="shared" si="56"/>
        <v>5</v>
      </c>
      <c r="AY40" s="25">
        <f t="shared" si="57"/>
        <v>5</v>
      </c>
    </row>
    <row r="41" spans="1:51" ht="13.15" customHeight="1">
      <c r="A41" s="43">
        <v>10310</v>
      </c>
      <c r="B41" s="43" t="s">
        <v>278</v>
      </c>
      <c r="C41" s="36" t="str">
        <f>Rollover!A41</f>
        <v>Ford</v>
      </c>
      <c r="D41" s="36" t="str">
        <f>Rollover!B41</f>
        <v>F-150 SuperCab PU/EC 2WD</v>
      </c>
      <c r="E41" s="159" t="s">
        <v>170</v>
      </c>
      <c r="F41" s="160">
        <f>Rollover!C41</f>
        <v>2018</v>
      </c>
      <c r="G41" s="18">
        <v>298.32900000000001</v>
      </c>
      <c r="H41" s="19">
        <v>0.32500000000000001</v>
      </c>
      <c r="I41" s="19">
        <v>1408.3710000000001</v>
      </c>
      <c r="J41" s="19">
        <v>408.55099999999999</v>
      </c>
      <c r="K41" s="19">
        <v>24.28</v>
      </c>
      <c r="L41" s="19">
        <v>46.655000000000001</v>
      </c>
      <c r="M41" s="19">
        <v>2467.0720000000001</v>
      </c>
      <c r="N41" s="20">
        <v>766.00900000000001</v>
      </c>
      <c r="O41" s="18">
        <v>490.86700000000002</v>
      </c>
      <c r="P41" s="19">
        <v>0.41</v>
      </c>
      <c r="Q41" s="19">
        <v>733.54899999999998</v>
      </c>
      <c r="R41" s="19">
        <v>488.92899999999997</v>
      </c>
      <c r="S41" s="19">
        <v>15.128</v>
      </c>
      <c r="T41" s="19">
        <v>48.576000000000001</v>
      </c>
      <c r="U41" s="19">
        <v>939.11699999999996</v>
      </c>
      <c r="V41" s="20">
        <v>486.62099999999998</v>
      </c>
      <c r="W41" s="63">
        <f t="shared" si="29"/>
        <v>8.8823302531117823E-3</v>
      </c>
      <c r="X41" s="10">
        <f t="shared" si="30"/>
        <v>6.9977175742497996E-2</v>
      </c>
      <c r="Y41" s="10">
        <f t="shared" si="31"/>
        <v>4.8561005941153806E-4</v>
      </c>
      <c r="Z41" s="10">
        <f t="shared" si="32"/>
        <v>4.5207996004463519E-5</v>
      </c>
      <c r="AA41" s="10">
        <f t="shared" si="33"/>
        <v>6.9977175742497996E-2</v>
      </c>
      <c r="AB41" s="10">
        <f t="shared" si="34"/>
        <v>2.3689183827489239E-2</v>
      </c>
      <c r="AC41" s="10">
        <f t="shared" si="35"/>
        <v>2.3689183827489239E-2</v>
      </c>
      <c r="AD41" s="10">
        <f t="shared" si="36"/>
        <v>1.0846475224513409E-2</v>
      </c>
      <c r="AE41" s="10">
        <f t="shared" si="37"/>
        <v>4.5102523310123349E-3</v>
      </c>
      <c r="AF41" s="161">
        <f t="shared" si="38"/>
        <v>1.0846475224513409E-2</v>
      </c>
      <c r="AG41" s="125">
        <f t="shared" si="39"/>
        <v>4.4798439088969515E-2</v>
      </c>
      <c r="AH41" s="10">
        <f t="shared" si="40"/>
        <v>8.1683355930183013E-2</v>
      </c>
      <c r="AI41" s="10">
        <f t="shared" si="41"/>
        <v>2.766390562999517E-4</v>
      </c>
      <c r="AJ41" s="10">
        <f t="shared" si="42"/>
        <v>1.1002007639658469E-4</v>
      </c>
      <c r="AK41" s="10">
        <f t="shared" si="43"/>
        <v>8.1683355930183013E-2</v>
      </c>
      <c r="AL41" s="10">
        <f t="shared" si="44"/>
        <v>1.0762949180061923E-2</v>
      </c>
      <c r="AM41" s="10">
        <f t="shared" si="45"/>
        <v>1.0762949180061923E-2</v>
      </c>
      <c r="AN41" s="10">
        <f t="shared" si="46"/>
        <v>6.1852293337168601E-3</v>
      </c>
      <c r="AO41" s="10">
        <f t="shared" si="47"/>
        <v>4.3894883374294459E-3</v>
      </c>
      <c r="AP41" s="161">
        <f t="shared" si="48"/>
        <v>6.1852293337168601E-3</v>
      </c>
      <c r="AQ41" s="63">
        <f t="shared" si="49"/>
        <v>0.11</v>
      </c>
      <c r="AR41" s="10">
        <f t="shared" si="50"/>
        <v>0.13800000000000001</v>
      </c>
      <c r="AS41" s="10">
        <f t="shared" si="51"/>
        <v>0.124</v>
      </c>
      <c r="AT41" s="24">
        <f t="shared" si="52"/>
        <v>0.73</v>
      </c>
      <c r="AU41" s="24">
        <f t="shared" si="53"/>
        <v>0.92</v>
      </c>
      <c r="AV41" s="24">
        <f t="shared" si="54"/>
        <v>0.83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 ht="13.15" customHeight="1">
      <c r="A42" s="43">
        <v>10310</v>
      </c>
      <c r="B42" s="43" t="s">
        <v>278</v>
      </c>
      <c r="C42" s="36" t="str">
        <f>Rollover!A42</f>
        <v>Ford</v>
      </c>
      <c r="D42" s="36" t="str">
        <f>Rollover!B42</f>
        <v>F-150 SuperCab PU/EC 4WD</v>
      </c>
      <c r="E42" s="159" t="s">
        <v>170</v>
      </c>
      <c r="F42" s="160">
        <f>Rollover!C42</f>
        <v>2018</v>
      </c>
      <c r="G42" s="18">
        <v>298.32900000000001</v>
      </c>
      <c r="H42" s="19">
        <v>0.32500000000000001</v>
      </c>
      <c r="I42" s="19">
        <v>1408.3710000000001</v>
      </c>
      <c r="J42" s="19">
        <v>408.55099999999999</v>
      </c>
      <c r="K42" s="19">
        <v>24.28</v>
      </c>
      <c r="L42" s="19">
        <v>46.655000000000001</v>
      </c>
      <c r="M42" s="19">
        <v>2467.0720000000001</v>
      </c>
      <c r="N42" s="20">
        <v>766.00900000000001</v>
      </c>
      <c r="O42" s="18">
        <v>490.86700000000002</v>
      </c>
      <c r="P42" s="19">
        <v>0.41</v>
      </c>
      <c r="Q42" s="19">
        <v>733.54899999999998</v>
      </c>
      <c r="R42" s="19">
        <v>488.92899999999997</v>
      </c>
      <c r="S42" s="19">
        <v>15.128</v>
      </c>
      <c r="T42" s="19">
        <v>48.576000000000001</v>
      </c>
      <c r="U42" s="19">
        <v>939.11699999999996</v>
      </c>
      <c r="V42" s="20">
        <v>486.62099999999998</v>
      </c>
      <c r="W42" s="63">
        <f t="shared" si="29"/>
        <v>8.8823302531117823E-3</v>
      </c>
      <c r="X42" s="10">
        <f t="shared" si="30"/>
        <v>6.9977175742497996E-2</v>
      </c>
      <c r="Y42" s="10">
        <f t="shared" si="31"/>
        <v>4.8561005941153806E-4</v>
      </c>
      <c r="Z42" s="10">
        <f t="shared" si="32"/>
        <v>4.5207996004463519E-5</v>
      </c>
      <c r="AA42" s="10">
        <f t="shared" si="33"/>
        <v>6.9977175742497996E-2</v>
      </c>
      <c r="AB42" s="10">
        <f t="shared" si="34"/>
        <v>2.3689183827489239E-2</v>
      </c>
      <c r="AC42" s="10">
        <f t="shared" si="35"/>
        <v>2.3689183827489239E-2</v>
      </c>
      <c r="AD42" s="10">
        <f t="shared" si="36"/>
        <v>1.0846475224513409E-2</v>
      </c>
      <c r="AE42" s="10">
        <f t="shared" si="37"/>
        <v>4.5102523310123349E-3</v>
      </c>
      <c r="AF42" s="161">
        <f t="shared" si="38"/>
        <v>1.0846475224513409E-2</v>
      </c>
      <c r="AG42" s="125">
        <f t="shared" si="39"/>
        <v>4.4798439088969515E-2</v>
      </c>
      <c r="AH42" s="10">
        <f t="shared" si="40"/>
        <v>8.1683355930183013E-2</v>
      </c>
      <c r="AI42" s="10">
        <f t="shared" si="41"/>
        <v>2.766390562999517E-4</v>
      </c>
      <c r="AJ42" s="10">
        <f t="shared" si="42"/>
        <v>1.1002007639658469E-4</v>
      </c>
      <c r="AK42" s="10">
        <f t="shared" si="43"/>
        <v>8.1683355930183013E-2</v>
      </c>
      <c r="AL42" s="10">
        <f t="shared" si="44"/>
        <v>1.0762949180061923E-2</v>
      </c>
      <c r="AM42" s="10">
        <f t="shared" si="45"/>
        <v>1.0762949180061923E-2</v>
      </c>
      <c r="AN42" s="10">
        <f t="shared" si="46"/>
        <v>6.1852293337168601E-3</v>
      </c>
      <c r="AO42" s="10">
        <f t="shared" si="47"/>
        <v>4.3894883374294459E-3</v>
      </c>
      <c r="AP42" s="161">
        <f t="shared" si="48"/>
        <v>6.1852293337168601E-3</v>
      </c>
      <c r="AQ42" s="63">
        <f t="shared" si="49"/>
        <v>0.11</v>
      </c>
      <c r="AR42" s="10">
        <f t="shared" si="50"/>
        <v>0.13800000000000001</v>
      </c>
      <c r="AS42" s="10">
        <f t="shared" si="51"/>
        <v>0.124</v>
      </c>
      <c r="AT42" s="24">
        <f t="shared" si="52"/>
        <v>0.73</v>
      </c>
      <c r="AU42" s="24">
        <f t="shared" si="53"/>
        <v>0.92</v>
      </c>
      <c r="AV42" s="24">
        <f t="shared" si="54"/>
        <v>0.83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 ht="13.15" customHeight="1">
      <c r="A43" s="43">
        <v>10310</v>
      </c>
      <c r="B43" s="43" t="s">
        <v>278</v>
      </c>
      <c r="C43" s="36" t="str">
        <f>Rollover!A43</f>
        <v>Ford</v>
      </c>
      <c r="D43" s="162" t="str">
        <f>Rollover!B43</f>
        <v>F-150 Regular Cab PU/RC 2WD</v>
      </c>
      <c r="E43" s="159" t="s">
        <v>170</v>
      </c>
      <c r="F43" s="160">
        <f>Rollover!C43</f>
        <v>2018</v>
      </c>
      <c r="G43" s="18">
        <v>298.32900000000001</v>
      </c>
      <c r="H43" s="19">
        <v>0.32500000000000001</v>
      </c>
      <c r="I43" s="19">
        <v>1408.3710000000001</v>
      </c>
      <c r="J43" s="19">
        <v>408.55099999999999</v>
      </c>
      <c r="K43" s="19">
        <v>24.28</v>
      </c>
      <c r="L43" s="19">
        <v>46.655000000000001</v>
      </c>
      <c r="M43" s="19">
        <v>2467.0720000000001</v>
      </c>
      <c r="N43" s="20">
        <v>766.00900000000001</v>
      </c>
      <c r="O43" s="18">
        <v>490.86700000000002</v>
      </c>
      <c r="P43" s="19">
        <v>0.41</v>
      </c>
      <c r="Q43" s="19">
        <v>733.54899999999998</v>
      </c>
      <c r="R43" s="19">
        <v>488.92899999999997</v>
      </c>
      <c r="S43" s="19">
        <v>15.128</v>
      </c>
      <c r="T43" s="19">
        <v>48.576000000000001</v>
      </c>
      <c r="U43" s="19">
        <v>939.11699999999996</v>
      </c>
      <c r="V43" s="20">
        <v>486.62099999999998</v>
      </c>
      <c r="W43" s="63">
        <f t="shared" si="29"/>
        <v>8.8823302531117823E-3</v>
      </c>
      <c r="X43" s="10">
        <f t="shared" si="30"/>
        <v>6.9977175742497996E-2</v>
      </c>
      <c r="Y43" s="10">
        <f t="shared" si="31"/>
        <v>4.8561005941153806E-4</v>
      </c>
      <c r="Z43" s="10">
        <f t="shared" si="32"/>
        <v>4.5207996004463519E-5</v>
      </c>
      <c r="AA43" s="10">
        <f t="shared" si="33"/>
        <v>6.9977175742497996E-2</v>
      </c>
      <c r="AB43" s="10">
        <f t="shared" si="34"/>
        <v>2.3689183827489239E-2</v>
      </c>
      <c r="AC43" s="10">
        <f t="shared" si="35"/>
        <v>2.3689183827489239E-2</v>
      </c>
      <c r="AD43" s="10">
        <f t="shared" si="36"/>
        <v>1.0846475224513409E-2</v>
      </c>
      <c r="AE43" s="10">
        <f t="shared" si="37"/>
        <v>4.5102523310123349E-3</v>
      </c>
      <c r="AF43" s="161">
        <f t="shared" si="38"/>
        <v>1.0846475224513409E-2</v>
      </c>
      <c r="AG43" s="125">
        <f t="shared" si="39"/>
        <v>4.4798439088969515E-2</v>
      </c>
      <c r="AH43" s="10">
        <f t="shared" si="40"/>
        <v>8.1683355930183013E-2</v>
      </c>
      <c r="AI43" s="10">
        <f t="shared" si="41"/>
        <v>2.766390562999517E-4</v>
      </c>
      <c r="AJ43" s="10">
        <f t="shared" si="42"/>
        <v>1.1002007639658469E-4</v>
      </c>
      <c r="AK43" s="10">
        <f t="shared" si="43"/>
        <v>8.1683355930183013E-2</v>
      </c>
      <c r="AL43" s="10">
        <f t="shared" si="44"/>
        <v>1.0762949180061923E-2</v>
      </c>
      <c r="AM43" s="10">
        <f t="shared" si="45"/>
        <v>1.0762949180061923E-2</v>
      </c>
      <c r="AN43" s="10">
        <f t="shared" si="46"/>
        <v>6.1852293337168601E-3</v>
      </c>
      <c r="AO43" s="10">
        <f t="shared" si="47"/>
        <v>4.3894883374294459E-3</v>
      </c>
      <c r="AP43" s="161">
        <f t="shared" si="48"/>
        <v>6.1852293337168601E-3</v>
      </c>
      <c r="AQ43" s="63">
        <f t="shared" si="49"/>
        <v>0.11</v>
      </c>
      <c r="AR43" s="10">
        <f t="shared" si="50"/>
        <v>0.13800000000000001</v>
      </c>
      <c r="AS43" s="10">
        <f t="shared" si="51"/>
        <v>0.124</v>
      </c>
      <c r="AT43" s="24">
        <f t="shared" si="52"/>
        <v>0.73</v>
      </c>
      <c r="AU43" s="24">
        <f t="shared" si="53"/>
        <v>0.92</v>
      </c>
      <c r="AV43" s="24">
        <f t="shared" si="54"/>
        <v>0.83</v>
      </c>
      <c r="AW43" s="25">
        <f t="shared" si="55"/>
        <v>4</v>
      </c>
      <c r="AX43" s="25">
        <f t="shared" si="56"/>
        <v>4</v>
      </c>
      <c r="AY43" s="25">
        <f t="shared" si="57"/>
        <v>4</v>
      </c>
    </row>
    <row r="44" spans="1:51" ht="13.15" customHeight="1">
      <c r="A44" s="43">
        <v>10310</v>
      </c>
      <c r="B44" s="43" t="s">
        <v>278</v>
      </c>
      <c r="C44" s="162" t="str">
        <f>Rollover!A44</f>
        <v>Ford</v>
      </c>
      <c r="D44" s="162" t="str">
        <f>Rollover!B44</f>
        <v>F-150 Regular Cab PU/RC 4WD</v>
      </c>
      <c r="E44" s="159" t="s">
        <v>170</v>
      </c>
      <c r="F44" s="160">
        <f>Rollover!C44</f>
        <v>2018</v>
      </c>
      <c r="G44" s="125">
        <v>298.32900000000001</v>
      </c>
      <c r="H44" s="10">
        <v>0.32500000000000001</v>
      </c>
      <c r="I44" s="10">
        <v>1408.3710000000001</v>
      </c>
      <c r="J44" s="10">
        <v>408.55099999999999</v>
      </c>
      <c r="K44" s="10">
        <v>24.28</v>
      </c>
      <c r="L44" s="10">
        <v>46.655000000000001</v>
      </c>
      <c r="M44" s="10">
        <v>2467.0720000000001</v>
      </c>
      <c r="N44" s="161">
        <v>766.00900000000001</v>
      </c>
      <c r="O44" s="125">
        <v>490.86700000000002</v>
      </c>
      <c r="P44" s="10">
        <v>0.41</v>
      </c>
      <c r="Q44" s="10">
        <v>733.54899999999998</v>
      </c>
      <c r="R44" s="10">
        <v>488.92899999999997</v>
      </c>
      <c r="S44" s="10">
        <v>15.128</v>
      </c>
      <c r="T44" s="10">
        <v>48.576000000000001</v>
      </c>
      <c r="U44" s="10">
        <v>939.11699999999996</v>
      </c>
      <c r="V44" s="161">
        <v>486.62099999999998</v>
      </c>
      <c r="W44" s="63">
        <f t="shared" si="29"/>
        <v>8.8823302531117823E-3</v>
      </c>
      <c r="X44" s="10">
        <f t="shared" si="30"/>
        <v>6.9977175742497996E-2</v>
      </c>
      <c r="Y44" s="10">
        <f t="shared" si="31"/>
        <v>4.8561005941153806E-4</v>
      </c>
      <c r="Z44" s="10">
        <f t="shared" si="32"/>
        <v>4.5207996004463519E-5</v>
      </c>
      <c r="AA44" s="10">
        <f t="shared" si="33"/>
        <v>6.9977175742497996E-2</v>
      </c>
      <c r="AB44" s="10">
        <f t="shared" si="34"/>
        <v>2.3689183827489239E-2</v>
      </c>
      <c r="AC44" s="10">
        <f t="shared" si="35"/>
        <v>2.3689183827489239E-2</v>
      </c>
      <c r="AD44" s="10">
        <f t="shared" si="36"/>
        <v>1.0846475224513409E-2</v>
      </c>
      <c r="AE44" s="10">
        <f t="shared" si="37"/>
        <v>4.5102523310123349E-3</v>
      </c>
      <c r="AF44" s="161">
        <f t="shared" si="38"/>
        <v>1.0846475224513409E-2</v>
      </c>
      <c r="AG44" s="125">
        <f t="shared" si="39"/>
        <v>4.4798439088969515E-2</v>
      </c>
      <c r="AH44" s="10">
        <f t="shared" si="40"/>
        <v>8.1683355930183013E-2</v>
      </c>
      <c r="AI44" s="10">
        <f t="shared" si="41"/>
        <v>2.766390562999517E-4</v>
      </c>
      <c r="AJ44" s="10">
        <f t="shared" si="42"/>
        <v>1.1002007639658469E-4</v>
      </c>
      <c r="AK44" s="10">
        <f t="shared" si="43"/>
        <v>8.1683355930183013E-2</v>
      </c>
      <c r="AL44" s="10">
        <f t="shared" si="44"/>
        <v>1.0762949180061923E-2</v>
      </c>
      <c r="AM44" s="10">
        <f t="shared" si="45"/>
        <v>1.0762949180061923E-2</v>
      </c>
      <c r="AN44" s="10">
        <f t="shared" si="46"/>
        <v>6.1852293337168601E-3</v>
      </c>
      <c r="AO44" s="10">
        <f t="shared" si="47"/>
        <v>4.3894883374294459E-3</v>
      </c>
      <c r="AP44" s="161">
        <f t="shared" si="48"/>
        <v>6.1852293337168601E-3</v>
      </c>
      <c r="AQ44" s="63">
        <f t="shared" si="49"/>
        <v>0.11</v>
      </c>
      <c r="AR44" s="10">
        <f t="shared" si="50"/>
        <v>0.13800000000000001</v>
      </c>
      <c r="AS44" s="10">
        <f t="shared" si="51"/>
        <v>0.124</v>
      </c>
      <c r="AT44" s="24">
        <f t="shared" si="52"/>
        <v>0.73</v>
      </c>
      <c r="AU44" s="24">
        <f t="shared" si="53"/>
        <v>0.92</v>
      </c>
      <c r="AV44" s="24">
        <f t="shared" si="54"/>
        <v>0.83</v>
      </c>
      <c r="AW44" s="25">
        <f t="shared" si="55"/>
        <v>4</v>
      </c>
      <c r="AX44" s="25">
        <f t="shared" si="56"/>
        <v>4</v>
      </c>
      <c r="AY44" s="25">
        <f t="shared" si="57"/>
        <v>4</v>
      </c>
    </row>
    <row r="45" spans="1:51" ht="13.15" customHeight="1">
      <c r="A45" s="43">
        <v>6996</v>
      </c>
      <c r="B45" s="43"/>
      <c r="C45" s="36" t="str">
        <f>Rollover!A45</f>
        <v>Ford</v>
      </c>
      <c r="D45" s="36" t="str">
        <f>Rollover!B45</f>
        <v>Fiesta 4DR FWD</v>
      </c>
      <c r="E45" s="159"/>
      <c r="F45" s="160">
        <f>Rollover!C45</f>
        <v>2018</v>
      </c>
      <c r="G45" s="18">
        <v>147.69300000000001</v>
      </c>
      <c r="H45" s="19">
        <v>0.246</v>
      </c>
      <c r="I45" s="19">
        <v>1096.07</v>
      </c>
      <c r="J45" s="19">
        <v>198.16800000000001</v>
      </c>
      <c r="K45" s="19">
        <v>20.654</v>
      </c>
      <c r="L45" s="19">
        <v>36.776000000000003</v>
      </c>
      <c r="M45" s="19">
        <v>1847.0909999999999</v>
      </c>
      <c r="N45" s="20">
        <v>1551.8430000000001</v>
      </c>
      <c r="O45" s="18">
        <v>291.45499999999998</v>
      </c>
      <c r="P45" s="19">
        <v>0.52300000000000002</v>
      </c>
      <c r="Q45" s="19">
        <v>692.34</v>
      </c>
      <c r="R45" s="19">
        <v>524.54899999999998</v>
      </c>
      <c r="S45" s="19">
        <v>10.648999999999999</v>
      </c>
      <c r="T45" s="19">
        <v>41.023000000000003</v>
      </c>
      <c r="U45" s="19">
        <v>2418.81</v>
      </c>
      <c r="V45" s="20">
        <v>1815.2070000000001</v>
      </c>
      <c r="W45" s="63">
        <f t="shared" si="29"/>
        <v>4.4912822318168995E-4</v>
      </c>
      <c r="X45" s="10">
        <f t="shared" si="30"/>
        <v>6.0507347171990106E-2</v>
      </c>
      <c r="Y45" s="10">
        <f t="shared" si="31"/>
        <v>2.3135317244854387E-4</v>
      </c>
      <c r="Z45" s="10">
        <f t="shared" si="32"/>
        <v>2.7429857989238556E-5</v>
      </c>
      <c r="AA45" s="10">
        <f t="shared" si="33"/>
        <v>6.0507347171990106E-2</v>
      </c>
      <c r="AB45" s="10">
        <f t="shared" si="34"/>
        <v>1.4636499597847356E-2</v>
      </c>
      <c r="AC45" s="10">
        <f t="shared" si="35"/>
        <v>1.4636499597847356E-2</v>
      </c>
      <c r="AD45" s="10">
        <f t="shared" si="36"/>
        <v>7.8828512909045346E-3</v>
      </c>
      <c r="AE45" s="10">
        <f t="shared" si="37"/>
        <v>6.7693195109416867E-3</v>
      </c>
      <c r="AF45" s="161">
        <f t="shared" si="38"/>
        <v>7.8828512909045346E-3</v>
      </c>
      <c r="AG45" s="125">
        <f t="shared" si="39"/>
        <v>8.1530825167821265E-3</v>
      </c>
      <c r="AH45" s="10">
        <f t="shared" si="40"/>
        <v>0.10000062796201233</v>
      </c>
      <c r="AI45" s="10">
        <f t="shared" si="41"/>
        <v>2.3684252939831538E-4</v>
      </c>
      <c r="AJ45" s="10">
        <f t="shared" si="42"/>
        <v>1.2583033472188197E-4</v>
      </c>
      <c r="AK45" s="10">
        <f t="shared" si="43"/>
        <v>0.10000062796201233</v>
      </c>
      <c r="AL45" s="10">
        <f t="shared" si="44"/>
        <v>4.4011719247807239E-3</v>
      </c>
      <c r="AM45" s="10">
        <f t="shared" si="45"/>
        <v>4.4011719247807239E-3</v>
      </c>
      <c r="AN45" s="10">
        <f t="shared" si="46"/>
        <v>1.8853769181292054E-2</v>
      </c>
      <c r="AO45" s="10">
        <f t="shared" si="47"/>
        <v>1.1986755315275353E-2</v>
      </c>
      <c r="AP45" s="161">
        <f t="shared" si="48"/>
        <v>1.8853769181292054E-2</v>
      </c>
      <c r="AQ45" s="63">
        <f t="shared" si="49"/>
        <v>8.2000000000000003E-2</v>
      </c>
      <c r="AR45" s="10">
        <f t="shared" si="50"/>
        <v>0.128</v>
      </c>
      <c r="AS45" s="10">
        <f t="shared" si="51"/>
        <v>0.105</v>
      </c>
      <c r="AT45" s="24">
        <f t="shared" si="52"/>
        <v>0.55000000000000004</v>
      </c>
      <c r="AU45" s="24">
        <f t="shared" si="53"/>
        <v>0.85</v>
      </c>
      <c r="AV45" s="24">
        <f t="shared" si="54"/>
        <v>0.7</v>
      </c>
      <c r="AW45" s="25">
        <f t="shared" si="55"/>
        <v>5</v>
      </c>
      <c r="AX45" s="25">
        <f t="shared" si="56"/>
        <v>4</v>
      </c>
      <c r="AY45" s="25">
        <f t="shared" si="57"/>
        <v>4</v>
      </c>
    </row>
    <row r="46" spans="1:51" ht="13.15" customHeight="1">
      <c r="A46" s="43">
        <v>6996</v>
      </c>
      <c r="B46" s="43"/>
      <c r="C46" s="36" t="str">
        <f>Rollover!A46</f>
        <v>Ford</v>
      </c>
      <c r="D46" s="162" t="str">
        <f>Rollover!B46</f>
        <v>Fiesta 5HB FWD</v>
      </c>
      <c r="E46" s="159"/>
      <c r="F46" s="160">
        <f>Rollover!C46</f>
        <v>2018</v>
      </c>
      <c r="G46" s="18">
        <v>147.69300000000001</v>
      </c>
      <c r="H46" s="19">
        <v>0.246</v>
      </c>
      <c r="I46" s="19">
        <v>1096.07</v>
      </c>
      <c r="J46" s="19">
        <v>198.16800000000001</v>
      </c>
      <c r="K46" s="19">
        <v>20.654</v>
      </c>
      <c r="L46" s="19">
        <v>36.776000000000003</v>
      </c>
      <c r="M46" s="19">
        <v>1847.0909999999999</v>
      </c>
      <c r="N46" s="20">
        <v>1551.8430000000001</v>
      </c>
      <c r="O46" s="18">
        <v>291.45499999999998</v>
      </c>
      <c r="P46" s="19">
        <v>0.52300000000000002</v>
      </c>
      <c r="Q46" s="19">
        <v>692.34</v>
      </c>
      <c r="R46" s="19">
        <v>524.54899999999998</v>
      </c>
      <c r="S46" s="19">
        <v>10.648999999999999</v>
      </c>
      <c r="T46" s="19">
        <v>41.023000000000003</v>
      </c>
      <c r="U46" s="19">
        <v>2418.81</v>
      </c>
      <c r="V46" s="20">
        <v>1815.2070000000001</v>
      </c>
      <c r="W46" s="63">
        <f t="shared" si="29"/>
        <v>4.4912822318168995E-4</v>
      </c>
      <c r="X46" s="10">
        <f t="shared" si="30"/>
        <v>6.0507347171990106E-2</v>
      </c>
      <c r="Y46" s="10">
        <f t="shared" si="31"/>
        <v>2.3135317244854387E-4</v>
      </c>
      <c r="Z46" s="10">
        <f t="shared" si="32"/>
        <v>2.7429857989238556E-5</v>
      </c>
      <c r="AA46" s="10">
        <f t="shared" si="33"/>
        <v>6.0507347171990106E-2</v>
      </c>
      <c r="AB46" s="10">
        <f t="shared" si="34"/>
        <v>1.4636499597847356E-2</v>
      </c>
      <c r="AC46" s="10">
        <f t="shared" si="35"/>
        <v>1.4636499597847356E-2</v>
      </c>
      <c r="AD46" s="10">
        <f t="shared" si="36"/>
        <v>7.8828512909045346E-3</v>
      </c>
      <c r="AE46" s="10">
        <f t="shared" si="37"/>
        <v>6.7693195109416867E-3</v>
      </c>
      <c r="AF46" s="161">
        <f t="shared" si="38"/>
        <v>7.8828512909045346E-3</v>
      </c>
      <c r="AG46" s="125">
        <f t="shared" si="39"/>
        <v>8.1530825167821265E-3</v>
      </c>
      <c r="AH46" s="10">
        <f t="shared" si="40"/>
        <v>0.10000062796201233</v>
      </c>
      <c r="AI46" s="10">
        <f t="shared" si="41"/>
        <v>2.3684252939831538E-4</v>
      </c>
      <c r="AJ46" s="10">
        <f t="shared" si="42"/>
        <v>1.2583033472188197E-4</v>
      </c>
      <c r="AK46" s="10">
        <f t="shared" si="43"/>
        <v>0.10000062796201233</v>
      </c>
      <c r="AL46" s="10">
        <f t="shared" si="44"/>
        <v>4.4011719247807239E-3</v>
      </c>
      <c r="AM46" s="10">
        <f t="shared" si="45"/>
        <v>4.4011719247807239E-3</v>
      </c>
      <c r="AN46" s="10">
        <f t="shared" si="46"/>
        <v>1.8853769181292054E-2</v>
      </c>
      <c r="AO46" s="10">
        <f t="shared" si="47"/>
        <v>1.1986755315275353E-2</v>
      </c>
      <c r="AP46" s="161">
        <f t="shared" si="48"/>
        <v>1.8853769181292054E-2</v>
      </c>
      <c r="AQ46" s="63">
        <f t="shared" si="49"/>
        <v>8.2000000000000003E-2</v>
      </c>
      <c r="AR46" s="10">
        <f t="shared" si="50"/>
        <v>0.128</v>
      </c>
      <c r="AS46" s="10">
        <f t="shared" si="51"/>
        <v>0.105</v>
      </c>
      <c r="AT46" s="24">
        <f t="shared" si="52"/>
        <v>0.55000000000000004</v>
      </c>
      <c r="AU46" s="24">
        <f t="shared" si="53"/>
        <v>0.85</v>
      </c>
      <c r="AV46" s="24">
        <f t="shared" si="54"/>
        <v>0.7</v>
      </c>
      <c r="AW46" s="25">
        <f t="shared" si="55"/>
        <v>5</v>
      </c>
      <c r="AX46" s="25">
        <f t="shared" si="56"/>
        <v>4</v>
      </c>
      <c r="AY46" s="25">
        <f t="shared" si="57"/>
        <v>4</v>
      </c>
    </row>
    <row r="47" spans="1:51" ht="13.15" customHeight="1">
      <c r="A47" s="27">
        <v>10195</v>
      </c>
      <c r="B47" s="27" t="s">
        <v>260</v>
      </c>
      <c r="C47" s="36" t="str">
        <f>Rollover!A47</f>
        <v>Ford</v>
      </c>
      <c r="D47" s="36" t="str">
        <f>Rollover!B47</f>
        <v>Mustang 2DR RWD</v>
      </c>
      <c r="E47" s="159" t="s">
        <v>178</v>
      </c>
      <c r="F47" s="160">
        <f>Rollover!C47</f>
        <v>2018</v>
      </c>
      <c r="G47" s="125">
        <v>161.435</v>
      </c>
      <c r="H47" s="10">
        <v>0.23</v>
      </c>
      <c r="I47" s="10">
        <v>923.88199999999995</v>
      </c>
      <c r="J47" s="10">
        <v>136.791</v>
      </c>
      <c r="K47" s="10">
        <v>17.161999999999999</v>
      </c>
      <c r="L47" s="10">
        <v>30.911999999999999</v>
      </c>
      <c r="M47" s="10">
        <v>1466.2629999999999</v>
      </c>
      <c r="N47" s="161">
        <v>2234.123</v>
      </c>
      <c r="O47" s="125">
        <v>125.084</v>
      </c>
      <c r="P47" s="10">
        <v>0.23400000000000001</v>
      </c>
      <c r="Q47" s="10">
        <v>762.93399999999997</v>
      </c>
      <c r="R47" s="10">
        <v>531.16499999999996</v>
      </c>
      <c r="S47" s="10">
        <v>15.8</v>
      </c>
      <c r="T47" s="10">
        <v>40.756</v>
      </c>
      <c r="U47" s="10">
        <v>210.208</v>
      </c>
      <c r="V47" s="161">
        <v>57.201000000000001</v>
      </c>
      <c r="W47" s="63">
        <f t="shared" si="29"/>
        <v>6.8626399807055545E-4</v>
      </c>
      <c r="X47" s="10">
        <f t="shared" si="30"/>
        <v>5.8741242782221585E-2</v>
      </c>
      <c r="Y47" s="10">
        <f t="shared" si="31"/>
        <v>1.5371136411290555E-4</v>
      </c>
      <c r="Z47" s="10">
        <f t="shared" si="32"/>
        <v>2.3709254885860603E-5</v>
      </c>
      <c r="AA47" s="10">
        <f t="shared" si="33"/>
        <v>5.8741242782221585E-2</v>
      </c>
      <c r="AB47" s="10">
        <f t="shared" si="34"/>
        <v>8.7644184438732953E-3</v>
      </c>
      <c r="AC47" s="10">
        <f t="shared" si="35"/>
        <v>8.7644184438732953E-3</v>
      </c>
      <c r="AD47" s="10">
        <f t="shared" si="36"/>
        <v>6.4768071238662161E-3</v>
      </c>
      <c r="AE47" s="10">
        <f t="shared" si="37"/>
        <v>9.621855687189906E-3</v>
      </c>
      <c r="AF47" s="161">
        <f t="shared" si="38"/>
        <v>9.621855687189906E-3</v>
      </c>
      <c r="AG47" s="125">
        <f t="shared" si="39"/>
        <v>1.96210560677952E-4</v>
      </c>
      <c r="AH47" s="10">
        <f t="shared" si="40"/>
        <v>5.9178184289090587E-2</v>
      </c>
      <c r="AI47" s="10">
        <f t="shared" si="41"/>
        <v>3.0903750739753394E-4</v>
      </c>
      <c r="AJ47" s="10">
        <f t="shared" si="42"/>
        <v>1.2900789341440308E-4</v>
      </c>
      <c r="AK47" s="10">
        <f t="shared" si="43"/>
        <v>5.9178184289090587E-2</v>
      </c>
      <c r="AL47" s="10">
        <f t="shared" si="44"/>
        <v>1.2142359069451611E-2</v>
      </c>
      <c r="AM47" s="10">
        <f t="shared" si="45"/>
        <v>1.2142359069451611E-2</v>
      </c>
      <c r="AN47" s="10">
        <f t="shared" si="46"/>
        <v>3.5588858075692852E-3</v>
      </c>
      <c r="AO47" s="10">
        <f t="shared" si="47"/>
        <v>3.1685154789457722E-3</v>
      </c>
      <c r="AP47" s="161">
        <f t="shared" si="48"/>
        <v>3.5588858075692852E-3</v>
      </c>
      <c r="AQ47" s="63">
        <f t="shared" si="49"/>
        <v>7.6999999999999999E-2</v>
      </c>
      <c r="AR47" s="10">
        <f t="shared" si="50"/>
        <v>7.3999999999999996E-2</v>
      </c>
      <c r="AS47" s="10">
        <f t="shared" si="51"/>
        <v>7.5999999999999998E-2</v>
      </c>
      <c r="AT47" s="24">
        <f t="shared" si="52"/>
        <v>0.51</v>
      </c>
      <c r="AU47" s="24">
        <f t="shared" si="53"/>
        <v>0.49</v>
      </c>
      <c r="AV47" s="24">
        <f t="shared" si="54"/>
        <v>0.51</v>
      </c>
      <c r="AW47" s="25">
        <f t="shared" si="55"/>
        <v>5</v>
      </c>
      <c r="AX47" s="25">
        <f t="shared" si="56"/>
        <v>5</v>
      </c>
      <c r="AY47" s="25">
        <f t="shared" si="57"/>
        <v>5</v>
      </c>
    </row>
    <row r="48" spans="1:51" ht="13.15" customHeight="1">
      <c r="A48" s="27">
        <v>10195</v>
      </c>
      <c r="B48" s="43" t="s">
        <v>260</v>
      </c>
      <c r="C48" s="162" t="str">
        <f>Rollover!A48</f>
        <v>Ford</v>
      </c>
      <c r="D48" s="162" t="str">
        <f>Rollover!B48</f>
        <v>Mustang GT350R 2DR RWD (2 seats)</v>
      </c>
      <c r="E48" s="159" t="s">
        <v>178</v>
      </c>
      <c r="F48" s="160">
        <f>Rollover!C48</f>
        <v>2018</v>
      </c>
      <c r="G48" s="28">
        <v>161.435</v>
      </c>
      <c r="H48" s="29">
        <v>0.23</v>
      </c>
      <c r="I48" s="29">
        <v>923.88199999999995</v>
      </c>
      <c r="J48" s="29">
        <v>136.791</v>
      </c>
      <c r="K48" s="29">
        <v>17.161999999999999</v>
      </c>
      <c r="L48" s="29">
        <v>30.911999999999999</v>
      </c>
      <c r="M48" s="29">
        <v>1466.2629999999999</v>
      </c>
      <c r="N48" s="30">
        <v>2234.123</v>
      </c>
      <c r="O48" s="28">
        <v>125.084</v>
      </c>
      <c r="P48" s="29">
        <v>0.23400000000000001</v>
      </c>
      <c r="Q48" s="29">
        <v>762.93399999999997</v>
      </c>
      <c r="R48" s="29">
        <v>531.16499999999996</v>
      </c>
      <c r="S48" s="29">
        <v>15.8</v>
      </c>
      <c r="T48" s="29">
        <v>40.756</v>
      </c>
      <c r="U48" s="29">
        <v>210.208</v>
      </c>
      <c r="V48" s="30">
        <v>57.201000000000001</v>
      </c>
      <c r="W48" s="63">
        <f t="shared" si="29"/>
        <v>6.8626399807055545E-4</v>
      </c>
      <c r="X48" s="10">
        <f t="shared" si="30"/>
        <v>5.8741242782221585E-2</v>
      </c>
      <c r="Y48" s="10">
        <f t="shared" si="31"/>
        <v>1.5371136411290555E-4</v>
      </c>
      <c r="Z48" s="10">
        <f t="shared" si="32"/>
        <v>2.3709254885860603E-5</v>
      </c>
      <c r="AA48" s="10">
        <f t="shared" si="33"/>
        <v>5.8741242782221585E-2</v>
      </c>
      <c r="AB48" s="10">
        <f t="shared" si="34"/>
        <v>8.7644184438732953E-3</v>
      </c>
      <c r="AC48" s="10">
        <f t="shared" si="35"/>
        <v>8.7644184438732953E-3</v>
      </c>
      <c r="AD48" s="10">
        <f t="shared" si="36"/>
        <v>6.4768071238662161E-3</v>
      </c>
      <c r="AE48" s="10">
        <f t="shared" si="37"/>
        <v>9.621855687189906E-3</v>
      </c>
      <c r="AF48" s="161">
        <f t="shared" si="38"/>
        <v>9.621855687189906E-3</v>
      </c>
      <c r="AG48" s="125">
        <f t="shared" si="39"/>
        <v>1.96210560677952E-4</v>
      </c>
      <c r="AH48" s="10">
        <f t="shared" si="40"/>
        <v>5.9178184289090587E-2</v>
      </c>
      <c r="AI48" s="10">
        <f t="shared" si="41"/>
        <v>3.0903750739753394E-4</v>
      </c>
      <c r="AJ48" s="10">
        <f t="shared" si="42"/>
        <v>1.2900789341440308E-4</v>
      </c>
      <c r="AK48" s="10">
        <f t="shared" si="43"/>
        <v>5.9178184289090587E-2</v>
      </c>
      <c r="AL48" s="10">
        <f t="shared" si="44"/>
        <v>1.2142359069451611E-2</v>
      </c>
      <c r="AM48" s="10">
        <f t="shared" si="45"/>
        <v>1.2142359069451611E-2</v>
      </c>
      <c r="AN48" s="10">
        <f t="shared" si="46"/>
        <v>3.5588858075692852E-3</v>
      </c>
      <c r="AO48" s="10">
        <f t="shared" si="47"/>
        <v>3.1685154789457722E-3</v>
      </c>
      <c r="AP48" s="161">
        <f t="shared" si="48"/>
        <v>3.5588858075692852E-3</v>
      </c>
      <c r="AQ48" s="63">
        <f t="shared" si="49"/>
        <v>7.6999999999999999E-2</v>
      </c>
      <c r="AR48" s="10">
        <f t="shared" si="50"/>
        <v>7.3999999999999996E-2</v>
      </c>
      <c r="AS48" s="10">
        <f t="shared" si="51"/>
        <v>7.5999999999999998E-2</v>
      </c>
      <c r="AT48" s="24">
        <f t="shared" si="52"/>
        <v>0.51</v>
      </c>
      <c r="AU48" s="24">
        <f t="shared" si="53"/>
        <v>0.49</v>
      </c>
      <c r="AV48" s="24">
        <f t="shared" si="54"/>
        <v>0.51</v>
      </c>
      <c r="AW48" s="25">
        <f t="shared" si="55"/>
        <v>5</v>
      </c>
      <c r="AX48" s="25">
        <f t="shared" si="56"/>
        <v>5</v>
      </c>
      <c r="AY48" s="25">
        <f t="shared" si="57"/>
        <v>5</v>
      </c>
    </row>
    <row r="49" spans="1:51" ht="13.15" customHeight="1">
      <c r="A49" s="43">
        <v>8993</v>
      </c>
      <c r="B49" s="43" t="s">
        <v>312</v>
      </c>
      <c r="C49" s="36" t="str">
        <f>Rollover!A49</f>
        <v>Ford</v>
      </c>
      <c r="D49" s="36" t="str">
        <f>Rollover!B49</f>
        <v>Transit Wagon RWD (High roof) 15 pass</v>
      </c>
      <c r="E49" s="159" t="s">
        <v>94</v>
      </c>
      <c r="F49" s="160">
        <f>Rollover!C49</f>
        <v>2018</v>
      </c>
      <c r="G49" s="18">
        <v>175.54400000000001</v>
      </c>
      <c r="H49" s="19">
        <v>0.43</v>
      </c>
      <c r="I49" s="19">
        <v>1900.7860000000001</v>
      </c>
      <c r="J49" s="19">
        <v>81.858999999999995</v>
      </c>
      <c r="K49" s="19">
        <v>29.8</v>
      </c>
      <c r="L49" s="19">
        <v>48.869</v>
      </c>
      <c r="M49" s="19">
        <v>1857.067</v>
      </c>
      <c r="N49" s="20">
        <v>1009.466</v>
      </c>
      <c r="O49" s="18">
        <v>514.06299999999999</v>
      </c>
      <c r="P49" s="19">
        <v>0.45700000000000002</v>
      </c>
      <c r="Q49" s="19">
        <v>1366.577</v>
      </c>
      <c r="R49" s="19">
        <v>532.72199999999998</v>
      </c>
      <c r="S49" s="19">
        <v>16.605</v>
      </c>
      <c r="T49" s="19">
        <v>42.856000000000002</v>
      </c>
      <c r="U49" s="19">
        <v>1542.163</v>
      </c>
      <c r="V49" s="20">
        <v>1135.7339999999999</v>
      </c>
      <c r="W49" s="63">
        <f t="shared" si="29"/>
        <v>1.0104692268364857E-3</v>
      </c>
      <c r="X49" s="10">
        <f t="shared" si="30"/>
        <v>8.4686067985106736E-2</v>
      </c>
      <c r="Y49" s="10">
        <f t="shared" si="31"/>
        <v>1.5621431061248071E-3</v>
      </c>
      <c r="Z49" s="10">
        <f t="shared" si="32"/>
        <v>2.0809401366109521E-5</v>
      </c>
      <c r="AA49" s="10">
        <f t="shared" si="33"/>
        <v>8.4686067985106736E-2</v>
      </c>
      <c r="AB49" s="10">
        <f t="shared" si="34"/>
        <v>4.5550616111475144E-2</v>
      </c>
      <c r="AC49" s="10">
        <f t="shared" si="35"/>
        <v>4.5550616111475144E-2</v>
      </c>
      <c r="AD49" s="10">
        <f t="shared" si="36"/>
        <v>7.9234937668166798E-3</v>
      </c>
      <c r="AE49" s="10">
        <f t="shared" si="37"/>
        <v>5.1153475120511447E-3</v>
      </c>
      <c r="AF49" s="161">
        <f t="shared" si="38"/>
        <v>7.9234937668166798E-3</v>
      </c>
      <c r="AG49" s="125">
        <f t="shared" si="39"/>
        <v>5.1010803396651795E-2</v>
      </c>
      <c r="AH49" s="10">
        <f t="shared" si="40"/>
        <v>8.8898551642244056E-2</v>
      </c>
      <c r="AI49" s="10">
        <f t="shared" si="41"/>
        <v>3.0004001365417543E-3</v>
      </c>
      <c r="AJ49" s="10">
        <f t="shared" si="42"/>
        <v>1.2976728387883551E-4</v>
      </c>
      <c r="AK49" s="10">
        <f t="shared" si="43"/>
        <v>8.8898551642244056E-2</v>
      </c>
      <c r="AL49" s="10">
        <f t="shared" si="44"/>
        <v>1.3976070859543884E-2</v>
      </c>
      <c r="AM49" s="10">
        <f t="shared" si="45"/>
        <v>1.3976070859543884E-2</v>
      </c>
      <c r="AN49" s="10">
        <f t="shared" si="46"/>
        <v>9.7573804999779336E-3</v>
      </c>
      <c r="AO49" s="10">
        <f t="shared" si="47"/>
        <v>7.1776175682489894E-3</v>
      </c>
      <c r="AP49" s="161">
        <f t="shared" si="48"/>
        <v>9.7573804999779336E-3</v>
      </c>
      <c r="AQ49" s="63">
        <f t="shared" si="49"/>
        <v>0.13400000000000001</v>
      </c>
      <c r="AR49" s="10">
        <f t="shared" si="50"/>
        <v>0.156</v>
      </c>
      <c r="AS49" s="10">
        <f t="shared" si="51"/>
        <v>0.14499999999999999</v>
      </c>
      <c r="AT49" s="24">
        <f t="shared" si="52"/>
        <v>0.89</v>
      </c>
      <c r="AU49" s="24">
        <f t="shared" si="53"/>
        <v>1.04</v>
      </c>
      <c r="AV49" s="24">
        <f t="shared" si="54"/>
        <v>0.97</v>
      </c>
      <c r="AW49" s="25">
        <f t="shared" si="55"/>
        <v>4</v>
      </c>
      <c r="AX49" s="25">
        <f t="shared" si="56"/>
        <v>3</v>
      </c>
      <c r="AY49" s="25">
        <f t="shared" si="57"/>
        <v>4</v>
      </c>
    </row>
    <row r="50" spans="1:51" ht="13.15" customHeight="1">
      <c r="A50" s="43">
        <v>8993</v>
      </c>
      <c r="B50" s="43" t="s">
        <v>312</v>
      </c>
      <c r="C50" s="36" t="str">
        <f>Rollover!A50</f>
        <v>Ford</v>
      </c>
      <c r="D50" s="36" t="str">
        <f>Rollover!B50</f>
        <v>Transit Wagon RWD (med roof) 12 pass</v>
      </c>
      <c r="E50" s="159" t="s">
        <v>94</v>
      </c>
      <c r="F50" s="160">
        <f>Rollover!C50</f>
        <v>2018</v>
      </c>
      <c r="G50" s="18">
        <v>175.54400000000001</v>
      </c>
      <c r="H50" s="19">
        <v>0.43</v>
      </c>
      <c r="I50" s="19">
        <v>1900.7860000000001</v>
      </c>
      <c r="J50" s="19">
        <v>81.858999999999995</v>
      </c>
      <c r="K50" s="19">
        <v>29.8</v>
      </c>
      <c r="L50" s="19">
        <v>48.869</v>
      </c>
      <c r="M50" s="19">
        <v>1857.067</v>
      </c>
      <c r="N50" s="20">
        <v>1009.466</v>
      </c>
      <c r="O50" s="18">
        <v>514.06299999999999</v>
      </c>
      <c r="P50" s="19">
        <v>0.45700000000000002</v>
      </c>
      <c r="Q50" s="19">
        <v>1366.577</v>
      </c>
      <c r="R50" s="19">
        <v>532.72199999999998</v>
      </c>
      <c r="S50" s="19">
        <v>16.605</v>
      </c>
      <c r="T50" s="19">
        <v>42.856000000000002</v>
      </c>
      <c r="U50" s="19">
        <v>1542.163</v>
      </c>
      <c r="V50" s="20">
        <v>1135.7339999999999</v>
      </c>
      <c r="W50" s="63">
        <f t="shared" si="29"/>
        <v>1.0104692268364857E-3</v>
      </c>
      <c r="X50" s="10">
        <f t="shared" si="30"/>
        <v>8.4686067985106736E-2</v>
      </c>
      <c r="Y50" s="10">
        <f t="shared" si="31"/>
        <v>1.5621431061248071E-3</v>
      </c>
      <c r="Z50" s="10">
        <f t="shared" si="32"/>
        <v>2.0809401366109521E-5</v>
      </c>
      <c r="AA50" s="10">
        <f t="shared" si="33"/>
        <v>8.4686067985106736E-2</v>
      </c>
      <c r="AB50" s="10">
        <f t="shared" si="34"/>
        <v>4.5550616111475144E-2</v>
      </c>
      <c r="AC50" s="10">
        <f t="shared" si="35"/>
        <v>4.5550616111475144E-2</v>
      </c>
      <c r="AD50" s="10">
        <f t="shared" si="36"/>
        <v>7.9234937668166798E-3</v>
      </c>
      <c r="AE50" s="10">
        <f t="shared" si="37"/>
        <v>5.1153475120511447E-3</v>
      </c>
      <c r="AF50" s="161">
        <f t="shared" si="38"/>
        <v>7.9234937668166798E-3</v>
      </c>
      <c r="AG50" s="125">
        <f t="shared" si="39"/>
        <v>5.1010803396651795E-2</v>
      </c>
      <c r="AH50" s="10">
        <f t="shared" si="40"/>
        <v>8.8898551642244056E-2</v>
      </c>
      <c r="AI50" s="10">
        <f t="shared" si="41"/>
        <v>3.0004001365417543E-3</v>
      </c>
      <c r="AJ50" s="10">
        <f t="shared" si="42"/>
        <v>1.2976728387883551E-4</v>
      </c>
      <c r="AK50" s="10">
        <f t="shared" si="43"/>
        <v>8.8898551642244056E-2</v>
      </c>
      <c r="AL50" s="10">
        <f t="shared" si="44"/>
        <v>1.3976070859543884E-2</v>
      </c>
      <c r="AM50" s="10">
        <f t="shared" si="45"/>
        <v>1.3976070859543884E-2</v>
      </c>
      <c r="AN50" s="10">
        <f t="shared" si="46"/>
        <v>9.7573804999779336E-3</v>
      </c>
      <c r="AO50" s="10">
        <f t="shared" si="47"/>
        <v>7.1776175682489894E-3</v>
      </c>
      <c r="AP50" s="161">
        <f t="shared" si="48"/>
        <v>9.7573804999779336E-3</v>
      </c>
      <c r="AQ50" s="63">
        <f t="shared" si="49"/>
        <v>0.13400000000000001</v>
      </c>
      <c r="AR50" s="10">
        <f t="shared" si="50"/>
        <v>0.156</v>
      </c>
      <c r="AS50" s="10">
        <f t="shared" si="51"/>
        <v>0.14499999999999999</v>
      </c>
      <c r="AT50" s="24">
        <f t="shared" si="52"/>
        <v>0.89</v>
      </c>
      <c r="AU50" s="24">
        <f t="shared" si="53"/>
        <v>1.04</v>
      </c>
      <c r="AV50" s="24">
        <f t="shared" si="54"/>
        <v>0.97</v>
      </c>
      <c r="AW50" s="25">
        <f t="shared" si="55"/>
        <v>4</v>
      </c>
      <c r="AX50" s="25">
        <f t="shared" si="56"/>
        <v>3</v>
      </c>
      <c r="AY50" s="25">
        <f t="shared" si="57"/>
        <v>4</v>
      </c>
    </row>
    <row r="51" spans="1:51" ht="13.15" customHeight="1">
      <c r="A51" s="43">
        <v>8993</v>
      </c>
      <c r="B51" s="43" t="s">
        <v>312</v>
      </c>
      <c r="C51" s="36" t="str">
        <f>Rollover!A51</f>
        <v>Ford</v>
      </c>
      <c r="D51" s="36" t="str">
        <f>Rollover!B51</f>
        <v>Transit Wagon RWD (low roof) 15 pass</v>
      </c>
      <c r="E51" s="159" t="s">
        <v>94</v>
      </c>
      <c r="F51" s="160">
        <f>Rollover!C51</f>
        <v>2018</v>
      </c>
      <c r="G51" s="18">
        <v>175.54400000000001</v>
      </c>
      <c r="H51" s="19">
        <v>0.43</v>
      </c>
      <c r="I51" s="19">
        <v>1900.7860000000001</v>
      </c>
      <c r="J51" s="19">
        <v>81.858999999999995</v>
      </c>
      <c r="K51" s="19">
        <v>29.8</v>
      </c>
      <c r="L51" s="19">
        <v>48.869</v>
      </c>
      <c r="M51" s="19">
        <v>1857.067</v>
      </c>
      <c r="N51" s="20">
        <v>1009.466</v>
      </c>
      <c r="O51" s="18">
        <v>514.06299999999999</v>
      </c>
      <c r="P51" s="19">
        <v>0.45700000000000002</v>
      </c>
      <c r="Q51" s="19">
        <v>1366.577</v>
      </c>
      <c r="R51" s="19">
        <v>532.72199999999998</v>
      </c>
      <c r="S51" s="19">
        <v>16.605</v>
      </c>
      <c r="T51" s="19">
        <v>42.856000000000002</v>
      </c>
      <c r="U51" s="19">
        <v>1542.163</v>
      </c>
      <c r="V51" s="20">
        <v>1135.7339999999999</v>
      </c>
      <c r="W51" s="63">
        <f t="shared" si="29"/>
        <v>1.0104692268364857E-3</v>
      </c>
      <c r="X51" s="10">
        <f t="shared" si="30"/>
        <v>8.4686067985106736E-2</v>
      </c>
      <c r="Y51" s="10">
        <f t="shared" si="31"/>
        <v>1.5621431061248071E-3</v>
      </c>
      <c r="Z51" s="10">
        <f t="shared" si="32"/>
        <v>2.0809401366109521E-5</v>
      </c>
      <c r="AA51" s="10">
        <f t="shared" si="33"/>
        <v>8.4686067985106736E-2</v>
      </c>
      <c r="AB51" s="10">
        <f t="shared" si="34"/>
        <v>4.5550616111475144E-2</v>
      </c>
      <c r="AC51" s="10">
        <f t="shared" si="35"/>
        <v>4.5550616111475144E-2</v>
      </c>
      <c r="AD51" s="10">
        <f t="shared" si="36"/>
        <v>7.9234937668166798E-3</v>
      </c>
      <c r="AE51" s="10">
        <f t="shared" si="37"/>
        <v>5.1153475120511447E-3</v>
      </c>
      <c r="AF51" s="161">
        <f t="shared" si="38"/>
        <v>7.9234937668166798E-3</v>
      </c>
      <c r="AG51" s="125">
        <f t="shared" si="39"/>
        <v>5.1010803396651795E-2</v>
      </c>
      <c r="AH51" s="10">
        <f t="shared" si="40"/>
        <v>8.8898551642244056E-2</v>
      </c>
      <c r="AI51" s="10">
        <f t="shared" si="41"/>
        <v>3.0004001365417543E-3</v>
      </c>
      <c r="AJ51" s="10">
        <f t="shared" si="42"/>
        <v>1.2976728387883551E-4</v>
      </c>
      <c r="AK51" s="10">
        <f t="shared" si="43"/>
        <v>8.8898551642244056E-2</v>
      </c>
      <c r="AL51" s="10">
        <f t="shared" si="44"/>
        <v>1.3976070859543884E-2</v>
      </c>
      <c r="AM51" s="10">
        <f t="shared" si="45"/>
        <v>1.3976070859543884E-2</v>
      </c>
      <c r="AN51" s="10">
        <f t="shared" si="46"/>
        <v>9.7573804999779336E-3</v>
      </c>
      <c r="AO51" s="10">
        <f t="shared" si="47"/>
        <v>7.1776175682489894E-3</v>
      </c>
      <c r="AP51" s="161">
        <f t="shared" si="48"/>
        <v>9.7573804999779336E-3</v>
      </c>
      <c r="AQ51" s="63">
        <f t="shared" si="49"/>
        <v>0.13400000000000001</v>
      </c>
      <c r="AR51" s="10">
        <f t="shared" si="50"/>
        <v>0.156</v>
      </c>
      <c r="AS51" s="10">
        <f t="shared" si="51"/>
        <v>0.14499999999999999</v>
      </c>
      <c r="AT51" s="24">
        <f t="shared" si="52"/>
        <v>0.89</v>
      </c>
      <c r="AU51" s="24">
        <f t="shared" si="53"/>
        <v>1.04</v>
      </c>
      <c r="AV51" s="24">
        <f t="shared" si="54"/>
        <v>0.97</v>
      </c>
      <c r="AW51" s="25">
        <f t="shared" si="55"/>
        <v>4</v>
      </c>
      <c r="AX51" s="25">
        <f t="shared" si="56"/>
        <v>3</v>
      </c>
      <c r="AY51" s="25">
        <f t="shared" si="57"/>
        <v>4</v>
      </c>
    </row>
    <row r="52" spans="1:51" ht="13.15" customHeight="1">
      <c r="A52" s="43">
        <v>10191</v>
      </c>
      <c r="B52" s="43" t="s">
        <v>256</v>
      </c>
      <c r="C52" s="36" t="str">
        <f>Rollover!A52</f>
        <v>Honda</v>
      </c>
      <c r="D52" s="162" t="str">
        <f>Rollover!B52</f>
        <v>Accord 4DR FWD</v>
      </c>
      <c r="E52" s="159" t="s">
        <v>94</v>
      </c>
      <c r="F52" s="160">
        <f>Rollover!C52</f>
        <v>2018</v>
      </c>
      <c r="G52" s="18">
        <v>260.80700000000002</v>
      </c>
      <c r="H52" s="19">
        <v>0.22900000000000001</v>
      </c>
      <c r="I52" s="19">
        <v>819.36800000000005</v>
      </c>
      <c r="J52" s="19">
        <v>328.16199999999998</v>
      </c>
      <c r="K52" s="19">
        <v>17.797999999999998</v>
      </c>
      <c r="L52" s="19">
        <v>47.448</v>
      </c>
      <c r="M52" s="19">
        <v>1027.0999999999999</v>
      </c>
      <c r="N52" s="20">
        <v>1503.0920000000001</v>
      </c>
      <c r="O52" s="18">
        <v>265.56799999999998</v>
      </c>
      <c r="P52" s="19">
        <v>0.33700000000000002</v>
      </c>
      <c r="Q52" s="19">
        <v>620.85799999999995</v>
      </c>
      <c r="R52" s="19">
        <v>238.05199999999999</v>
      </c>
      <c r="S52" s="19">
        <v>10.714</v>
      </c>
      <c r="T52" s="19">
        <v>43.777000000000001</v>
      </c>
      <c r="U52" s="19">
        <v>1680.973</v>
      </c>
      <c r="V52" s="20">
        <v>963.45600000000002</v>
      </c>
      <c r="W52" s="63">
        <f>NORMDIST(LN(G52),7.45231,0.73998,1)</f>
        <v>5.3532414360677938E-3</v>
      </c>
      <c r="X52" s="10">
        <f>1/(1+EXP(3.2269-1.9688*H52))</f>
        <v>5.8632480955985111E-2</v>
      </c>
      <c r="Y52" s="10">
        <f>1/(1+EXP(10.9745-2.375*I52/1000))</f>
        <v>1.1992776737528139E-4</v>
      </c>
      <c r="Z52" s="10">
        <f>1/(1+EXP(10.9745-2.375*J52/1000))</f>
        <v>3.7350935433217817E-5</v>
      </c>
      <c r="AA52" s="10">
        <f>MAX(X52,Y52,Z52)</f>
        <v>5.8632480955985111E-2</v>
      </c>
      <c r="AB52" s="10">
        <f>1/(1+EXP(12.597-0.05861*35-1.568*(K52^0.4612)))</f>
        <v>9.6624501128347393E-3</v>
      </c>
      <c r="AC52" s="10">
        <f>AB52</f>
        <v>9.6624501128347393E-3</v>
      </c>
      <c r="AD52" s="10">
        <f>1/(1+EXP(5.7949-0.5196*M52/1000))</f>
        <v>5.1621898499840547E-3</v>
      </c>
      <c r="AE52" s="10">
        <f>1/(1+EXP(5.7949-0.5196*N52/1000))</f>
        <v>6.6011170282938205E-3</v>
      </c>
      <c r="AF52" s="161">
        <f>MAX(AD52,AE52)</f>
        <v>6.6011170282938205E-3</v>
      </c>
      <c r="AG52" s="125">
        <f>NORMDIST(LN(O52),7.45231,0.73998,1)</f>
        <v>5.7408055482242844E-3</v>
      </c>
      <c r="AH52" s="10">
        <f>1/(1+EXP(3.2269-1.9688*P52))</f>
        <v>7.1530446829232944E-2</v>
      </c>
      <c r="AI52" s="10">
        <f>1/(1+EXP(10.958-3.77*Q52/1000))</f>
        <v>1.8090360095834315E-4</v>
      </c>
      <c r="AJ52" s="10">
        <f>1/(1+EXP(10.958-3.77*R52/1000))</f>
        <v>4.2730966410936755E-5</v>
      </c>
      <c r="AK52" s="10">
        <f>MAX(AH52,AI52,AJ52)</f>
        <v>7.1530446829232944E-2</v>
      </c>
      <c r="AL52" s="10">
        <f>1/(1+EXP(12.597-0.05861*35-1.568*((S52/0.817)^0.4612)))</f>
        <v>4.4647286293592516E-3</v>
      </c>
      <c r="AM52" s="10">
        <f>AL52</f>
        <v>4.4647286293592516E-3</v>
      </c>
      <c r="AN52" s="10">
        <f>1/(1+EXP(5.7949-0.7619*U52/1000))</f>
        <v>1.0834065964363435E-2</v>
      </c>
      <c r="AO52" s="10">
        <f>1/(1+EXP(5.7949-0.7619*V52/1000))</f>
        <v>6.3002682176359617E-3</v>
      </c>
      <c r="AP52" s="161">
        <f>MAX(AN52,AO52)</f>
        <v>1.0834065964363435E-2</v>
      </c>
      <c r="AQ52" s="63">
        <f>ROUND(1-(1-W52)*(1-AA52)*(1-AC52)*(1-AF52),3)</f>
        <v>7.9000000000000001E-2</v>
      </c>
      <c r="AR52" s="10">
        <f>ROUND(1-(1-AG52)*(1-AK52)*(1-AM52)*(1-AP52),3)</f>
        <v>9.0999999999999998E-2</v>
      </c>
      <c r="AS52" s="10">
        <f>ROUND(AVERAGE(AR52,AQ52),3)</f>
        <v>8.5000000000000006E-2</v>
      </c>
      <c r="AT52" s="24">
        <f t="shared" ref="AT52:AV53" si="87">ROUND(AQ52/0.15,2)</f>
        <v>0.53</v>
      </c>
      <c r="AU52" s="24">
        <f t="shared" si="87"/>
        <v>0.61</v>
      </c>
      <c r="AV52" s="24">
        <f t="shared" si="87"/>
        <v>0.56999999999999995</v>
      </c>
      <c r="AW52" s="25">
        <f t="shared" ref="AW52:AY53" si="88">IF(AT52&lt;0.67,5,IF(AT52&lt;1,4,IF(AT52&lt;1.33,3,IF(AT52&lt;2.67,2,1))))</f>
        <v>5</v>
      </c>
      <c r="AX52" s="25">
        <f t="shared" si="88"/>
        <v>5</v>
      </c>
      <c r="AY52" s="25">
        <f t="shared" si="88"/>
        <v>5</v>
      </c>
    </row>
    <row r="53" spans="1:51" ht="13.15" customHeight="1">
      <c r="A53" s="27">
        <v>10191</v>
      </c>
      <c r="B53" s="27" t="s">
        <v>256</v>
      </c>
      <c r="C53" s="36" t="str">
        <f>Rollover!A53</f>
        <v>Honda</v>
      </c>
      <c r="D53" s="162" t="str">
        <f>Rollover!B53</f>
        <v>Accord Hybrid 4DR FWD</v>
      </c>
      <c r="E53" s="159" t="s">
        <v>94</v>
      </c>
      <c r="F53" s="160">
        <f>Rollover!C53</f>
        <v>2018</v>
      </c>
      <c r="G53" s="18">
        <v>260.80700000000002</v>
      </c>
      <c r="H53" s="19">
        <v>0.22900000000000001</v>
      </c>
      <c r="I53" s="19">
        <v>819.36800000000005</v>
      </c>
      <c r="J53" s="19">
        <v>328.16199999999998</v>
      </c>
      <c r="K53" s="19">
        <v>17.797999999999998</v>
      </c>
      <c r="L53" s="19">
        <v>47.448</v>
      </c>
      <c r="M53" s="19">
        <v>1027.0999999999999</v>
      </c>
      <c r="N53" s="20">
        <v>1503.0920000000001</v>
      </c>
      <c r="O53" s="18">
        <v>265.56799999999998</v>
      </c>
      <c r="P53" s="19">
        <v>0.33700000000000002</v>
      </c>
      <c r="Q53" s="19">
        <v>620.85799999999995</v>
      </c>
      <c r="R53" s="19">
        <v>238.05199999999999</v>
      </c>
      <c r="S53" s="19">
        <v>10.714</v>
      </c>
      <c r="T53" s="19">
        <v>43.777000000000001</v>
      </c>
      <c r="U53" s="19">
        <v>1680.973</v>
      </c>
      <c r="V53" s="20">
        <v>963.45600000000002</v>
      </c>
      <c r="W53" s="63">
        <f t="shared" ref="W53" si="89">NORMDIST(LN(G53),7.45231,0.73998,1)</f>
        <v>5.3532414360677938E-3</v>
      </c>
      <c r="X53" s="10">
        <f t="shared" ref="X53" si="90">1/(1+EXP(3.2269-1.9688*H53))</f>
        <v>5.8632480955985111E-2</v>
      </c>
      <c r="Y53" s="10">
        <f t="shared" ref="Y53" si="91">1/(1+EXP(10.9745-2.375*I53/1000))</f>
        <v>1.1992776737528139E-4</v>
      </c>
      <c r="Z53" s="10">
        <f t="shared" ref="Z53" si="92">1/(1+EXP(10.9745-2.375*J53/1000))</f>
        <v>3.7350935433217817E-5</v>
      </c>
      <c r="AA53" s="10">
        <f t="shared" ref="AA53" si="93">MAX(X53,Y53,Z53)</f>
        <v>5.8632480955985111E-2</v>
      </c>
      <c r="AB53" s="10">
        <f t="shared" ref="AB53" si="94">1/(1+EXP(12.597-0.05861*35-1.568*(K53^0.4612)))</f>
        <v>9.6624501128347393E-3</v>
      </c>
      <c r="AC53" s="10">
        <f t="shared" ref="AC53" si="95">AB53</f>
        <v>9.6624501128347393E-3</v>
      </c>
      <c r="AD53" s="10">
        <f t="shared" ref="AD53" si="96">1/(1+EXP(5.7949-0.5196*M53/1000))</f>
        <v>5.1621898499840547E-3</v>
      </c>
      <c r="AE53" s="10">
        <f t="shared" ref="AE53" si="97">1/(1+EXP(5.7949-0.5196*N53/1000))</f>
        <v>6.6011170282938205E-3</v>
      </c>
      <c r="AF53" s="161">
        <f t="shared" ref="AF53" si="98">MAX(AD53,AE53)</f>
        <v>6.6011170282938205E-3</v>
      </c>
      <c r="AG53" s="125">
        <f t="shared" ref="AG53" si="99">NORMDIST(LN(O53),7.45231,0.73998,1)</f>
        <v>5.7408055482242844E-3</v>
      </c>
      <c r="AH53" s="10">
        <f t="shared" ref="AH53" si="100">1/(1+EXP(3.2269-1.9688*P53))</f>
        <v>7.1530446829232944E-2</v>
      </c>
      <c r="AI53" s="10">
        <f t="shared" ref="AI53" si="101">1/(1+EXP(10.958-3.77*Q53/1000))</f>
        <v>1.8090360095834315E-4</v>
      </c>
      <c r="AJ53" s="10">
        <f t="shared" ref="AJ53" si="102">1/(1+EXP(10.958-3.77*R53/1000))</f>
        <v>4.2730966410936755E-5</v>
      </c>
      <c r="AK53" s="10">
        <f t="shared" ref="AK53" si="103">MAX(AH53,AI53,AJ53)</f>
        <v>7.1530446829232944E-2</v>
      </c>
      <c r="AL53" s="10">
        <f t="shared" ref="AL53" si="104">1/(1+EXP(12.597-0.05861*35-1.568*((S53/0.817)^0.4612)))</f>
        <v>4.4647286293592516E-3</v>
      </c>
      <c r="AM53" s="10">
        <f t="shared" ref="AM53" si="105">AL53</f>
        <v>4.4647286293592516E-3</v>
      </c>
      <c r="AN53" s="10">
        <f t="shared" ref="AN53" si="106">1/(1+EXP(5.7949-0.7619*U53/1000))</f>
        <v>1.0834065964363435E-2</v>
      </c>
      <c r="AO53" s="10">
        <f t="shared" ref="AO53" si="107">1/(1+EXP(5.7949-0.7619*V53/1000))</f>
        <v>6.3002682176359617E-3</v>
      </c>
      <c r="AP53" s="161">
        <f t="shared" ref="AP53" si="108">MAX(AN53,AO53)</f>
        <v>1.0834065964363435E-2</v>
      </c>
      <c r="AQ53" s="63">
        <f t="shared" ref="AQ53" si="109">ROUND(1-(1-W53)*(1-AA53)*(1-AC53)*(1-AF53),3)</f>
        <v>7.9000000000000001E-2</v>
      </c>
      <c r="AR53" s="10">
        <f t="shared" ref="AR53" si="110">ROUND(1-(1-AG53)*(1-AK53)*(1-AM53)*(1-AP53),3)</f>
        <v>9.0999999999999998E-2</v>
      </c>
      <c r="AS53" s="10">
        <f t="shared" ref="AS53" si="111">ROUND(AVERAGE(AR53,AQ53),3)</f>
        <v>8.5000000000000006E-2</v>
      </c>
      <c r="AT53" s="24">
        <f t="shared" si="87"/>
        <v>0.53</v>
      </c>
      <c r="AU53" s="24">
        <f t="shared" si="87"/>
        <v>0.61</v>
      </c>
      <c r="AV53" s="24">
        <f t="shared" si="87"/>
        <v>0.56999999999999995</v>
      </c>
      <c r="AW53" s="25">
        <f t="shared" si="88"/>
        <v>5</v>
      </c>
      <c r="AX53" s="25">
        <f t="shared" si="88"/>
        <v>5</v>
      </c>
      <c r="AY53" s="25">
        <f t="shared" si="88"/>
        <v>5</v>
      </c>
    </row>
    <row r="54" spans="1:51" ht="13.15" customHeight="1">
      <c r="A54" s="43">
        <v>10131</v>
      </c>
      <c r="B54" s="43" t="s">
        <v>95</v>
      </c>
      <c r="C54" s="36" t="str">
        <f>Rollover!A54</f>
        <v>Honda</v>
      </c>
      <c r="D54" s="36" t="str">
        <f>Rollover!B54</f>
        <v>Odyssey Van FWD</v>
      </c>
      <c r="E54" s="159" t="s">
        <v>94</v>
      </c>
      <c r="F54" s="160">
        <f>Rollover!C54</f>
        <v>2018</v>
      </c>
      <c r="G54" s="18">
        <v>176.001</v>
      </c>
      <c r="H54" s="19">
        <v>0.26600000000000001</v>
      </c>
      <c r="I54" s="19">
        <v>820.36699999999996</v>
      </c>
      <c r="J54" s="19">
        <v>79.061999999999998</v>
      </c>
      <c r="K54" s="19">
        <v>26.01</v>
      </c>
      <c r="L54" s="19">
        <v>45.597999999999999</v>
      </c>
      <c r="M54" s="19">
        <v>420.62900000000002</v>
      </c>
      <c r="N54" s="20">
        <v>364.01600000000002</v>
      </c>
      <c r="O54" s="18">
        <v>246.91300000000001</v>
      </c>
      <c r="P54" s="19">
        <v>0.315</v>
      </c>
      <c r="Q54" s="19">
        <v>451.06299999999999</v>
      </c>
      <c r="R54" s="19">
        <v>278.55200000000002</v>
      </c>
      <c r="S54" s="19">
        <v>16.670000000000002</v>
      </c>
      <c r="T54" s="19">
        <v>41.177</v>
      </c>
      <c r="U54" s="19">
        <v>1443.45</v>
      </c>
      <c r="V54" s="20">
        <v>1344.069</v>
      </c>
      <c r="W54" s="63">
        <f t="shared" si="29"/>
        <v>1.0224782514567244E-3</v>
      </c>
      <c r="X54" s="10">
        <f t="shared" si="30"/>
        <v>6.2784842311788214E-2</v>
      </c>
      <c r="Y54" s="10">
        <f t="shared" si="31"/>
        <v>1.2021261457278336E-4</v>
      </c>
      <c r="Z54" s="10">
        <f t="shared" si="32"/>
        <v>2.0671628083519434E-5</v>
      </c>
      <c r="AA54" s="10">
        <f t="shared" si="33"/>
        <v>6.2784842311788214E-2</v>
      </c>
      <c r="AB54" s="10">
        <f t="shared" si="34"/>
        <v>2.9352755060844105E-2</v>
      </c>
      <c r="AC54" s="10">
        <f t="shared" si="35"/>
        <v>2.9352755060844105E-2</v>
      </c>
      <c r="AD54" s="10">
        <f t="shared" si="36"/>
        <v>3.7721112718153197E-3</v>
      </c>
      <c r="AE54" s="10">
        <f t="shared" si="37"/>
        <v>3.6631670947205757E-3</v>
      </c>
      <c r="AF54" s="161">
        <f t="shared" si="38"/>
        <v>3.7721112718153197E-3</v>
      </c>
      <c r="AG54" s="125">
        <f t="shared" si="39"/>
        <v>4.3182580809341719E-3</v>
      </c>
      <c r="AH54" s="10">
        <f t="shared" si="40"/>
        <v>6.8706670906238165E-2</v>
      </c>
      <c r="AI54" s="10">
        <f t="shared" si="41"/>
        <v>9.5385128283282986E-5</v>
      </c>
      <c r="AJ54" s="10">
        <f t="shared" si="42"/>
        <v>4.9779428546663663E-5</v>
      </c>
      <c r="AK54" s="10">
        <f t="shared" si="43"/>
        <v>6.8706670906238165E-2</v>
      </c>
      <c r="AL54" s="10">
        <f t="shared" si="44"/>
        <v>1.4133244069077452E-2</v>
      </c>
      <c r="AM54" s="10">
        <f t="shared" si="45"/>
        <v>1.4133244069077452E-2</v>
      </c>
      <c r="AN54" s="10">
        <f t="shared" si="46"/>
        <v>9.0568530865102297E-3</v>
      </c>
      <c r="AO54" s="10">
        <f t="shared" si="47"/>
        <v>8.4019515244295375E-3</v>
      </c>
      <c r="AP54" s="161">
        <f t="shared" si="48"/>
        <v>9.0568530865102297E-3</v>
      </c>
      <c r="AQ54" s="63">
        <f t="shared" si="49"/>
        <v>9.5000000000000001E-2</v>
      </c>
      <c r="AR54" s="10">
        <f t="shared" si="50"/>
        <v>9.4E-2</v>
      </c>
      <c r="AS54" s="10">
        <f t="shared" si="51"/>
        <v>9.5000000000000001E-2</v>
      </c>
      <c r="AT54" s="24">
        <f t="shared" si="52"/>
        <v>0.63</v>
      </c>
      <c r="AU54" s="24">
        <f t="shared" si="53"/>
        <v>0.63</v>
      </c>
      <c r="AV54" s="24">
        <f t="shared" si="54"/>
        <v>0.63</v>
      </c>
      <c r="AW54" s="25">
        <f t="shared" si="55"/>
        <v>5</v>
      </c>
      <c r="AX54" s="25">
        <f t="shared" si="56"/>
        <v>5</v>
      </c>
      <c r="AY54" s="25">
        <f t="shared" si="57"/>
        <v>5</v>
      </c>
    </row>
    <row r="55" spans="1:51" ht="13.15" customHeight="1">
      <c r="A55" s="27">
        <v>10165</v>
      </c>
      <c r="B55" s="27" t="s">
        <v>220</v>
      </c>
      <c r="C55" s="36" t="str">
        <f>Rollover!A55</f>
        <v>Hyundai</v>
      </c>
      <c r="D55" s="36" t="str">
        <f>Rollover!B55</f>
        <v>Sante Fe SUV AWD</v>
      </c>
      <c r="E55" s="159" t="s">
        <v>94</v>
      </c>
      <c r="F55" s="160">
        <f>Rollover!C55</f>
        <v>2018</v>
      </c>
      <c r="G55" s="28">
        <v>139.935</v>
      </c>
      <c r="H55" s="29">
        <v>0.34100000000000003</v>
      </c>
      <c r="I55" s="29">
        <v>1665.8320000000001</v>
      </c>
      <c r="J55" s="29">
        <v>456.98700000000002</v>
      </c>
      <c r="K55" s="29">
        <v>27.759</v>
      </c>
      <c r="L55" s="29">
        <v>43.460999999999999</v>
      </c>
      <c r="M55" s="29">
        <v>839.83699999999999</v>
      </c>
      <c r="N55" s="30">
        <v>1416.0940000000001</v>
      </c>
      <c r="O55" s="28">
        <v>224.41</v>
      </c>
      <c r="P55" s="29">
        <v>0.53</v>
      </c>
      <c r="Q55" s="29">
        <v>736.13300000000004</v>
      </c>
      <c r="R55" s="29">
        <v>489.35500000000002</v>
      </c>
      <c r="S55" s="29">
        <v>7.5720000000000001</v>
      </c>
      <c r="T55" s="29">
        <v>47.158000000000001</v>
      </c>
      <c r="U55" s="29">
        <v>1499.53</v>
      </c>
      <c r="V55" s="30">
        <v>1171.7339999999999</v>
      </c>
      <c r="W55" s="63">
        <f t="shared" si="29"/>
        <v>3.450110400564801E-4</v>
      </c>
      <c r="X55" s="10">
        <f t="shared" si="30"/>
        <v>7.2055237197000216E-2</v>
      </c>
      <c r="Y55" s="10">
        <f t="shared" si="31"/>
        <v>8.9468032631720266E-4</v>
      </c>
      <c r="Z55" s="10">
        <f t="shared" si="32"/>
        <v>5.0719170855398955E-5</v>
      </c>
      <c r="AA55" s="10">
        <f t="shared" si="33"/>
        <v>7.2055237197000216E-2</v>
      </c>
      <c r="AB55" s="10">
        <f t="shared" si="34"/>
        <v>3.6129179835249603E-2</v>
      </c>
      <c r="AC55" s="10">
        <f t="shared" si="35"/>
        <v>3.6129179835249603E-2</v>
      </c>
      <c r="AD55" s="10">
        <f t="shared" si="36"/>
        <v>4.6858051887850227E-3</v>
      </c>
      <c r="AE55" s="10">
        <f t="shared" si="37"/>
        <v>6.3112043195177646E-3</v>
      </c>
      <c r="AF55" s="161">
        <f t="shared" si="38"/>
        <v>6.3112043195177646E-3</v>
      </c>
      <c r="AG55" s="125">
        <f t="shared" si="39"/>
        <v>2.9323001953402757E-3</v>
      </c>
      <c r="AH55" s="10">
        <f t="shared" si="40"/>
        <v>0.10124783453515433</v>
      </c>
      <c r="AI55" s="10">
        <f t="shared" si="41"/>
        <v>2.793463982620925E-4</v>
      </c>
      <c r="AJ55" s="10">
        <f t="shared" si="42"/>
        <v>1.1019689331624983E-4</v>
      </c>
      <c r="AK55" s="10">
        <f t="shared" si="43"/>
        <v>0.10124783453515433</v>
      </c>
      <c r="AL55" s="10">
        <f t="shared" si="44"/>
        <v>2.0927275161484872E-3</v>
      </c>
      <c r="AM55" s="10">
        <f t="shared" si="45"/>
        <v>2.0927275161484872E-3</v>
      </c>
      <c r="AN55" s="10">
        <f t="shared" si="46"/>
        <v>9.4484791006980966E-3</v>
      </c>
      <c r="AO55" s="10">
        <f t="shared" si="47"/>
        <v>7.3757407478142398E-3</v>
      </c>
      <c r="AP55" s="161">
        <f t="shared" si="48"/>
        <v>9.4484791006980966E-3</v>
      </c>
      <c r="AQ55" s="63">
        <f t="shared" si="49"/>
        <v>0.112</v>
      </c>
      <c r="AR55" s="10">
        <f t="shared" si="50"/>
        <v>0.114</v>
      </c>
      <c r="AS55" s="10">
        <f t="shared" si="51"/>
        <v>0.113</v>
      </c>
      <c r="AT55" s="24">
        <f t="shared" si="52"/>
        <v>0.75</v>
      </c>
      <c r="AU55" s="24">
        <f t="shared" si="53"/>
        <v>0.76</v>
      </c>
      <c r="AV55" s="24">
        <f t="shared" si="54"/>
        <v>0.75</v>
      </c>
      <c r="AW55" s="25">
        <f t="shared" si="55"/>
        <v>4</v>
      </c>
      <c r="AX55" s="25">
        <f t="shared" si="56"/>
        <v>4</v>
      </c>
      <c r="AY55" s="25">
        <f t="shared" si="57"/>
        <v>4</v>
      </c>
    </row>
    <row r="56" spans="1:51" ht="13.15" customHeight="1">
      <c r="A56" s="43">
        <v>10165</v>
      </c>
      <c r="B56" s="43" t="s">
        <v>220</v>
      </c>
      <c r="C56" s="36" t="str">
        <f>Rollover!A56</f>
        <v>Hyundai</v>
      </c>
      <c r="D56" s="36" t="str">
        <f>Rollover!B56</f>
        <v>Sante Fe SUV FWD</v>
      </c>
      <c r="E56" s="159" t="s">
        <v>94</v>
      </c>
      <c r="F56" s="160">
        <f>Rollover!C56</f>
        <v>2018</v>
      </c>
      <c r="G56" s="18">
        <v>139.935</v>
      </c>
      <c r="H56" s="19">
        <v>0.34100000000000003</v>
      </c>
      <c r="I56" s="19">
        <v>1665.8320000000001</v>
      </c>
      <c r="J56" s="19">
        <v>456.98700000000002</v>
      </c>
      <c r="K56" s="19">
        <v>27.759</v>
      </c>
      <c r="L56" s="19">
        <v>43.460999999999999</v>
      </c>
      <c r="M56" s="19">
        <v>839.83699999999999</v>
      </c>
      <c r="N56" s="20">
        <v>1416.0940000000001</v>
      </c>
      <c r="O56" s="18">
        <v>224.41</v>
      </c>
      <c r="P56" s="19">
        <v>0.53</v>
      </c>
      <c r="Q56" s="19">
        <v>736.13300000000004</v>
      </c>
      <c r="R56" s="19">
        <v>489.35500000000002</v>
      </c>
      <c r="S56" s="19">
        <v>7.5720000000000001</v>
      </c>
      <c r="T56" s="19">
        <v>47.158000000000001</v>
      </c>
      <c r="U56" s="19">
        <v>1499.53</v>
      </c>
      <c r="V56" s="20">
        <v>1171.7339999999999</v>
      </c>
      <c r="W56" s="63">
        <f t="shared" si="29"/>
        <v>3.450110400564801E-4</v>
      </c>
      <c r="X56" s="10">
        <f t="shared" si="30"/>
        <v>7.2055237197000216E-2</v>
      </c>
      <c r="Y56" s="10">
        <f t="shared" si="31"/>
        <v>8.9468032631720266E-4</v>
      </c>
      <c r="Z56" s="10">
        <f t="shared" si="32"/>
        <v>5.0719170855398955E-5</v>
      </c>
      <c r="AA56" s="10">
        <f t="shared" si="33"/>
        <v>7.2055237197000216E-2</v>
      </c>
      <c r="AB56" s="10">
        <f t="shared" si="34"/>
        <v>3.6129179835249603E-2</v>
      </c>
      <c r="AC56" s="10">
        <f t="shared" si="35"/>
        <v>3.6129179835249603E-2</v>
      </c>
      <c r="AD56" s="10">
        <f t="shared" si="36"/>
        <v>4.6858051887850227E-3</v>
      </c>
      <c r="AE56" s="10">
        <f t="shared" si="37"/>
        <v>6.3112043195177646E-3</v>
      </c>
      <c r="AF56" s="161">
        <f t="shared" si="38"/>
        <v>6.3112043195177646E-3</v>
      </c>
      <c r="AG56" s="125">
        <f t="shared" si="39"/>
        <v>2.9323001953402757E-3</v>
      </c>
      <c r="AH56" s="10">
        <f t="shared" si="40"/>
        <v>0.10124783453515433</v>
      </c>
      <c r="AI56" s="10">
        <f t="shared" si="41"/>
        <v>2.793463982620925E-4</v>
      </c>
      <c r="AJ56" s="10">
        <f t="shared" si="42"/>
        <v>1.1019689331624983E-4</v>
      </c>
      <c r="AK56" s="10">
        <f t="shared" si="43"/>
        <v>0.10124783453515433</v>
      </c>
      <c r="AL56" s="10">
        <f t="shared" si="44"/>
        <v>2.0927275161484872E-3</v>
      </c>
      <c r="AM56" s="10">
        <f t="shared" si="45"/>
        <v>2.0927275161484872E-3</v>
      </c>
      <c r="AN56" s="10">
        <f t="shared" si="46"/>
        <v>9.4484791006980966E-3</v>
      </c>
      <c r="AO56" s="10">
        <f t="shared" si="47"/>
        <v>7.3757407478142398E-3</v>
      </c>
      <c r="AP56" s="161">
        <f t="shared" si="48"/>
        <v>9.4484791006980966E-3</v>
      </c>
      <c r="AQ56" s="63">
        <f t="shared" si="49"/>
        <v>0.112</v>
      </c>
      <c r="AR56" s="10">
        <f t="shared" si="50"/>
        <v>0.114</v>
      </c>
      <c r="AS56" s="10">
        <f t="shared" si="51"/>
        <v>0.113</v>
      </c>
      <c r="AT56" s="24">
        <f t="shared" si="52"/>
        <v>0.75</v>
      </c>
      <c r="AU56" s="24">
        <f t="shared" si="53"/>
        <v>0.76</v>
      </c>
      <c r="AV56" s="24">
        <f t="shared" si="54"/>
        <v>0.75</v>
      </c>
      <c r="AW56" s="25">
        <f t="shared" si="55"/>
        <v>4</v>
      </c>
      <c r="AX56" s="25">
        <f t="shared" si="56"/>
        <v>4</v>
      </c>
      <c r="AY56" s="25">
        <f t="shared" si="57"/>
        <v>4</v>
      </c>
    </row>
    <row r="57" spans="1:51" ht="13.15" customHeight="1">
      <c r="A57" s="43">
        <v>10159</v>
      </c>
      <c r="B57" s="43" t="s">
        <v>218</v>
      </c>
      <c r="C57" s="36" t="str">
        <f>Rollover!A57</f>
        <v>Jeep</v>
      </c>
      <c r="D57" s="36" t="str">
        <f>Rollover!B57</f>
        <v>Compass SUV AWD</v>
      </c>
      <c r="E57" s="159" t="s">
        <v>178</v>
      </c>
      <c r="F57" s="160">
        <f>Rollover!C57</f>
        <v>2018</v>
      </c>
      <c r="G57" s="18">
        <v>195.96100000000001</v>
      </c>
      <c r="H57" s="19">
        <v>0.40899999999999997</v>
      </c>
      <c r="I57" s="19">
        <v>1978.5509999999999</v>
      </c>
      <c r="J57" s="19">
        <v>170.923</v>
      </c>
      <c r="K57" s="19">
        <v>24.352</v>
      </c>
      <c r="L57" s="19">
        <v>42.165999999999997</v>
      </c>
      <c r="M57" s="19">
        <v>1448.97</v>
      </c>
      <c r="N57" s="20">
        <v>2174.337</v>
      </c>
      <c r="O57" s="18">
        <v>171.86</v>
      </c>
      <c r="P57" s="19">
        <v>0.35599999999999998</v>
      </c>
      <c r="Q57" s="19">
        <v>1045.146</v>
      </c>
      <c r="R57" s="19">
        <v>407.142</v>
      </c>
      <c r="S57" s="19">
        <v>20.885000000000002</v>
      </c>
      <c r="T57" s="19">
        <v>43.643999999999998</v>
      </c>
      <c r="U57" s="19">
        <v>1328.7539999999999</v>
      </c>
      <c r="V57" s="20">
        <v>1720.72</v>
      </c>
      <c r="W57" s="63">
        <f t="shared" si="29"/>
        <v>1.6492885123866954E-3</v>
      </c>
      <c r="X57" s="10">
        <f t="shared" si="30"/>
        <v>8.1535795484338883E-2</v>
      </c>
      <c r="Y57" s="10">
        <f t="shared" si="31"/>
        <v>1.8784250989327745E-3</v>
      </c>
      <c r="Z57" s="10">
        <f t="shared" si="32"/>
        <v>2.5711207116663069E-5</v>
      </c>
      <c r="AA57" s="10">
        <f t="shared" si="33"/>
        <v>8.1535795484338883E-2</v>
      </c>
      <c r="AB57" s="10">
        <f t="shared" si="34"/>
        <v>2.3905913557685125E-2</v>
      </c>
      <c r="AC57" s="10">
        <f t="shared" si="35"/>
        <v>2.3905913557685125E-2</v>
      </c>
      <c r="AD57" s="10">
        <f t="shared" si="36"/>
        <v>6.4192427325445471E-3</v>
      </c>
      <c r="AE57" s="10">
        <f t="shared" si="37"/>
        <v>9.3302955225070799E-3</v>
      </c>
      <c r="AF57" s="161">
        <f t="shared" si="38"/>
        <v>9.3302955225070799E-3</v>
      </c>
      <c r="AG57" s="125">
        <f t="shared" si="39"/>
        <v>9.1723270228294732E-4</v>
      </c>
      <c r="AH57" s="10">
        <f t="shared" si="40"/>
        <v>7.4054971012011139E-2</v>
      </c>
      <c r="AI57" s="10">
        <f t="shared" si="41"/>
        <v>8.9499272030009176E-4</v>
      </c>
      <c r="AJ57" s="10">
        <f t="shared" si="42"/>
        <v>8.0830556144274266E-5</v>
      </c>
      <c r="AK57" s="10">
        <f t="shared" si="43"/>
        <v>7.4054971012011139E-2</v>
      </c>
      <c r="AL57" s="10">
        <f t="shared" si="44"/>
        <v>2.7795594444631019E-2</v>
      </c>
      <c r="AM57" s="10">
        <f t="shared" si="45"/>
        <v>2.7795594444631019E-2</v>
      </c>
      <c r="AN57" s="10">
        <f t="shared" si="46"/>
        <v>8.3052926300533729E-3</v>
      </c>
      <c r="AO57" s="10">
        <f t="shared" si="47"/>
        <v>1.1163456281677215E-2</v>
      </c>
      <c r="AP57" s="161">
        <f t="shared" si="48"/>
        <v>1.1163456281677215E-2</v>
      </c>
      <c r="AQ57" s="63">
        <f t="shared" si="49"/>
        <v>0.113</v>
      </c>
      <c r="AR57" s="10">
        <f t="shared" si="50"/>
        <v>0.111</v>
      </c>
      <c r="AS57" s="10">
        <f t="shared" si="51"/>
        <v>0.112</v>
      </c>
      <c r="AT57" s="24">
        <f t="shared" si="52"/>
        <v>0.75</v>
      </c>
      <c r="AU57" s="24">
        <f t="shared" si="53"/>
        <v>0.74</v>
      </c>
      <c r="AV57" s="24">
        <f t="shared" si="54"/>
        <v>0.75</v>
      </c>
      <c r="AW57" s="25">
        <f t="shared" si="55"/>
        <v>4</v>
      </c>
      <c r="AX57" s="25">
        <f t="shared" si="56"/>
        <v>4</v>
      </c>
      <c r="AY57" s="25">
        <f t="shared" si="57"/>
        <v>4</v>
      </c>
    </row>
    <row r="58" spans="1:51" ht="13.15" customHeight="1">
      <c r="A58" s="43">
        <v>10159</v>
      </c>
      <c r="B58" s="43" t="s">
        <v>218</v>
      </c>
      <c r="C58" s="36" t="str">
        <f>Rollover!A58</f>
        <v>Jeep</v>
      </c>
      <c r="D58" s="36" t="str">
        <f>Rollover!B58</f>
        <v>Compass SUV FWD</v>
      </c>
      <c r="E58" s="159" t="s">
        <v>178</v>
      </c>
      <c r="F58" s="160">
        <f>Rollover!C58</f>
        <v>2018</v>
      </c>
      <c r="G58" s="18">
        <v>195.96100000000001</v>
      </c>
      <c r="H58" s="19">
        <v>0.40899999999999997</v>
      </c>
      <c r="I58" s="19">
        <v>1978.5509999999999</v>
      </c>
      <c r="J58" s="19">
        <v>170.923</v>
      </c>
      <c r="K58" s="19">
        <v>24.352</v>
      </c>
      <c r="L58" s="19">
        <v>42.165999999999997</v>
      </c>
      <c r="M58" s="19">
        <v>1448.97</v>
      </c>
      <c r="N58" s="20">
        <v>2174.337</v>
      </c>
      <c r="O58" s="18">
        <v>171.86</v>
      </c>
      <c r="P58" s="19">
        <v>0.35599999999999998</v>
      </c>
      <c r="Q58" s="19">
        <v>1045.146</v>
      </c>
      <c r="R58" s="19">
        <v>407.142</v>
      </c>
      <c r="S58" s="19">
        <v>20.885000000000002</v>
      </c>
      <c r="T58" s="19">
        <v>43.643999999999998</v>
      </c>
      <c r="U58" s="19">
        <v>1328.7539999999999</v>
      </c>
      <c r="V58" s="20">
        <v>1720.72</v>
      </c>
      <c r="W58" s="63">
        <f t="shared" si="29"/>
        <v>1.6492885123866954E-3</v>
      </c>
      <c r="X58" s="10">
        <f t="shared" si="30"/>
        <v>8.1535795484338883E-2</v>
      </c>
      <c r="Y58" s="10">
        <f t="shared" si="31"/>
        <v>1.8784250989327745E-3</v>
      </c>
      <c r="Z58" s="10">
        <f t="shared" si="32"/>
        <v>2.5711207116663069E-5</v>
      </c>
      <c r="AA58" s="10">
        <f t="shared" si="33"/>
        <v>8.1535795484338883E-2</v>
      </c>
      <c r="AB58" s="10">
        <f t="shared" si="34"/>
        <v>2.3905913557685125E-2</v>
      </c>
      <c r="AC58" s="10">
        <f t="shared" si="35"/>
        <v>2.3905913557685125E-2</v>
      </c>
      <c r="AD58" s="10">
        <f t="shared" si="36"/>
        <v>6.4192427325445471E-3</v>
      </c>
      <c r="AE58" s="10">
        <f t="shared" si="37"/>
        <v>9.3302955225070799E-3</v>
      </c>
      <c r="AF58" s="161">
        <f t="shared" si="38"/>
        <v>9.3302955225070799E-3</v>
      </c>
      <c r="AG58" s="125">
        <f t="shared" si="39"/>
        <v>9.1723270228294732E-4</v>
      </c>
      <c r="AH58" s="10">
        <f t="shared" si="40"/>
        <v>7.4054971012011139E-2</v>
      </c>
      <c r="AI58" s="10">
        <f t="shared" si="41"/>
        <v>8.9499272030009176E-4</v>
      </c>
      <c r="AJ58" s="10">
        <f t="shared" si="42"/>
        <v>8.0830556144274266E-5</v>
      </c>
      <c r="AK58" s="10">
        <f t="shared" si="43"/>
        <v>7.4054971012011139E-2</v>
      </c>
      <c r="AL58" s="10">
        <f t="shared" si="44"/>
        <v>2.7795594444631019E-2</v>
      </c>
      <c r="AM58" s="10">
        <f t="shared" si="45"/>
        <v>2.7795594444631019E-2</v>
      </c>
      <c r="AN58" s="10">
        <f t="shared" si="46"/>
        <v>8.3052926300533729E-3</v>
      </c>
      <c r="AO58" s="10">
        <f t="shared" si="47"/>
        <v>1.1163456281677215E-2</v>
      </c>
      <c r="AP58" s="161">
        <f t="shared" si="48"/>
        <v>1.1163456281677215E-2</v>
      </c>
      <c r="AQ58" s="63">
        <f t="shared" si="49"/>
        <v>0.113</v>
      </c>
      <c r="AR58" s="10">
        <f t="shared" si="50"/>
        <v>0.111</v>
      </c>
      <c r="AS58" s="10">
        <f t="shared" si="51"/>
        <v>0.112</v>
      </c>
      <c r="AT58" s="24">
        <f t="shared" si="52"/>
        <v>0.75</v>
      </c>
      <c r="AU58" s="24">
        <f t="shared" si="53"/>
        <v>0.74</v>
      </c>
      <c r="AV58" s="24">
        <f t="shared" si="54"/>
        <v>0.75</v>
      </c>
      <c r="AW58" s="25">
        <f t="shared" si="55"/>
        <v>4</v>
      </c>
      <c r="AX58" s="25">
        <f t="shared" si="56"/>
        <v>4</v>
      </c>
      <c r="AY58" s="25">
        <f t="shared" si="57"/>
        <v>4</v>
      </c>
    </row>
    <row r="59" spans="1:51" ht="13.15" customHeight="1">
      <c r="A59" s="27">
        <v>10309</v>
      </c>
      <c r="B59" s="43" t="s">
        <v>277</v>
      </c>
      <c r="C59" s="36" t="str">
        <f>Rollover!A59</f>
        <v>Jeep</v>
      </c>
      <c r="D59" s="36" t="str">
        <f>Rollover!B59</f>
        <v>Grand Cherokee SUV 2WD</v>
      </c>
      <c r="E59" s="163" t="s">
        <v>178</v>
      </c>
      <c r="F59" s="160">
        <f>Rollover!C59</f>
        <v>2018</v>
      </c>
      <c r="G59" s="28">
        <v>86.263999999999996</v>
      </c>
      <c r="H59" s="29">
        <v>0.30199999999999999</v>
      </c>
      <c r="I59" s="29">
        <v>691.19799999999998</v>
      </c>
      <c r="J59" s="29">
        <v>93.465999999999994</v>
      </c>
      <c r="K59" s="29">
        <v>27.548999999999999</v>
      </c>
      <c r="L59" s="29">
        <v>33.417000000000002</v>
      </c>
      <c r="M59" s="29">
        <v>1855.5719999999999</v>
      </c>
      <c r="N59" s="30">
        <v>1791.0160000000001</v>
      </c>
      <c r="O59" s="28">
        <v>251.56</v>
      </c>
      <c r="P59" s="29">
        <v>0.22500000000000001</v>
      </c>
      <c r="Q59" s="29">
        <v>736.18100000000004</v>
      </c>
      <c r="R59" s="29">
        <v>587.17100000000005</v>
      </c>
      <c r="S59" s="29">
        <v>21.141999999999999</v>
      </c>
      <c r="T59" s="29">
        <v>46.756</v>
      </c>
      <c r="U59" s="29">
        <v>1570.82</v>
      </c>
      <c r="V59" s="30">
        <v>626.74800000000005</v>
      </c>
      <c r="W59" s="63">
        <f t="shared" si="29"/>
        <v>2.5909410591999225E-5</v>
      </c>
      <c r="X59" s="10">
        <f t="shared" si="30"/>
        <v>6.7086953960828088E-2</v>
      </c>
      <c r="Y59" s="10">
        <f t="shared" si="31"/>
        <v>8.8457069770497373E-5</v>
      </c>
      <c r="Z59" s="10">
        <f t="shared" si="32"/>
        <v>2.139101377371297E-5</v>
      </c>
      <c r="AA59" s="10">
        <f t="shared" si="33"/>
        <v>6.7086953960828088E-2</v>
      </c>
      <c r="AB59" s="10">
        <f t="shared" si="34"/>
        <v>3.5255393152687171E-2</v>
      </c>
      <c r="AC59" s="10">
        <f t="shared" si="35"/>
        <v>3.5255393152687171E-2</v>
      </c>
      <c r="AD59" s="10">
        <f t="shared" si="36"/>
        <v>7.9173898834952895E-3</v>
      </c>
      <c r="AE59" s="10">
        <f t="shared" si="37"/>
        <v>7.6582193697393554E-3</v>
      </c>
      <c r="AF59" s="161">
        <f t="shared" si="38"/>
        <v>7.9173898834952895E-3</v>
      </c>
      <c r="AG59" s="125">
        <f t="shared" si="39"/>
        <v>4.6487123275622813E-3</v>
      </c>
      <c r="AH59" s="10">
        <f t="shared" si="40"/>
        <v>5.8199319397642647E-2</v>
      </c>
      <c r="AI59" s="10">
        <f t="shared" si="41"/>
        <v>2.7939693923546957E-4</v>
      </c>
      <c r="AJ59" s="10">
        <f t="shared" si="42"/>
        <v>1.5933133213743065E-4</v>
      </c>
      <c r="AK59" s="10">
        <f t="shared" si="43"/>
        <v>5.8199319397642647E-2</v>
      </c>
      <c r="AL59" s="10">
        <f t="shared" si="44"/>
        <v>2.8884409354441365E-2</v>
      </c>
      <c r="AM59" s="10">
        <f t="shared" si="45"/>
        <v>2.8884409354441365E-2</v>
      </c>
      <c r="AN59" s="10">
        <f t="shared" si="46"/>
        <v>9.9706161389378854E-3</v>
      </c>
      <c r="AO59" s="10">
        <f t="shared" si="47"/>
        <v>4.8816388199238586E-3</v>
      </c>
      <c r="AP59" s="161">
        <f t="shared" si="48"/>
        <v>9.9706161389378854E-3</v>
      </c>
      <c r="AQ59" s="63">
        <f t="shared" si="49"/>
        <v>0.107</v>
      </c>
      <c r="AR59" s="10">
        <f t="shared" si="50"/>
        <v>9.9000000000000005E-2</v>
      </c>
      <c r="AS59" s="10">
        <f t="shared" si="51"/>
        <v>0.10299999999999999</v>
      </c>
      <c r="AT59" s="24">
        <f t="shared" si="52"/>
        <v>0.71</v>
      </c>
      <c r="AU59" s="24">
        <f t="shared" si="53"/>
        <v>0.66</v>
      </c>
      <c r="AV59" s="24">
        <f t="shared" si="54"/>
        <v>0.69</v>
      </c>
      <c r="AW59" s="25">
        <f t="shared" si="55"/>
        <v>4</v>
      </c>
      <c r="AX59" s="25">
        <f t="shared" si="56"/>
        <v>5</v>
      </c>
      <c r="AY59" s="25">
        <f t="shared" si="57"/>
        <v>4</v>
      </c>
    </row>
    <row r="60" spans="1:51" ht="13.15" customHeight="1">
      <c r="A60" s="43">
        <v>10309</v>
      </c>
      <c r="B60" s="43" t="s">
        <v>277</v>
      </c>
      <c r="C60" s="36" t="str">
        <f>Rollover!A60</f>
        <v>Jeep</v>
      </c>
      <c r="D60" s="36" t="str">
        <f>Rollover!B60</f>
        <v>Grand Cherokee SUV 4WD</v>
      </c>
      <c r="E60" s="159" t="s">
        <v>178</v>
      </c>
      <c r="F60" s="160">
        <f>Rollover!C60</f>
        <v>2018</v>
      </c>
      <c r="G60" s="18">
        <v>86.263999999999996</v>
      </c>
      <c r="H60" s="19">
        <v>0.30199999999999999</v>
      </c>
      <c r="I60" s="19">
        <v>691.19799999999998</v>
      </c>
      <c r="J60" s="19">
        <v>93.465999999999994</v>
      </c>
      <c r="K60" s="19">
        <v>27.548999999999999</v>
      </c>
      <c r="L60" s="19">
        <v>33.417000000000002</v>
      </c>
      <c r="M60" s="19">
        <v>1855.5719999999999</v>
      </c>
      <c r="N60" s="20">
        <v>1791.0160000000001</v>
      </c>
      <c r="O60" s="18">
        <v>251.56</v>
      </c>
      <c r="P60" s="19">
        <v>0.22500000000000001</v>
      </c>
      <c r="Q60" s="19">
        <v>736.18100000000004</v>
      </c>
      <c r="R60" s="19">
        <v>587.17100000000005</v>
      </c>
      <c r="S60" s="19">
        <v>21.141999999999999</v>
      </c>
      <c r="T60" s="19">
        <v>46.756</v>
      </c>
      <c r="U60" s="19">
        <v>1570.82</v>
      </c>
      <c r="V60" s="20">
        <v>626.74800000000005</v>
      </c>
      <c r="W60" s="63">
        <f t="shared" si="29"/>
        <v>2.5909410591999225E-5</v>
      </c>
      <c r="X60" s="10">
        <f t="shared" si="30"/>
        <v>6.7086953960828088E-2</v>
      </c>
      <c r="Y60" s="10">
        <f t="shared" si="31"/>
        <v>8.8457069770497373E-5</v>
      </c>
      <c r="Z60" s="10">
        <f t="shared" si="32"/>
        <v>2.139101377371297E-5</v>
      </c>
      <c r="AA60" s="10">
        <f t="shared" si="33"/>
        <v>6.7086953960828088E-2</v>
      </c>
      <c r="AB60" s="10">
        <f t="shared" si="34"/>
        <v>3.5255393152687171E-2</v>
      </c>
      <c r="AC60" s="10">
        <f t="shared" si="35"/>
        <v>3.5255393152687171E-2</v>
      </c>
      <c r="AD60" s="10">
        <f t="shared" si="36"/>
        <v>7.9173898834952895E-3</v>
      </c>
      <c r="AE60" s="10">
        <f t="shared" si="37"/>
        <v>7.6582193697393554E-3</v>
      </c>
      <c r="AF60" s="161">
        <f t="shared" si="38"/>
        <v>7.9173898834952895E-3</v>
      </c>
      <c r="AG60" s="125">
        <f t="shared" si="39"/>
        <v>4.6487123275622813E-3</v>
      </c>
      <c r="AH60" s="10">
        <f t="shared" si="40"/>
        <v>5.8199319397642647E-2</v>
      </c>
      <c r="AI60" s="10">
        <f t="shared" si="41"/>
        <v>2.7939693923546957E-4</v>
      </c>
      <c r="AJ60" s="10">
        <f t="shared" si="42"/>
        <v>1.5933133213743065E-4</v>
      </c>
      <c r="AK60" s="10">
        <f t="shared" si="43"/>
        <v>5.8199319397642647E-2</v>
      </c>
      <c r="AL60" s="10">
        <f t="shared" si="44"/>
        <v>2.8884409354441365E-2</v>
      </c>
      <c r="AM60" s="10">
        <f t="shared" si="45"/>
        <v>2.8884409354441365E-2</v>
      </c>
      <c r="AN60" s="10">
        <f t="shared" si="46"/>
        <v>9.9706161389378854E-3</v>
      </c>
      <c r="AO60" s="10">
        <f t="shared" si="47"/>
        <v>4.8816388199238586E-3</v>
      </c>
      <c r="AP60" s="161">
        <f t="shared" si="48"/>
        <v>9.9706161389378854E-3</v>
      </c>
      <c r="AQ60" s="63">
        <f t="shared" si="49"/>
        <v>0.107</v>
      </c>
      <c r="AR60" s="10">
        <f t="shared" si="50"/>
        <v>9.9000000000000005E-2</v>
      </c>
      <c r="AS60" s="10">
        <f t="shared" si="51"/>
        <v>0.10299999999999999</v>
      </c>
      <c r="AT60" s="24">
        <f t="shared" si="52"/>
        <v>0.71</v>
      </c>
      <c r="AU60" s="24">
        <f t="shared" si="53"/>
        <v>0.66</v>
      </c>
      <c r="AV60" s="24">
        <f t="shared" si="54"/>
        <v>0.69</v>
      </c>
      <c r="AW60" s="25">
        <f t="shared" si="55"/>
        <v>4</v>
      </c>
      <c r="AX60" s="25">
        <f t="shared" si="56"/>
        <v>5</v>
      </c>
      <c r="AY60" s="25">
        <f t="shared" si="57"/>
        <v>4</v>
      </c>
    </row>
    <row r="61" spans="1:51" ht="13.15" customHeight="1">
      <c r="A61" s="43">
        <v>10007</v>
      </c>
      <c r="B61" s="43" t="s">
        <v>319</v>
      </c>
      <c r="C61" s="36" t="str">
        <f>Rollover!A61</f>
        <v>Lexus</v>
      </c>
      <c r="D61" s="36" t="str">
        <f>Rollover!B61</f>
        <v>RX 350L AWD</v>
      </c>
      <c r="E61" s="159" t="s">
        <v>178</v>
      </c>
      <c r="F61" s="160">
        <f>Rollover!C61</f>
        <v>2018</v>
      </c>
      <c r="G61" s="18">
        <v>264.77199999999999</v>
      </c>
      <c r="H61" s="19">
        <v>0.41499999999999998</v>
      </c>
      <c r="I61" s="19">
        <v>2430.4720000000002</v>
      </c>
      <c r="J61" s="19">
        <v>602.42100000000005</v>
      </c>
      <c r="K61" s="19">
        <v>25.045999999999999</v>
      </c>
      <c r="L61" s="19">
        <v>46.914999999999999</v>
      </c>
      <c r="M61" s="19">
        <v>2219.1979999999999</v>
      </c>
      <c r="N61" s="20">
        <v>2384.183</v>
      </c>
      <c r="O61" s="18">
        <v>176.33600000000001</v>
      </c>
      <c r="P61" s="19">
        <v>0.52600000000000002</v>
      </c>
      <c r="Q61" s="19">
        <v>1289.771</v>
      </c>
      <c r="R61" s="19">
        <v>400.779</v>
      </c>
      <c r="S61" s="19">
        <v>10.622</v>
      </c>
      <c r="T61" s="19">
        <v>43.343000000000004</v>
      </c>
      <c r="U61" s="19">
        <v>1793.481</v>
      </c>
      <c r="V61" s="20">
        <v>1154.3219999999999</v>
      </c>
      <c r="W61" s="63">
        <f t="shared" si="29"/>
        <v>5.6748192387880529E-3</v>
      </c>
      <c r="X61" s="10">
        <f t="shared" si="30"/>
        <v>8.242481330472072E-2</v>
      </c>
      <c r="Y61" s="10">
        <f t="shared" si="31"/>
        <v>5.4746948722082531E-3</v>
      </c>
      <c r="Z61" s="10">
        <f t="shared" si="32"/>
        <v>7.164252253772399E-5</v>
      </c>
      <c r="AA61" s="10">
        <f t="shared" si="33"/>
        <v>8.242481330472072E-2</v>
      </c>
      <c r="AB61" s="10">
        <f t="shared" si="34"/>
        <v>2.607745559449684E-2</v>
      </c>
      <c r="AC61" s="10">
        <f t="shared" si="35"/>
        <v>2.607745559449684E-2</v>
      </c>
      <c r="AD61" s="10">
        <f t="shared" si="36"/>
        <v>9.5482362054675751E-3</v>
      </c>
      <c r="AE61" s="10">
        <f t="shared" si="37"/>
        <v>1.0393996444445277E-2</v>
      </c>
      <c r="AF61" s="161">
        <f t="shared" si="38"/>
        <v>1.0393996444445277E-2</v>
      </c>
      <c r="AG61" s="125">
        <f t="shared" si="39"/>
        <v>1.0313443331065864E-3</v>
      </c>
      <c r="AH61" s="10">
        <f t="shared" si="40"/>
        <v>0.10053346423587331</v>
      </c>
      <c r="AI61" s="10">
        <f t="shared" si="41"/>
        <v>2.2477768073875999E-3</v>
      </c>
      <c r="AJ61" s="10">
        <f t="shared" si="42"/>
        <v>7.8914774794640755E-5</v>
      </c>
      <c r="AK61" s="10">
        <f t="shared" si="43"/>
        <v>0.10053346423587331</v>
      </c>
      <c r="AL61" s="10">
        <f t="shared" si="44"/>
        <v>4.3749763456252793E-3</v>
      </c>
      <c r="AM61" s="10">
        <f t="shared" si="45"/>
        <v>4.3749763456252793E-3</v>
      </c>
      <c r="AN61" s="10">
        <f t="shared" si="46"/>
        <v>1.1792291797588355E-2</v>
      </c>
      <c r="AO61" s="10">
        <f t="shared" si="47"/>
        <v>7.2792464074115373E-3</v>
      </c>
      <c r="AP61" s="161">
        <f t="shared" si="48"/>
        <v>1.1792291797588355E-2</v>
      </c>
      <c r="AQ61" s="63">
        <f t="shared" si="49"/>
        <v>0.121</v>
      </c>
      <c r="AR61" s="10">
        <f t="shared" si="50"/>
        <v>0.11600000000000001</v>
      </c>
      <c r="AS61" s="10">
        <f t="shared" si="51"/>
        <v>0.11899999999999999</v>
      </c>
      <c r="AT61" s="24">
        <f t="shared" si="52"/>
        <v>0.81</v>
      </c>
      <c r="AU61" s="24">
        <f t="shared" si="53"/>
        <v>0.77</v>
      </c>
      <c r="AV61" s="24">
        <f t="shared" si="54"/>
        <v>0.79</v>
      </c>
      <c r="AW61" s="25">
        <f t="shared" si="55"/>
        <v>4</v>
      </c>
      <c r="AX61" s="25">
        <f t="shared" si="56"/>
        <v>4</v>
      </c>
      <c r="AY61" s="25">
        <f t="shared" si="57"/>
        <v>4</v>
      </c>
    </row>
    <row r="62" spans="1:51" ht="13.15" customHeight="1">
      <c r="A62" s="43">
        <v>10007</v>
      </c>
      <c r="B62" s="43" t="s">
        <v>319</v>
      </c>
      <c r="C62" s="36" t="str">
        <f>Rollover!A62</f>
        <v>Lexus</v>
      </c>
      <c r="D62" s="36" t="str">
        <f>Rollover!B62</f>
        <v>RX 350L FWD</v>
      </c>
      <c r="E62" s="159" t="s">
        <v>178</v>
      </c>
      <c r="F62" s="160">
        <f>Rollover!C62</f>
        <v>2018</v>
      </c>
      <c r="G62" s="18">
        <v>264.77199999999999</v>
      </c>
      <c r="H62" s="19">
        <v>0.41499999999999998</v>
      </c>
      <c r="I62" s="19">
        <v>2430.4720000000002</v>
      </c>
      <c r="J62" s="19">
        <v>602.42100000000005</v>
      </c>
      <c r="K62" s="19">
        <v>25.045999999999999</v>
      </c>
      <c r="L62" s="19">
        <v>46.914999999999999</v>
      </c>
      <c r="M62" s="19">
        <v>2219.1979999999999</v>
      </c>
      <c r="N62" s="20">
        <v>2384.183</v>
      </c>
      <c r="O62" s="18">
        <v>176.33600000000001</v>
      </c>
      <c r="P62" s="19">
        <v>0.52600000000000002</v>
      </c>
      <c r="Q62" s="19">
        <v>1289.771</v>
      </c>
      <c r="R62" s="19">
        <v>400.779</v>
      </c>
      <c r="S62" s="19">
        <v>10.622</v>
      </c>
      <c r="T62" s="19">
        <v>43.343000000000004</v>
      </c>
      <c r="U62" s="19">
        <v>1793.481</v>
      </c>
      <c r="V62" s="20">
        <v>1154.3219999999999</v>
      </c>
      <c r="W62" s="63">
        <f t="shared" si="29"/>
        <v>5.6748192387880529E-3</v>
      </c>
      <c r="X62" s="10">
        <f t="shared" si="30"/>
        <v>8.242481330472072E-2</v>
      </c>
      <c r="Y62" s="10">
        <f t="shared" si="31"/>
        <v>5.4746948722082531E-3</v>
      </c>
      <c r="Z62" s="10">
        <f t="shared" si="32"/>
        <v>7.164252253772399E-5</v>
      </c>
      <c r="AA62" s="10">
        <f t="shared" si="33"/>
        <v>8.242481330472072E-2</v>
      </c>
      <c r="AB62" s="10">
        <f t="shared" si="34"/>
        <v>2.607745559449684E-2</v>
      </c>
      <c r="AC62" s="10">
        <f t="shared" si="35"/>
        <v>2.607745559449684E-2</v>
      </c>
      <c r="AD62" s="10">
        <f t="shared" si="36"/>
        <v>9.5482362054675751E-3</v>
      </c>
      <c r="AE62" s="10">
        <f t="shared" si="37"/>
        <v>1.0393996444445277E-2</v>
      </c>
      <c r="AF62" s="161">
        <f t="shared" si="38"/>
        <v>1.0393996444445277E-2</v>
      </c>
      <c r="AG62" s="125">
        <f t="shared" si="39"/>
        <v>1.0313443331065864E-3</v>
      </c>
      <c r="AH62" s="10">
        <f t="shared" si="40"/>
        <v>0.10053346423587331</v>
      </c>
      <c r="AI62" s="10">
        <f t="shared" si="41"/>
        <v>2.2477768073875999E-3</v>
      </c>
      <c r="AJ62" s="10">
        <f t="shared" si="42"/>
        <v>7.8914774794640755E-5</v>
      </c>
      <c r="AK62" s="10">
        <f t="shared" si="43"/>
        <v>0.10053346423587331</v>
      </c>
      <c r="AL62" s="10">
        <f t="shared" si="44"/>
        <v>4.3749763456252793E-3</v>
      </c>
      <c r="AM62" s="10">
        <f t="shared" si="45"/>
        <v>4.3749763456252793E-3</v>
      </c>
      <c r="AN62" s="10">
        <f t="shared" si="46"/>
        <v>1.1792291797588355E-2</v>
      </c>
      <c r="AO62" s="10">
        <f t="shared" si="47"/>
        <v>7.2792464074115373E-3</v>
      </c>
      <c r="AP62" s="161">
        <f t="shared" si="48"/>
        <v>1.1792291797588355E-2</v>
      </c>
      <c r="AQ62" s="63">
        <f t="shared" si="49"/>
        <v>0.121</v>
      </c>
      <c r="AR62" s="10">
        <f t="shared" si="50"/>
        <v>0.11600000000000001</v>
      </c>
      <c r="AS62" s="10">
        <f t="shared" si="51"/>
        <v>0.11899999999999999</v>
      </c>
      <c r="AT62" s="24">
        <f t="shared" si="52"/>
        <v>0.81</v>
      </c>
      <c r="AU62" s="24">
        <f t="shared" si="53"/>
        <v>0.77</v>
      </c>
      <c r="AV62" s="24">
        <f t="shared" si="54"/>
        <v>0.79</v>
      </c>
      <c r="AW62" s="25">
        <f t="shared" si="55"/>
        <v>4</v>
      </c>
      <c r="AX62" s="25">
        <f t="shared" si="56"/>
        <v>4</v>
      </c>
      <c r="AY62" s="25">
        <f t="shared" si="57"/>
        <v>4</v>
      </c>
    </row>
    <row r="63" spans="1:51" ht="13.15" customHeight="1">
      <c r="A63" s="43">
        <v>10007</v>
      </c>
      <c r="B63" s="43" t="s">
        <v>319</v>
      </c>
      <c r="C63" s="162" t="str">
        <f>Rollover!A63</f>
        <v>Lexus</v>
      </c>
      <c r="D63" s="162" t="str">
        <f>Rollover!B63</f>
        <v>RX 450hL AWD</v>
      </c>
      <c r="E63" s="159" t="s">
        <v>178</v>
      </c>
      <c r="F63" s="160">
        <f>Rollover!C63</f>
        <v>2018</v>
      </c>
      <c r="G63" s="18">
        <v>264.77199999999999</v>
      </c>
      <c r="H63" s="19">
        <v>0.41499999999999998</v>
      </c>
      <c r="I63" s="19">
        <v>2430.4720000000002</v>
      </c>
      <c r="J63" s="19">
        <v>602.42100000000005</v>
      </c>
      <c r="K63" s="19">
        <v>25.045999999999999</v>
      </c>
      <c r="L63" s="19">
        <v>46.914999999999999</v>
      </c>
      <c r="M63" s="19">
        <v>2219.1979999999999</v>
      </c>
      <c r="N63" s="20">
        <v>2384.183</v>
      </c>
      <c r="O63" s="18">
        <v>176.33600000000001</v>
      </c>
      <c r="P63" s="19">
        <v>0.52600000000000002</v>
      </c>
      <c r="Q63" s="19">
        <v>1289.771</v>
      </c>
      <c r="R63" s="19">
        <v>400.779</v>
      </c>
      <c r="S63" s="19">
        <v>10.622</v>
      </c>
      <c r="T63" s="19">
        <v>43.343000000000004</v>
      </c>
      <c r="U63" s="19">
        <v>1793.481</v>
      </c>
      <c r="V63" s="20">
        <v>1154.3219999999999</v>
      </c>
      <c r="W63" s="63">
        <f t="shared" si="29"/>
        <v>5.6748192387880529E-3</v>
      </c>
      <c r="X63" s="10">
        <f t="shared" si="30"/>
        <v>8.242481330472072E-2</v>
      </c>
      <c r="Y63" s="10">
        <f t="shared" si="31"/>
        <v>5.4746948722082531E-3</v>
      </c>
      <c r="Z63" s="10">
        <f t="shared" si="32"/>
        <v>7.164252253772399E-5</v>
      </c>
      <c r="AA63" s="10">
        <f t="shared" si="33"/>
        <v>8.242481330472072E-2</v>
      </c>
      <c r="AB63" s="10">
        <f t="shared" si="34"/>
        <v>2.607745559449684E-2</v>
      </c>
      <c r="AC63" s="10">
        <f t="shared" si="35"/>
        <v>2.607745559449684E-2</v>
      </c>
      <c r="AD63" s="10">
        <f t="shared" si="36"/>
        <v>9.5482362054675751E-3</v>
      </c>
      <c r="AE63" s="10">
        <f t="shared" si="37"/>
        <v>1.0393996444445277E-2</v>
      </c>
      <c r="AF63" s="161">
        <f t="shared" si="38"/>
        <v>1.0393996444445277E-2</v>
      </c>
      <c r="AG63" s="125">
        <f t="shared" si="39"/>
        <v>1.0313443331065864E-3</v>
      </c>
      <c r="AH63" s="10">
        <f t="shared" si="40"/>
        <v>0.10053346423587331</v>
      </c>
      <c r="AI63" s="10">
        <f t="shared" si="41"/>
        <v>2.2477768073875999E-3</v>
      </c>
      <c r="AJ63" s="10">
        <f t="shared" si="42"/>
        <v>7.8914774794640755E-5</v>
      </c>
      <c r="AK63" s="10">
        <f t="shared" si="43"/>
        <v>0.10053346423587331</v>
      </c>
      <c r="AL63" s="10">
        <f t="shared" si="44"/>
        <v>4.3749763456252793E-3</v>
      </c>
      <c r="AM63" s="10">
        <f t="shared" si="45"/>
        <v>4.3749763456252793E-3</v>
      </c>
      <c r="AN63" s="10">
        <f t="shared" si="46"/>
        <v>1.1792291797588355E-2</v>
      </c>
      <c r="AO63" s="10">
        <f t="shared" si="47"/>
        <v>7.2792464074115373E-3</v>
      </c>
      <c r="AP63" s="161">
        <f t="shared" si="48"/>
        <v>1.1792291797588355E-2</v>
      </c>
      <c r="AQ63" s="63">
        <f t="shared" si="49"/>
        <v>0.121</v>
      </c>
      <c r="AR63" s="10">
        <f t="shared" si="50"/>
        <v>0.11600000000000001</v>
      </c>
      <c r="AS63" s="10">
        <f t="shared" si="51"/>
        <v>0.11899999999999999</v>
      </c>
      <c r="AT63" s="24">
        <f t="shared" si="52"/>
        <v>0.81</v>
      </c>
      <c r="AU63" s="24">
        <f t="shared" si="53"/>
        <v>0.77</v>
      </c>
      <c r="AV63" s="24">
        <f t="shared" si="54"/>
        <v>0.79</v>
      </c>
      <c r="AW63" s="25">
        <f t="shared" si="55"/>
        <v>4</v>
      </c>
      <c r="AX63" s="25">
        <f t="shared" si="56"/>
        <v>4</v>
      </c>
      <c r="AY63" s="25">
        <f t="shared" si="57"/>
        <v>4</v>
      </c>
    </row>
    <row r="64" spans="1:51" ht="13.15" customHeight="1">
      <c r="A64" s="43">
        <v>10075</v>
      </c>
      <c r="B64" s="43" t="s">
        <v>267</v>
      </c>
      <c r="C64" s="36" t="str">
        <f>Rollover!A64</f>
        <v>Mazda</v>
      </c>
      <c r="D64" s="36" t="str">
        <f>Rollover!B64</f>
        <v>Mazda CX-5 SUV FWD (Later Release)</v>
      </c>
      <c r="E64" s="159" t="s">
        <v>178</v>
      </c>
      <c r="F64" s="160">
        <f>Rollover!C64</f>
        <v>2018</v>
      </c>
      <c r="G64" s="18">
        <v>82.423000000000002</v>
      </c>
      <c r="H64" s="19">
        <v>0.23300000000000001</v>
      </c>
      <c r="I64" s="19">
        <v>1217.2339999999999</v>
      </c>
      <c r="J64" s="19">
        <v>104.48399999999999</v>
      </c>
      <c r="K64" s="19">
        <v>23.885999999999999</v>
      </c>
      <c r="L64" s="19">
        <v>33.756</v>
      </c>
      <c r="M64" s="19">
        <v>710.91600000000005</v>
      </c>
      <c r="N64" s="20">
        <v>1365.9829999999999</v>
      </c>
      <c r="O64" s="18">
        <v>155.67500000000001</v>
      </c>
      <c r="P64" s="19">
        <v>0.36899999999999999</v>
      </c>
      <c r="Q64" s="19">
        <v>911.97900000000004</v>
      </c>
      <c r="R64" s="19">
        <v>381.31900000000002</v>
      </c>
      <c r="S64" s="19">
        <v>12.760999999999999</v>
      </c>
      <c r="T64" s="19">
        <v>42.651000000000003</v>
      </c>
      <c r="U64" s="19">
        <v>1998.066</v>
      </c>
      <c r="V64" s="20">
        <v>1163.5619999999999</v>
      </c>
      <c r="W64" s="63">
        <f t="shared" si="29"/>
        <v>1.9884194788129902E-5</v>
      </c>
      <c r="X64" s="10">
        <f t="shared" si="30"/>
        <v>5.906866421741043E-2</v>
      </c>
      <c r="Y64" s="10">
        <f t="shared" si="31"/>
        <v>3.0847252760272205E-4</v>
      </c>
      <c r="Z64" s="10">
        <f t="shared" si="32"/>
        <v>2.1958144083742969E-5</v>
      </c>
      <c r="AA64" s="10">
        <f t="shared" si="33"/>
        <v>5.906866421741043E-2</v>
      </c>
      <c r="AB64" s="10">
        <f t="shared" si="34"/>
        <v>2.2530867527855936E-2</v>
      </c>
      <c r="AC64" s="10">
        <f t="shared" si="35"/>
        <v>2.2530867527855936E-2</v>
      </c>
      <c r="AD64" s="10">
        <f t="shared" si="36"/>
        <v>4.3835288254563684E-3</v>
      </c>
      <c r="AE64" s="10">
        <f t="shared" si="37"/>
        <v>6.1499937339099288E-3</v>
      </c>
      <c r="AF64" s="161">
        <f t="shared" si="38"/>
        <v>6.1499937339099288E-3</v>
      </c>
      <c r="AG64" s="125">
        <f t="shared" si="39"/>
        <v>5.7811046009296802E-4</v>
      </c>
      <c r="AH64" s="10">
        <f t="shared" si="40"/>
        <v>7.5829246273351331E-2</v>
      </c>
      <c r="AI64" s="10">
        <f t="shared" si="41"/>
        <v>5.4192592109296737E-4</v>
      </c>
      <c r="AJ64" s="10">
        <f t="shared" si="42"/>
        <v>7.3332936942371136E-5</v>
      </c>
      <c r="AK64" s="10">
        <f t="shared" si="43"/>
        <v>7.5829246273351331E-2</v>
      </c>
      <c r="AL64" s="10">
        <f t="shared" si="44"/>
        <v>6.8573966405899456E-3</v>
      </c>
      <c r="AM64" s="10">
        <f t="shared" si="45"/>
        <v>6.8573966405899456E-3</v>
      </c>
      <c r="AN64" s="10">
        <f t="shared" si="46"/>
        <v>1.3754035416282411E-2</v>
      </c>
      <c r="AO64" s="10">
        <f t="shared" si="47"/>
        <v>7.3302958185791278E-3</v>
      </c>
      <c r="AP64" s="161">
        <f t="shared" si="48"/>
        <v>1.3754035416282411E-2</v>
      </c>
      <c r="AQ64" s="63">
        <f t="shared" si="49"/>
        <v>8.5999999999999993E-2</v>
      </c>
      <c r="AR64" s="10">
        <f t="shared" si="50"/>
        <v>9.5000000000000001E-2</v>
      </c>
      <c r="AS64" s="10">
        <f t="shared" si="51"/>
        <v>9.0999999999999998E-2</v>
      </c>
      <c r="AT64" s="24">
        <f t="shared" si="52"/>
        <v>0.56999999999999995</v>
      </c>
      <c r="AU64" s="24">
        <f t="shared" si="53"/>
        <v>0.63</v>
      </c>
      <c r="AV64" s="24">
        <f t="shared" si="54"/>
        <v>0.61</v>
      </c>
      <c r="AW64" s="25">
        <f t="shared" si="55"/>
        <v>5</v>
      </c>
      <c r="AX64" s="25">
        <f t="shared" si="56"/>
        <v>5</v>
      </c>
      <c r="AY64" s="25">
        <f t="shared" si="57"/>
        <v>5</v>
      </c>
    </row>
    <row r="65" spans="1:51" ht="13.15" customHeight="1">
      <c r="A65" s="43">
        <v>10075</v>
      </c>
      <c r="B65" s="43" t="s">
        <v>267</v>
      </c>
      <c r="C65" s="36" t="str">
        <f>Rollover!A65</f>
        <v>Mazda</v>
      </c>
      <c r="D65" s="36" t="str">
        <f>Rollover!B65</f>
        <v>Mazda CX-5 SUV AWD (Later Release)</v>
      </c>
      <c r="E65" s="159" t="s">
        <v>178</v>
      </c>
      <c r="F65" s="160">
        <f>Rollover!C65</f>
        <v>2018</v>
      </c>
      <c r="G65" s="18">
        <v>82.423000000000002</v>
      </c>
      <c r="H65" s="19">
        <v>0.23300000000000001</v>
      </c>
      <c r="I65" s="19">
        <v>1217.2339999999999</v>
      </c>
      <c r="J65" s="19">
        <v>104.48399999999999</v>
      </c>
      <c r="K65" s="19">
        <v>23.885999999999999</v>
      </c>
      <c r="L65" s="19">
        <v>33.756</v>
      </c>
      <c r="M65" s="19">
        <v>710.91600000000005</v>
      </c>
      <c r="N65" s="20">
        <v>1365.9829999999999</v>
      </c>
      <c r="O65" s="18">
        <v>155.67500000000001</v>
      </c>
      <c r="P65" s="19">
        <v>0.36899999999999999</v>
      </c>
      <c r="Q65" s="19">
        <v>911.97900000000004</v>
      </c>
      <c r="R65" s="19">
        <v>381.31900000000002</v>
      </c>
      <c r="S65" s="19">
        <v>12.760999999999999</v>
      </c>
      <c r="T65" s="19">
        <v>42.651000000000003</v>
      </c>
      <c r="U65" s="19">
        <v>1998.066</v>
      </c>
      <c r="V65" s="20">
        <v>1163.5619999999999</v>
      </c>
      <c r="W65" s="63">
        <f t="shared" si="29"/>
        <v>1.9884194788129902E-5</v>
      </c>
      <c r="X65" s="10">
        <f t="shared" si="30"/>
        <v>5.906866421741043E-2</v>
      </c>
      <c r="Y65" s="10">
        <f t="shared" si="31"/>
        <v>3.0847252760272205E-4</v>
      </c>
      <c r="Z65" s="10">
        <f t="shared" si="32"/>
        <v>2.1958144083742969E-5</v>
      </c>
      <c r="AA65" s="10">
        <f t="shared" si="33"/>
        <v>5.906866421741043E-2</v>
      </c>
      <c r="AB65" s="10">
        <f t="shared" si="34"/>
        <v>2.2530867527855936E-2</v>
      </c>
      <c r="AC65" s="10">
        <f t="shared" si="35"/>
        <v>2.2530867527855936E-2</v>
      </c>
      <c r="AD65" s="10">
        <f t="shared" si="36"/>
        <v>4.3835288254563684E-3</v>
      </c>
      <c r="AE65" s="10">
        <f t="shared" si="37"/>
        <v>6.1499937339099288E-3</v>
      </c>
      <c r="AF65" s="161">
        <f t="shared" si="38"/>
        <v>6.1499937339099288E-3</v>
      </c>
      <c r="AG65" s="125">
        <f t="shared" si="39"/>
        <v>5.7811046009296802E-4</v>
      </c>
      <c r="AH65" s="10">
        <f t="shared" si="40"/>
        <v>7.5829246273351331E-2</v>
      </c>
      <c r="AI65" s="10">
        <f t="shared" si="41"/>
        <v>5.4192592109296737E-4</v>
      </c>
      <c r="AJ65" s="10">
        <f t="shared" si="42"/>
        <v>7.3332936942371136E-5</v>
      </c>
      <c r="AK65" s="10">
        <f t="shared" si="43"/>
        <v>7.5829246273351331E-2</v>
      </c>
      <c r="AL65" s="10">
        <f t="shared" si="44"/>
        <v>6.8573966405899456E-3</v>
      </c>
      <c r="AM65" s="10">
        <f t="shared" si="45"/>
        <v>6.8573966405899456E-3</v>
      </c>
      <c r="AN65" s="10">
        <f t="shared" si="46"/>
        <v>1.3754035416282411E-2</v>
      </c>
      <c r="AO65" s="10">
        <f t="shared" si="47"/>
        <v>7.3302958185791278E-3</v>
      </c>
      <c r="AP65" s="161">
        <f t="shared" si="48"/>
        <v>1.3754035416282411E-2</v>
      </c>
      <c r="AQ65" s="63">
        <f t="shared" si="49"/>
        <v>8.5999999999999993E-2</v>
      </c>
      <c r="AR65" s="10">
        <f t="shared" si="50"/>
        <v>9.5000000000000001E-2</v>
      </c>
      <c r="AS65" s="10">
        <f t="shared" si="51"/>
        <v>9.0999999999999998E-2</v>
      </c>
      <c r="AT65" s="24">
        <f t="shared" si="52"/>
        <v>0.56999999999999995</v>
      </c>
      <c r="AU65" s="24">
        <f t="shared" si="53"/>
        <v>0.63</v>
      </c>
      <c r="AV65" s="24">
        <f t="shared" si="54"/>
        <v>0.61</v>
      </c>
      <c r="AW65" s="25">
        <f t="shared" si="55"/>
        <v>5</v>
      </c>
      <c r="AX65" s="25">
        <f t="shared" si="56"/>
        <v>5</v>
      </c>
      <c r="AY65" s="25">
        <f t="shared" si="57"/>
        <v>5</v>
      </c>
    </row>
    <row r="66" spans="1:51" ht="13.15" customHeight="1">
      <c r="A66" s="43">
        <v>10343</v>
      </c>
      <c r="B66" s="43" t="s">
        <v>301</v>
      </c>
      <c r="C66" s="36" t="str">
        <f>Rollover!A66</f>
        <v>Mazda</v>
      </c>
      <c r="D66" s="36" t="str">
        <f>Rollover!B66</f>
        <v>Mazda CX-9 SUV FWD</v>
      </c>
      <c r="E66" s="159" t="s">
        <v>94</v>
      </c>
      <c r="F66" s="160">
        <f>Rollover!C66</f>
        <v>2018</v>
      </c>
      <c r="G66" s="18">
        <v>212.322</v>
      </c>
      <c r="H66" s="19">
        <v>0.26400000000000001</v>
      </c>
      <c r="I66" s="19">
        <v>1376.152</v>
      </c>
      <c r="J66" s="19">
        <v>226.64599999999999</v>
      </c>
      <c r="K66" s="19">
        <v>28.347999999999999</v>
      </c>
      <c r="L66" s="19">
        <v>43.756</v>
      </c>
      <c r="M66" s="19">
        <v>475.976</v>
      </c>
      <c r="N66" s="20">
        <v>1885.1880000000001</v>
      </c>
      <c r="O66" s="18">
        <v>337.30099999999999</v>
      </c>
      <c r="P66" s="19">
        <v>0.39600000000000002</v>
      </c>
      <c r="Q66" s="19">
        <v>814.52099999999996</v>
      </c>
      <c r="R66" s="19">
        <v>733.42100000000005</v>
      </c>
      <c r="S66" s="19">
        <v>14.170999999999999</v>
      </c>
      <c r="T66" s="19">
        <v>47.027999999999999</v>
      </c>
      <c r="U66" s="19">
        <v>1671.6279999999999</v>
      </c>
      <c r="V66" s="20">
        <v>1666.17</v>
      </c>
      <c r="W66" s="63">
        <f t="shared" si="29"/>
        <v>2.3267847900135135E-3</v>
      </c>
      <c r="X66" s="10">
        <f t="shared" si="30"/>
        <v>6.2553540987783984E-2</v>
      </c>
      <c r="Y66" s="10">
        <f t="shared" si="31"/>
        <v>4.498533332000266E-4</v>
      </c>
      <c r="Z66" s="10">
        <f t="shared" si="32"/>
        <v>2.934920497956713E-5</v>
      </c>
      <c r="AA66" s="10">
        <f t="shared" si="33"/>
        <v>6.2553540987783984E-2</v>
      </c>
      <c r="AB66" s="10">
        <f t="shared" si="34"/>
        <v>3.8672176081892551E-2</v>
      </c>
      <c r="AC66" s="10">
        <f t="shared" si="35"/>
        <v>3.8672176081892551E-2</v>
      </c>
      <c r="AD66" s="10">
        <f t="shared" si="36"/>
        <v>3.8817384856481701E-3</v>
      </c>
      <c r="AE66" s="10">
        <f t="shared" si="37"/>
        <v>8.0391816539011132E-3</v>
      </c>
      <c r="AF66" s="161">
        <f t="shared" si="38"/>
        <v>8.0391816539011132E-3</v>
      </c>
      <c r="AG66" s="125">
        <f t="shared" si="39"/>
        <v>1.3742303525969285E-2</v>
      </c>
      <c r="AH66" s="10">
        <f t="shared" si="40"/>
        <v>7.9639502946007176E-2</v>
      </c>
      <c r="AI66" s="10">
        <f t="shared" si="41"/>
        <v>3.7535764814675978E-4</v>
      </c>
      <c r="AJ66" s="10">
        <f t="shared" si="42"/>
        <v>2.7650563046462123E-4</v>
      </c>
      <c r="AK66" s="10">
        <f t="shared" si="43"/>
        <v>7.9639502946007176E-2</v>
      </c>
      <c r="AL66" s="10">
        <f t="shared" si="44"/>
        <v>9.0159857638514914E-3</v>
      </c>
      <c r="AM66" s="10">
        <f t="shared" si="45"/>
        <v>9.0159857638514914E-3</v>
      </c>
      <c r="AN66" s="10">
        <f t="shared" si="46"/>
        <v>1.0758028762327305E-2</v>
      </c>
      <c r="AO66" s="10">
        <f t="shared" si="47"/>
        <v>1.0713863232365587E-2</v>
      </c>
      <c r="AP66" s="161">
        <f t="shared" si="48"/>
        <v>1.0758028762327305E-2</v>
      </c>
      <c r="AQ66" s="63">
        <f t="shared" si="49"/>
        <v>0.108</v>
      </c>
      <c r="AR66" s="10">
        <f t="shared" si="50"/>
        <v>0.11</v>
      </c>
      <c r="AS66" s="10">
        <f t="shared" si="51"/>
        <v>0.109</v>
      </c>
      <c r="AT66" s="24">
        <f t="shared" si="52"/>
        <v>0.72</v>
      </c>
      <c r="AU66" s="24">
        <f t="shared" si="53"/>
        <v>0.73</v>
      </c>
      <c r="AV66" s="24">
        <f t="shared" si="54"/>
        <v>0.73</v>
      </c>
      <c r="AW66" s="25">
        <f t="shared" si="55"/>
        <v>4</v>
      </c>
      <c r="AX66" s="25">
        <f t="shared" si="56"/>
        <v>4</v>
      </c>
      <c r="AY66" s="25">
        <f t="shared" si="57"/>
        <v>4</v>
      </c>
    </row>
    <row r="67" spans="1:51" ht="13.15" customHeight="1">
      <c r="A67" s="43">
        <v>10343</v>
      </c>
      <c r="B67" s="43" t="s">
        <v>301</v>
      </c>
      <c r="C67" s="36" t="str">
        <f>Rollover!A67</f>
        <v>Mazda</v>
      </c>
      <c r="D67" s="36" t="str">
        <f>Rollover!B67</f>
        <v>Mazda CX-9 SUV AWD</v>
      </c>
      <c r="E67" s="159" t="s">
        <v>94</v>
      </c>
      <c r="F67" s="160">
        <f>Rollover!C67</f>
        <v>2018</v>
      </c>
      <c r="G67" s="18">
        <v>212.322</v>
      </c>
      <c r="H67" s="19">
        <v>0.26400000000000001</v>
      </c>
      <c r="I67" s="19">
        <v>1376.152</v>
      </c>
      <c r="J67" s="19">
        <v>226.64599999999999</v>
      </c>
      <c r="K67" s="19">
        <v>28.347999999999999</v>
      </c>
      <c r="L67" s="19">
        <v>43.756</v>
      </c>
      <c r="M67" s="19">
        <v>475.976</v>
      </c>
      <c r="N67" s="20">
        <v>1885.1880000000001</v>
      </c>
      <c r="O67" s="18">
        <v>337.30099999999999</v>
      </c>
      <c r="P67" s="19">
        <v>0.39600000000000002</v>
      </c>
      <c r="Q67" s="19">
        <v>814.52099999999996</v>
      </c>
      <c r="R67" s="19">
        <v>733.42100000000005</v>
      </c>
      <c r="S67" s="19">
        <v>14.170999999999999</v>
      </c>
      <c r="T67" s="19">
        <v>47.027999999999999</v>
      </c>
      <c r="U67" s="19">
        <v>1671.6279999999999</v>
      </c>
      <c r="V67" s="20">
        <v>1666.17</v>
      </c>
      <c r="W67" s="63">
        <f t="shared" si="29"/>
        <v>2.3267847900135135E-3</v>
      </c>
      <c r="X67" s="10">
        <f t="shared" si="30"/>
        <v>6.2553540987783984E-2</v>
      </c>
      <c r="Y67" s="10">
        <f t="shared" si="31"/>
        <v>4.498533332000266E-4</v>
      </c>
      <c r="Z67" s="10">
        <f t="shared" si="32"/>
        <v>2.934920497956713E-5</v>
      </c>
      <c r="AA67" s="10">
        <f t="shared" si="33"/>
        <v>6.2553540987783984E-2</v>
      </c>
      <c r="AB67" s="10">
        <f t="shared" si="34"/>
        <v>3.8672176081892551E-2</v>
      </c>
      <c r="AC67" s="10">
        <f t="shared" si="35"/>
        <v>3.8672176081892551E-2</v>
      </c>
      <c r="AD67" s="10">
        <f t="shared" si="36"/>
        <v>3.8817384856481701E-3</v>
      </c>
      <c r="AE67" s="10">
        <f t="shared" si="37"/>
        <v>8.0391816539011132E-3</v>
      </c>
      <c r="AF67" s="161">
        <f t="shared" si="38"/>
        <v>8.0391816539011132E-3</v>
      </c>
      <c r="AG67" s="125">
        <f t="shared" si="39"/>
        <v>1.3742303525969285E-2</v>
      </c>
      <c r="AH67" s="10">
        <f t="shared" si="40"/>
        <v>7.9639502946007176E-2</v>
      </c>
      <c r="AI67" s="10">
        <f t="shared" si="41"/>
        <v>3.7535764814675978E-4</v>
      </c>
      <c r="AJ67" s="10">
        <f t="shared" si="42"/>
        <v>2.7650563046462123E-4</v>
      </c>
      <c r="AK67" s="10">
        <f t="shared" si="43"/>
        <v>7.9639502946007176E-2</v>
      </c>
      <c r="AL67" s="10">
        <f t="shared" si="44"/>
        <v>9.0159857638514914E-3</v>
      </c>
      <c r="AM67" s="10">
        <f t="shared" si="45"/>
        <v>9.0159857638514914E-3</v>
      </c>
      <c r="AN67" s="10">
        <f t="shared" si="46"/>
        <v>1.0758028762327305E-2</v>
      </c>
      <c r="AO67" s="10">
        <f t="shared" si="47"/>
        <v>1.0713863232365587E-2</v>
      </c>
      <c r="AP67" s="161">
        <f t="shared" si="48"/>
        <v>1.0758028762327305E-2</v>
      </c>
      <c r="AQ67" s="63">
        <f t="shared" si="49"/>
        <v>0.108</v>
      </c>
      <c r="AR67" s="10">
        <f t="shared" si="50"/>
        <v>0.11</v>
      </c>
      <c r="AS67" s="10">
        <f t="shared" si="51"/>
        <v>0.109</v>
      </c>
      <c r="AT67" s="24">
        <f t="shared" si="52"/>
        <v>0.72</v>
      </c>
      <c r="AU67" s="24">
        <f t="shared" si="53"/>
        <v>0.73</v>
      </c>
      <c r="AV67" s="24">
        <f t="shared" si="54"/>
        <v>0.73</v>
      </c>
      <c r="AW67" s="25">
        <f t="shared" si="55"/>
        <v>4</v>
      </c>
      <c r="AX67" s="25">
        <f t="shared" si="56"/>
        <v>4</v>
      </c>
      <c r="AY67" s="25">
        <f t="shared" si="57"/>
        <v>4</v>
      </c>
    </row>
    <row r="68" spans="1:51" ht="13.15" customHeight="1">
      <c r="A68" s="43">
        <v>10189</v>
      </c>
      <c r="B68" s="43" t="s">
        <v>248</v>
      </c>
      <c r="C68" s="36" t="str">
        <f>Rollover!A68</f>
        <v>Mercedes-Benz</v>
      </c>
      <c r="D68" s="36" t="str">
        <f>Rollover!B68</f>
        <v>GLC-Class 4DR 4WD</v>
      </c>
      <c r="E68" s="159" t="s">
        <v>178</v>
      </c>
      <c r="F68" s="160">
        <f>Rollover!C68</f>
        <v>2018</v>
      </c>
      <c r="G68" s="18">
        <v>119.64</v>
      </c>
      <c r="H68" s="19">
        <v>0.22700000000000001</v>
      </c>
      <c r="I68" s="19">
        <v>788.13</v>
      </c>
      <c r="J68" s="19">
        <v>385.17599999999999</v>
      </c>
      <c r="K68" s="19">
        <v>18.725999999999999</v>
      </c>
      <c r="L68" s="19">
        <v>36.159999999999997</v>
      </c>
      <c r="M68" s="19">
        <v>1680.47</v>
      </c>
      <c r="N68" s="20">
        <v>1978.627</v>
      </c>
      <c r="O68" s="18">
        <v>113.437</v>
      </c>
      <c r="P68" s="19">
        <v>0.23499999999999999</v>
      </c>
      <c r="Q68" s="19">
        <v>514.41399999999999</v>
      </c>
      <c r="R68" s="19">
        <v>512.48199999999997</v>
      </c>
      <c r="S68" s="19">
        <v>18.062000000000001</v>
      </c>
      <c r="T68" s="19">
        <v>37.9</v>
      </c>
      <c r="U68" s="19">
        <v>127.66500000000001</v>
      </c>
      <c r="V68" s="20">
        <v>303.935</v>
      </c>
      <c r="W68" s="63">
        <f t="shared" si="29"/>
        <v>1.559182776395023E-4</v>
      </c>
      <c r="X68" s="10">
        <f t="shared" si="30"/>
        <v>5.8415523590316071E-2</v>
      </c>
      <c r="Y68" s="10">
        <f t="shared" si="31"/>
        <v>1.1135329097223627E-4</v>
      </c>
      <c r="Z68" s="10">
        <f t="shared" si="32"/>
        <v>4.2766743961170192E-5</v>
      </c>
      <c r="AA68" s="10">
        <f t="shared" si="33"/>
        <v>5.8415523590316071E-2</v>
      </c>
      <c r="AB68" s="10">
        <f t="shared" si="34"/>
        <v>1.1101790850685446E-2</v>
      </c>
      <c r="AC68" s="10">
        <f t="shared" si="35"/>
        <v>1.1101790850685446E-2</v>
      </c>
      <c r="AD68" s="10">
        <f t="shared" si="36"/>
        <v>7.2338209287048138E-3</v>
      </c>
      <c r="AE68" s="10">
        <f t="shared" si="37"/>
        <v>8.4357475624579712E-3</v>
      </c>
      <c r="AF68" s="161">
        <f t="shared" si="38"/>
        <v>8.4357475624579712E-3</v>
      </c>
      <c r="AG68" s="125">
        <f t="shared" si="39"/>
        <v>1.1789912661559609E-4</v>
      </c>
      <c r="AH68" s="10">
        <f t="shared" si="40"/>
        <v>5.9287894628588814E-2</v>
      </c>
      <c r="AI68" s="10">
        <f t="shared" si="41"/>
        <v>1.2111375366191429E-4</v>
      </c>
      <c r="AJ68" s="10">
        <f t="shared" si="42"/>
        <v>1.2023491520307449E-4</v>
      </c>
      <c r="AK68" s="10">
        <f t="shared" si="43"/>
        <v>5.9287894628588814E-2</v>
      </c>
      <c r="AL68" s="10">
        <f t="shared" si="44"/>
        <v>1.7852836916718427E-2</v>
      </c>
      <c r="AM68" s="10">
        <f t="shared" si="45"/>
        <v>1.7852836916718427E-2</v>
      </c>
      <c r="AN68" s="10">
        <f t="shared" si="46"/>
        <v>3.3426869388521511E-3</v>
      </c>
      <c r="AO68" s="10">
        <f t="shared" si="47"/>
        <v>3.8213154430458609E-3</v>
      </c>
      <c r="AP68" s="161">
        <f t="shared" si="48"/>
        <v>3.8213154430458609E-3</v>
      </c>
      <c r="AQ68" s="63">
        <f t="shared" si="49"/>
        <v>7.6999999999999999E-2</v>
      </c>
      <c r="AR68" s="10">
        <f t="shared" si="50"/>
        <v>0.08</v>
      </c>
      <c r="AS68" s="10">
        <f t="shared" si="51"/>
        <v>7.9000000000000001E-2</v>
      </c>
      <c r="AT68" s="24">
        <f t="shared" si="52"/>
        <v>0.51</v>
      </c>
      <c r="AU68" s="24">
        <f t="shared" si="53"/>
        <v>0.53</v>
      </c>
      <c r="AV68" s="24">
        <f t="shared" si="54"/>
        <v>0.53</v>
      </c>
      <c r="AW68" s="25">
        <f t="shared" si="55"/>
        <v>5</v>
      </c>
      <c r="AX68" s="25">
        <f t="shared" si="56"/>
        <v>5</v>
      </c>
      <c r="AY68" s="25">
        <f t="shared" si="57"/>
        <v>5</v>
      </c>
    </row>
    <row r="69" spans="1:51" ht="13.15" customHeight="1">
      <c r="A69" s="43">
        <v>10189</v>
      </c>
      <c r="B69" s="43" t="s">
        <v>248</v>
      </c>
      <c r="C69" s="36" t="str">
        <f>Rollover!A69</f>
        <v>Mercedes-Benz</v>
      </c>
      <c r="D69" s="36" t="str">
        <f>Rollover!B69</f>
        <v>GLC-Class 4DR RWD</v>
      </c>
      <c r="E69" s="159" t="s">
        <v>178</v>
      </c>
      <c r="F69" s="160">
        <f>Rollover!C69</f>
        <v>2018</v>
      </c>
      <c r="G69" s="18">
        <v>119.64</v>
      </c>
      <c r="H69" s="19">
        <v>0.22700000000000001</v>
      </c>
      <c r="I69" s="19">
        <v>788.13</v>
      </c>
      <c r="J69" s="19">
        <v>385.17599999999999</v>
      </c>
      <c r="K69" s="19">
        <v>18.725999999999999</v>
      </c>
      <c r="L69" s="19">
        <v>36.159999999999997</v>
      </c>
      <c r="M69" s="19">
        <v>1680.47</v>
      </c>
      <c r="N69" s="20">
        <v>1978.627</v>
      </c>
      <c r="O69" s="18">
        <v>113.437</v>
      </c>
      <c r="P69" s="19">
        <v>0.23499999999999999</v>
      </c>
      <c r="Q69" s="19">
        <v>514.41399999999999</v>
      </c>
      <c r="R69" s="19">
        <v>512.48199999999997</v>
      </c>
      <c r="S69" s="19">
        <v>18.062000000000001</v>
      </c>
      <c r="T69" s="19">
        <v>37.9</v>
      </c>
      <c r="U69" s="19">
        <v>127.66500000000001</v>
      </c>
      <c r="V69" s="20">
        <v>303.935</v>
      </c>
      <c r="W69" s="63">
        <f t="shared" si="29"/>
        <v>1.559182776395023E-4</v>
      </c>
      <c r="X69" s="10">
        <f t="shared" si="30"/>
        <v>5.8415523590316071E-2</v>
      </c>
      <c r="Y69" s="10">
        <f t="shared" si="31"/>
        <v>1.1135329097223627E-4</v>
      </c>
      <c r="Z69" s="10">
        <f t="shared" si="32"/>
        <v>4.2766743961170192E-5</v>
      </c>
      <c r="AA69" s="10">
        <f t="shared" si="33"/>
        <v>5.8415523590316071E-2</v>
      </c>
      <c r="AB69" s="10">
        <f t="shared" si="34"/>
        <v>1.1101790850685446E-2</v>
      </c>
      <c r="AC69" s="10">
        <f t="shared" si="35"/>
        <v>1.1101790850685446E-2</v>
      </c>
      <c r="AD69" s="10">
        <f t="shared" si="36"/>
        <v>7.2338209287048138E-3</v>
      </c>
      <c r="AE69" s="10">
        <f t="shared" si="37"/>
        <v>8.4357475624579712E-3</v>
      </c>
      <c r="AF69" s="161">
        <f t="shared" si="38"/>
        <v>8.4357475624579712E-3</v>
      </c>
      <c r="AG69" s="125">
        <f t="shared" si="39"/>
        <v>1.1789912661559609E-4</v>
      </c>
      <c r="AH69" s="10">
        <f t="shared" si="40"/>
        <v>5.9287894628588814E-2</v>
      </c>
      <c r="AI69" s="10">
        <f t="shared" si="41"/>
        <v>1.2111375366191429E-4</v>
      </c>
      <c r="AJ69" s="10">
        <f t="shared" si="42"/>
        <v>1.2023491520307449E-4</v>
      </c>
      <c r="AK69" s="10">
        <f t="shared" si="43"/>
        <v>5.9287894628588814E-2</v>
      </c>
      <c r="AL69" s="10">
        <f t="shared" si="44"/>
        <v>1.7852836916718427E-2</v>
      </c>
      <c r="AM69" s="10">
        <f t="shared" si="45"/>
        <v>1.7852836916718427E-2</v>
      </c>
      <c r="AN69" s="10">
        <f t="shared" si="46"/>
        <v>3.3426869388521511E-3</v>
      </c>
      <c r="AO69" s="10">
        <f t="shared" si="47"/>
        <v>3.8213154430458609E-3</v>
      </c>
      <c r="AP69" s="161">
        <f t="shared" si="48"/>
        <v>3.8213154430458609E-3</v>
      </c>
      <c r="AQ69" s="63">
        <f t="shared" si="49"/>
        <v>7.6999999999999999E-2</v>
      </c>
      <c r="AR69" s="10">
        <f t="shared" si="50"/>
        <v>0.08</v>
      </c>
      <c r="AS69" s="10">
        <f t="shared" si="51"/>
        <v>7.9000000000000001E-2</v>
      </c>
      <c r="AT69" s="24">
        <f t="shared" si="52"/>
        <v>0.51</v>
      </c>
      <c r="AU69" s="24">
        <f t="shared" si="53"/>
        <v>0.53</v>
      </c>
      <c r="AV69" s="24">
        <f t="shared" si="54"/>
        <v>0.53</v>
      </c>
      <c r="AW69" s="25">
        <f t="shared" si="55"/>
        <v>5</v>
      </c>
      <c r="AX69" s="25">
        <f t="shared" si="56"/>
        <v>5</v>
      </c>
      <c r="AY69" s="25">
        <f t="shared" si="57"/>
        <v>5</v>
      </c>
    </row>
    <row r="70" spans="1:51" ht="13.15" customHeight="1">
      <c r="A70" s="43">
        <v>10638</v>
      </c>
      <c r="B70" s="43" t="s">
        <v>345</v>
      </c>
      <c r="C70" s="36" t="str">
        <f>Rollover!A70</f>
        <v>Mitsubishi</v>
      </c>
      <c r="D70" s="36" t="str">
        <f>Rollover!B70</f>
        <v>Outlander PHEV AWD</v>
      </c>
      <c r="E70" s="159" t="s">
        <v>94</v>
      </c>
      <c r="F70" s="160">
        <f>Rollover!C70</f>
        <v>2018</v>
      </c>
      <c r="G70" s="18">
        <v>187.24799999999999</v>
      </c>
      <c r="H70" s="19">
        <v>0.374</v>
      </c>
      <c r="I70" s="19">
        <v>1799.2850000000001</v>
      </c>
      <c r="J70" s="19">
        <v>437.37200000000001</v>
      </c>
      <c r="K70" s="19">
        <v>26.033999999999999</v>
      </c>
      <c r="L70" s="19">
        <v>41.212000000000003</v>
      </c>
      <c r="M70" s="19">
        <v>2458.6460000000002</v>
      </c>
      <c r="N70" s="20">
        <v>1966.694</v>
      </c>
      <c r="O70" s="18">
        <v>237.547</v>
      </c>
      <c r="P70" s="19">
        <v>0.378</v>
      </c>
      <c r="Q70" s="19">
        <v>800.40099999999995</v>
      </c>
      <c r="R70" s="19">
        <v>719.48500000000001</v>
      </c>
      <c r="S70" s="19">
        <v>19.510000000000002</v>
      </c>
      <c r="T70" s="19">
        <v>38.886000000000003</v>
      </c>
      <c r="U70" s="19">
        <v>1672.5719999999999</v>
      </c>
      <c r="V70" s="20">
        <v>2034.146</v>
      </c>
      <c r="W70" s="63">
        <f t="shared" si="29"/>
        <v>1.3502810358579193E-3</v>
      </c>
      <c r="X70" s="10">
        <f t="shared" si="30"/>
        <v>7.6521992633218086E-2</v>
      </c>
      <c r="Y70" s="10">
        <f t="shared" si="31"/>
        <v>1.2279283377274856E-3</v>
      </c>
      <c r="Z70" s="10">
        <f t="shared" si="32"/>
        <v>4.841068946745745E-5</v>
      </c>
      <c r="AA70" s="10">
        <f t="shared" si="33"/>
        <v>7.6521992633218086E-2</v>
      </c>
      <c r="AB70" s="10">
        <f t="shared" si="34"/>
        <v>2.9438298024427333E-2</v>
      </c>
      <c r="AC70" s="10">
        <f t="shared" si="35"/>
        <v>2.9438298024427333E-2</v>
      </c>
      <c r="AD70" s="10">
        <f t="shared" si="36"/>
        <v>1.0799603260518315E-2</v>
      </c>
      <c r="AE70" s="10">
        <f t="shared" si="37"/>
        <v>8.3840416550305472E-3</v>
      </c>
      <c r="AF70" s="161">
        <f t="shared" si="38"/>
        <v>1.0799603260518315E-2</v>
      </c>
      <c r="AG70" s="125">
        <f t="shared" si="39"/>
        <v>3.6990085009462929E-3</v>
      </c>
      <c r="AH70" s="10">
        <f t="shared" si="40"/>
        <v>7.7080363754934419E-2</v>
      </c>
      <c r="AI70" s="10">
        <f t="shared" si="41"/>
        <v>3.5590589596035317E-4</v>
      </c>
      <c r="AJ70" s="10">
        <f t="shared" si="42"/>
        <v>2.6235711667955155E-4</v>
      </c>
      <c r="AK70" s="10">
        <f t="shared" si="43"/>
        <v>7.7080363754934419E-2</v>
      </c>
      <c r="AL70" s="10">
        <f t="shared" si="44"/>
        <v>2.2513726642503801E-2</v>
      </c>
      <c r="AM70" s="10">
        <f t="shared" si="45"/>
        <v>2.2513726642503801E-2</v>
      </c>
      <c r="AN70" s="10">
        <f t="shared" si="46"/>
        <v>1.0765685751456349E-2</v>
      </c>
      <c r="AO70" s="10">
        <f t="shared" si="47"/>
        <v>1.4131952341968229E-2</v>
      </c>
      <c r="AP70" s="161">
        <f t="shared" si="48"/>
        <v>1.4131952341968229E-2</v>
      </c>
      <c r="AQ70" s="63">
        <f t="shared" si="49"/>
        <v>0.115</v>
      </c>
      <c r="AR70" s="10">
        <f t="shared" si="50"/>
        <v>0.114</v>
      </c>
      <c r="AS70" s="10">
        <f t="shared" si="51"/>
        <v>0.115</v>
      </c>
      <c r="AT70" s="24">
        <f t="shared" si="52"/>
        <v>0.77</v>
      </c>
      <c r="AU70" s="24">
        <f t="shared" si="53"/>
        <v>0.76</v>
      </c>
      <c r="AV70" s="24">
        <f t="shared" si="54"/>
        <v>0.77</v>
      </c>
      <c r="AW70" s="25">
        <f t="shared" si="55"/>
        <v>4</v>
      </c>
      <c r="AX70" s="25">
        <f t="shared" si="56"/>
        <v>4</v>
      </c>
      <c r="AY70" s="25">
        <f t="shared" si="57"/>
        <v>4</v>
      </c>
    </row>
    <row r="71" spans="1:51" ht="13.15" customHeight="1">
      <c r="A71" s="43">
        <v>10312</v>
      </c>
      <c r="B71" s="43" t="s">
        <v>281</v>
      </c>
      <c r="C71" s="36" t="str">
        <f>Rollover!A71</f>
        <v xml:space="preserve">Nissan </v>
      </c>
      <c r="D71" s="36" t="str">
        <f>Rollover!B71</f>
        <v>Armada SUV AWD</v>
      </c>
      <c r="E71" s="159" t="s">
        <v>178</v>
      </c>
      <c r="F71" s="160">
        <f>Rollover!C71</f>
        <v>2018</v>
      </c>
      <c r="G71" s="18">
        <v>258.10000000000002</v>
      </c>
      <c r="H71" s="19">
        <v>0.42599999999999999</v>
      </c>
      <c r="I71" s="19">
        <v>1676.1790000000001</v>
      </c>
      <c r="J71" s="19">
        <v>424.68099999999998</v>
      </c>
      <c r="K71" s="19">
        <v>36.857999999999997</v>
      </c>
      <c r="L71" s="19">
        <v>37.103000000000002</v>
      </c>
      <c r="M71" s="19">
        <v>3902.6179999999999</v>
      </c>
      <c r="N71" s="20">
        <v>1641.4880000000001</v>
      </c>
      <c r="O71" s="18">
        <v>254.70400000000001</v>
      </c>
      <c r="P71" s="19">
        <v>0.38200000000000001</v>
      </c>
      <c r="Q71" s="19">
        <v>1117.6949999999999</v>
      </c>
      <c r="R71" s="19">
        <v>679.27800000000002</v>
      </c>
      <c r="S71" s="19">
        <v>22.315999999999999</v>
      </c>
      <c r="T71" s="19">
        <v>49.642000000000003</v>
      </c>
      <c r="U71" s="19">
        <v>2263.3560000000002</v>
      </c>
      <c r="V71" s="20">
        <v>2641.297</v>
      </c>
      <c r="W71" s="63">
        <f t="shared" ref="W71:W101" si="112">NORMDIST(LN(G71),7.45231,0.73998,1)</f>
        <v>5.1404510879015722E-3</v>
      </c>
      <c r="X71" s="10">
        <f t="shared" ref="X71:X101" si="113">1/(1+EXP(3.2269-1.9688*H71))</f>
        <v>8.4077620254067897E-2</v>
      </c>
      <c r="Y71" s="10">
        <f t="shared" ref="Y71:Y101" si="114">1/(1+EXP(10.9745-2.375*I71/1000))</f>
        <v>9.1691827309009369E-4</v>
      </c>
      <c r="Z71" s="10">
        <f t="shared" ref="Z71:Z101" si="115">1/(1+EXP(10.9745-2.375*J71/1000))</f>
        <v>4.697337531251586E-5</v>
      </c>
      <c r="AA71" s="10">
        <f t="shared" ref="AA71:AA101" si="116">MAX(X71,Y71,Z71)</f>
        <v>8.4077620254067897E-2</v>
      </c>
      <c r="AB71" s="10">
        <f t="shared" ref="AB71:AB101" si="117">1/(1+EXP(12.597-0.05861*35-1.568*(K71^0.4612)))</f>
        <v>9.3684143244595827E-2</v>
      </c>
      <c r="AC71" s="10">
        <f t="shared" ref="AC71:AC101" si="118">AB71</f>
        <v>9.3684143244595827E-2</v>
      </c>
      <c r="AD71" s="10">
        <f t="shared" ref="AD71:AD101" si="119">1/(1+EXP(5.7949-0.5196*M71/1000))</f>
        <v>2.2596607150650375E-2</v>
      </c>
      <c r="AE71" s="10">
        <f t="shared" ref="AE71:AE101" si="120">1/(1+EXP(5.7949-0.5196*N71/1000))</f>
        <v>7.0898018325543715E-3</v>
      </c>
      <c r="AF71" s="161">
        <f t="shared" ref="AF71:AF101" si="121">MAX(AD71,AE71)</f>
        <v>2.2596607150650375E-2</v>
      </c>
      <c r="AG71" s="125">
        <f t="shared" ref="AG71:AG101" si="122">NORMDIST(LN(O71),7.45231,0.73998,1)</f>
        <v>4.881184516672429E-3</v>
      </c>
      <c r="AH71" s="10">
        <f t="shared" ref="AH71:AH101" si="123">1/(1+EXP(3.2269-1.9688*P71))</f>
        <v>7.7642466682145958E-2</v>
      </c>
      <c r="AI71" s="10">
        <f t="shared" ref="AI71:AI101" si="124">1/(1+EXP(10.958-3.77*Q71/1000))</f>
        <v>1.1761995696322515E-3</v>
      </c>
      <c r="AJ71" s="10">
        <f t="shared" ref="AJ71:AJ101" si="125">1/(1+EXP(10.958-3.77*R71/1000))</f>
        <v>2.2546459229149534E-4</v>
      </c>
      <c r="AK71" s="10">
        <f t="shared" ref="AK71:AK101" si="126">MAX(AH71,AI71,AJ71)</f>
        <v>7.7642466682145958E-2</v>
      </c>
      <c r="AL71" s="10">
        <f t="shared" ref="AL71:AL101" si="127">1/(1+EXP(12.597-0.05861*35-1.568*((S71/0.817)^0.4612)))</f>
        <v>3.4299899252352412E-2</v>
      </c>
      <c r="AM71" s="10">
        <f t="shared" ref="AM71:AM101" si="128">AL71</f>
        <v>3.4299899252352412E-2</v>
      </c>
      <c r="AN71" s="10">
        <f t="shared" ref="AN71:AN101" si="129">1/(1+EXP(5.7949-0.7619*U71/1000))</f>
        <v>1.6783236229017087E-2</v>
      </c>
      <c r="AO71" s="10">
        <f t="shared" ref="AO71:AO101" si="130">1/(1+EXP(5.7949-0.7619*V71/1000))</f>
        <v>2.2259055973226895E-2</v>
      </c>
      <c r="AP71" s="161">
        <f t="shared" ref="AP71:AP101" si="131">MAX(AN71,AO71)</f>
        <v>2.2259055973226895E-2</v>
      </c>
      <c r="AQ71" s="63">
        <f t="shared" ref="AQ71:AQ101" si="132">ROUND(1-(1-W71)*(1-AA71)*(1-AC71)*(1-AF71),3)</f>
        <v>0.193</v>
      </c>
      <c r="AR71" s="10">
        <f t="shared" ref="AR71:AR101" si="133">ROUND(1-(1-AG71)*(1-AK71)*(1-AM71)*(1-AP71),3)</f>
        <v>0.13300000000000001</v>
      </c>
      <c r="AS71" s="10">
        <f t="shared" ref="AS71:AS101" si="134">ROUND(AVERAGE(AR71,AQ71),3)</f>
        <v>0.16300000000000001</v>
      </c>
      <c r="AT71" s="24">
        <f t="shared" ref="AT71:AT101" si="135">ROUND(AQ71/0.15,2)</f>
        <v>1.29</v>
      </c>
      <c r="AU71" s="24">
        <f t="shared" ref="AU71:AU101" si="136">ROUND(AR71/0.15,2)</f>
        <v>0.89</v>
      </c>
      <c r="AV71" s="24">
        <f t="shared" ref="AV71:AV101" si="137">ROUND(AS71/0.15,2)</f>
        <v>1.0900000000000001</v>
      </c>
      <c r="AW71" s="25">
        <f t="shared" ref="AW71:AW101" si="138">IF(AT71&lt;0.67,5,IF(AT71&lt;1,4,IF(AT71&lt;1.33,3,IF(AT71&lt;2.67,2,1))))</f>
        <v>3</v>
      </c>
      <c r="AX71" s="25">
        <f t="shared" ref="AX71:AX101" si="139">IF(AU71&lt;0.67,5,IF(AU71&lt;1,4,IF(AU71&lt;1.33,3,IF(AU71&lt;2.67,2,1))))</f>
        <v>4</v>
      </c>
      <c r="AY71" s="25">
        <f t="shared" ref="AY71:AY101" si="140">IF(AV71&lt;0.67,5,IF(AV71&lt;1,4,IF(AV71&lt;1.33,3,IF(AV71&lt;2.67,2,1))))</f>
        <v>3</v>
      </c>
    </row>
    <row r="72" spans="1:51" ht="13.15" customHeight="1">
      <c r="A72" s="43">
        <v>10312</v>
      </c>
      <c r="B72" s="43" t="s">
        <v>281</v>
      </c>
      <c r="C72" s="36" t="str">
        <f>Rollover!A72</f>
        <v xml:space="preserve">Nissan </v>
      </c>
      <c r="D72" s="36" t="str">
        <f>Rollover!B72</f>
        <v>Armada SUV RWD</v>
      </c>
      <c r="E72" s="159" t="s">
        <v>178</v>
      </c>
      <c r="F72" s="160">
        <f>Rollover!C72</f>
        <v>2018</v>
      </c>
      <c r="G72" s="18">
        <v>258.10000000000002</v>
      </c>
      <c r="H72" s="19">
        <v>0.42599999999999999</v>
      </c>
      <c r="I72" s="19">
        <v>1676.1790000000001</v>
      </c>
      <c r="J72" s="19">
        <v>424.68099999999998</v>
      </c>
      <c r="K72" s="19">
        <v>36.857999999999997</v>
      </c>
      <c r="L72" s="19">
        <v>37.103000000000002</v>
      </c>
      <c r="M72" s="19">
        <v>3902.6179999999999</v>
      </c>
      <c r="N72" s="20">
        <v>1641.4880000000001</v>
      </c>
      <c r="O72" s="18">
        <v>254.70400000000001</v>
      </c>
      <c r="P72" s="19">
        <v>0.38200000000000001</v>
      </c>
      <c r="Q72" s="19">
        <v>1117.6949999999999</v>
      </c>
      <c r="R72" s="19">
        <v>679.27800000000002</v>
      </c>
      <c r="S72" s="19">
        <v>22.315999999999999</v>
      </c>
      <c r="T72" s="19">
        <v>49.642000000000003</v>
      </c>
      <c r="U72" s="19">
        <v>2263.3560000000002</v>
      </c>
      <c r="V72" s="20">
        <v>2641.297</v>
      </c>
      <c r="W72" s="63">
        <f t="shared" ref="W72:W88" si="141">NORMDIST(LN(G72),7.45231,0.73998,1)</f>
        <v>5.1404510879015722E-3</v>
      </c>
      <c r="X72" s="10">
        <f t="shared" ref="X72:X88" si="142">1/(1+EXP(3.2269-1.9688*H72))</f>
        <v>8.4077620254067897E-2</v>
      </c>
      <c r="Y72" s="10">
        <f t="shared" ref="Y72:Y88" si="143">1/(1+EXP(10.9745-2.375*I72/1000))</f>
        <v>9.1691827309009369E-4</v>
      </c>
      <c r="Z72" s="10">
        <f t="shared" ref="Z72:Z88" si="144">1/(1+EXP(10.9745-2.375*J72/1000))</f>
        <v>4.697337531251586E-5</v>
      </c>
      <c r="AA72" s="10">
        <f t="shared" ref="AA72:AA88" si="145">MAX(X72,Y72,Z72)</f>
        <v>8.4077620254067897E-2</v>
      </c>
      <c r="AB72" s="10">
        <f t="shared" ref="AB72:AB88" si="146">1/(1+EXP(12.597-0.05861*35-1.568*(K72^0.4612)))</f>
        <v>9.3684143244595827E-2</v>
      </c>
      <c r="AC72" s="10">
        <f t="shared" ref="AC72:AC88" si="147">AB72</f>
        <v>9.3684143244595827E-2</v>
      </c>
      <c r="AD72" s="10">
        <f t="shared" ref="AD72:AD88" si="148">1/(1+EXP(5.7949-0.5196*M72/1000))</f>
        <v>2.2596607150650375E-2</v>
      </c>
      <c r="AE72" s="10">
        <f t="shared" ref="AE72:AE88" si="149">1/(1+EXP(5.7949-0.5196*N72/1000))</f>
        <v>7.0898018325543715E-3</v>
      </c>
      <c r="AF72" s="161">
        <f t="shared" ref="AF72:AF88" si="150">MAX(AD72,AE72)</f>
        <v>2.2596607150650375E-2</v>
      </c>
      <c r="AG72" s="125">
        <f t="shared" ref="AG72:AG88" si="151">NORMDIST(LN(O72),7.45231,0.73998,1)</f>
        <v>4.881184516672429E-3</v>
      </c>
      <c r="AH72" s="10">
        <f t="shared" ref="AH72:AH88" si="152">1/(1+EXP(3.2269-1.9688*P72))</f>
        <v>7.7642466682145958E-2</v>
      </c>
      <c r="AI72" s="10">
        <f t="shared" ref="AI72:AI88" si="153">1/(1+EXP(10.958-3.77*Q72/1000))</f>
        <v>1.1761995696322515E-3</v>
      </c>
      <c r="AJ72" s="10">
        <f t="shared" ref="AJ72:AJ88" si="154">1/(1+EXP(10.958-3.77*R72/1000))</f>
        <v>2.2546459229149534E-4</v>
      </c>
      <c r="AK72" s="10">
        <f t="shared" ref="AK72:AK88" si="155">MAX(AH72,AI72,AJ72)</f>
        <v>7.7642466682145958E-2</v>
      </c>
      <c r="AL72" s="10">
        <f t="shared" ref="AL72:AL88" si="156">1/(1+EXP(12.597-0.05861*35-1.568*((S72/0.817)^0.4612)))</f>
        <v>3.4299899252352412E-2</v>
      </c>
      <c r="AM72" s="10">
        <f t="shared" ref="AM72:AM88" si="157">AL72</f>
        <v>3.4299899252352412E-2</v>
      </c>
      <c r="AN72" s="10">
        <f t="shared" ref="AN72:AN88" si="158">1/(1+EXP(5.7949-0.7619*U72/1000))</f>
        <v>1.6783236229017087E-2</v>
      </c>
      <c r="AO72" s="10">
        <f t="shared" ref="AO72:AO88" si="159">1/(1+EXP(5.7949-0.7619*V72/1000))</f>
        <v>2.2259055973226895E-2</v>
      </c>
      <c r="AP72" s="161">
        <f t="shared" ref="AP72:AP88" si="160">MAX(AN72,AO72)</f>
        <v>2.2259055973226895E-2</v>
      </c>
      <c r="AQ72" s="63">
        <f t="shared" ref="AQ72:AQ88" si="161">ROUND(1-(1-W72)*(1-AA72)*(1-AC72)*(1-AF72),3)</f>
        <v>0.193</v>
      </c>
      <c r="AR72" s="10">
        <f t="shared" ref="AR72:AR88" si="162">ROUND(1-(1-AG72)*(1-AK72)*(1-AM72)*(1-AP72),3)</f>
        <v>0.13300000000000001</v>
      </c>
      <c r="AS72" s="10">
        <f t="shared" ref="AS72:AS88" si="163">ROUND(AVERAGE(AR72,AQ72),3)</f>
        <v>0.16300000000000001</v>
      </c>
      <c r="AT72" s="24">
        <f t="shared" ref="AT72:AT88" si="164">ROUND(AQ72/0.15,2)</f>
        <v>1.29</v>
      </c>
      <c r="AU72" s="24">
        <f t="shared" ref="AU72:AU88" si="165">ROUND(AR72/0.15,2)</f>
        <v>0.89</v>
      </c>
      <c r="AV72" s="24">
        <f t="shared" ref="AV72:AV88" si="166">ROUND(AS72/0.15,2)</f>
        <v>1.0900000000000001</v>
      </c>
      <c r="AW72" s="25">
        <f t="shared" ref="AW72:AW88" si="167">IF(AT72&lt;0.67,5,IF(AT72&lt;1,4,IF(AT72&lt;1.33,3,IF(AT72&lt;2.67,2,1))))</f>
        <v>3</v>
      </c>
      <c r="AX72" s="25">
        <f t="shared" ref="AX72:AX88" si="168">IF(AU72&lt;0.67,5,IF(AU72&lt;1,4,IF(AU72&lt;1.33,3,IF(AU72&lt;2.67,2,1))))</f>
        <v>4</v>
      </c>
      <c r="AY72" s="25">
        <f t="shared" ref="AY72:AY88" si="169">IF(AV72&lt;0.67,5,IF(AV72&lt;1,4,IF(AV72&lt;1.33,3,IF(AV72&lt;2.67,2,1))))</f>
        <v>3</v>
      </c>
    </row>
    <row r="73" spans="1:51" ht="13.15" customHeight="1">
      <c r="A73" s="43"/>
      <c r="B73" s="43"/>
      <c r="C73" s="162" t="str">
        <f>Rollover!A73</f>
        <v>Infiniti</v>
      </c>
      <c r="D73" s="162" t="str">
        <f>Rollover!B73</f>
        <v>QX80 SUV AWD</v>
      </c>
      <c r="E73" s="159"/>
      <c r="F73" s="160">
        <f>Rollover!C73</f>
        <v>2018</v>
      </c>
      <c r="G73" s="18"/>
      <c r="H73" s="19"/>
      <c r="I73" s="19"/>
      <c r="J73" s="19"/>
      <c r="K73" s="19"/>
      <c r="L73" s="19"/>
      <c r="M73" s="19"/>
      <c r="N73" s="20"/>
      <c r="O73" s="18"/>
      <c r="P73" s="19"/>
      <c r="Q73" s="19"/>
      <c r="R73" s="19"/>
      <c r="S73" s="19"/>
      <c r="T73" s="19"/>
      <c r="U73" s="19"/>
      <c r="V73" s="20"/>
      <c r="W73" s="63" t="e">
        <f t="shared" si="141"/>
        <v>#NUM!</v>
      </c>
      <c r="X73" s="10">
        <f t="shared" si="142"/>
        <v>3.8165882958950202E-2</v>
      </c>
      <c r="Y73" s="10">
        <f t="shared" si="143"/>
        <v>1.713277721572889E-5</v>
      </c>
      <c r="Z73" s="10">
        <f t="shared" si="144"/>
        <v>1.713277721572889E-5</v>
      </c>
      <c r="AA73" s="10">
        <f t="shared" si="145"/>
        <v>3.8165882958950202E-2</v>
      </c>
      <c r="AB73" s="10">
        <f t="shared" si="146"/>
        <v>2.6306978617002889E-5</v>
      </c>
      <c r="AC73" s="10">
        <f t="shared" si="147"/>
        <v>2.6306978617002889E-5</v>
      </c>
      <c r="AD73" s="10">
        <f t="shared" si="148"/>
        <v>3.033802747866758E-3</v>
      </c>
      <c r="AE73" s="10">
        <f t="shared" si="149"/>
        <v>3.033802747866758E-3</v>
      </c>
      <c r="AF73" s="161">
        <f t="shared" si="150"/>
        <v>3.033802747866758E-3</v>
      </c>
      <c r="AG73" s="125" t="e">
        <f t="shared" si="151"/>
        <v>#NUM!</v>
      </c>
      <c r="AH73" s="10">
        <f t="shared" si="152"/>
        <v>3.8165882958950202E-2</v>
      </c>
      <c r="AI73" s="10">
        <f t="shared" si="153"/>
        <v>1.7417808154569238E-5</v>
      </c>
      <c r="AJ73" s="10">
        <f t="shared" si="154"/>
        <v>1.7417808154569238E-5</v>
      </c>
      <c r="AK73" s="10">
        <f t="shared" si="155"/>
        <v>3.8165882958950202E-2</v>
      </c>
      <c r="AL73" s="10">
        <f t="shared" si="156"/>
        <v>2.6306978617002889E-5</v>
      </c>
      <c r="AM73" s="10">
        <f t="shared" si="157"/>
        <v>2.6306978617002889E-5</v>
      </c>
      <c r="AN73" s="10">
        <f t="shared" si="158"/>
        <v>3.033802747866758E-3</v>
      </c>
      <c r="AO73" s="10">
        <f t="shared" si="159"/>
        <v>3.033802747866758E-3</v>
      </c>
      <c r="AP73" s="161">
        <f t="shared" si="160"/>
        <v>3.033802747866758E-3</v>
      </c>
      <c r="AQ73" s="63" t="e">
        <f t="shared" si="161"/>
        <v>#NUM!</v>
      </c>
      <c r="AR73" s="10" t="e">
        <f t="shared" si="162"/>
        <v>#NUM!</v>
      </c>
      <c r="AS73" s="10" t="e">
        <f t="shared" si="163"/>
        <v>#NUM!</v>
      </c>
      <c r="AT73" s="24" t="e">
        <f t="shared" si="164"/>
        <v>#NUM!</v>
      </c>
      <c r="AU73" s="24" t="e">
        <f t="shared" si="165"/>
        <v>#NUM!</v>
      </c>
      <c r="AV73" s="24" t="e">
        <f t="shared" si="166"/>
        <v>#NUM!</v>
      </c>
      <c r="AW73" s="25" t="e">
        <f t="shared" si="167"/>
        <v>#NUM!</v>
      </c>
      <c r="AX73" s="25" t="e">
        <f t="shared" si="168"/>
        <v>#NUM!</v>
      </c>
      <c r="AY73" s="25" t="e">
        <f t="shared" si="169"/>
        <v>#NUM!</v>
      </c>
    </row>
    <row r="74" spans="1:51" ht="13.15" customHeight="1">
      <c r="A74" s="43"/>
      <c r="B74" s="43"/>
      <c r="C74" s="162" t="str">
        <f>Rollover!A74</f>
        <v>Infiniti</v>
      </c>
      <c r="D74" s="162" t="str">
        <f>Rollover!B74</f>
        <v>QX80 SUV RWD</v>
      </c>
      <c r="E74" s="159"/>
      <c r="F74" s="160">
        <f>Rollover!C74</f>
        <v>2018</v>
      </c>
      <c r="G74" s="18"/>
      <c r="H74" s="19"/>
      <c r="I74" s="19"/>
      <c r="J74" s="19"/>
      <c r="K74" s="19"/>
      <c r="L74" s="19"/>
      <c r="M74" s="19"/>
      <c r="N74" s="20"/>
      <c r="O74" s="18"/>
      <c r="P74" s="19"/>
      <c r="Q74" s="19"/>
      <c r="R74" s="19"/>
      <c r="S74" s="19"/>
      <c r="T74" s="19"/>
      <c r="U74" s="19"/>
      <c r="V74" s="20"/>
      <c r="W74" s="63" t="e">
        <f t="shared" si="141"/>
        <v>#NUM!</v>
      </c>
      <c r="X74" s="10">
        <f t="shared" si="142"/>
        <v>3.8165882958950202E-2</v>
      </c>
      <c r="Y74" s="10">
        <f t="shared" si="143"/>
        <v>1.713277721572889E-5</v>
      </c>
      <c r="Z74" s="10">
        <f t="shared" si="144"/>
        <v>1.713277721572889E-5</v>
      </c>
      <c r="AA74" s="10">
        <f t="shared" si="145"/>
        <v>3.8165882958950202E-2</v>
      </c>
      <c r="AB74" s="10">
        <f t="shared" si="146"/>
        <v>2.6306978617002889E-5</v>
      </c>
      <c r="AC74" s="10">
        <f t="shared" si="147"/>
        <v>2.6306978617002889E-5</v>
      </c>
      <c r="AD74" s="10">
        <f t="shared" si="148"/>
        <v>3.033802747866758E-3</v>
      </c>
      <c r="AE74" s="10">
        <f t="shared" si="149"/>
        <v>3.033802747866758E-3</v>
      </c>
      <c r="AF74" s="161">
        <f t="shared" si="150"/>
        <v>3.033802747866758E-3</v>
      </c>
      <c r="AG74" s="125" t="e">
        <f t="shared" si="151"/>
        <v>#NUM!</v>
      </c>
      <c r="AH74" s="10">
        <f t="shared" si="152"/>
        <v>3.8165882958950202E-2</v>
      </c>
      <c r="AI74" s="10">
        <f t="shared" si="153"/>
        <v>1.7417808154569238E-5</v>
      </c>
      <c r="AJ74" s="10">
        <f t="shared" si="154"/>
        <v>1.7417808154569238E-5</v>
      </c>
      <c r="AK74" s="10">
        <f t="shared" si="155"/>
        <v>3.8165882958950202E-2</v>
      </c>
      <c r="AL74" s="10">
        <f t="shared" si="156"/>
        <v>2.6306978617002889E-5</v>
      </c>
      <c r="AM74" s="10">
        <f t="shared" si="157"/>
        <v>2.6306978617002889E-5</v>
      </c>
      <c r="AN74" s="10">
        <f t="shared" si="158"/>
        <v>3.033802747866758E-3</v>
      </c>
      <c r="AO74" s="10">
        <f t="shared" si="159"/>
        <v>3.033802747866758E-3</v>
      </c>
      <c r="AP74" s="161">
        <f t="shared" si="160"/>
        <v>3.033802747866758E-3</v>
      </c>
      <c r="AQ74" s="63" t="e">
        <f t="shared" si="161"/>
        <v>#NUM!</v>
      </c>
      <c r="AR74" s="10" t="e">
        <f t="shared" si="162"/>
        <v>#NUM!</v>
      </c>
      <c r="AS74" s="10" t="e">
        <f t="shared" si="163"/>
        <v>#NUM!</v>
      </c>
      <c r="AT74" s="24" t="e">
        <f t="shared" si="164"/>
        <v>#NUM!</v>
      </c>
      <c r="AU74" s="24" t="e">
        <f t="shared" si="165"/>
        <v>#NUM!</v>
      </c>
      <c r="AV74" s="24" t="e">
        <f t="shared" si="166"/>
        <v>#NUM!</v>
      </c>
      <c r="AW74" s="25" t="e">
        <f t="shared" si="167"/>
        <v>#NUM!</v>
      </c>
      <c r="AX74" s="25" t="e">
        <f t="shared" si="168"/>
        <v>#NUM!</v>
      </c>
      <c r="AY74" s="25" t="e">
        <f t="shared" si="169"/>
        <v>#NUM!</v>
      </c>
    </row>
    <row r="75" spans="1:51" ht="13.15" customHeight="1">
      <c r="A75" s="43">
        <v>10349</v>
      </c>
      <c r="B75" s="43" t="s">
        <v>302</v>
      </c>
      <c r="C75" s="36" t="str">
        <f>Rollover!A75</f>
        <v xml:space="preserve">Nissan </v>
      </c>
      <c r="D75" s="36" t="str">
        <f>Rollover!B75</f>
        <v>Maxima 4DR FWD</v>
      </c>
      <c r="E75" s="159" t="s">
        <v>178</v>
      </c>
      <c r="F75" s="160">
        <f>Rollover!C75</f>
        <v>2018</v>
      </c>
      <c r="G75" s="18">
        <v>106.245</v>
      </c>
      <c r="H75" s="19">
        <v>0.377</v>
      </c>
      <c r="I75" s="19">
        <v>1457.819</v>
      </c>
      <c r="J75" s="19">
        <v>88.954999999999998</v>
      </c>
      <c r="K75" s="19">
        <v>18.96</v>
      </c>
      <c r="L75" s="19">
        <v>47.506</v>
      </c>
      <c r="M75" s="19">
        <v>297.64600000000002</v>
      </c>
      <c r="N75" s="20">
        <v>419.43700000000001</v>
      </c>
      <c r="O75" s="18">
        <v>103.33799999999999</v>
      </c>
      <c r="P75" s="19">
        <v>0.29099999999999998</v>
      </c>
      <c r="Q75" s="19">
        <v>506.76799999999997</v>
      </c>
      <c r="R75" s="19">
        <v>229.26499999999999</v>
      </c>
      <c r="S75" s="19">
        <v>19.344000000000001</v>
      </c>
      <c r="T75" s="19">
        <v>51.287999999999997</v>
      </c>
      <c r="U75" s="19">
        <v>3738.623</v>
      </c>
      <c r="V75" s="20">
        <v>2620.348</v>
      </c>
      <c r="W75" s="63">
        <f t="shared" si="141"/>
        <v>8.3032769194035262E-5</v>
      </c>
      <c r="X75" s="10">
        <f t="shared" si="142"/>
        <v>7.6940421895571598E-2</v>
      </c>
      <c r="Y75" s="10">
        <f t="shared" si="143"/>
        <v>5.4609035284189865E-4</v>
      </c>
      <c r="Z75" s="10">
        <f t="shared" si="144"/>
        <v>2.1163066574573644E-5</v>
      </c>
      <c r="AA75" s="10">
        <f t="shared" si="145"/>
        <v>7.6940421895571598E-2</v>
      </c>
      <c r="AB75" s="10">
        <f t="shared" si="146"/>
        <v>1.1490256146969649E-2</v>
      </c>
      <c r="AC75" s="10">
        <f t="shared" si="147"/>
        <v>1.1490256146969649E-2</v>
      </c>
      <c r="AD75" s="10">
        <f t="shared" si="148"/>
        <v>3.5394325913867689E-3</v>
      </c>
      <c r="AE75" s="10">
        <f t="shared" si="149"/>
        <v>3.769784492915798E-3</v>
      </c>
      <c r="AF75" s="161">
        <f t="shared" si="150"/>
        <v>3.769784492915798E-3</v>
      </c>
      <c r="AG75" s="125">
        <f t="shared" si="151"/>
        <v>7.1414446711996161E-5</v>
      </c>
      <c r="AH75" s="10">
        <f t="shared" si="152"/>
        <v>6.5744176800680662E-2</v>
      </c>
      <c r="AI75" s="10">
        <f t="shared" si="153"/>
        <v>1.1767284079091293E-4</v>
      </c>
      <c r="AJ75" s="10">
        <f t="shared" si="154"/>
        <v>4.1338665326195765E-5</v>
      </c>
      <c r="AK75" s="10">
        <f t="shared" si="155"/>
        <v>6.5744176800680662E-2</v>
      </c>
      <c r="AL75" s="10">
        <f t="shared" si="156"/>
        <v>2.1934729195268527E-2</v>
      </c>
      <c r="AM75" s="10">
        <f t="shared" si="157"/>
        <v>2.1934729195268527E-2</v>
      </c>
      <c r="AN75" s="10">
        <f t="shared" si="158"/>
        <v>4.9904888346406301E-2</v>
      </c>
      <c r="AO75" s="10">
        <f t="shared" si="159"/>
        <v>2.1914322365159045E-2</v>
      </c>
      <c r="AP75" s="161">
        <f t="shared" si="160"/>
        <v>4.9904888346406301E-2</v>
      </c>
      <c r="AQ75" s="63">
        <f t="shared" si="161"/>
        <v>9.0999999999999998E-2</v>
      </c>
      <c r="AR75" s="10">
        <f t="shared" si="162"/>
        <v>0.13200000000000001</v>
      </c>
      <c r="AS75" s="10">
        <f t="shared" si="163"/>
        <v>0.112</v>
      </c>
      <c r="AT75" s="24">
        <f t="shared" si="164"/>
        <v>0.61</v>
      </c>
      <c r="AU75" s="24">
        <f t="shared" si="165"/>
        <v>0.88</v>
      </c>
      <c r="AV75" s="24">
        <f t="shared" si="166"/>
        <v>0.75</v>
      </c>
      <c r="AW75" s="25">
        <f t="shared" si="167"/>
        <v>5</v>
      </c>
      <c r="AX75" s="25">
        <f t="shared" si="168"/>
        <v>4</v>
      </c>
      <c r="AY75" s="25">
        <f t="shared" si="169"/>
        <v>4</v>
      </c>
    </row>
    <row r="76" spans="1:51" ht="13.15" customHeight="1">
      <c r="A76" s="43">
        <v>10551</v>
      </c>
      <c r="B76" s="43" t="s">
        <v>331</v>
      </c>
      <c r="C76" s="36" t="str">
        <f>Rollover!A76</f>
        <v xml:space="preserve">Nissan </v>
      </c>
      <c r="D76" s="36" t="str">
        <f>Rollover!B76</f>
        <v>Rogue SUV FWD (Later Release)</v>
      </c>
      <c r="E76" s="159" t="s">
        <v>94</v>
      </c>
      <c r="F76" s="160">
        <f>Rollover!C76</f>
        <v>2018</v>
      </c>
      <c r="G76" s="18">
        <v>559.20699999999999</v>
      </c>
      <c r="H76" s="19">
        <v>0.17899999999999999</v>
      </c>
      <c r="I76" s="19">
        <v>1150.6279999999999</v>
      </c>
      <c r="J76" s="19">
        <v>63.488</v>
      </c>
      <c r="K76" s="19">
        <v>25.02</v>
      </c>
      <c r="L76" s="19">
        <v>40.643000000000001</v>
      </c>
      <c r="M76" s="19">
        <v>3928.8220000000001</v>
      </c>
      <c r="N76" s="20">
        <v>884.27300000000002</v>
      </c>
      <c r="O76" s="18">
        <v>336.31799999999998</v>
      </c>
      <c r="P76" s="19">
        <v>0.41799999999999998</v>
      </c>
      <c r="Q76" s="19">
        <v>742.70500000000004</v>
      </c>
      <c r="R76" s="19">
        <v>591.52700000000004</v>
      </c>
      <c r="S76" s="19">
        <v>23.542000000000002</v>
      </c>
      <c r="T76" s="19">
        <v>51.08</v>
      </c>
      <c r="U76" s="19">
        <v>1574.0440000000001</v>
      </c>
      <c r="V76" s="20">
        <v>1056.653</v>
      </c>
      <c r="W76" s="63">
        <f t="shared" si="141"/>
        <v>6.4082333962004231E-2</v>
      </c>
      <c r="X76" s="10">
        <f t="shared" si="142"/>
        <v>5.3429379881601263E-2</v>
      </c>
      <c r="Y76" s="10">
        <f t="shared" si="143"/>
        <v>2.6335124462327822E-4</v>
      </c>
      <c r="Z76" s="10">
        <f t="shared" si="144"/>
        <v>1.992100368663068E-5</v>
      </c>
      <c r="AA76" s="10">
        <f t="shared" si="145"/>
        <v>5.3429379881601263E-2</v>
      </c>
      <c r="AB76" s="10">
        <f t="shared" si="146"/>
        <v>2.5993355377028654E-2</v>
      </c>
      <c r="AC76" s="10">
        <f t="shared" si="147"/>
        <v>2.5993355377028654E-2</v>
      </c>
      <c r="AD76" s="10">
        <f t="shared" si="148"/>
        <v>2.2899284027629904E-2</v>
      </c>
      <c r="AE76" s="10">
        <f t="shared" si="149"/>
        <v>4.7947293801210659E-3</v>
      </c>
      <c r="AF76" s="161">
        <f t="shared" si="150"/>
        <v>2.2899284027629904E-2</v>
      </c>
      <c r="AG76" s="125">
        <f t="shared" si="151"/>
        <v>1.3604388192116356E-2</v>
      </c>
      <c r="AH76" s="10">
        <f t="shared" si="152"/>
        <v>8.2872623188547781E-2</v>
      </c>
      <c r="AI76" s="10">
        <f t="shared" si="153"/>
        <v>2.863520548730007E-4</v>
      </c>
      <c r="AJ76" s="10">
        <f t="shared" si="154"/>
        <v>1.6196906590253618E-4</v>
      </c>
      <c r="AK76" s="10">
        <f t="shared" si="155"/>
        <v>8.2872623188547781E-2</v>
      </c>
      <c r="AL76" s="10">
        <f t="shared" si="156"/>
        <v>4.0788583033438491E-2</v>
      </c>
      <c r="AM76" s="10">
        <f t="shared" si="157"/>
        <v>4.0788583033438491E-2</v>
      </c>
      <c r="AN76" s="10">
        <f t="shared" si="158"/>
        <v>9.9948926314985566E-3</v>
      </c>
      <c r="AO76" s="10">
        <f t="shared" si="159"/>
        <v>6.7607611579531077E-3</v>
      </c>
      <c r="AP76" s="161">
        <f t="shared" si="160"/>
        <v>9.9948926314985566E-3</v>
      </c>
      <c r="AQ76" s="63">
        <f t="shared" si="161"/>
        <v>0.157</v>
      </c>
      <c r="AR76" s="10">
        <f t="shared" si="162"/>
        <v>0.14099999999999999</v>
      </c>
      <c r="AS76" s="10">
        <f t="shared" si="163"/>
        <v>0.14899999999999999</v>
      </c>
      <c r="AT76" s="24">
        <f t="shared" si="164"/>
        <v>1.05</v>
      </c>
      <c r="AU76" s="24">
        <f t="shared" si="165"/>
        <v>0.94</v>
      </c>
      <c r="AV76" s="24">
        <f t="shared" si="166"/>
        <v>0.99</v>
      </c>
      <c r="AW76" s="25">
        <f t="shared" si="167"/>
        <v>3</v>
      </c>
      <c r="AX76" s="25">
        <f t="shared" si="168"/>
        <v>4</v>
      </c>
      <c r="AY76" s="25">
        <f t="shared" si="169"/>
        <v>4</v>
      </c>
    </row>
    <row r="77" spans="1:51" ht="13.15" customHeight="1">
      <c r="A77" s="43">
        <v>10551</v>
      </c>
      <c r="B77" s="43" t="s">
        <v>331</v>
      </c>
      <c r="C77" s="36" t="str">
        <f>Rollover!A77</f>
        <v xml:space="preserve">Nissan </v>
      </c>
      <c r="D77" s="36" t="str">
        <f>Rollover!B77</f>
        <v>Rogue SUV AWD (Later Release)</v>
      </c>
      <c r="E77" s="159" t="s">
        <v>94</v>
      </c>
      <c r="F77" s="160">
        <f>Rollover!C77</f>
        <v>2018</v>
      </c>
      <c r="G77" s="18">
        <v>559.20699999999999</v>
      </c>
      <c r="H77" s="19">
        <v>0.17899999999999999</v>
      </c>
      <c r="I77" s="19">
        <v>1150.6279999999999</v>
      </c>
      <c r="J77" s="19">
        <v>63.488</v>
      </c>
      <c r="K77" s="19">
        <v>25.02</v>
      </c>
      <c r="L77" s="19">
        <v>40.643000000000001</v>
      </c>
      <c r="M77" s="19">
        <v>3928.8220000000001</v>
      </c>
      <c r="N77" s="20">
        <v>884.27300000000002</v>
      </c>
      <c r="O77" s="18">
        <v>336.31799999999998</v>
      </c>
      <c r="P77" s="19">
        <v>0.41799999999999998</v>
      </c>
      <c r="Q77" s="19">
        <v>742.70500000000004</v>
      </c>
      <c r="R77" s="19">
        <v>591.52700000000004</v>
      </c>
      <c r="S77" s="19">
        <v>23.542000000000002</v>
      </c>
      <c r="T77" s="19">
        <v>51.08</v>
      </c>
      <c r="U77" s="19">
        <v>1574.0440000000001</v>
      </c>
      <c r="V77" s="20">
        <v>1056.653</v>
      </c>
      <c r="W77" s="63">
        <f t="shared" si="141"/>
        <v>6.4082333962004231E-2</v>
      </c>
      <c r="X77" s="10">
        <f t="shared" si="142"/>
        <v>5.3429379881601263E-2</v>
      </c>
      <c r="Y77" s="10">
        <f t="shared" si="143"/>
        <v>2.6335124462327822E-4</v>
      </c>
      <c r="Z77" s="10">
        <f t="shared" si="144"/>
        <v>1.992100368663068E-5</v>
      </c>
      <c r="AA77" s="10">
        <f t="shared" si="145"/>
        <v>5.3429379881601263E-2</v>
      </c>
      <c r="AB77" s="10">
        <f t="shared" si="146"/>
        <v>2.5993355377028654E-2</v>
      </c>
      <c r="AC77" s="10">
        <f t="shared" si="147"/>
        <v>2.5993355377028654E-2</v>
      </c>
      <c r="AD77" s="10">
        <f t="shared" si="148"/>
        <v>2.2899284027629904E-2</v>
      </c>
      <c r="AE77" s="10">
        <f t="shared" si="149"/>
        <v>4.7947293801210659E-3</v>
      </c>
      <c r="AF77" s="161">
        <f t="shared" si="150"/>
        <v>2.2899284027629904E-2</v>
      </c>
      <c r="AG77" s="125">
        <f t="shared" si="151"/>
        <v>1.3604388192116356E-2</v>
      </c>
      <c r="AH77" s="10">
        <f t="shared" si="152"/>
        <v>8.2872623188547781E-2</v>
      </c>
      <c r="AI77" s="10">
        <f t="shared" si="153"/>
        <v>2.863520548730007E-4</v>
      </c>
      <c r="AJ77" s="10">
        <f t="shared" si="154"/>
        <v>1.6196906590253618E-4</v>
      </c>
      <c r="AK77" s="10">
        <f t="shared" si="155"/>
        <v>8.2872623188547781E-2</v>
      </c>
      <c r="AL77" s="10">
        <f t="shared" si="156"/>
        <v>4.0788583033438491E-2</v>
      </c>
      <c r="AM77" s="10">
        <f t="shared" si="157"/>
        <v>4.0788583033438491E-2</v>
      </c>
      <c r="AN77" s="10">
        <f t="shared" si="158"/>
        <v>9.9948926314985566E-3</v>
      </c>
      <c r="AO77" s="10">
        <f t="shared" si="159"/>
        <v>6.7607611579531077E-3</v>
      </c>
      <c r="AP77" s="161">
        <f t="shared" si="160"/>
        <v>9.9948926314985566E-3</v>
      </c>
      <c r="AQ77" s="63">
        <f t="shared" si="161"/>
        <v>0.157</v>
      </c>
      <c r="AR77" s="10">
        <f t="shared" si="162"/>
        <v>0.14099999999999999</v>
      </c>
      <c r="AS77" s="10">
        <f t="shared" si="163"/>
        <v>0.14899999999999999</v>
      </c>
      <c r="AT77" s="24">
        <f t="shared" si="164"/>
        <v>1.05</v>
      </c>
      <c r="AU77" s="24">
        <f t="shared" si="165"/>
        <v>0.94</v>
      </c>
      <c r="AV77" s="24">
        <f t="shared" si="166"/>
        <v>0.99</v>
      </c>
      <c r="AW77" s="25">
        <f t="shared" si="167"/>
        <v>3</v>
      </c>
      <c r="AX77" s="25">
        <f t="shared" si="168"/>
        <v>4</v>
      </c>
      <c r="AY77" s="25">
        <f t="shared" si="169"/>
        <v>4</v>
      </c>
    </row>
    <row r="78" spans="1:51" ht="13.15" customHeight="1">
      <c r="A78" s="43">
        <v>10551</v>
      </c>
      <c r="B78" s="43" t="s">
        <v>331</v>
      </c>
      <c r="C78" s="36" t="str">
        <f>Rollover!A78</f>
        <v xml:space="preserve">Nissan </v>
      </c>
      <c r="D78" s="36" t="str">
        <f>Rollover!B78</f>
        <v>Rogue Hybrid FWD (Later Release)</v>
      </c>
      <c r="E78" s="159" t="s">
        <v>94</v>
      </c>
      <c r="F78" s="160">
        <f>Rollover!C78</f>
        <v>2018</v>
      </c>
      <c r="G78" s="18">
        <v>559.20699999999999</v>
      </c>
      <c r="H78" s="19">
        <v>0.17899999999999999</v>
      </c>
      <c r="I78" s="19">
        <v>1150.6279999999999</v>
      </c>
      <c r="J78" s="19">
        <v>63.488</v>
      </c>
      <c r="K78" s="19">
        <v>25.02</v>
      </c>
      <c r="L78" s="19">
        <v>40.643000000000001</v>
      </c>
      <c r="M78" s="19">
        <v>3928.8220000000001</v>
      </c>
      <c r="N78" s="20">
        <v>884.27300000000002</v>
      </c>
      <c r="O78" s="18">
        <v>336.31799999999998</v>
      </c>
      <c r="P78" s="19">
        <v>0.41799999999999998</v>
      </c>
      <c r="Q78" s="19">
        <v>742.70500000000004</v>
      </c>
      <c r="R78" s="19">
        <v>591.52700000000004</v>
      </c>
      <c r="S78" s="19">
        <v>23.542000000000002</v>
      </c>
      <c r="T78" s="19">
        <v>51.08</v>
      </c>
      <c r="U78" s="19">
        <v>1574.0440000000001</v>
      </c>
      <c r="V78" s="20">
        <v>1056.653</v>
      </c>
      <c r="W78" s="63">
        <f t="shared" si="141"/>
        <v>6.4082333962004231E-2</v>
      </c>
      <c r="X78" s="10">
        <f t="shared" si="142"/>
        <v>5.3429379881601263E-2</v>
      </c>
      <c r="Y78" s="10">
        <f t="shared" si="143"/>
        <v>2.6335124462327822E-4</v>
      </c>
      <c r="Z78" s="10">
        <f t="shared" si="144"/>
        <v>1.992100368663068E-5</v>
      </c>
      <c r="AA78" s="10">
        <f t="shared" si="145"/>
        <v>5.3429379881601263E-2</v>
      </c>
      <c r="AB78" s="10">
        <f t="shared" si="146"/>
        <v>2.5993355377028654E-2</v>
      </c>
      <c r="AC78" s="10">
        <f t="shared" si="147"/>
        <v>2.5993355377028654E-2</v>
      </c>
      <c r="AD78" s="10">
        <f t="shared" si="148"/>
        <v>2.2899284027629904E-2</v>
      </c>
      <c r="AE78" s="10">
        <f t="shared" si="149"/>
        <v>4.7947293801210659E-3</v>
      </c>
      <c r="AF78" s="161">
        <f t="shared" si="150"/>
        <v>2.2899284027629904E-2</v>
      </c>
      <c r="AG78" s="125">
        <f t="shared" si="151"/>
        <v>1.3604388192116356E-2</v>
      </c>
      <c r="AH78" s="10">
        <f t="shared" si="152"/>
        <v>8.2872623188547781E-2</v>
      </c>
      <c r="AI78" s="10">
        <f t="shared" si="153"/>
        <v>2.863520548730007E-4</v>
      </c>
      <c r="AJ78" s="10">
        <f t="shared" si="154"/>
        <v>1.6196906590253618E-4</v>
      </c>
      <c r="AK78" s="10">
        <f t="shared" si="155"/>
        <v>8.2872623188547781E-2</v>
      </c>
      <c r="AL78" s="10">
        <f t="shared" si="156"/>
        <v>4.0788583033438491E-2</v>
      </c>
      <c r="AM78" s="10">
        <f t="shared" si="157"/>
        <v>4.0788583033438491E-2</v>
      </c>
      <c r="AN78" s="10">
        <f t="shared" si="158"/>
        <v>9.9948926314985566E-3</v>
      </c>
      <c r="AO78" s="10">
        <f t="shared" si="159"/>
        <v>6.7607611579531077E-3</v>
      </c>
      <c r="AP78" s="161">
        <f t="shared" si="160"/>
        <v>9.9948926314985566E-3</v>
      </c>
      <c r="AQ78" s="63">
        <f t="shared" si="161"/>
        <v>0.157</v>
      </c>
      <c r="AR78" s="10">
        <f t="shared" si="162"/>
        <v>0.14099999999999999</v>
      </c>
      <c r="AS78" s="10">
        <f t="shared" si="163"/>
        <v>0.14899999999999999</v>
      </c>
      <c r="AT78" s="24">
        <f t="shared" si="164"/>
        <v>1.05</v>
      </c>
      <c r="AU78" s="24">
        <f t="shared" si="165"/>
        <v>0.94</v>
      </c>
      <c r="AV78" s="24">
        <f t="shared" si="166"/>
        <v>0.99</v>
      </c>
      <c r="AW78" s="25">
        <f t="shared" si="167"/>
        <v>3</v>
      </c>
      <c r="AX78" s="25">
        <f t="shared" si="168"/>
        <v>4</v>
      </c>
      <c r="AY78" s="25">
        <f t="shared" si="169"/>
        <v>4</v>
      </c>
    </row>
    <row r="79" spans="1:51" ht="13.15" customHeight="1">
      <c r="A79" s="43">
        <v>10551</v>
      </c>
      <c r="B79" s="43" t="s">
        <v>331</v>
      </c>
      <c r="C79" s="36" t="str">
        <f>Rollover!A79</f>
        <v xml:space="preserve">Nissan </v>
      </c>
      <c r="D79" s="36" t="str">
        <f>Rollover!B79</f>
        <v>Rogue Hybrid AWD (Later Release)</v>
      </c>
      <c r="E79" s="159" t="s">
        <v>94</v>
      </c>
      <c r="F79" s="160">
        <f>Rollover!C79</f>
        <v>2018</v>
      </c>
      <c r="G79" s="18">
        <v>559.20699999999999</v>
      </c>
      <c r="H79" s="19">
        <v>0.17899999999999999</v>
      </c>
      <c r="I79" s="19">
        <v>1150.6279999999999</v>
      </c>
      <c r="J79" s="19">
        <v>63.488</v>
      </c>
      <c r="K79" s="19">
        <v>25.02</v>
      </c>
      <c r="L79" s="19">
        <v>40.643000000000001</v>
      </c>
      <c r="M79" s="19">
        <v>3928.8220000000001</v>
      </c>
      <c r="N79" s="20">
        <v>884.27300000000002</v>
      </c>
      <c r="O79" s="18">
        <v>336.31799999999998</v>
      </c>
      <c r="P79" s="19">
        <v>0.41799999999999998</v>
      </c>
      <c r="Q79" s="19">
        <v>742.70500000000004</v>
      </c>
      <c r="R79" s="19">
        <v>591.52700000000004</v>
      </c>
      <c r="S79" s="19">
        <v>23.542000000000002</v>
      </c>
      <c r="T79" s="19">
        <v>51.08</v>
      </c>
      <c r="U79" s="19">
        <v>1574.0440000000001</v>
      </c>
      <c r="V79" s="20">
        <v>1056.653</v>
      </c>
      <c r="W79" s="63">
        <f t="shared" si="141"/>
        <v>6.4082333962004231E-2</v>
      </c>
      <c r="X79" s="10">
        <f t="shared" si="142"/>
        <v>5.3429379881601263E-2</v>
      </c>
      <c r="Y79" s="10">
        <f t="shared" si="143"/>
        <v>2.6335124462327822E-4</v>
      </c>
      <c r="Z79" s="10">
        <f t="shared" si="144"/>
        <v>1.992100368663068E-5</v>
      </c>
      <c r="AA79" s="10">
        <f t="shared" si="145"/>
        <v>5.3429379881601263E-2</v>
      </c>
      <c r="AB79" s="10">
        <f t="shared" si="146"/>
        <v>2.5993355377028654E-2</v>
      </c>
      <c r="AC79" s="10">
        <f t="shared" si="147"/>
        <v>2.5993355377028654E-2</v>
      </c>
      <c r="AD79" s="10">
        <f t="shared" si="148"/>
        <v>2.2899284027629904E-2</v>
      </c>
      <c r="AE79" s="10">
        <f t="shared" si="149"/>
        <v>4.7947293801210659E-3</v>
      </c>
      <c r="AF79" s="161">
        <f t="shared" si="150"/>
        <v>2.2899284027629904E-2</v>
      </c>
      <c r="AG79" s="125">
        <f t="shared" si="151"/>
        <v>1.3604388192116356E-2</v>
      </c>
      <c r="AH79" s="10">
        <f t="shared" si="152"/>
        <v>8.2872623188547781E-2</v>
      </c>
      <c r="AI79" s="10">
        <f t="shared" si="153"/>
        <v>2.863520548730007E-4</v>
      </c>
      <c r="AJ79" s="10">
        <f t="shared" si="154"/>
        <v>1.6196906590253618E-4</v>
      </c>
      <c r="AK79" s="10">
        <f t="shared" si="155"/>
        <v>8.2872623188547781E-2</v>
      </c>
      <c r="AL79" s="10">
        <f t="shared" si="156"/>
        <v>4.0788583033438491E-2</v>
      </c>
      <c r="AM79" s="10">
        <f t="shared" si="157"/>
        <v>4.0788583033438491E-2</v>
      </c>
      <c r="AN79" s="10">
        <f t="shared" si="158"/>
        <v>9.9948926314985566E-3</v>
      </c>
      <c r="AO79" s="10">
        <f t="shared" si="159"/>
        <v>6.7607611579531077E-3</v>
      </c>
      <c r="AP79" s="161">
        <f t="shared" si="160"/>
        <v>9.9948926314985566E-3</v>
      </c>
      <c r="AQ79" s="63">
        <f t="shared" si="161"/>
        <v>0.157</v>
      </c>
      <c r="AR79" s="10">
        <f t="shared" si="162"/>
        <v>0.14099999999999999</v>
      </c>
      <c r="AS79" s="10">
        <f t="shared" si="163"/>
        <v>0.14899999999999999</v>
      </c>
      <c r="AT79" s="24">
        <f t="shared" si="164"/>
        <v>1.05</v>
      </c>
      <c r="AU79" s="24">
        <f t="shared" si="165"/>
        <v>0.94</v>
      </c>
      <c r="AV79" s="24">
        <f t="shared" si="166"/>
        <v>0.99</v>
      </c>
      <c r="AW79" s="25">
        <f t="shared" si="167"/>
        <v>3</v>
      </c>
      <c r="AX79" s="25">
        <f t="shared" si="168"/>
        <v>4</v>
      </c>
      <c r="AY79" s="25">
        <f t="shared" si="169"/>
        <v>4</v>
      </c>
    </row>
    <row r="80" spans="1:51" ht="13.15" customHeight="1">
      <c r="A80" s="43">
        <v>10346</v>
      </c>
      <c r="B80" s="43" t="s">
        <v>297</v>
      </c>
      <c r="C80" s="36" t="str">
        <f>Rollover!A80</f>
        <v xml:space="preserve">Nissan </v>
      </c>
      <c r="D80" s="36" t="str">
        <f>Rollover!B80</f>
        <v>Rogue Sport SUV AWD</v>
      </c>
      <c r="E80" s="159" t="s">
        <v>178</v>
      </c>
      <c r="F80" s="160">
        <f>Rollover!C80</f>
        <v>2018</v>
      </c>
      <c r="G80" s="18">
        <v>325.60000000000002</v>
      </c>
      <c r="H80" s="19">
        <v>0.20300000000000001</v>
      </c>
      <c r="I80" s="19">
        <v>997.40499999999997</v>
      </c>
      <c r="J80" s="19">
        <v>316.44200000000001</v>
      </c>
      <c r="K80" s="19">
        <v>18.568999999999999</v>
      </c>
      <c r="L80" s="19">
        <v>35.957000000000001</v>
      </c>
      <c r="M80" s="19">
        <v>724.12800000000004</v>
      </c>
      <c r="N80" s="20">
        <v>577.66600000000005</v>
      </c>
      <c r="O80" s="18">
        <v>398.44299999999998</v>
      </c>
      <c r="P80" s="19">
        <v>0.64600000000000002</v>
      </c>
      <c r="Q80" s="19">
        <v>1156.1320000000001</v>
      </c>
      <c r="R80" s="19">
        <v>344.94600000000003</v>
      </c>
      <c r="S80" s="19">
        <v>26.298999999999999</v>
      </c>
      <c r="T80" s="19">
        <v>48.686999999999998</v>
      </c>
      <c r="U80" s="19">
        <v>1461.2270000000001</v>
      </c>
      <c r="V80" s="20">
        <v>1760.135</v>
      </c>
      <c r="W80" s="63">
        <f t="shared" si="141"/>
        <v>1.2152367936214666E-2</v>
      </c>
      <c r="X80" s="10">
        <f t="shared" si="142"/>
        <v>5.5870142688010473E-2</v>
      </c>
      <c r="Y80" s="10">
        <f t="shared" si="143"/>
        <v>1.8303261913425032E-4</v>
      </c>
      <c r="Z80" s="10">
        <f t="shared" si="144"/>
        <v>3.6325645580994454E-5</v>
      </c>
      <c r="AA80" s="10">
        <f t="shared" si="145"/>
        <v>5.5870142688010473E-2</v>
      </c>
      <c r="AB80" s="10">
        <f t="shared" si="146"/>
        <v>1.0847051785395675E-2</v>
      </c>
      <c r="AC80" s="10">
        <f t="shared" si="147"/>
        <v>1.0847051785395675E-2</v>
      </c>
      <c r="AD80" s="10">
        <f t="shared" si="148"/>
        <v>4.413591809893141E-3</v>
      </c>
      <c r="AE80" s="10">
        <f t="shared" si="149"/>
        <v>4.0914958784207811E-3</v>
      </c>
      <c r="AF80" s="161">
        <f t="shared" si="150"/>
        <v>4.413591809893141E-3</v>
      </c>
      <c r="AG80" s="125">
        <f t="shared" si="151"/>
        <v>2.3883279526808805E-2</v>
      </c>
      <c r="AH80" s="10">
        <f t="shared" si="152"/>
        <v>0.12400318546991684</v>
      </c>
      <c r="AI80" s="10">
        <f t="shared" si="153"/>
        <v>1.3593581449105642E-3</v>
      </c>
      <c r="AJ80" s="10">
        <f t="shared" si="154"/>
        <v>6.3936668532736202E-5</v>
      </c>
      <c r="AK80" s="10">
        <f t="shared" si="155"/>
        <v>0.12400318546991684</v>
      </c>
      <c r="AL80" s="10">
        <f t="shared" si="156"/>
        <v>5.8935744452608352E-2</v>
      </c>
      <c r="AM80" s="10">
        <f t="shared" si="157"/>
        <v>5.8935744452608352E-2</v>
      </c>
      <c r="AN80" s="10">
        <f t="shared" si="158"/>
        <v>9.1792226188420461E-3</v>
      </c>
      <c r="AO80" s="10">
        <f t="shared" si="159"/>
        <v>1.1499868859436104E-2</v>
      </c>
      <c r="AP80" s="161">
        <f t="shared" si="160"/>
        <v>1.1499868859436104E-2</v>
      </c>
      <c r="AQ80" s="63">
        <f t="shared" si="161"/>
        <v>8.2000000000000003E-2</v>
      </c>
      <c r="AR80" s="10">
        <f t="shared" si="162"/>
        <v>0.20499999999999999</v>
      </c>
      <c r="AS80" s="10">
        <f t="shared" si="163"/>
        <v>0.14399999999999999</v>
      </c>
      <c r="AT80" s="24">
        <f t="shared" si="164"/>
        <v>0.55000000000000004</v>
      </c>
      <c r="AU80" s="24">
        <f t="shared" si="165"/>
        <v>1.37</v>
      </c>
      <c r="AV80" s="24">
        <f t="shared" si="166"/>
        <v>0.96</v>
      </c>
      <c r="AW80" s="25">
        <f t="shared" si="167"/>
        <v>5</v>
      </c>
      <c r="AX80" s="25">
        <f t="shared" si="168"/>
        <v>2</v>
      </c>
      <c r="AY80" s="25">
        <f t="shared" si="169"/>
        <v>4</v>
      </c>
    </row>
    <row r="81" spans="1:51" ht="13.15" customHeight="1">
      <c r="A81" s="27">
        <v>10346</v>
      </c>
      <c r="B81" s="27" t="s">
        <v>297</v>
      </c>
      <c r="C81" s="36" t="str">
        <f>Rollover!A81</f>
        <v xml:space="preserve">Nissan </v>
      </c>
      <c r="D81" s="36" t="str">
        <f>Rollover!B81</f>
        <v>Rogue Sport SUV FWD</v>
      </c>
      <c r="E81" s="159" t="s">
        <v>178</v>
      </c>
      <c r="F81" s="160">
        <f>Rollover!C81</f>
        <v>2018</v>
      </c>
      <c r="G81" s="28">
        <v>325.60000000000002</v>
      </c>
      <c r="H81" s="29">
        <v>0.20300000000000001</v>
      </c>
      <c r="I81" s="29">
        <v>997.40499999999997</v>
      </c>
      <c r="J81" s="29">
        <v>316.44200000000001</v>
      </c>
      <c r="K81" s="29">
        <v>18.568999999999999</v>
      </c>
      <c r="L81" s="29">
        <v>35.957000000000001</v>
      </c>
      <c r="M81" s="29">
        <v>724.12800000000004</v>
      </c>
      <c r="N81" s="30">
        <v>577.66600000000005</v>
      </c>
      <c r="O81" s="28">
        <v>398.44299999999998</v>
      </c>
      <c r="P81" s="29">
        <v>0.64600000000000002</v>
      </c>
      <c r="Q81" s="29">
        <v>1156.1320000000001</v>
      </c>
      <c r="R81" s="29">
        <v>344.94600000000003</v>
      </c>
      <c r="S81" s="29">
        <v>26.298999999999999</v>
      </c>
      <c r="T81" s="29">
        <v>48.686999999999998</v>
      </c>
      <c r="U81" s="29">
        <v>1461.2270000000001</v>
      </c>
      <c r="V81" s="30">
        <v>1760.135</v>
      </c>
      <c r="W81" s="63">
        <f t="shared" si="141"/>
        <v>1.2152367936214666E-2</v>
      </c>
      <c r="X81" s="10">
        <f t="shared" si="142"/>
        <v>5.5870142688010473E-2</v>
      </c>
      <c r="Y81" s="10">
        <f t="shared" si="143"/>
        <v>1.8303261913425032E-4</v>
      </c>
      <c r="Z81" s="10">
        <f t="shared" si="144"/>
        <v>3.6325645580994454E-5</v>
      </c>
      <c r="AA81" s="10">
        <f t="shared" si="145"/>
        <v>5.5870142688010473E-2</v>
      </c>
      <c r="AB81" s="10">
        <f t="shared" si="146"/>
        <v>1.0847051785395675E-2</v>
      </c>
      <c r="AC81" s="10">
        <f t="shared" si="147"/>
        <v>1.0847051785395675E-2</v>
      </c>
      <c r="AD81" s="10">
        <f t="shared" si="148"/>
        <v>4.413591809893141E-3</v>
      </c>
      <c r="AE81" s="10">
        <f t="shared" si="149"/>
        <v>4.0914958784207811E-3</v>
      </c>
      <c r="AF81" s="161">
        <f t="shared" si="150"/>
        <v>4.413591809893141E-3</v>
      </c>
      <c r="AG81" s="125">
        <f t="shared" si="151"/>
        <v>2.3883279526808805E-2</v>
      </c>
      <c r="AH81" s="10">
        <f t="shared" si="152"/>
        <v>0.12400318546991684</v>
      </c>
      <c r="AI81" s="10">
        <f t="shared" si="153"/>
        <v>1.3593581449105642E-3</v>
      </c>
      <c r="AJ81" s="10">
        <f t="shared" si="154"/>
        <v>6.3936668532736202E-5</v>
      </c>
      <c r="AK81" s="10">
        <f t="shared" si="155"/>
        <v>0.12400318546991684</v>
      </c>
      <c r="AL81" s="10">
        <f t="shared" si="156"/>
        <v>5.8935744452608352E-2</v>
      </c>
      <c r="AM81" s="10">
        <f t="shared" si="157"/>
        <v>5.8935744452608352E-2</v>
      </c>
      <c r="AN81" s="10">
        <f t="shared" si="158"/>
        <v>9.1792226188420461E-3</v>
      </c>
      <c r="AO81" s="10">
        <f t="shared" si="159"/>
        <v>1.1499868859436104E-2</v>
      </c>
      <c r="AP81" s="161">
        <f t="shared" si="160"/>
        <v>1.1499868859436104E-2</v>
      </c>
      <c r="AQ81" s="63">
        <f t="shared" si="161"/>
        <v>8.2000000000000003E-2</v>
      </c>
      <c r="AR81" s="10">
        <f t="shared" si="162"/>
        <v>0.20499999999999999</v>
      </c>
      <c r="AS81" s="10">
        <f t="shared" si="163"/>
        <v>0.14399999999999999</v>
      </c>
      <c r="AT81" s="24">
        <f t="shared" si="164"/>
        <v>0.55000000000000004</v>
      </c>
      <c r="AU81" s="24">
        <f t="shared" si="165"/>
        <v>1.37</v>
      </c>
      <c r="AV81" s="24">
        <f t="shared" si="166"/>
        <v>0.96</v>
      </c>
      <c r="AW81" s="25">
        <f t="shared" si="167"/>
        <v>5</v>
      </c>
      <c r="AX81" s="25">
        <f t="shared" si="168"/>
        <v>2</v>
      </c>
      <c r="AY81" s="25">
        <f t="shared" si="169"/>
        <v>4</v>
      </c>
    </row>
    <row r="82" spans="1:51" ht="13.15" customHeight="1">
      <c r="A82" s="43">
        <v>10557</v>
      </c>
      <c r="B82" s="43" t="s">
        <v>338</v>
      </c>
      <c r="C82" s="36" t="str">
        <f>Rollover!A82</f>
        <v xml:space="preserve">Nissan </v>
      </c>
      <c r="D82" s="36" t="str">
        <f>Rollover!B82</f>
        <v>Titan Crew Cab PU/CC RWD (Later Release)</v>
      </c>
      <c r="E82" s="159" t="s">
        <v>94</v>
      </c>
      <c r="F82" s="160">
        <f>Rollover!C82</f>
        <v>2018</v>
      </c>
      <c r="G82" s="18">
        <v>232.846</v>
      </c>
      <c r="H82" s="19">
        <v>0.33300000000000002</v>
      </c>
      <c r="I82" s="19">
        <v>1287.1210000000001</v>
      </c>
      <c r="J82" s="19">
        <v>436.10700000000003</v>
      </c>
      <c r="K82" s="19">
        <v>31.07</v>
      </c>
      <c r="L82" s="19">
        <v>36.682000000000002</v>
      </c>
      <c r="M82" s="19">
        <v>3424.8919999999998</v>
      </c>
      <c r="N82" s="20">
        <v>624.303</v>
      </c>
      <c r="O82" s="18">
        <v>417.78800000000001</v>
      </c>
      <c r="P82" s="19">
        <v>0.39200000000000002</v>
      </c>
      <c r="Q82" s="19">
        <v>1005.499</v>
      </c>
      <c r="R82" s="19">
        <v>439.07900000000001</v>
      </c>
      <c r="S82" s="19">
        <v>14.068</v>
      </c>
      <c r="T82" s="19">
        <v>40.676000000000002</v>
      </c>
      <c r="U82" s="19">
        <v>1254.71</v>
      </c>
      <c r="V82" s="20">
        <v>1160.605</v>
      </c>
      <c r="W82" s="63">
        <f t="shared" si="141"/>
        <v>3.4112367174907159E-3</v>
      </c>
      <c r="X82" s="10">
        <f t="shared" si="142"/>
        <v>7.1009186116047895E-2</v>
      </c>
      <c r="Y82" s="10">
        <f t="shared" si="143"/>
        <v>3.6414739582218205E-4</v>
      </c>
      <c r="Z82" s="10">
        <f t="shared" si="144"/>
        <v>4.8265470876988503E-5</v>
      </c>
      <c r="AA82" s="10">
        <f t="shared" si="145"/>
        <v>7.1009186116047895E-2</v>
      </c>
      <c r="AB82" s="10">
        <f t="shared" si="146"/>
        <v>5.232743441881315E-2</v>
      </c>
      <c r="AC82" s="10">
        <f t="shared" si="147"/>
        <v>5.232743441881315E-2</v>
      </c>
      <c r="AD82" s="10">
        <f t="shared" si="148"/>
        <v>1.771749959429602E-2</v>
      </c>
      <c r="AE82" s="10">
        <f t="shared" si="149"/>
        <v>4.1914338175233923E-3</v>
      </c>
      <c r="AF82" s="161">
        <f t="shared" si="150"/>
        <v>1.771749959429602E-2</v>
      </c>
      <c r="AG82" s="125">
        <f t="shared" si="151"/>
        <v>2.7722634346489562E-2</v>
      </c>
      <c r="AH82" s="10">
        <f t="shared" si="152"/>
        <v>7.9064181528664665E-2</v>
      </c>
      <c r="AI82" s="10">
        <f t="shared" si="153"/>
        <v>7.708321600040476E-4</v>
      </c>
      <c r="AJ82" s="10">
        <f t="shared" si="154"/>
        <v>9.1171943424832354E-5</v>
      </c>
      <c r="AK82" s="10">
        <f t="shared" si="155"/>
        <v>7.9064181528664665E-2</v>
      </c>
      <c r="AL82" s="10">
        <f t="shared" si="156"/>
        <v>8.8422324140241659E-3</v>
      </c>
      <c r="AM82" s="10">
        <f t="shared" si="157"/>
        <v>8.8422324140241659E-3</v>
      </c>
      <c r="AN82" s="10">
        <f t="shared" si="158"/>
        <v>7.8533054758915238E-3</v>
      </c>
      <c r="AO82" s="10">
        <f t="shared" si="159"/>
        <v>7.3139203549913287E-3</v>
      </c>
      <c r="AP82" s="161">
        <f t="shared" si="160"/>
        <v>7.8533054758915238E-3</v>
      </c>
      <c r="AQ82" s="63">
        <f t="shared" si="161"/>
        <v>0.13800000000000001</v>
      </c>
      <c r="AR82" s="10">
        <f t="shared" si="162"/>
        <v>0.11899999999999999</v>
      </c>
      <c r="AS82" s="10">
        <f t="shared" si="163"/>
        <v>0.129</v>
      </c>
      <c r="AT82" s="24">
        <f t="shared" si="164"/>
        <v>0.92</v>
      </c>
      <c r="AU82" s="24">
        <f t="shared" si="165"/>
        <v>0.79</v>
      </c>
      <c r="AV82" s="24">
        <f t="shared" si="166"/>
        <v>0.86</v>
      </c>
      <c r="AW82" s="25">
        <f t="shared" si="167"/>
        <v>4</v>
      </c>
      <c r="AX82" s="25">
        <f t="shared" si="168"/>
        <v>4</v>
      </c>
      <c r="AY82" s="25">
        <f t="shared" si="169"/>
        <v>4</v>
      </c>
    </row>
    <row r="83" spans="1:51" ht="13.15" customHeight="1">
      <c r="A83" s="43">
        <v>10557</v>
      </c>
      <c r="B83" s="43" t="s">
        <v>338</v>
      </c>
      <c r="C83" s="36" t="str">
        <f>Rollover!A83</f>
        <v xml:space="preserve">Nissan </v>
      </c>
      <c r="D83" s="36" t="str">
        <f>Rollover!B83</f>
        <v>Titan Crew Cab PU/CC AWD (Later Release)</v>
      </c>
      <c r="E83" s="159" t="s">
        <v>94</v>
      </c>
      <c r="F83" s="160">
        <f>Rollover!C83</f>
        <v>2018</v>
      </c>
      <c r="G83" s="18">
        <v>232.846</v>
      </c>
      <c r="H83" s="19">
        <v>0.33300000000000002</v>
      </c>
      <c r="I83" s="19">
        <v>1287.1210000000001</v>
      </c>
      <c r="J83" s="19">
        <v>436.10700000000003</v>
      </c>
      <c r="K83" s="19">
        <v>31.07</v>
      </c>
      <c r="L83" s="19">
        <v>36.682000000000002</v>
      </c>
      <c r="M83" s="19">
        <v>3424.8919999999998</v>
      </c>
      <c r="N83" s="20">
        <v>624.303</v>
      </c>
      <c r="O83" s="18">
        <v>417.78800000000001</v>
      </c>
      <c r="P83" s="19">
        <v>0.39200000000000002</v>
      </c>
      <c r="Q83" s="19">
        <v>1005.499</v>
      </c>
      <c r="R83" s="19">
        <v>439.07900000000001</v>
      </c>
      <c r="S83" s="19">
        <v>14.068</v>
      </c>
      <c r="T83" s="19">
        <v>40.676000000000002</v>
      </c>
      <c r="U83" s="19">
        <v>1254.71</v>
      </c>
      <c r="V83" s="20">
        <v>1160.605</v>
      </c>
      <c r="W83" s="63">
        <f t="shared" si="141"/>
        <v>3.4112367174907159E-3</v>
      </c>
      <c r="X83" s="10">
        <f t="shared" si="142"/>
        <v>7.1009186116047895E-2</v>
      </c>
      <c r="Y83" s="10">
        <f t="shared" si="143"/>
        <v>3.6414739582218205E-4</v>
      </c>
      <c r="Z83" s="10">
        <f t="shared" si="144"/>
        <v>4.8265470876988503E-5</v>
      </c>
      <c r="AA83" s="10">
        <f t="shared" si="145"/>
        <v>7.1009186116047895E-2</v>
      </c>
      <c r="AB83" s="10">
        <f t="shared" si="146"/>
        <v>5.232743441881315E-2</v>
      </c>
      <c r="AC83" s="10">
        <f t="shared" si="147"/>
        <v>5.232743441881315E-2</v>
      </c>
      <c r="AD83" s="10">
        <f t="shared" si="148"/>
        <v>1.771749959429602E-2</v>
      </c>
      <c r="AE83" s="10">
        <f t="shared" si="149"/>
        <v>4.1914338175233923E-3</v>
      </c>
      <c r="AF83" s="161">
        <f t="shared" si="150"/>
        <v>1.771749959429602E-2</v>
      </c>
      <c r="AG83" s="125">
        <f t="shared" si="151"/>
        <v>2.7722634346489562E-2</v>
      </c>
      <c r="AH83" s="10">
        <f t="shared" si="152"/>
        <v>7.9064181528664665E-2</v>
      </c>
      <c r="AI83" s="10">
        <f t="shared" si="153"/>
        <v>7.708321600040476E-4</v>
      </c>
      <c r="AJ83" s="10">
        <f t="shared" si="154"/>
        <v>9.1171943424832354E-5</v>
      </c>
      <c r="AK83" s="10">
        <f t="shared" si="155"/>
        <v>7.9064181528664665E-2</v>
      </c>
      <c r="AL83" s="10">
        <f t="shared" si="156"/>
        <v>8.8422324140241659E-3</v>
      </c>
      <c r="AM83" s="10">
        <f t="shared" si="157"/>
        <v>8.8422324140241659E-3</v>
      </c>
      <c r="AN83" s="10">
        <f t="shared" si="158"/>
        <v>7.8533054758915238E-3</v>
      </c>
      <c r="AO83" s="10">
        <f t="shared" si="159"/>
        <v>7.3139203549913287E-3</v>
      </c>
      <c r="AP83" s="161">
        <f t="shared" si="160"/>
        <v>7.8533054758915238E-3</v>
      </c>
      <c r="AQ83" s="63">
        <f t="shared" si="161"/>
        <v>0.13800000000000001</v>
      </c>
      <c r="AR83" s="10">
        <f t="shared" si="162"/>
        <v>0.11899999999999999</v>
      </c>
      <c r="AS83" s="10">
        <f t="shared" si="163"/>
        <v>0.129</v>
      </c>
      <c r="AT83" s="24">
        <f t="shared" si="164"/>
        <v>0.92</v>
      </c>
      <c r="AU83" s="24">
        <f t="shared" si="165"/>
        <v>0.79</v>
      </c>
      <c r="AV83" s="24">
        <f t="shared" si="166"/>
        <v>0.86</v>
      </c>
      <c r="AW83" s="25">
        <f t="shared" si="167"/>
        <v>4</v>
      </c>
      <c r="AX83" s="25">
        <f t="shared" si="168"/>
        <v>4</v>
      </c>
      <c r="AY83" s="25">
        <f t="shared" si="169"/>
        <v>4</v>
      </c>
    </row>
    <row r="84" spans="1:51" ht="13.15" customHeight="1">
      <c r="A84" s="43">
        <v>9511</v>
      </c>
      <c r="B84" s="43" t="s">
        <v>177</v>
      </c>
      <c r="C84" s="36" t="str">
        <f>Rollover!A84</f>
        <v xml:space="preserve">Nissan </v>
      </c>
      <c r="D84" s="36" t="str">
        <f>Rollover!B84</f>
        <v>Versa 4DR FWD</v>
      </c>
      <c r="E84" s="159" t="s">
        <v>178</v>
      </c>
      <c r="F84" s="160">
        <f>Rollover!C84</f>
        <v>2018</v>
      </c>
      <c r="G84" s="18">
        <v>208.048</v>
      </c>
      <c r="H84" s="19">
        <v>0.28899999999999998</v>
      </c>
      <c r="I84" s="19">
        <v>1488.433</v>
      </c>
      <c r="J84" s="19">
        <v>795.64</v>
      </c>
      <c r="K84" s="19">
        <v>21.053999999999998</v>
      </c>
      <c r="L84" s="19">
        <v>46.624000000000002</v>
      </c>
      <c r="M84" s="19">
        <v>2422.7220000000002</v>
      </c>
      <c r="N84" s="20">
        <v>3849.2979999999998</v>
      </c>
      <c r="O84" s="18">
        <v>400.60300000000001</v>
      </c>
      <c r="P84" s="19">
        <v>0.61799999999999999</v>
      </c>
      <c r="Q84" s="19">
        <v>1180.721</v>
      </c>
      <c r="R84" s="19">
        <v>614.05499999999995</v>
      </c>
      <c r="S84" s="19">
        <v>10.651999999999999</v>
      </c>
      <c r="T84" s="19">
        <v>54.137999999999998</v>
      </c>
      <c r="U84" s="19">
        <v>2276.9389999999999</v>
      </c>
      <c r="V84" s="20">
        <v>2217.2440000000001</v>
      </c>
      <c r="W84" s="63">
        <f t="shared" si="141"/>
        <v>2.1345238604498422E-3</v>
      </c>
      <c r="X84" s="10">
        <f t="shared" si="142"/>
        <v>6.5502735165145057E-2</v>
      </c>
      <c r="Y84" s="10">
        <f t="shared" si="143"/>
        <v>5.8725052054191056E-4</v>
      </c>
      <c r="Z84" s="10">
        <f t="shared" si="144"/>
        <v>1.1335700723906124E-4</v>
      </c>
      <c r="AA84" s="10">
        <f t="shared" si="145"/>
        <v>6.5502735165145057E-2</v>
      </c>
      <c r="AB84" s="10">
        <f t="shared" si="146"/>
        <v>1.5471084375302334E-2</v>
      </c>
      <c r="AC84" s="10">
        <f t="shared" si="147"/>
        <v>1.5471084375302334E-2</v>
      </c>
      <c r="AD84" s="10">
        <f t="shared" si="148"/>
        <v>1.0602003839181062E-2</v>
      </c>
      <c r="AE84" s="10">
        <f t="shared" si="149"/>
        <v>2.1992738606725203E-2</v>
      </c>
      <c r="AF84" s="161">
        <f t="shared" si="150"/>
        <v>2.1992738606725203E-2</v>
      </c>
      <c r="AG84" s="125">
        <f t="shared" si="151"/>
        <v>2.4297204299442685E-2</v>
      </c>
      <c r="AH84" s="10">
        <f t="shared" si="152"/>
        <v>0.11813805714472835</v>
      </c>
      <c r="AI84" s="10">
        <f t="shared" si="153"/>
        <v>1.4911999569502319E-3</v>
      </c>
      <c r="AJ84" s="10">
        <f t="shared" si="154"/>
        <v>1.7632371029540839E-4</v>
      </c>
      <c r="AK84" s="10">
        <f t="shared" si="155"/>
        <v>0.11813805714472835</v>
      </c>
      <c r="AL84" s="10">
        <f t="shared" si="156"/>
        <v>4.4040899487276537E-3</v>
      </c>
      <c r="AM84" s="10">
        <f t="shared" si="157"/>
        <v>4.4040899487276537E-3</v>
      </c>
      <c r="AN84" s="10">
        <f t="shared" si="158"/>
        <v>1.6954865757779856E-2</v>
      </c>
      <c r="AO84" s="10">
        <f t="shared" si="159"/>
        <v>1.6213226880130899E-2</v>
      </c>
      <c r="AP84" s="161">
        <f t="shared" si="160"/>
        <v>1.6954865757779856E-2</v>
      </c>
      <c r="AQ84" s="63">
        <f t="shared" si="161"/>
        <v>0.10199999999999999</v>
      </c>
      <c r="AR84" s="10">
        <f t="shared" si="162"/>
        <v>0.158</v>
      </c>
      <c r="AS84" s="10">
        <f t="shared" si="163"/>
        <v>0.13</v>
      </c>
      <c r="AT84" s="24">
        <f t="shared" si="164"/>
        <v>0.68</v>
      </c>
      <c r="AU84" s="24">
        <f t="shared" si="165"/>
        <v>1.05</v>
      </c>
      <c r="AV84" s="24">
        <f t="shared" si="166"/>
        <v>0.87</v>
      </c>
      <c r="AW84" s="25">
        <f t="shared" si="167"/>
        <v>4</v>
      </c>
      <c r="AX84" s="25">
        <f t="shared" si="168"/>
        <v>3</v>
      </c>
      <c r="AY84" s="25">
        <f t="shared" si="169"/>
        <v>4</v>
      </c>
    </row>
    <row r="85" spans="1:51">
      <c r="A85" s="27">
        <v>11819</v>
      </c>
      <c r="B85" s="27" t="s">
        <v>206</v>
      </c>
      <c r="C85" s="36" t="str">
        <f>Rollover!A85</f>
        <v>Subaru</v>
      </c>
      <c r="D85" s="36" t="str">
        <f>Rollover!B85</f>
        <v>Crosstrek SW AWD (twin of Impreza for pole only)</v>
      </c>
      <c r="E85" s="159" t="s">
        <v>173</v>
      </c>
      <c r="F85" s="160">
        <f>Rollover!C85</f>
        <v>2018</v>
      </c>
      <c r="G85" s="28">
        <v>120.908</v>
      </c>
      <c r="H85" s="29">
        <v>0.36</v>
      </c>
      <c r="I85" s="29">
        <v>1354.337</v>
      </c>
      <c r="J85" s="29">
        <v>184.96199999999999</v>
      </c>
      <c r="K85" s="29">
        <v>23.216999999999999</v>
      </c>
      <c r="L85" s="29">
        <v>45.433999999999997</v>
      </c>
      <c r="M85" s="29">
        <v>1121.3340000000001</v>
      </c>
      <c r="N85" s="30">
        <v>1614.0740000000001</v>
      </c>
      <c r="O85" s="28">
        <v>122.29300000000001</v>
      </c>
      <c r="P85" s="29">
        <v>0.44600000000000001</v>
      </c>
      <c r="Q85" s="29">
        <v>869.49099999999999</v>
      </c>
      <c r="R85" s="29">
        <v>230.39599999999999</v>
      </c>
      <c r="S85" s="29">
        <v>17.010999999999999</v>
      </c>
      <c r="T85" s="29">
        <v>40.840000000000003</v>
      </c>
      <c r="U85" s="29">
        <v>1021.19</v>
      </c>
      <c r="V85" s="30">
        <v>1899.5619999999999</v>
      </c>
      <c r="W85" s="63">
        <f t="shared" si="141"/>
        <v>1.6469565935350579E-4</v>
      </c>
      <c r="X85" s="10">
        <f t="shared" si="142"/>
        <v>7.4596794724822835E-2</v>
      </c>
      <c r="Y85" s="10">
        <f t="shared" si="143"/>
        <v>4.2714933910261647E-4</v>
      </c>
      <c r="Z85" s="10">
        <f t="shared" si="144"/>
        <v>2.6582915225949739E-5</v>
      </c>
      <c r="AA85" s="10">
        <f t="shared" si="145"/>
        <v>7.4596794724822835E-2</v>
      </c>
      <c r="AB85" s="10">
        <f t="shared" si="146"/>
        <v>2.0668232426289703E-2</v>
      </c>
      <c r="AC85" s="10">
        <f t="shared" si="147"/>
        <v>2.0668232426289703E-2</v>
      </c>
      <c r="AD85" s="10">
        <f t="shared" si="148"/>
        <v>5.4198375745250034E-3</v>
      </c>
      <c r="AE85" s="10">
        <f t="shared" si="149"/>
        <v>6.9902292601593478E-3</v>
      </c>
      <c r="AF85" s="161">
        <f t="shared" si="150"/>
        <v>6.9902292601593478E-3</v>
      </c>
      <c r="AG85" s="125">
        <f t="shared" si="151"/>
        <v>1.746968062346518E-4</v>
      </c>
      <c r="AH85" s="10">
        <f t="shared" si="152"/>
        <v>8.7159992737540326E-2</v>
      </c>
      <c r="AI85" s="10">
        <f t="shared" si="153"/>
        <v>4.6175283949637666E-4</v>
      </c>
      <c r="AJ85" s="10">
        <f t="shared" si="154"/>
        <v>4.1515297003170699E-5</v>
      </c>
      <c r="AK85" s="10">
        <f t="shared" si="155"/>
        <v>8.7159992737540326E-2</v>
      </c>
      <c r="AL85" s="10">
        <f t="shared" si="156"/>
        <v>1.4981068598776782E-2</v>
      </c>
      <c r="AM85" s="10">
        <f t="shared" si="157"/>
        <v>1.4981068598776782E-2</v>
      </c>
      <c r="AN85" s="10">
        <f t="shared" si="158"/>
        <v>6.5817223250462815E-3</v>
      </c>
      <c r="AO85" s="10">
        <f t="shared" si="159"/>
        <v>1.2772277760675077E-2</v>
      </c>
      <c r="AP85" s="161">
        <f t="shared" si="160"/>
        <v>1.2772277760675077E-2</v>
      </c>
      <c r="AQ85" s="63">
        <f t="shared" si="161"/>
        <v>0.1</v>
      </c>
      <c r="AR85" s="10">
        <f t="shared" si="162"/>
        <v>0.112</v>
      </c>
      <c r="AS85" s="10">
        <f t="shared" si="163"/>
        <v>0.106</v>
      </c>
      <c r="AT85" s="24">
        <f t="shared" si="164"/>
        <v>0.67</v>
      </c>
      <c r="AU85" s="24">
        <f t="shared" si="165"/>
        <v>0.75</v>
      </c>
      <c r="AV85" s="24">
        <f t="shared" si="166"/>
        <v>0.71</v>
      </c>
      <c r="AW85" s="25">
        <f t="shared" si="167"/>
        <v>4</v>
      </c>
      <c r="AX85" s="25">
        <f t="shared" si="168"/>
        <v>4</v>
      </c>
      <c r="AY85" s="25">
        <f t="shared" si="169"/>
        <v>4</v>
      </c>
    </row>
    <row r="86" spans="1:51" ht="13.15" customHeight="1">
      <c r="A86" s="43">
        <v>10317</v>
      </c>
      <c r="B86" s="27" t="s">
        <v>282</v>
      </c>
      <c r="C86" s="36" t="str">
        <f>Rollover!A86</f>
        <v>Subaru</v>
      </c>
      <c r="D86" s="162" t="str">
        <f>Rollover!B86</f>
        <v>Impreza 4DR AWD (twin of Crosstrek for pole only)</v>
      </c>
      <c r="E86" s="159" t="s">
        <v>178</v>
      </c>
      <c r="F86" s="160">
        <f>Rollover!C86</f>
        <v>2018</v>
      </c>
      <c r="G86" s="18">
        <v>198.327</v>
      </c>
      <c r="H86" s="19">
        <v>0.38900000000000001</v>
      </c>
      <c r="I86" s="19">
        <v>1100.6079999999999</v>
      </c>
      <c r="J86" s="19">
        <v>221.72900000000001</v>
      </c>
      <c r="K86" s="19">
        <v>18.082999999999998</v>
      </c>
      <c r="L86" s="19">
        <v>45</v>
      </c>
      <c r="M86" s="19">
        <v>1054.1110000000001</v>
      </c>
      <c r="N86" s="20">
        <v>1685.5419999999999</v>
      </c>
      <c r="O86" s="18">
        <v>116.86499999999999</v>
      </c>
      <c r="P86" s="19">
        <v>0.33800000000000002</v>
      </c>
      <c r="Q86" s="19">
        <v>925.37</v>
      </c>
      <c r="R86" s="19">
        <v>310.31900000000002</v>
      </c>
      <c r="S86" s="19">
        <v>16.559999999999999</v>
      </c>
      <c r="T86" s="19">
        <v>40.859000000000002</v>
      </c>
      <c r="U86" s="19">
        <v>340.16199999999998</v>
      </c>
      <c r="V86" s="20">
        <v>251.958</v>
      </c>
      <c r="W86" s="63">
        <f t="shared" si="141"/>
        <v>1.7376659816409254E-3</v>
      </c>
      <c r="X86" s="10">
        <f t="shared" si="142"/>
        <v>7.8635186429865084E-2</v>
      </c>
      <c r="Y86" s="10">
        <f t="shared" si="143"/>
        <v>2.3385953821219389E-4</v>
      </c>
      <c r="Z86" s="10">
        <f t="shared" si="144"/>
        <v>2.9008471965712613E-5</v>
      </c>
      <c r="AA86" s="10">
        <f t="shared" si="145"/>
        <v>7.8635186429865084E-2</v>
      </c>
      <c r="AB86" s="10">
        <f t="shared" si="146"/>
        <v>1.0087737687964568E-2</v>
      </c>
      <c r="AC86" s="10">
        <f t="shared" si="147"/>
        <v>1.0087737687964568E-2</v>
      </c>
      <c r="AD86" s="10">
        <f t="shared" si="148"/>
        <v>5.2347696191567747E-3</v>
      </c>
      <c r="AE86" s="10">
        <f t="shared" si="149"/>
        <v>7.2527717144750111E-3</v>
      </c>
      <c r="AF86" s="161">
        <f t="shared" si="150"/>
        <v>7.2527717144750111E-3</v>
      </c>
      <c r="AG86" s="125">
        <f t="shared" si="151"/>
        <v>1.3792803241541161E-4</v>
      </c>
      <c r="AH86" s="10">
        <f t="shared" si="152"/>
        <v>7.1661312753782111E-2</v>
      </c>
      <c r="AI86" s="10">
        <f t="shared" si="153"/>
        <v>5.6997091006867953E-4</v>
      </c>
      <c r="AJ86" s="10">
        <f t="shared" si="154"/>
        <v>5.6112414140518219E-5</v>
      </c>
      <c r="AK86" s="10">
        <f t="shared" si="155"/>
        <v>7.1661312753782111E-2</v>
      </c>
      <c r="AL86" s="10">
        <f t="shared" si="156"/>
        <v>1.3868077567692946E-2</v>
      </c>
      <c r="AM86" s="10">
        <f t="shared" si="157"/>
        <v>1.3868077567692946E-2</v>
      </c>
      <c r="AN86" s="10">
        <f t="shared" si="158"/>
        <v>3.9278379502659007E-3</v>
      </c>
      <c r="AO86" s="10">
        <f t="shared" si="159"/>
        <v>3.6734887609933945E-3</v>
      </c>
      <c r="AP86" s="161">
        <f t="shared" si="160"/>
        <v>3.9278379502659007E-3</v>
      </c>
      <c r="AQ86" s="63">
        <f t="shared" si="161"/>
        <v>9.6000000000000002E-2</v>
      </c>
      <c r="AR86" s="10">
        <f t="shared" si="162"/>
        <v>8.7999999999999995E-2</v>
      </c>
      <c r="AS86" s="10">
        <f t="shared" si="163"/>
        <v>9.1999999999999998E-2</v>
      </c>
      <c r="AT86" s="24">
        <f t="shared" si="164"/>
        <v>0.64</v>
      </c>
      <c r="AU86" s="24">
        <f t="shared" si="165"/>
        <v>0.59</v>
      </c>
      <c r="AV86" s="24">
        <f t="shared" si="166"/>
        <v>0.61</v>
      </c>
      <c r="AW86" s="25">
        <f t="shared" si="167"/>
        <v>5</v>
      </c>
      <c r="AX86" s="25">
        <f t="shared" si="168"/>
        <v>5</v>
      </c>
      <c r="AY86" s="25">
        <f t="shared" si="169"/>
        <v>5</v>
      </c>
    </row>
    <row r="87" spans="1:51" ht="13.15" customHeight="1">
      <c r="A87" s="27">
        <v>10317</v>
      </c>
      <c r="B87" s="27" t="s">
        <v>282</v>
      </c>
      <c r="C87" s="36" t="str">
        <f>Rollover!A87</f>
        <v>Subaru</v>
      </c>
      <c r="D87" s="36" t="str">
        <f>Rollover!B87</f>
        <v>Impreza SW AWD (twin of Crosstrek for pole only)</v>
      </c>
      <c r="E87" s="159" t="s">
        <v>178</v>
      </c>
      <c r="F87" s="160">
        <f>Rollover!C87</f>
        <v>2018</v>
      </c>
      <c r="G87" s="28">
        <v>198.327</v>
      </c>
      <c r="H87" s="29">
        <v>0.38900000000000001</v>
      </c>
      <c r="I87" s="29">
        <v>1100.6079999999999</v>
      </c>
      <c r="J87" s="29">
        <v>221.72900000000001</v>
      </c>
      <c r="K87" s="29">
        <v>18.082999999999998</v>
      </c>
      <c r="L87" s="29">
        <v>45</v>
      </c>
      <c r="M87" s="29">
        <v>1054.1110000000001</v>
      </c>
      <c r="N87" s="30">
        <v>1685.5419999999999</v>
      </c>
      <c r="O87" s="28">
        <v>116.86499999999999</v>
      </c>
      <c r="P87" s="29">
        <v>0.33800000000000002</v>
      </c>
      <c r="Q87" s="29">
        <v>925.37</v>
      </c>
      <c r="R87" s="29">
        <v>310.31900000000002</v>
      </c>
      <c r="S87" s="29">
        <v>16.559999999999999</v>
      </c>
      <c r="T87" s="29">
        <v>40.859000000000002</v>
      </c>
      <c r="U87" s="29">
        <v>340.16199999999998</v>
      </c>
      <c r="V87" s="30">
        <v>251.958</v>
      </c>
      <c r="W87" s="63">
        <f t="shared" si="141"/>
        <v>1.7376659816409254E-3</v>
      </c>
      <c r="X87" s="10">
        <f t="shared" si="142"/>
        <v>7.8635186429865084E-2</v>
      </c>
      <c r="Y87" s="10">
        <f t="shared" si="143"/>
        <v>2.3385953821219389E-4</v>
      </c>
      <c r="Z87" s="10">
        <f t="shared" si="144"/>
        <v>2.9008471965712613E-5</v>
      </c>
      <c r="AA87" s="10">
        <f t="shared" si="145"/>
        <v>7.8635186429865084E-2</v>
      </c>
      <c r="AB87" s="10">
        <f t="shared" si="146"/>
        <v>1.0087737687964568E-2</v>
      </c>
      <c r="AC87" s="10">
        <f t="shared" si="147"/>
        <v>1.0087737687964568E-2</v>
      </c>
      <c r="AD87" s="10">
        <f t="shared" si="148"/>
        <v>5.2347696191567747E-3</v>
      </c>
      <c r="AE87" s="10">
        <f t="shared" si="149"/>
        <v>7.2527717144750111E-3</v>
      </c>
      <c r="AF87" s="161">
        <f t="shared" si="150"/>
        <v>7.2527717144750111E-3</v>
      </c>
      <c r="AG87" s="125">
        <f t="shared" si="151"/>
        <v>1.3792803241541161E-4</v>
      </c>
      <c r="AH87" s="10">
        <f t="shared" si="152"/>
        <v>7.1661312753782111E-2</v>
      </c>
      <c r="AI87" s="10">
        <f t="shared" si="153"/>
        <v>5.6997091006867953E-4</v>
      </c>
      <c r="AJ87" s="10">
        <f t="shared" si="154"/>
        <v>5.6112414140518219E-5</v>
      </c>
      <c r="AK87" s="10">
        <f t="shared" si="155"/>
        <v>7.1661312753782111E-2</v>
      </c>
      <c r="AL87" s="10">
        <f t="shared" si="156"/>
        <v>1.3868077567692946E-2</v>
      </c>
      <c r="AM87" s="10">
        <f t="shared" si="157"/>
        <v>1.3868077567692946E-2</v>
      </c>
      <c r="AN87" s="10">
        <f t="shared" si="158"/>
        <v>3.9278379502659007E-3</v>
      </c>
      <c r="AO87" s="10">
        <f t="shared" si="159"/>
        <v>3.6734887609933945E-3</v>
      </c>
      <c r="AP87" s="161">
        <f t="shared" si="160"/>
        <v>3.9278379502659007E-3</v>
      </c>
      <c r="AQ87" s="63">
        <f t="shared" si="161"/>
        <v>9.6000000000000002E-2</v>
      </c>
      <c r="AR87" s="10">
        <f t="shared" si="162"/>
        <v>8.7999999999999995E-2</v>
      </c>
      <c r="AS87" s="10">
        <f t="shared" si="163"/>
        <v>9.1999999999999998E-2</v>
      </c>
      <c r="AT87" s="24">
        <f t="shared" si="164"/>
        <v>0.64</v>
      </c>
      <c r="AU87" s="24">
        <f t="shared" si="165"/>
        <v>0.59</v>
      </c>
      <c r="AV87" s="24">
        <f t="shared" si="166"/>
        <v>0.61</v>
      </c>
      <c r="AW87" s="25">
        <f t="shared" si="167"/>
        <v>5</v>
      </c>
      <c r="AX87" s="25">
        <f t="shared" si="168"/>
        <v>5</v>
      </c>
      <c r="AY87" s="25">
        <f t="shared" si="169"/>
        <v>5</v>
      </c>
    </row>
    <row r="88" spans="1:51" ht="13.15" customHeight="1">
      <c r="A88" s="27">
        <v>10150</v>
      </c>
      <c r="B88" s="27" t="s">
        <v>197</v>
      </c>
      <c r="C88" s="162" t="str">
        <f>Rollover!A88</f>
        <v>Subaru</v>
      </c>
      <c r="D88" s="162" t="str">
        <f>Rollover!B88</f>
        <v>Outback SW AWD ( twin of Legacy for Front/pole)</v>
      </c>
      <c r="E88" s="159" t="s">
        <v>178</v>
      </c>
      <c r="F88" s="160">
        <f>Rollover!C88</f>
        <v>2018</v>
      </c>
      <c r="G88" s="18">
        <v>94.686000000000007</v>
      </c>
      <c r="H88" s="19">
        <v>0.254</v>
      </c>
      <c r="I88" s="19">
        <v>1333.04</v>
      </c>
      <c r="J88" s="19">
        <v>288.20499999999998</v>
      </c>
      <c r="K88" s="19">
        <v>25.408000000000001</v>
      </c>
      <c r="L88" s="19">
        <v>32.131999999999998</v>
      </c>
      <c r="M88" s="19">
        <v>143.22800000000001</v>
      </c>
      <c r="N88" s="20">
        <v>715.49800000000005</v>
      </c>
      <c r="O88" s="18">
        <v>167.93700000000001</v>
      </c>
      <c r="P88" s="19">
        <v>0.315</v>
      </c>
      <c r="Q88" s="19">
        <v>936.28499999999997</v>
      </c>
      <c r="R88" s="19">
        <v>172.35499999999999</v>
      </c>
      <c r="S88" s="19">
        <v>14.664999999999999</v>
      </c>
      <c r="T88" s="19">
        <v>32.273000000000003</v>
      </c>
      <c r="U88" s="19">
        <v>442.36200000000002</v>
      </c>
      <c r="V88" s="20">
        <v>1036.7940000000001</v>
      </c>
      <c r="W88" s="63">
        <f t="shared" si="141"/>
        <v>4.402138053804509E-5</v>
      </c>
      <c r="X88" s="10">
        <f t="shared" si="142"/>
        <v>6.1408919903449988E-2</v>
      </c>
      <c r="Y88" s="10">
        <f t="shared" si="143"/>
        <v>4.0608982771530607E-4</v>
      </c>
      <c r="Z88" s="10">
        <f t="shared" si="144"/>
        <v>3.3969513576903281E-5</v>
      </c>
      <c r="AA88" s="10">
        <f t="shared" si="145"/>
        <v>6.1408919903449988E-2</v>
      </c>
      <c r="AB88" s="10">
        <f t="shared" si="146"/>
        <v>2.7271176331608638E-2</v>
      </c>
      <c r="AC88" s="10">
        <f t="shared" si="147"/>
        <v>2.7271176331608638E-2</v>
      </c>
      <c r="AD88" s="10">
        <f t="shared" si="148"/>
        <v>3.2674300810799891E-3</v>
      </c>
      <c r="AE88" s="10">
        <f t="shared" si="149"/>
        <v>4.3939316845807794E-3</v>
      </c>
      <c r="AF88" s="161">
        <f t="shared" si="150"/>
        <v>4.3939316845807794E-3</v>
      </c>
      <c r="AG88" s="125">
        <f t="shared" si="151"/>
        <v>8.2475944347154822E-4</v>
      </c>
      <c r="AH88" s="10">
        <f t="shared" si="152"/>
        <v>6.8706670906238165E-2</v>
      </c>
      <c r="AI88" s="10">
        <f t="shared" si="153"/>
        <v>5.9389998605994686E-4</v>
      </c>
      <c r="AJ88" s="10">
        <f t="shared" si="154"/>
        <v>3.335659656360619E-5</v>
      </c>
      <c r="AK88" s="10">
        <f t="shared" si="155"/>
        <v>6.8706670906238165E-2</v>
      </c>
      <c r="AL88" s="10">
        <f t="shared" si="156"/>
        <v>9.8871915106714323E-3</v>
      </c>
      <c r="AM88" s="10">
        <f t="shared" si="157"/>
        <v>9.8871915106714323E-3</v>
      </c>
      <c r="AN88" s="10">
        <f t="shared" si="158"/>
        <v>4.2445563230307315E-3</v>
      </c>
      <c r="AO88" s="10">
        <f t="shared" si="159"/>
        <v>6.6599131124486432E-3</v>
      </c>
      <c r="AP88" s="161">
        <f t="shared" si="160"/>
        <v>6.6599131124486432E-3</v>
      </c>
      <c r="AQ88" s="63">
        <f t="shared" si="161"/>
        <v>9.0999999999999998E-2</v>
      </c>
      <c r="AR88" s="10">
        <f t="shared" si="162"/>
        <v>8.5000000000000006E-2</v>
      </c>
      <c r="AS88" s="10">
        <f t="shared" si="163"/>
        <v>8.7999999999999995E-2</v>
      </c>
      <c r="AT88" s="24">
        <f t="shared" si="164"/>
        <v>0.61</v>
      </c>
      <c r="AU88" s="24">
        <f t="shared" si="165"/>
        <v>0.56999999999999995</v>
      </c>
      <c r="AV88" s="24">
        <f t="shared" si="166"/>
        <v>0.59</v>
      </c>
      <c r="AW88" s="25">
        <f t="shared" si="167"/>
        <v>5</v>
      </c>
      <c r="AX88" s="25">
        <f t="shared" si="168"/>
        <v>5</v>
      </c>
      <c r="AY88" s="25">
        <f t="shared" si="169"/>
        <v>5</v>
      </c>
    </row>
    <row r="89" spans="1:51" ht="13.15" customHeight="1">
      <c r="A89" s="27">
        <v>10150</v>
      </c>
      <c r="B89" s="27" t="s">
        <v>197</v>
      </c>
      <c r="C89" s="36" t="str">
        <f>Rollover!A89</f>
        <v>Subaru</v>
      </c>
      <c r="D89" s="36" t="str">
        <f>Rollover!B89</f>
        <v xml:space="preserve">Legacy 4DR AWD (twin of Outback for Front/pole) </v>
      </c>
      <c r="E89" s="159" t="s">
        <v>178</v>
      </c>
      <c r="F89" s="160">
        <f>Rollover!C89</f>
        <v>2018</v>
      </c>
      <c r="G89" s="18">
        <v>94.686000000000007</v>
      </c>
      <c r="H89" s="19">
        <v>0.254</v>
      </c>
      <c r="I89" s="19">
        <v>1333.04</v>
      </c>
      <c r="J89" s="19">
        <v>288.20499999999998</v>
      </c>
      <c r="K89" s="19">
        <v>25.408000000000001</v>
      </c>
      <c r="L89" s="19">
        <v>32.131999999999998</v>
      </c>
      <c r="M89" s="19">
        <v>143.22800000000001</v>
      </c>
      <c r="N89" s="20">
        <v>715.49800000000005</v>
      </c>
      <c r="O89" s="18">
        <v>167.93700000000001</v>
      </c>
      <c r="P89" s="19">
        <v>0.315</v>
      </c>
      <c r="Q89" s="19">
        <v>936.28499999999997</v>
      </c>
      <c r="R89" s="19">
        <v>172.35499999999999</v>
      </c>
      <c r="S89" s="19">
        <v>14.664999999999999</v>
      </c>
      <c r="T89" s="19">
        <v>32.273000000000003</v>
      </c>
      <c r="U89" s="19">
        <v>442.36200000000002</v>
      </c>
      <c r="V89" s="20">
        <v>1036.7940000000001</v>
      </c>
      <c r="W89" s="63">
        <f t="shared" ref="W89:W97" si="170">NORMDIST(LN(G89),7.45231,0.73998,1)</f>
        <v>4.402138053804509E-5</v>
      </c>
      <c r="X89" s="10">
        <f t="shared" ref="X89:X97" si="171">1/(1+EXP(3.2269-1.9688*H89))</f>
        <v>6.1408919903449988E-2</v>
      </c>
      <c r="Y89" s="10">
        <f t="shared" ref="Y89:Y97" si="172">1/(1+EXP(10.9745-2.375*I89/1000))</f>
        <v>4.0608982771530607E-4</v>
      </c>
      <c r="Z89" s="10">
        <f t="shared" ref="Z89:Z97" si="173">1/(1+EXP(10.9745-2.375*J89/1000))</f>
        <v>3.3969513576903281E-5</v>
      </c>
      <c r="AA89" s="10">
        <f t="shared" ref="AA89:AA97" si="174">MAX(X89,Y89,Z89)</f>
        <v>6.1408919903449988E-2</v>
      </c>
      <c r="AB89" s="10">
        <f t="shared" ref="AB89:AB97" si="175">1/(1+EXP(12.597-0.05861*35-1.568*(K89^0.4612)))</f>
        <v>2.7271176331608638E-2</v>
      </c>
      <c r="AC89" s="10">
        <f t="shared" ref="AC89:AC97" si="176">AB89</f>
        <v>2.7271176331608638E-2</v>
      </c>
      <c r="AD89" s="10">
        <f t="shared" ref="AD89:AD97" si="177">1/(1+EXP(5.7949-0.5196*M89/1000))</f>
        <v>3.2674300810799891E-3</v>
      </c>
      <c r="AE89" s="10">
        <f t="shared" ref="AE89:AE97" si="178">1/(1+EXP(5.7949-0.5196*N89/1000))</f>
        <v>4.3939316845807794E-3</v>
      </c>
      <c r="AF89" s="161">
        <f t="shared" ref="AF89:AF97" si="179">MAX(AD89,AE89)</f>
        <v>4.3939316845807794E-3</v>
      </c>
      <c r="AG89" s="125">
        <f t="shared" ref="AG89:AG97" si="180">NORMDIST(LN(O89),7.45231,0.73998,1)</f>
        <v>8.2475944347154822E-4</v>
      </c>
      <c r="AH89" s="10">
        <f t="shared" ref="AH89:AH97" si="181">1/(1+EXP(3.2269-1.9688*P89))</f>
        <v>6.8706670906238165E-2</v>
      </c>
      <c r="AI89" s="10">
        <f t="shared" ref="AI89:AI97" si="182">1/(1+EXP(10.958-3.77*Q89/1000))</f>
        <v>5.9389998605994686E-4</v>
      </c>
      <c r="AJ89" s="10">
        <f t="shared" ref="AJ89:AJ97" si="183">1/(1+EXP(10.958-3.77*R89/1000))</f>
        <v>3.335659656360619E-5</v>
      </c>
      <c r="AK89" s="10">
        <f t="shared" ref="AK89:AK97" si="184">MAX(AH89,AI89,AJ89)</f>
        <v>6.8706670906238165E-2</v>
      </c>
      <c r="AL89" s="10">
        <f t="shared" ref="AL89:AL97" si="185">1/(1+EXP(12.597-0.05861*35-1.568*((S89/0.817)^0.4612)))</f>
        <v>9.8871915106714323E-3</v>
      </c>
      <c r="AM89" s="10">
        <f t="shared" ref="AM89:AM97" si="186">AL89</f>
        <v>9.8871915106714323E-3</v>
      </c>
      <c r="AN89" s="10">
        <f t="shared" ref="AN89:AN97" si="187">1/(1+EXP(5.7949-0.7619*U89/1000))</f>
        <v>4.2445563230307315E-3</v>
      </c>
      <c r="AO89" s="10">
        <f t="shared" ref="AO89:AO97" si="188">1/(1+EXP(5.7949-0.7619*V89/1000))</f>
        <v>6.6599131124486432E-3</v>
      </c>
      <c r="AP89" s="161">
        <f t="shared" ref="AP89:AP97" si="189">MAX(AN89,AO89)</f>
        <v>6.6599131124486432E-3</v>
      </c>
      <c r="AQ89" s="63">
        <f t="shared" ref="AQ89:AQ97" si="190">ROUND(1-(1-W89)*(1-AA89)*(1-AC89)*(1-AF89),3)</f>
        <v>9.0999999999999998E-2</v>
      </c>
      <c r="AR89" s="10">
        <f t="shared" ref="AR89:AR97" si="191">ROUND(1-(1-AG89)*(1-AK89)*(1-AM89)*(1-AP89),3)</f>
        <v>8.5000000000000006E-2</v>
      </c>
      <c r="AS89" s="10">
        <f t="shared" ref="AS89:AS97" si="192">ROUND(AVERAGE(AR89,AQ89),3)</f>
        <v>8.7999999999999995E-2</v>
      </c>
      <c r="AT89" s="24">
        <f t="shared" ref="AT89:AT97" si="193">ROUND(AQ89/0.15,2)</f>
        <v>0.61</v>
      </c>
      <c r="AU89" s="24">
        <f t="shared" ref="AU89:AU97" si="194">ROUND(AR89/0.15,2)</f>
        <v>0.56999999999999995</v>
      </c>
      <c r="AV89" s="24">
        <f t="shared" ref="AV89:AV97" si="195">ROUND(AS89/0.15,2)</f>
        <v>0.59</v>
      </c>
      <c r="AW89" s="25">
        <f t="shared" ref="AW89:AW97" si="196">IF(AT89&lt;0.67,5,IF(AT89&lt;1,4,IF(AT89&lt;1.33,3,IF(AT89&lt;2.67,2,1))))</f>
        <v>5</v>
      </c>
      <c r="AX89" s="25">
        <f t="shared" ref="AX89:AX97" si="197">IF(AU89&lt;0.67,5,IF(AU89&lt;1,4,IF(AU89&lt;1.33,3,IF(AU89&lt;2.67,2,1))))</f>
        <v>5</v>
      </c>
      <c r="AY89" s="25">
        <f t="shared" ref="AY89:AY97" si="198">IF(AV89&lt;0.67,5,IF(AV89&lt;1,4,IF(AV89&lt;1.33,3,IF(AV89&lt;2.67,2,1))))</f>
        <v>5</v>
      </c>
    </row>
    <row r="90" spans="1:51" ht="13.15" customHeight="1">
      <c r="A90" s="43">
        <v>10383</v>
      </c>
      <c r="B90" s="43" t="s">
        <v>328</v>
      </c>
      <c r="C90" s="36" t="str">
        <f>Rollover!A90</f>
        <v>Tesla</v>
      </c>
      <c r="D90" s="36" t="str">
        <f>Rollover!B90</f>
        <v>Model 3 RWD</v>
      </c>
      <c r="E90" s="159" t="s">
        <v>178</v>
      </c>
      <c r="F90" s="160">
        <f>Rollover!C90</f>
        <v>2018</v>
      </c>
      <c r="G90" s="18">
        <v>80.569999999999993</v>
      </c>
      <c r="H90" s="19">
        <v>0.224</v>
      </c>
      <c r="I90" s="19">
        <v>1021.772</v>
      </c>
      <c r="J90" s="19">
        <v>184.70400000000001</v>
      </c>
      <c r="K90" s="19">
        <v>17.745999999999999</v>
      </c>
      <c r="L90" s="19">
        <v>31.327999999999999</v>
      </c>
      <c r="M90" s="19">
        <v>1480.5219999999999</v>
      </c>
      <c r="N90" s="20">
        <v>2023.3430000000001</v>
      </c>
      <c r="O90" s="18">
        <v>234.696</v>
      </c>
      <c r="P90" s="19">
        <v>0.32900000000000001</v>
      </c>
      <c r="Q90" s="19">
        <v>845.923</v>
      </c>
      <c r="R90" s="19">
        <v>449.625</v>
      </c>
      <c r="S90" s="19">
        <v>12.635</v>
      </c>
      <c r="T90" s="19">
        <v>38.536000000000001</v>
      </c>
      <c r="U90" s="19">
        <v>161.36600000000001</v>
      </c>
      <c r="V90" s="20">
        <v>126.086</v>
      </c>
      <c r="W90" s="63">
        <f t="shared" si="170"/>
        <v>1.739944713978825E-5</v>
      </c>
      <c r="X90" s="10">
        <f t="shared" si="171"/>
        <v>5.8091499038581192E-2</v>
      </c>
      <c r="Y90" s="10">
        <f t="shared" si="172"/>
        <v>1.9393539802944456E-4</v>
      </c>
      <c r="Z90" s="10">
        <f t="shared" si="173"/>
        <v>2.656663196667348E-5</v>
      </c>
      <c r="AA90" s="10">
        <f t="shared" si="174"/>
        <v>5.8091499038581192E-2</v>
      </c>
      <c r="AB90" s="10">
        <f t="shared" si="175"/>
        <v>9.5864081063432617E-3</v>
      </c>
      <c r="AC90" s="10">
        <f t="shared" si="176"/>
        <v>9.5864081063432617E-3</v>
      </c>
      <c r="AD90" s="10">
        <f t="shared" si="177"/>
        <v>6.5246575820107275E-3</v>
      </c>
      <c r="AE90" s="10">
        <f t="shared" si="178"/>
        <v>8.632330345199361E-3</v>
      </c>
      <c r="AF90" s="161">
        <f t="shared" si="179"/>
        <v>8.632330345199361E-3</v>
      </c>
      <c r="AG90" s="125">
        <f t="shared" si="180"/>
        <v>3.5226753604056952E-3</v>
      </c>
      <c r="AH90" s="10">
        <f t="shared" si="181"/>
        <v>7.0491435568372424E-2</v>
      </c>
      <c r="AI90" s="10">
        <f t="shared" si="182"/>
        <v>4.2251192310160056E-4</v>
      </c>
      <c r="AJ90" s="10">
        <f t="shared" si="183"/>
        <v>9.486946878549007E-5</v>
      </c>
      <c r="AK90" s="10">
        <f t="shared" si="184"/>
        <v>7.0491435568372424E-2</v>
      </c>
      <c r="AL90" s="10">
        <f t="shared" si="185"/>
        <v>6.6863428722523455E-3</v>
      </c>
      <c r="AM90" s="10">
        <f t="shared" si="186"/>
        <v>6.6863428722523455E-3</v>
      </c>
      <c r="AN90" s="10">
        <f t="shared" si="187"/>
        <v>3.4293296716794231E-3</v>
      </c>
      <c r="AO90" s="10">
        <f t="shared" si="188"/>
        <v>3.3386813884529734E-3</v>
      </c>
      <c r="AP90" s="161">
        <f t="shared" si="189"/>
        <v>3.4293296716794231E-3</v>
      </c>
      <c r="AQ90" s="63">
        <f t="shared" si="190"/>
        <v>7.4999999999999997E-2</v>
      </c>
      <c r="AR90" s="10">
        <f t="shared" si="191"/>
        <v>8.3000000000000004E-2</v>
      </c>
      <c r="AS90" s="10">
        <f t="shared" si="192"/>
        <v>7.9000000000000001E-2</v>
      </c>
      <c r="AT90" s="24">
        <f t="shared" si="193"/>
        <v>0.5</v>
      </c>
      <c r="AU90" s="24">
        <f t="shared" si="194"/>
        <v>0.55000000000000004</v>
      </c>
      <c r="AV90" s="24">
        <f t="shared" si="195"/>
        <v>0.53</v>
      </c>
      <c r="AW90" s="25">
        <f t="shared" si="196"/>
        <v>5</v>
      </c>
      <c r="AX90" s="25">
        <f t="shared" si="197"/>
        <v>5</v>
      </c>
      <c r="AY90" s="25">
        <f t="shared" si="198"/>
        <v>5</v>
      </c>
    </row>
    <row r="91" spans="1:51" ht="13.15" customHeight="1">
      <c r="A91" s="27"/>
      <c r="B91" s="43"/>
      <c r="C91" s="36" t="str">
        <f>Rollover!A91</f>
        <v>Tesla</v>
      </c>
      <c r="D91" s="36" t="str">
        <f>Rollover!B91</f>
        <v>Model 3 AWD</v>
      </c>
      <c r="E91" s="159"/>
      <c r="F91" s="160">
        <f>Rollover!C91</f>
        <v>2018</v>
      </c>
      <c r="G91" s="28"/>
      <c r="H91" s="29"/>
      <c r="I91" s="29"/>
      <c r="J91" s="29"/>
      <c r="K91" s="29"/>
      <c r="L91" s="29"/>
      <c r="M91" s="29"/>
      <c r="N91" s="30"/>
      <c r="O91" s="28"/>
      <c r="P91" s="29"/>
      <c r="Q91" s="29"/>
      <c r="R91" s="29"/>
      <c r="S91" s="29"/>
      <c r="T91" s="29"/>
      <c r="U91" s="29"/>
      <c r="V91" s="30"/>
      <c r="W91" s="63" t="e">
        <f t="shared" si="170"/>
        <v>#NUM!</v>
      </c>
      <c r="X91" s="10">
        <f t="shared" si="171"/>
        <v>3.8165882958950202E-2</v>
      </c>
      <c r="Y91" s="10">
        <f t="shared" si="172"/>
        <v>1.713277721572889E-5</v>
      </c>
      <c r="Z91" s="10">
        <f t="shared" si="173"/>
        <v>1.713277721572889E-5</v>
      </c>
      <c r="AA91" s="10">
        <f t="shared" si="174"/>
        <v>3.8165882958950202E-2</v>
      </c>
      <c r="AB91" s="10">
        <f t="shared" si="175"/>
        <v>2.6306978617002889E-5</v>
      </c>
      <c r="AC91" s="10">
        <f t="shared" si="176"/>
        <v>2.6306978617002889E-5</v>
      </c>
      <c r="AD91" s="10">
        <f t="shared" si="177"/>
        <v>3.033802747866758E-3</v>
      </c>
      <c r="AE91" s="10">
        <f t="shared" si="178"/>
        <v>3.033802747866758E-3</v>
      </c>
      <c r="AF91" s="161">
        <f t="shared" si="179"/>
        <v>3.033802747866758E-3</v>
      </c>
      <c r="AG91" s="125" t="e">
        <f t="shared" si="180"/>
        <v>#NUM!</v>
      </c>
      <c r="AH91" s="10">
        <f t="shared" si="181"/>
        <v>3.8165882958950202E-2</v>
      </c>
      <c r="AI91" s="10">
        <f t="shared" si="182"/>
        <v>1.7417808154569238E-5</v>
      </c>
      <c r="AJ91" s="10">
        <f t="shared" si="183"/>
        <v>1.7417808154569238E-5</v>
      </c>
      <c r="AK91" s="10">
        <f t="shared" si="184"/>
        <v>3.8165882958950202E-2</v>
      </c>
      <c r="AL91" s="10">
        <f t="shared" si="185"/>
        <v>2.6306978617002889E-5</v>
      </c>
      <c r="AM91" s="10">
        <f t="shared" si="186"/>
        <v>2.6306978617002889E-5</v>
      </c>
      <c r="AN91" s="10">
        <f t="shared" si="187"/>
        <v>3.033802747866758E-3</v>
      </c>
      <c r="AO91" s="10">
        <f t="shared" si="188"/>
        <v>3.033802747866758E-3</v>
      </c>
      <c r="AP91" s="161">
        <f t="shared" si="189"/>
        <v>3.033802747866758E-3</v>
      </c>
      <c r="AQ91" s="63" t="e">
        <f t="shared" si="190"/>
        <v>#NUM!</v>
      </c>
      <c r="AR91" s="10" t="e">
        <f t="shared" si="191"/>
        <v>#NUM!</v>
      </c>
      <c r="AS91" s="10" t="e">
        <f t="shared" si="192"/>
        <v>#NUM!</v>
      </c>
      <c r="AT91" s="24" t="e">
        <f t="shared" si="193"/>
        <v>#NUM!</v>
      </c>
      <c r="AU91" s="24" t="e">
        <f t="shared" si="194"/>
        <v>#NUM!</v>
      </c>
      <c r="AV91" s="24" t="e">
        <f t="shared" si="195"/>
        <v>#NUM!</v>
      </c>
      <c r="AW91" s="25" t="e">
        <f t="shared" si="196"/>
        <v>#NUM!</v>
      </c>
      <c r="AX91" s="25" t="e">
        <f t="shared" si="197"/>
        <v>#NUM!</v>
      </c>
      <c r="AY91" s="25" t="e">
        <f t="shared" si="198"/>
        <v>#NUM!</v>
      </c>
    </row>
    <row r="92" spans="1:51" ht="13.15" customHeight="1">
      <c r="A92" s="27">
        <v>10146</v>
      </c>
      <c r="B92" s="27" t="s">
        <v>191</v>
      </c>
      <c r="C92" s="162" t="str">
        <f>Rollover!A92</f>
        <v>Toyota</v>
      </c>
      <c r="D92" s="162" t="str">
        <f>Rollover!B92</f>
        <v>Camry 4DR FWD</v>
      </c>
      <c r="E92" s="159" t="s">
        <v>94</v>
      </c>
      <c r="F92" s="160">
        <f>Rollover!C92</f>
        <v>2018</v>
      </c>
      <c r="G92" s="28">
        <v>139.798</v>
      </c>
      <c r="H92" s="29">
        <v>0.19600000000000001</v>
      </c>
      <c r="I92" s="29">
        <v>1167.473</v>
      </c>
      <c r="J92" s="29">
        <v>56.216000000000001</v>
      </c>
      <c r="K92" s="29">
        <v>23.190999999999999</v>
      </c>
      <c r="L92" s="29">
        <v>40.923000000000002</v>
      </c>
      <c r="M92" s="29">
        <v>1923.2919999999999</v>
      </c>
      <c r="N92" s="30">
        <v>2345.35</v>
      </c>
      <c r="O92" s="28">
        <v>334.92200000000003</v>
      </c>
      <c r="P92" s="29">
        <v>0.21099999999999999</v>
      </c>
      <c r="Q92" s="29">
        <v>605.83500000000004</v>
      </c>
      <c r="R92" s="29">
        <v>202.077</v>
      </c>
      <c r="S92" s="29">
        <v>17.747</v>
      </c>
      <c r="T92" s="29">
        <v>40.64</v>
      </c>
      <c r="U92" s="29">
        <v>1181.595</v>
      </c>
      <c r="V92" s="30">
        <v>1378.066</v>
      </c>
      <c r="W92" s="63">
        <f t="shared" si="170"/>
        <v>3.4334736376585189E-4</v>
      </c>
      <c r="X92" s="10">
        <f t="shared" si="171"/>
        <v>5.5147615514405786E-2</v>
      </c>
      <c r="Y92" s="10">
        <f t="shared" si="172"/>
        <v>2.7409775083591531E-4</v>
      </c>
      <c r="Z92" s="10">
        <f t="shared" si="173"/>
        <v>1.9579908772321684E-5</v>
      </c>
      <c r="AA92" s="10">
        <f t="shared" si="174"/>
        <v>5.5147615514405786E-2</v>
      </c>
      <c r="AB92" s="10">
        <f t="shared" si="175"/>
        <v>2.0598416006283083E-2</v>
      </c>
      <c r="AC92" s="10">
        <f t="shared" si="176"/>
        <v>2.0598416006283083E-2</v>
      </c>
      <c r="AD92" s="10">
        <f t="shared" si="177"/>
        <v>8.1986162696316266E-3</v>
      </c>
      <c r="AE92" s="10">
        <f t="shared" si="178"/>
        <v>1.0188487370947153E-2</v>
      </c>
      <c r="AF92" s="161">
        <f t="shared" si="179"/>
        <v>1.0188487370947153E-2</v>
      </c>
      <c r="AG92" s="125">
        <f t="shared" si="180"/>
        <v>1.3409899502707536E-2</v>
      </c>
      <c r="AH92" s="10">
        <f t="shared" si="181"/>
        <v>5.6706790580132352E-2</v>
      </c>
      <c r="AI92" s="10">
        <f t="shared" si="182"/>
        <v>1.7094426181842818E-4</v>
      </c>
      <c r="AJ92" s="10">
        <f t="shared" si="183"/>
        <v>3.7311572592277624E-5</v>
      </c>
      <c r="AK92" s="10">
        <f t="shared" si="184"/>
        <v>5.6706790580132352E-2</v>
      </c>
      <c r="AL92" s="10">
        <f t="shared" si="185"/>
        <v>1.6949607967175494E-2</v>
      </c>
      <c r="AM92" s="10">
        <f t="shared" si="186"/>
        <v>1.6949607967175494E-2</v>
      </c>
      <c r="AN92" s="10">
        <f t="shared" si="187"/>
        <v>7.4309507511929017E-3</v>
      </c>
      <c r="AO92" s="10">
        <f t="shared" si="188"/>
        <v>8.6205239747332799E-3</v>
      </c>
      <c r="AP92" s="161">
        <f t="shared" si="189"/>
        <v>8.6205239747332799E-3</v>
      </c>
      <c r="AQ92" s="63">
        <f t="shared" si="190"/>
        <v>8.4000000000000005E-2</v>
      </c>
      <c r="AR92" s="10">
        <f t="shared" si="191"/>
        <v>9.2999999999999999E-2</v>
      </c>
      <c r="AS92" s="10">
        <f t="shared" si="192"/>
        <v>8.8999999999999996E-2</v>
      </c>
      <c r="AT92" s="24">
        <f t="shared" si="193"/>
        <v>0.56000000000000005</v>
      </c>
      <c r="AU92" s="24">
        <f t="shared" si="194"/>
        <v>0.62</v>
      </c>
      <c r="AV92" s="24">
        <f t="shared" si="195"/>
        <v>0.59</v>
      </c>
      <c r="AW92" s="25">
        <f t="shared" si="196"/>
        <v>5</v>
      </c>
      <c r="AX92" s="25">
        <f t="shared" si="197"/>
        <v>5</v>
      </c>
      <c r="AY92" s="25">
        <f t="shared" si="198"/>
        <v>5</v>
      </c>
    </row>
    <row r="93" spans="1:51" ht="13.15" customHeight="1">
      <c r="A93" s="27">
        <v>10146</v>
      </c>
      <c r="B93" s="27" t="s">
        <v>191</v>
      </c>
      <c r="C93" s="36" t="str">
        <f>Rollover!A93</f>
        <v>Toyota</v>
      </c>
      <c r="D93" s="36" t="str">
        <f>Rollover!B93</f>
        <v>Camry  Hybrid 4DR FWD</v>
      </c>
      <c r="E93" s="159" t="s">
        <v>94</v>
      </c>
      <c r="F93" s="160">
        <f>Rollover!C93</f>
        <v>2018</v>
      </c>
      <c r="G93" s="28">
        <v>139.798</v>
      </c>
      <c r="H93" s="29">
        <v>0.19600000000000001</v>
      </c>
      <c r="I93" s="29">
        <v>1167.473</v>
      </c>
      <c r="J93" s="29">
        <v>56.216000000000001</v>
      </c>
      <c r="K93" s="29">
        <v>23.190999999999999</v>
      </c>
      <c r="L93" s="29">
        <v>40.923000000000002</v>
      </c>
      <c r="M93" s="29">
        <v>1923.2919999999999</v>
      </c>
      <c r="N93" s="30">
        <v>2345.35</v>
      </c>
      <c r="O93" s="28">
        <v>334.92200000000003</v>
      </c>
      <c r="P93" s="29">
        <v>0.21099999999999999</v>
      </c>
      <c r="Q93" s="29">
        <v>605.83500000000004</v>
      </c>
      <c r="R93" s="29">
        <v>202.077</v>
      </c>
      <c r="S93" s="29">
        <v>17.747</v>
      </c>
      <c r="T93" s="29">
        <v>40.64</v>
      </c>
      <c r="U93" s="29">
        <v>1181.595</v>
      </c>
      <c r="V93" s="30">
        <v>1378.066</v>
      </c>
      <c r="W93" s="63">
        <f t="shared" si="170"/>
        <v>3.4334736376585189E-4</v>
      </c>
      <c r="X93" s="10">
        <f t="shared" si="171"/>
        <v>5.5147615514405786E-2</v>
      </c>
      <c r="Y93" s="10">
        <f t="shared" si="172"/>
        <v>2.7409775083591531E-4</v>
      </c>
      <c r="Z93" s="10">
        <f t="shared" si="173"/>
        <v>1.9579908772321684E-5</v>
      </c>
      <c r="AA93" s="10">
        <f t="shared" si="174"/>
        <v>5.5147615514405786E-2</v>
      </c>
      <c r="AB93" s="10">
        <f t="shared" si="175"/>
        <v>2.0598416006283083E-2</v>
      </c>
      <c r="AC93" s="10">
        <f t="shared" si="176"/>
        <v>2.0598416006283083E-2</v>
      </c>
      <c r="AD93" s="10">
        <f t="shared" si="177"/>
        <v>8.1986162696316266E-3</v>
      </c>
      <c r="AE93" s="10">
        <f t="shared" si="178"/>
        <v>1.0188487370947153E-2</v>
      </c>
      <c r="AF93" s="161">
        <f t="shared" si="179"/>
        <v>1.0188487370947153E-2</v>
      </c>
      <c r="AG93" s="125">
        <f t="shared" si="180"/>
        <v>1.3409899502707536E-2</v>
      </c>
      <c r="AH93" s="10">
        <f t="shared" si="181"/>
        <v>5.6706790580132352E-2</v>
      </c>
      <c r="AI93" s="10">
        <f t="shared" si="182"/>
        <v>1.7094426181842818E-4</v>
      </c>
      <c r="AJ93" s="10">
        <f t="shared" si="183"/>
        <v>3.7311572592277624E-5</v>
      </c>
      <c r="AK93" s="10">
        <f t="shared" si="184"/>
        <v>5.6706790580132352E-2</v>
      </c>
      <c r="AL93" s="10">
        <f t="shared" si="185"/>
        <v>1.6949607967175494E-2</v>
      </c>
      <c r="AM93" s="10">
        <f t="shared" si="186"/>
        <v>1.6949607967175494E-2</v>
      </c>
      <c r="AN93" s="10">
        <f t="shared" si="187"/>
        <v>7.4309507511929017E-3</v>
      </c>
      <c r="AO93" s="10">
        <f t="shared" si="188"/>
        <v>8.6205239747332799E-3</v>
      </c>
      <c r="AP93" s="161">
        <f t="shared" si="189"/>
        <v>8.6205239747332799E-3</v>
      </c>
      <c r="AQ93" s="63">
        <f t="shared" si="190"/>
        <v>8.4000000000000005E-2</v>
      </c>
      <c r="AR93" s="10">
        <f t="shared" si="191"/>
        <v>9.2999999999999999E-2</v>
      </c>
      <c r="AS93" s="10">
        <f t="shared" si="192"/>
        <v>8.8999999999999996E-2</v>
      </c>
      <c r="AT93" s="24">
        <f t="shared" si="193"/>
        <v>0.56000000000000005</v>
      </c>
      <c r="AU93" s="24">
        <f t="shared" si="194"/>
        <v>0.62</v>
      </c>
      <c r="AV93" s="24">
        <f t="shared" si="195"/>
        <v>0.59</v>
      </c>
      <c r="AW93" s="25">
        <f t="shared" si="196"/>
        <v>5</v>
      </c>
      <c r="AX93" s="25">
        <f t="shared" si="197"/>
        <v>5</v>
      </c>
      <c r="AY93" s="25">
        <f t="shared" si="198"/>
        <v>5</v>
      </c>
    </row>
    <row r="94" spans="1:51" ht="13.15" customHeight="1">
      <c r="A94" s="43">
        <v>10151</v>
      </c>
      <c r="B94" s="43" t="s">
        <v>205</v>
      </c>
      <c r="C94" s="36" t="str">
        <f>Rollover!A94</f>
        <v>Toyota</v>
      </c>
      <c r="D94" s="36" t="str">
        <f>Rollover!B94</f>
        <v>C-HR 5HB FWD</v>
      </c>
      <c r="E94" s="159" t="s">
        <v>94</v>
      </c>
      <c r="F94" s="160">
        <f>Rollover!C94</f>
        <v>2018</v>
      </c>
      <c r="G94" s="28">
        <v>132.62700000000001</v>
      </c>
      <c r="H94" s="29">
        <v>0.28399999999999997</v>
      </c>
      <c r="I94" s="29">
        <v>1114.9359999999999</v>
      </c>
      <c r="J94" s="29">
        <v>228.833</v>
      </c>
      <c r="K94" s="29">
        <v>25.673999999999999</v>
      </c>
      <c r="L94" s="29">
        <v>40.921999999999997</v>
      </c>
      <c r="M94" s="29">
        <v>1474.528</v>
      </c>
      <c r="N94" s="30">
        <v>1516.1120000000001</v>
      </c>
      <c r="O94" s="28">
        <v>207.441</v>
      </c>
      <c r="P94" s="29">
        <v>0.438</v>
      </c>
      <c r="Q94" s="29">
        <v>1034.9670000000001</v>
      </c>
      <c r="R94" s="29">
        <v>272.84399999999999</v>
      </c>
      <c r="S94" s="29">
        <v>18.716999999999999</v>
      </c>
      <c r="T94" s="29">
        <v>41.671999999999997</v>
      </c>
      <c r="U94" s="29">
        <v>1149.72</v>
      </c>
      <c r="V94" s="30">
        <v>951.29899999999998</v>
      </c>
      <c r="W94" s="63">
        <f t="shared" si="170"/>
        <v>2.6413344129843063E-4</v>
      </c>
      <c r="X94" s="10">
        <f t="shared" si="171"/>
        <v>6.4902734152616492E-2</v>
      </c>
      <c r="Y94" s="10">
        <f t="shared" si="172"/>
        <v>2.4195253635418034E-4</v>
      </c>
      <c r="Z94" s="10">
        <f t="shared" si="173"/>
        <v>2.9502040501279715E-5</v>
      </c>
      <c r="AA94" s="10">
        <f t="shared" si="174"/>
        <v>6.4902734152616492E-2</v>
      </c>
      <c r="AB94" s="10">
        <f t="shared" si="175"/>
        <v>2.8175865796335329E-2</v>
      </c>
      <c r="AC94" s="10">
        <f t="shared" si="176"/>
        <v>2.8175865796335329E-2</v>
      </c>
      <c r="AD94" s="10">
        <f t="shared" si="177"/>
        <v>6.5045002344532709E-3</v>
      </c>
      <c r="AE94" s="10">
        <f t="shared" si="178"/>
        <v>6.6456284675480244E-3</v>
      </c>
      <c r="AF94" s="161">
        <f t="shared" si="179"/>
        <v>6.6456284675480244E-3</v>
      </c>
      <c r="AG94" s="125">
        <f t="shared" si="180"/>
        <v>2.1081152336339722E-3</v>
      </c>
      <c r="AH94" s="10">
        <f t="shared" si="181"/>
        <v>8.5914963053337332E-2</v>
      </c>
      <c r="AI94" s="10">
        <f t="shared" si="182"/>
        <v>8.6132719495943656E-4</v>
      </c>
      <c r="AJ94" s="10">
        <f t="shared" si="183"/>
        <v>4.8719712244137643E-5</v>
      </c>
      <c r="AK94" s="10">
        <f t="shared" si="184"/>
        <v>8.5914963053337332E-2</v>
      </c>
      <c r="AL94" s="10">
        <f t="shared" si="185"/>
        <v>1.9854337597814693E-2</v>
      </c>
      <c r="AM94" s="10">
        <f t="shared" si="186"/>
        <v>1.9854337597814693E-2</v>
      </c>
      <c r="AN94" s="10">
        <f t="shared" si="187"/>
        <v>7.2539529602419009E-3</v>
      </c>
      <c r="AO94" s="10">
        <f t="shared" si="188"/>
        <v>6.2425445293409721E-3</v>
      </c>
      <c r="AP94" s="161">
        <f t="shared" si="189"/>
        <v>7.2539529602419009E-3</v>
      </c>
      <c r="AQ94" s="63">
        <f t="shared" si="190"/>
        <v>9.8000000000000004E-2</v>
      </c>
      <c r="AR94" s="10">
        <f t="shared" si="191"/>
        <v>0.112</v>
      </c>
      <c r="AS94" s="10">
        <f t="shared" si="192"/>
        <v>0.105</v>
      </c>
      <c r="AT94" s="24">
        <f t="shared" si="193"/>
        <v>0.65</v>
      </c>
      <c r="AU94" s="24">
        <f t="shared" si="194"/>
        <v>0.75</v>
      </c>
      <c r="AV94" s="24">
        <f t="shared" si="195"/>
        <v>0.7</v>
      </c>
      <c r="AW94" s="25">
        <f t="shared" si="196"/>
        <v>5</v>
      </c>
      <c r="AX94" s="25">
        <f t="shared" si="197"/>
        <v>4</v>
      </c>
      <c r="AY94" s="25">
        <f t="shared" si="198"/>
        <v>4</v>
      </c>
    </row>
    <row r="95" spans="1:51" ht="13.15" customHeight="1">
      <c r="A95" s="27">
        <v>9592</v>
      </c>
      <c r="B95" s="27" t="s">
        <v>185</v>
      </c>
      <c r="C95" s="36" t="str">
        <f>Rollover!A95</f>
        <v>Toyota</v>
      </c>
      <c r="D95" s="36" t="str">
        <f>Rollover!B95</f>
        <v>Prius c 5HB FWD</v>
      </c>
      <c r="E95" s="159" t="s">
        <v>94</v>
      </c>
      <c r="F95" s="160">
        <f>Rollover!C95</f>
        <v>2018</v>
      </c>
      <c r="G95" s="28">
        <v>291.83199999999999</v>
      </c>
      <c r="H95" s="29">
        <v>0.33</v>
      </c>
      <c r="I95" s="29">
        <v>1623.6220000000001</v>
      </c>
      <c r="J95" s="29">
        <v>604.06100000000004</v>
      </c>
      <c r="K95" s="29">
        <v>27.379000000000001</v>
      </c>
      <c r="L95" s="29">
        <v>36.249000000000002</v>
      </c>
      <c r="M95" s="29">
        <v>1301.902</v>
      </c>
      <c r="N95" s="30">
        <v>1819.8779999999999</v>
      </c>
      <c r="O95" s="28">
        <v>183.37299999999999</v>
      </c>
      <c r="P95" s="29">
        <v>0.32900000000000001</v>
      </c>
      <c r="Q95" s="29">
        <v>829.07100000000003</v>
      </c>
      <c r="R95" s="29">
        <v>182.43100000000001</v>
      </c>
      <c r="S95" s="29">
        <v>17.38</v>
      </c>
      <c r="T95" s="29">
        <v>44.962000000000003</v>
      </c>
      <c r="U95" s="29">
        <v>1544.5150000000001</v>
      </c>
      <c r="V95" s="30">
        <v>2166.16</v>
      </c>
      <c r="W95" s="63">
        <f t="shared" si="170"/>
        <v>8.1920989483264591E-3</v>
      </c>
      <c r="X95" s="10">
        <f t="shared" si="171"/>
        <v>7.0620545191386414E-2</v>
      </c>
      <c r="Y95" s="10">
        <f t="shared" si="172"/>
        <v>8.0940796438191086E-4</v>
      </c>
      <c r="Z95" s="10">
        <f t="shared" si="173"/>
        <v>7.1922094205693221E-5</v>
      </c>
      <c r="AA95" s="10">
        <f t="shared" si="174"/>
        <v>7.0620545191386414E-2</v>
      </c>
      <c r="AB95" s="10">
        <f t="shared" si="175"/>
        <v>3.4560436463148443E-2</v>
      </c>
      <c r="AC95" s="10">
        <f t="shared" si="176"/>
        <v>3.4560436463148443E-2</v>
      </c>
      <c r="AD95" s="10">
        <f t="shared" si="177"/>
        <v>5.9497904308175647E-3</v>
      </c>
      <c r="AE95" s="10">
        <f t="shared" si="178"/>
        <v>7.773033397890889E-3</v>
      </c>
      <c r="AF95" s="161">
        <f t="shared" si="179"/>
        <v>7.773033397890889E-3</v>
      </c>
      <c r="AG95" s="125">
        <f t="shared" si="180"/>
        <v>1.2301847849884489E-3</v>
      </c>
      <c r="AH95" s="10">
        <f t="shared" si="181"/>
        <v>7.0491435568372424E-2</v>
      </c>
      <c r="AI95" s="10">
        <f t="shared" si="182"/>
        <v>3.9651411332908602E-4</v>
      </c>
      <c r="AJ95" s="10">
        <f t="shared" si="183"/>
        <v>3.464802686692976E-5</v>
      </c>
      <c r="AK95" s="10">
        <f t="shared" si="184"/>
        <v>7.0491435568372424E-2</v>
      </c>
      <c r="AL95" s="10">
        <f t="shared" si="185"/>
        <v>1.5943747787179392E-2</v>
      </c>
      <c r="AM95" s="10">
        <f t="shared" si="186"/>
        <v>1.5943747787179392E-2</v>
      </c>
      <c r="AN95" s="10">
        <f t="shared" si="187"/>
        <v>9.7747102273046064E-3</v>
      </c>
      <c r="AO95" s="10">
        <f t="shared" si="188"/>
        <v>1.560397338755143E-2</v>
      </c>
      <c r="AP95" s="161">
        <f t="shared" si="189"/>
        <v>1.560397338755143E-2</v>
      </c>
      <c r="AQ95" s="63">
        <f t="shared" si="190"/>
        <v>0.11700000000000001</v>
      </c>
      <c r="AR95" s="10">
        <f t="shared" si="191"/>
        <v>0.10100000000000001</v>
      </c>
      <c r="AS95" s="10">
        <f t="shared" si="192"/>
        <v>0.109</v>
      </c>
      <c r="AT95" s="24">
        <f t="shared" si="193"/>
        <v>0.78</v>
      </c>
      <c r="AU95" s="24">
        <f t="shared" si="194"/>
        <v>0.67</v>
      </c>
      <c r="AV95" s="24">
        <f t="shared" si="195"/>
        <v>0.73</v>
      </c>
      <c r="AW95" s="25">
        <f t="shared" si="196"/>
        <v>4</v>
      </c>
      <c r="AX95" s="25">
        <f t="shared" si="197"/>
        <v>4</v>
      </c>
      <c r="AY95" s="25">
        <f t="shared" si="198"/>
        <v>4</v>
      </c>
    </row>
    <row r="96" spans="1:51" ht="13.15" customHeight="1">
      <c r="A96" s="43">
        <v>9012</v>
      </c>
      <c r="B96" s="43" t="s">
        <v>186</v>
      </c>
      <c r="C96" s="36" t="str">
        <f>Rollover!A96</f>
        <v>Toyota</v>
      </c>
      <c r="D96" s="36" t="str">
        <f>Rollover!B96</f>
        <v>Sienna Van AWD</v>
      </c>
      <c r="E96" s="159" t="s">
        <v>94</v>
      </c>
      <c r="F96" s="160">
        <f>Rollover!C96</f>
        <v>2018</v>
      </c>
      <c r="G96" s="18">
        <v>200.53700000000001</v>
      </c>
      <c r="H96" s="19">
        <v>0.27100000000000002</v>
      </c>
      <c r="I96" s="19">
        <v>1157.6120000000001</v>
      </c>
      <c r="J96" s="19">
        <v>222.35400000000001</v>
      </c>
      <c r="K96" s="19">
        <v>21.434000000000001</v>
      </c>
      <c r="L96" s="19">
        <v>40.822000000000003</v>
      </c>
      <c r="M96" s="19">
        <v>1465.58</v>
      </c>
      <c r="N96" s="20">
        <v>1365.037</v>
      </c>
      <c r="O96" s="18">
        <v>412.678</v>
      </c>
      <c r="P96" s="19">
        <v>0.35299999999999998</v>
      </c>
      <c r="Q96" s="19">
        <v>969.14800000000002</v>
      </c>
      <c r="R96" s="19">
        <v>356.64400000000001</v>
      </c>
      <c r="S96" s="19">
        <v>7.202</v>
      </c>
      <c r="T96" s="19">
        <v>46.622</v>
      </c>
      <c r="U96" s="19">
        <v>2687.3589999999999</v>
      </c>
      <c r="V96" s="20">
        <v>1355.569</v>
      </c>
      <c r="W96" s="63">
        <f t="shared" si="170"/>
        <v>1.8230738529254041E-3</v>
      </c>
      <c r="X96" s="10">
        <f t="shared" si="171"/>
        <v>6.3366590994446123E-2</v>
      </c>
      <c r="Y96" s="10">
        <f t="shared" si="172"/>
        <v>2.677547012178636E-4</v>
      </c>
      <c r="Z96" s="10">
        <f t="shared" si="173"/>
        <v>2.9051562138418022E-5</v>
      </c>
      <c r="AA96" s="10">
        <f t="shared" si="174"/>
        <v>6.3366590994446123E-2</v>
      </c>
      <c r="AB96" s="10">
        <f t="shared" si="175"/>
        <v>1.6298726625770119E-2</v>
      </c>
      <c r="AC96" s="10">
        <f t="shared" si="176"/>
        <v>1.6298726625770119E-2</v>
      </c>
      <c r="AD96" s="10">
        <f t="shared" si="177"/>
        <v>6.4745238775918406E-3</v>
      </c>
      <c r="AE96" s="10">
        <f t="shared" si="178"/>
        <v>6.146990076635989E-3</v>
      </c>
      <c r="AF96" s="161">
        <f t="shared" si="179"/>
        <v>6.4745238775918406E-3</v>
      </c>
      <c r="AG96" s="125">
        <f t="shared" si="180"/>
        <v>2.6679668526927929E-2</v>
      </c>
      <c r="AH96" s="10">
        <f t="shared" si="181"/>
        <v>7.3650981779484356E-2</v>
      </c>
      <c r="AI96" s="10">
        <f t="shared" si="182"/>
        <v>6.7217996651524052E-4</v>
      </c>
      <c r="AJ96" s="10">
        <f t="shared" si="183"/>
        <v>6.6819276979850837E-5</v>
      </c>
      <c r="AK96" s="10">
        <f t="shared" si="184"/>
        <v>7.3650981779484356E-2</v>
      </c>
      <c r="AL96" s="10">
        <f t="shared" si="185"/>
        <v>1.8939434565094948E-3</v>
      </c>
      <c r="AM96" s="10">
        <f t="shared" si="186"/>
        <v>1.8939434565094948E-3</v>
      </c>
      <c r="AN96" s="10">
        <f t="shared" si="187"/>
        <v>2.3035784317143999E-2</v>
      </c>
      <c r="AO96" s="10">
        <f t="shared" si="188"/>
        <v>8.4752649544900024E-3</v>
      </c>
      <c r="AP96" s="161">
        <f t="shared" si="189"/>
        <v>2.3035784317143999E-2</v>
      </c>
      <c r="AQ96" s="63">
        <f t="shared" si="190"/>
        <v>8.5999999999999993E-2</v>
      </c>
      <c r="AR96" s="10">
        <f t="shared" si="191"/>
        <v>0.121</v>
      </c>
      <c r="AS96" s="10">
        <f t="shared" si="192"/>
        <v>0.104</v>
      </c>
      <c r="AT96" s="24">
        <f t="shared" si="193"/>
        <v>0.56999999999999995</v>
      </c>
      <c r="AU96" s="24">
        <f t="shared" si="194"/>
        <v>0.81</v>
      </c>
      <c r="AV96" s="24">
        <f t="shared" si="195"/>
        <v>0.69</v>
      </c>
      <c r="AW96" s="25">
        <f t="shared" si="196"/>
        <v>5</v>
      </c>
      <c r="AX96" s="25">
        <f t="shared" si="197"/>
        <v>4</v>
      </c>
      <c r="AY96" s="25">
        <f t="shared" si="198"/>
        <v>4</v>
      </c>
    </row>
    <row r="97" spans="1:51" ht="13.15" customHeight="1">
      <c r="A97" s="43">
        <v>9012</v>
      </c>
      <c r="B97" s="43" t="s">
        <v>186</v>
      </c>
      <c r="C97" s="36" t="str">
        <f>Rollover!A97</f>
        <v>Toyota</v>
      </c>
      <c r="D97" s="36" t="str">
        <f>Rollover!B97</f>
        <v>Sienna Van FWD</v>
      </c>
      <c r="E97" s="159" t="s">
        <v>94</v>
      </c>
      <c r="F97" s="160">
        <f>Rollover!C97</f>
        <v>2018</v>
      </c>
      <c r="G97" s="18">
        <v>200.53700000000001</v>
      </c>
      <c r="H97" s="19">
        <v>0.27100000000000002</v>
      </c>
      <c r="I97" s="19">
        <v>1157.6120000000001</v>
      </c>
      <c r="J97" s="19">
        <v>222.35400000000001</v>
      </c>
      <c r="K97" s="19">
        <v>21.434000000000001</v>
      </c>
      <c r="L97" s="19">
        <v>40.822000000000003</v>
      </c>
      <c r="M97" s="19">
        <v>1465.58</v>
      </c>
      <c r="N97" s="20">
        <v>1365.037</v>
      </c>
      <c r="O97" s="18">
        <v>412.678</v>
      </c>
      <c r="P97" s="19">
        <v>0.35299999999999998</v>
      </c>
      <c r="Q97" s="19">
        <v>969.14800000000002</v>
      </c>
      <c r="R97" s="19">
        <v>356.64400000000001</v>
      </c>
      <c r="S97" s="19">
        <v>7.202</v>
      </c>
      <c r="T97" s="19">
        <v>46.622</v>
      </c>
      <c r="U97" s="19">
        <v>2687.3589999999999</v>
      </c>
      <c r="V97" s="20">
        <v>1355.569</v>
      </c>
      <c r="W97" s="63">
        <f t="shared" si="170"/>
        <v>1.8230738529254041E-3</v>
      </c>
      <c r="X97" s="10">
        <f t="shared" si="171"/>
        <v>6.3366590994446123E-2</v>
      </c>
      <c r="Y97" s="10">
        <f t="shared" si="172"/>
        <v>2.677547012178636E-4</v>
      </c>
      <c r="Z97" s="10">
        <f t="shared" si="173"/>
        <v>2.9051562138418022E-5</v>
      </c>
      <c r="AA97" s="10">
        <f t="shared" si="174"/>
        <v>6.3366590994446123E-2</v>
      </c>
      <c r="AB97" s="10">
        <f t="shared" si="175"/>
        <v>1.6298726625770119E-2</v>
      </c>
      <c r="AC97" s="10">
        <f t="shared" si="176"/>
        <v>1.6298726625770119E-2</v>
      </c>
      <c r="AD97" s="10">
        <f t="shared" si="177"/>
        <v>6.4745238775918406E-3</v>
      </c>
      <c r="AE97" s="10">
        <f t="shared" si="178"/>
        <v>6.146990076635989E-3</v>
      </c>
      <c r="AF97" s="161">
        <f t="shared" si="179"/>
        <v>6.4745238775918406E-3</v>
      </c>
      <c r="AG97" s="125">
        <f t="shared" si="180"/>
        <v>2.6679668526927929E-2</v>
      </c>
      <c r="AH97" s="10">
        <f t="shared" si="181"/>
        <v>7.3650981779484356E-2</v>
      </c>
      <c r="AI97" s="10">
        <f t="shared" si="182"/>
        <v>6.7217996651524052E-4</v>
      </c>
      <c r="AJ97" s="10">
        <f t="shared" si="183"/>
        <v>6.6819276979850837E-5</v>
      </c>
      <c r="AK97" s="10">
        <f t="shared" si="184"/>
        <v>7.3650981779484356E-2</v>
      </c>
      <c r="AL97" s="10">
        <f t="shared" si="185"/>
        <v>1.8939434565094948E-3</v>
      </c>
      <c r="AM97" s="10">
        <f t="shared" si="186"/>
        <v>1.8939434565094948E-3</v>
      </c>
      <c r="AN97" s="10">
        <f t="shared" si="187"/>
        <v>2.3035784317143999E-2</v>
      </c>
      <c r="AO97" s="10">
        <f t="shared" si="188"/>
        <v>8.4752649544900024E-3</v>
      </c>
      <c r="AP97" s="161">
        <f t="shared" si="189"/>
        <v>2.3035784317143999E-2</v>
      </c>
      <c r="AQ97" s="63">
        <f t="shared" si="190"/>
        <v>8.5999999999999993E-2</v>
      </c>
      <c r="AR97" s="10">
        <f t="shared" si="191"/>
        <v>0.121</v>
      </c>
      <c r="AS97" s="10">
        <f t="shared" si="192"/>
        <v>0.104</v>
      </c>
      <c r="AT97" s="24">
        <f t="shared" si="193"/>
        <v>0.56999999999999995</v>
      </c>
      <c r="AU97" s="24">
        <f t="shared" si="194"/>
        <v>0.81</v>
      </c>
      <c r="AV97" s="24">
        <f t="shared" si="195"/>
        <v>0.69</v>
      </c>
      <c r="AW97" s="25">
        <f t="shared" si="196"/>
        <v>5</v>
      </c>
      <c r="AX97" s="25">
        <f t="shared" si="197"/>
        <v>4</v>
      </c>
      <c r="AY97" s="25">
        <f t="shared" si="198"/>
        <v>4</v>
      </c>
    </row>
    <row r="98" spans="1:51" ht="13.15" customHeight="1">
      <c r="A98" s="43">
        <v>10137</v>
      </c>
      <c r="B98" s="43" t="s">
        <v>187</v>
      </c>
      <c r="C98" s="36" t="str">
        <f>Rollover!A98</f>
        <v>Volkswagen</v>
      </c>
      <c r="D98" s="36" t="str">
        <f>Rollover!B98</f>
        <v>Atlas SUV AWD</v>
      </c>
      <c r="E98" s="159" t="s">
        <v>94</v>
      </c>
      <c r="F98" s="160">
        <f>Rollover!C98</f>
        <v>2018</v>
      </c>
      <c r="G98" s="18">
        <v>232.23</v>
      </c>
      <c r="H98" s="19">
        <v>0.33600000000000002</v>
      </c>
      <c r="I98" s="19">
        <v>1961.492</v>
      </c>
      <c r="J98" s="19">
        <v>229.38</v>
      </c>
      <c r="K98" s="19">
        <v>24.251999999999999</v>
      </c>
      <c r="L98" s="19">
        <v>46.009</v>
      </c>
      <c r="M98" s="19">
        <v>145.708</v>
      </c>
      <c r="N98" s="20">
        <v>969.45799999999997</v>
      </c>
      <c r="O98" s="18">
        <v>137.53399999999999</v>
      </c>
      <c r="P98" s="19">
        <v>0.33500000000000002</v>
      </c>
      <c r="Q98" s="19">
        <v>801.54899999999998</v>
      </c>
      <c r="R98" s="19">
        <v>202.56</v>
      </c>
      <c r="S98" s="19">
        <v>16.52</v>
      </c>
      <c r="T98" s="19">
        <v>37.404000000000003</v>
      </c>
      <c r="U98" s="19">
        <v>692.91</v>
      </c>
      <c r="V98" s="20">
        <v>1026.354</v>
      </c>
      <c r="W98" s="63">
        <f t="shared" si="112"/>
        <v>3.3746479583336032E-3</v>
      </c>
      <c r="X98" s="10">
        <f t="shared" si="113"/>
        <v>7.1399801507878169E-2</v>
      </c>
      <c r="Y98" s="10">
        <f t="shared" si="114"/>
        <v>1.8039761009760729E-3</v>
      </c>
      <c r="Z98" s="10">
        <f t="shared" si="115"/>
        <v>2.9540391113181736E-5</v>
      </c>
      <c r="AA98" s="10">
        <f t="shared" si="116"/>
        <v>7.1399801507878169E-2</v>
      </c>
      <c r="AB98" s="10">
        <f t="shared" si="117"/>
        <v>2.3605326035631133E-2</v>
      </c>
      <c r="AC98" s="10">
        <f t="shared" si="118"/>
        <v>2.3605326035631133E-2</v>
      </c>
      <c r="AD98" s="10">
        <f t="shared" si="119"/>
        <v>3.2716294477213655E-3</v>
      </c>
      <c r="AE98" s="10">
        <f t="shared" si="120"/>
        <v>5.0106338627370559E-3</v>
      </c>
      <c r="AF98" s="161">
        <f t="shared" si="121"/>
        <v>5.0106338627370559E-3</v>
      </c>
      <c r="AG98" s="125">
        <f t="shared" si="122"/>
        <v>3.1669084978586055E-4</v>
      </c>
      <c r="AH98" s="10">
        <f t="shared" si="123"/>
        <v>7.1269376484937183E-2</v>
      </c>
      <c r="AI98" s="10">
        <f t="shared" si="124"/>
        <v>3.5744902874623464E-4</v>
      </c>
      <c r="AJ98" s="10">
        <f t="shared" si="125"/>
        <v>3.737957296080684E-5</v>
      </c>
      <c r="AK98" s="10">
        <f t="shared" si="126"/>
        <v>7.1269376484937183E-2</v>
      </c>
      <c r="AL98" s="10">
        <f t="shared" si="127"/>
        <v>1.3772643070569779E-2</v>
      </c>
      <c r="AM98" s="10">
        <f t="shared" si="128"/>
        <v>1.3772643070569779E-2</v>
      </c>
      <c r="AN98" s="10">
        <f t="shared" si="129"/>
        <v>5.132728870973477E-3</v>
      </c>
      <c r="AO98" s="10">
        <f t="shared" si="130"/>
        <v>6.6074973608085501E-3</v>
      </c>
      <c r="AP98" s="161">
        <f t="shared" si="131"/>
        <v>6.6074973608085501E-3</v>
      </c>
      <c r="AQ98" s="63">
        <f t="shared" si="132"/>
        <v>0.10100000000000001</v>
      </c>
      <c r="AR98" s="10">
        <f t="shared" si="133"/>
        <v>0.09</v>
      </c>
      <c r="AS98" s="10">
        <f t="shared" si="134"/>
        <v>9.6000000000000002E-2</v>
      </c>
      <c r="AT98" s="24">
        <f t="shared" si="135"/>
        <v>0.67</v>
      </c>
      <c r="AU98" s="24">
        <f t="shared" si="136"/>
        <v>0.6</v>
      </c>
      <c r="AV98" s="24">
        <f t="shared" si="137"/>
        <v>0.64</v>
      </c>
      <c r="AW98" s="25">
        <f t="shared" si="138"/>
        <v>4</v>
      </c>
      <c r="AX98" s="25">
        <f t="shared" si="139"/>
        <v>5</v>
      </c>
      <c r="AY98" s="25">
        <f t="shared" si="140"/>
        <v>5</v>
      </c>
    </row>
    <row r="99" spans="1:51" ht="13.15" customHeight="1">
      <c r="A99" s="27">
        <v>10137</v>
      </c>
      <c r="B99" s="27" t="s">
        <v>187</v>
      </c>
      <c r="C99" s="36" t="str">
        <f>Rollover!A99</f>
        <v>Volkswagen</v>
      </c>
      <c r="D99" s="36" t="str">
        <f>Rollover!B99</f>
        <v>Atlas SUV FWD</v>
      </c>
      <c r="E99" s="159" t="s">
        <v>94</v>
      </c>
      <c r="F99" s="160">
        <f>Rollover!C99</f>
        <v>2018</v>
      </c>
      <c r="G99" s="28">
        <v>232.23</v>
      </c>
      <c r="H99" s="29">
        <v>0.33600000000000002</v>
      </c>
      <c r="I99" s="29">
        <v>1961.492</v>
      </c>
      <c r="J99" s="29">
        <v>229.38</v>
      </c>
      <c r="K99" s="29">
        <v>24.251999999999999</v>
      </c>
      <c r="L99" s="29">
        <v>46.009</v>
      </c>
      <c r="M99" s="29">
        <v>145.708</v>
      </c>
      <c r="N99" s="30">
        <v>969.45799999999997</v>
      </c>
      <c r="O99" s="28">
        <v>137.53399999999999</v>
      </c>
      <c r="P99" s="29">
        <v>0.33500000000000002</v>
      </c>
      <c r="Q99" s="19">
        <v>801.54899999999998</v>
      </c>
      <c r="R99" s="19">
        <v>202.56</v>
      </c>
      <c r="S99" s="19">
        <v>16.52</v>
      </c>
      <c r="T99" s="19">
        <v>37.404000000000003</v>
      </c>
      <c r="U99" s="19">
        <v>692.91</v>
      </c>
      <c r="V99" s="20">
        <v>1026.354</v>
      </c>
      <c r="W99" s="63">
        <f t="shared" si="112"/>
        <v>3.3746479583336032E-3</v>
      </c>
      <c r="X99" s="10">
        <f t="shared" si="113"/>
        <v>7.1399801507878169E-2</v>
      </c>
      <c r="Y99" s="10">
        <f t="shared" si="114"/>
        <v>1.8039761009760729E-3</v>
      </c>
      <c r="Z99" s="10">
        <f t="shared" si="115"/>
        <v>2.9540391113181736E-5</v>
      </c>
      <c r="AA99" s="10">
        <f t="shared" si="116"/>
        <v>7.1399801507878169E-2</v>
      </c>
      <c r="AB99" s="10">
        <f t="shared" si="117"/>
        <v>2.3605326035631133E-2</v>
      </c>
      <c r="AC99" s="10">
        <f t="shared" si="118"/>
        <v>2.3605326035631133E-2</v>
      </c>
      <c r="AD99" s="10">
        <f t="shared" si="119"/>
        <v>3.2716294477213655E-3</v>
      </c>
      <c r="AE99" s="10">
        <f t="shared" si="120"/>
        <v>5.0106338627370559E-3</v>
      </c>
      <c r="AF99" s="161">
        <f t="shared" si="121"/>
        <v>5.0106338627370559E-3</v>
      </c>
      <c r="AG99" s="125">
        <f t="shared" si="122"/>
        <v>3.1669084978586055E-4</v>
      </c>
      <c r="AH99" s="10">
        <f t="shared" si="123"/>
        <v>7.1269376484937183E-2</v>
      </c>
      <c r="AI99" s="10">
        <f t="shared" si="124"/>
        <v>3.5744902874623464E-4</v>
      </c>
      <c r="AJ99" s="10">
        <f t="shared" si="125"/>
        <v>3.737957296080684E-5</v>
      </c>
      <c r="AK99" s="10">
        <f t="shared" si="126"/>
        <v>7.1269376484937183E-2</v>
      </c>
      <c r="AL99" s="10">
        <f t="shared" si="127"/>
        <v>1.3772643070569779E-2</v>
      </c>
      <c r="AM99" s="10">
        <f t="shared" si="128"/>
        <v>1.3772643070569779E-2</v>
      </c>
      <c r="AN99" s="10">
        <f t="shared" si="129"/>
        <v>5.132728870973477E-3</v>
      </c>
      <c r="AO99" s="10">
        <f t="shared" si="130"/>
        <v>6.6074973608085501E-3</v>
      </c>
      <c r="AP99" s="161">
        <f t="shared" si="131"/>
        <v>6.6074973608085501E-3</v>
      </c>
      <c r="AQ99" s="63">
        <f t="shared" si="132"/>
        <v>0.10100000000000001</v>
      </c>
      <c r="AR99" s="10">
        <f t="shared" si="133"/>
        <v>0.09</v>
      </c>
      <c r="AS99" s="10">
        <f t="shared" si="134"/>
        <v>9.6000000000000002E-2</v>
      </c>
      <c r="AT99" s="24">
        <f t="shared" si="135"/>
        <v>0.67</v>
      </c>
      <c r="AU99" s="24">
        <f t="shared" si="136"/>
        <v>0.6</v>
      </c>
      <c r="AV99" s="24">
        <f t="shared" si="137"/>
        <v>0.64</v>
      </c>
      <c r="AW99" s="25">
        <f t="shared" si="138"/>
        <v>4</v>
      </c>
      <c r="AX99" s="25">
        <f t="shared" si="139"/>
        <v>5</v>
      </c>
      <c r="AY99" s="25">
        <f t="shared" si="140"/>
        <v>5</v>
      </c>
    </row>
    <row r="100" spans="1:51" ht="13.15" customHeight="1">
      <c r="A100" s="27">
        <v>10185</v>
      </c>
      <c r="B100" s="27" t="s">
        <v>241</v>
      </c>
      <c r="C100" s="36" t="str">
        <f>Rollover!A100</f>
        <v>Volkswagen</v>
      </c>
      <c r="D100" s="36" t="str">
        <f>Rollover!B100</f>
        <v>Tiguan SUV AWD (Early Release)</v>
      </c>
      <c r="E100" s="159" t="s">
        <v>170</v>
      </c>
      <c r="F100" s="160">
        <f>Rollover!C100</f>
        <v>2018</v>
      </c>
      <c r="G100" s="28">
        <v>165.511</v>
      </c>
      <c r="H100" s="29">
        <v>0.52400000000000002</v>
      </c>
      <c r="I100" s="29">
        <v>1395.8430000000001</v>
      </c>
      <c r="J100" s="29">
        <v>87.001999999999995</v>
      </c>
      <c r="K100" s="29">
        <v>27.672999999999998</v>
      </c>
      <c r="L100" s="29">
        <v>67.036000000000001</v>
      </c>
      <c r="M100" s="29">
        <v>2308.596</v>
      </c>
      <c r="N100" s="30">
        <v>3623.4989999999998</v>
      </c>
      <c r="O100" s="28">
        <v>237.464</v>
      </c>
      <c r="P100" s="29">
        <v>0.45100000000000001</v>
      </c>
      <c r="Q100" s="29">
        <v>876.61699999999996</v>
      </c>
      <c r="R100" s="29">
        <v>470.16899999999998</v>
      </c>
      <c r="S100" s="29">
        <v>21.63</v>
      </c>
      <c r="T100" s="29">
        <v>42.679000000000002</v>
      </c>
      <c r="U100" s="29">
        <v>2319.569</v>
      </c>
      <c r="V100" s="30">
        <v>2009.5260000000001</v>
      </c>
      <c r="W100" s="63">
        <f t="shared" si="112"/>
        <v>7.70976393821678E-4</v>
      </c>
      <c r="X100" s="10">
        <f t="shared" si="113"/>
        <v>0.10017796054653361</v>
      </c>
      <c r="Y100" s="10">
        <f t="shared" si="114"/>
        <v>4.7138076753626065E-4</v>
      </c>
      <c r="Z100" s="10">
        <f t="shared" si="115"/>
        <v>2.1065133703722907E-5</v>
      </c>
      <c r="AA100" s="10">
        <f t="shared" si="116"/>
        <v>0.10017796054653361</v>
      </c>
      <c r="AB100" s="10">
        <f t="shared" si="117"/>
        <v>3.5769284054756802E-2</v>
      </c>
      <c r="AC100" s="10">
        <f t="shared" si="118"/>
        <v>3.5769284054756802E-2</v>
      </c>
      <c r="AD100" s="10">
        <f t="shared" si="119"/>
        <v>9.9976869490214001E-3</v>
      </c>
      <c r="AE100" s="10">
        <f t="shared" si="120"/>
        <v>1.9605787991525469E-2</v>
      </c>
      <c r="AF100" s="161">
        <f t="shared" si="121"/>
        <v>1.9605787991525469E-2</v>
      </c>
      <c r="AG100" s="125">
        <f t="shared" si="122"/>
        <v>3.6937956969641419E-3</v>
      </c>
      <c r="AH100" s="10">
        <f t="shared" si="123"/>
        <v>8.794640178706048E-2</v>
      </c>
      <c r="AI100" s="10">
        <f t="shared" si="124"/>
        <v>4.7432000760441159E-4</v>
      </c>
      <c r="AJ100" s="10">
        <f t="shared" si="125"/>
        <v>1.0250844385575902E-4</v>
      </c>
      <c r="AK100" s="10">
        <f t="shared" si="126"/>
        <v>8.794640178706048E-2</v>
      </c>
      <c r="AL100" s="10">
        <f t="shared" si="127"/>
        <v>3.1045591314937292E-2</v>
      </c>
      <c r="AM100" s="10">
        <f t="shared" si="128"/>
        <v>3.1045591314937292E-2</v>
      </c>
      <c r="AN100" s="10">
        <f t="shared" si="129"/>
        <v>1.750479914525754E-2</v>
      </c>
      <c r="AO100" s="10">
        <f t="shared" si="130"/>
        <v>1.387297953194435E-2</v>
      </c>
      <c r="AP100" s="161">
        <f t="shared" si="131"/>
        <v>1.750479914525754E-2</v>
      </c>
      <c r="AQ100" s="63">
        <f t="shared" si="132"/>
        <v>0.15</v>
      </c>
      <c r="AR100" s="10">
        <f t="shared" si="133"/>
        <v>0.13500000000000001</v>
      </c>
      <c r="AS100" s="10">
        <f t="shared" si="134"/>
        <v>0.14299999999999999</v>
      </c>
      <c r="AT100" s="24">
        <f t="shared" si="135"/>
        <v>1</v>
      </c>
      <c r="AU100" s="24">
        <f t="shared" si="136"/>
        <v>0.9</v>
      </c>
      <c r="AV100" s="24">
        <f t="shared" si="137"/>
        <v>0.95</v>
      </c>
      <c r="AW100" s="25">
        <f t="shared" si="138"/>
        <v>3</v>
      </c>
      <c r="AX100" s="25">
        <f t="shared" si="139"/>
        <v>4</v>
      </c>
      <c r="AY100" s="25">
        <f t="shared" si="140"/>
        <v>4</v>
      </c>
    </row>
    <row r="101" spans="1:51" ht="13.15" customHeight="1">
      <c r="A101" s="27">
        <v>10185</v>
      </c>
      <c r="B101" s="27" t="s">
        <v>241</v>
      </c>
      <c r="C101" s="36" t="str">
        <f>Rollover!A101</f>
        <v>Volkswagen</v>
      </c>
      <c r="D101" s="36" t="str">
        <f>Rollover!B101</f>
        <v>Tiguan SUV FWD (Early Release)</v>
      </c>
      <c r="E101" s="159" t="s">
        <v>170</v>
      </c>
      <c r="F101" s="160">
        <f>Rollover!C101</f>
        <v>2018</v>
      </c>
      <c r="G101" s="28">
        <v>165.511</v>
      </c>
      <c r="H101" s="29">
        <v>0.52400000000000002</v>
      </c>
      <c r="I101" s="29">
        <v>1395.8430000000001</v>
      </c>
      <c r="J101" s="29">
        <v>87.001999999999995</v>
      </c>
      <c r="K101" s="29">
        <v>27.672999999999998</v>
      </c>
      <c r="L101" s="29">
        <v>67.036000000000001</v>
      </c>
      <c r="M101" s="29">
        <v>2308.596</v>
      </c>
      <c r="N101" s="30">
        <v>3623.4989999999998</v>
      </c>
      <c r="O101" s="28">
        <v>237.464</v>
      </c>
      <c r="P101" s="29">
        <v>0.45100000000000001</v>
      </c>
      <c r="Q101" s="29">
        <v>876.61699999999996</v>
      </c>
      <c r="R101" s="29">
        <v>470.16899999999998</v>
      </c>
      <c r="S101" s="29">
        <v>21.63</v>
      </c>
      <c r="T101" s="29">
        <v>42.679000000000002</v>
      </c>
      <c r="U101" s="29">
        <v>2319.569</v>
      </c>
      <c r="V101" s="30">
        <v>2009.5260000000001</v>
      </c>
      <c r="W101" s="63">
        <f t="shared" si="112"/>
        <v>7.70976393821678E-4</v>
      </c>
      <c r="X101" s="10">
        <f t="shared" si="113"/>
        <v>0.10017796054653361</v>
      </c>
      <c r="Y101" s="10">
        <f t="shared" si="114"/>
        <v>4.7138076753626065E-4</v>
      </c>
      <c r="Z101" s="10">
        <f t="shared" si="115"/>
        <v>2.1065133703722907E-5</v>
      </c>
      <c r="AA101" s="10">
        <f t="shared" si="116"/>
        <v>0.10017796054653361</v>
      </c>
      <c r="AB101" s="10">
        <f t="shared" si="117"/>
        <v>3.5769284054756802E-2</v>
      </c>
      <c r="AC101" s="10">
        <f t="shared" si="118"/>
        <v>3.5769284054756802E-2</v>
      </c>
      <c r="AD101" s="10">
        <f t="shared" si="119"/>
        <v>9.9976869490214001E-3</v>
      </c>
      <c r="AE101" s="10">
        <f t="shared" si="120"/>
        <v>1.9605787991525469E-2</v>
      </c>
      <c r="AF101" s="161">
        <f t="shared" si="121"/>
        <v>1.9605787991525469E-2</v>
      </c>
      <c r="AG101" s="125">
        <f t="shared" si="122"/>
        <v>3.6937956969641419E-3</v>
      </c>
      <c r="AH101" s="10">
        <f t="shared" si="123"/>
        <v>8.794640178706048E-2</v>
      </c>
      <c r="AI101" s="10">
        <f t="shared" si="124"/>
        <v>4.7432000760441159E-4</v>
      </c>
      <c r="AJ101" s="10">
        <f t="shared" si="125"/>
        <v>1.0250844385575902E-4</v>
      </c>
      <c r="AK101" s="10">
        <f t="shared" si="126"/>
        <v>8.794640178706048E-2</v>
      </c>
      <c r="AL101" s="10">
        <f t="shared" si="127"/>
        <v>3.1045591314937292E-2</v>
      </c>
      <c r="AM101" s="10">
        <f t="shared" si="128"/>
        <v>3.1045591314937292E-2</v>
      </c>
      <c r="AN101" s="10">
        <f t="shared" si="129"/>
        <v>1.750479914525754E-2</v>
      </c>
      <c r="AO101" s="10">
        <f t="shared" si="130"/>
        <v>1.387297953194435E-2</v>
      </c>
      <c r="AP101" s="161">
        <f t="shared" si="131"/>
        <v>1.750479914525754E-2</v>
      </c>
      <c r="AQ101" s="63">
        <f t="shared" si="132"/>
        <v>0.15</v>
      </c>
      <c r="AR101" s="10">
        <f t="shared" si="133"/>
        <v>0.13500000000000001</v>
      </c>
      <c r="AS101" s="10">
        <f t="shared" si="134"/>
        <v>0.14299999999999999</v>
      </c>
      <c r="AT101" s="24">
        <f t="shared" si="135"/>
        <v>1</v>
      </c>
      <c r="AU101" s="24">
        <f t="shared" si="136"/>
        <v>0.9</v>
      </c>
      <c r="AV101" s="24">
        <f t="shared" si="137"/>
        <v>0.95</v>
      </c>
      <c r="AW101" s="25">
        <f t="shared" si="138"/>
        <v>3</v>
      </c>
      <c r="AX101" s="25">
        <f t="shared" si="139"/>
        <v>4</v>
      </c>
      <c r="AY101" s="25">
        <f t="shared" si="140"/>
        <v>4</v>
      </c>
    </row>
    <row r="102" spans="1:51" ht="13.15" customHeight="1">
      <c r="A102" s="27">
        <v>10180</v>
      </c>
      <c r="B102" s="27" t="s">
        <v>246</v>
      </c>
      <c r="C102" s="36" t="str">
        <f>Rollover!A102</f>
        <v>Volkswagen</v>
      </c>
      <c r="D102" s="36" t="str">
        <f>Rollover!B102</f>
        <v>Tiguan SUV AWD (Later Release)</v>
      </c>
      <c r="E102" s="159" t="s">
        <v>94</v>
      </c>
      <c r="F102" s="160">
        <f>Rollover!C102</f>
        <v>2018</v>
      </c>
      <c r="G102" s="28">
        <v>108.014</v>
      </c>
      <c r="H102" s="29">
        <v>0.315</v>
      </c>
      <c r="I102" s="29">
        <v>1654.3579999999999</v>
      </c>
      <c r="J102" s="29">
        <v>299.63299999999998</v>
      </c>
      <c r="K102" s="29">
        <v>28.428999999999998</v>
      </c>
      <c r="L102" s="29">
        <v>45.686</v>
      </c>
      <c r="M102" s="29">
        <v>2606.058</v>
      </c>
      <c r="N102" s="30">
        <v>2846.8519999999999</v>
      </c>
      <c r="O102" s="28">
        <v>209.66499999999999</v>
      </c>
      <c r="P102" s="29">
        <v>0.42699999999999999</v>
      </c>
      <c r="Q102" s="29">
        <v>987.04200000000003</v>
      </c>
      <c r="R102" s="29">
        <v>397.74</v>
      </c>
      <c r="S102" s="29">
        <v>14.49</v>
      </c>
      <c r="T102" s="29">
        <v>49.442</v>
      </c>
      <c r="U102" s="29">
        <v>2265.8470000000002</v>
      </c>
      <c r="V102" s="30">
        <v>2173.5790000000002</v>
      </c>
      <c r="W102" s="63">
        <f t="shared" ref="W102:W103" si="199">NORMDIST(LN(G102),7.45231,0.73998,1)</f>
        <v>9.076951990529305E-5</v>
      </c>
      <c r="X102" s="10">
        <f t="shared" ref="X102:X103" si="200">1/(1+EXP(3.2269-1.9688*H102))</f>
        <v>6.8706670906238165E-2</v>
      </c>
      <c r="Y102" s="10">
        <f t="shared" ref="Y102:Y103" si="201">1/(1+EXP(10.9745-2.375*I102/1000))</f>
        <v>8.706497560849642E-4</v>
      </c>
      <c r="Z102" s="10">
        <f t="shared" ref="Z102:Z103" si="202">1/(1+EXP(10.9745-2.375*J102/1000))</f>
        <v>3.4904090486758802E-5</v>
      </c>
      <c r="AA102" s="10">
        <f t="shared" ref="AA102:AA103" si="203">MAX(X102,Y102,Z102)</f>
        <v>6.8706670906238165E-2</v>
      </c>
      <c r="AB102" s="10">
        <f t="shared" ref="AB102:AB103" si="204">1/(1+EXP(12.597-0.05861*35-1.568*(K102^0.4612)))</f>
        <v>3.9032732200709117E-2</v>
      </c>
      <c r="AC102" s="10">
        <f t="shared" ref="AC102:AC103" si="205">AB102</f>
        <v>3.9032732200709117E-2</v>
      </c>
      <c r="AD102" s="10">
        <f t="shared" ref="AD102:AD103" si="206">1/(1+EXP(5.7949-0.5196*M102/1000))</f>
        <v>1.1649291234810668E-2</v>
      </c>
      <c r="AE102" s="10">
        <f t="shared" ref="AE102:AE103" si="207">1/(1+EXP(5.7949-0.5196*N102/1000))</f>
        <v>1.3181449266577328E-2</v>
      </c>
      <c r="AF102" s="161">
        <f t="shared" ref="AF102:AF103" si="208">MAX(AD102,AE102)</f>
        <v>1.3181449266577328E-2</v>
      </c>
      <c r="AG102" s="125">
        <f t="shared" ref="AG102:AG103" si="209">NORMDIST(LN(O102),7.45231,0.73998,1)</f>
        <v>2.2059570329016165E-3</v>
      </c>
      <c r="AH102" s="10">
        <f t="shared" ref="AH102:AH103" si="210">1/(1+EXP(3.2269-1.9688*P102))</f>
        <v>8.4229358939548499E-2</v>
      </c>
      <c r="AI102" s="10">
        <f t="shared" ref="AI102:AI103" si="211">1/(1+EXP(10.958-3.77*Q102/1000))</f>
        <v>7.1905624622804461E-4</v>
      </c>
      <c r="AJ102" s="10">
        <f t="shared" ref="AJ102:AJ103" si="212">1/(1+EXP(10.958-3.77*R102/1000))</f>
        <v>7.8015875579128519E-5</v>
      </c>
      <c r="AK102" s="10">
        <f t="shared" ref="AK102:AK103" si="213">MAX(AH102,AI102,AJ102)</f>
        <v>8.4229358939548499E-2</v>
      </c>
      <c r="AL102" s="10">
        <f t="shared" ref="AL102:AL103" si="214">1/(1+EXP(12.597-0.05861*35-1.568*((S102/0.817)^0.4612)))</f>
        <v>9.5712830262153752E-3</v>
      </c>
      <c r="AM102" s="10">
        <f t="shared" ref="AM102:AM103" si="215">AL102</f>
        <v>9.5712830262153752E-3</v>
      </c>
      <c r="AN102" s="10">
        <f t="shared" ref="AN102:AN103" si="216">1/(1+EXP(5.7949-0.7619*U102/1000))</f>
        <v>1.6814583159744292E-2</v>
      </c>
      <c r="AO102" s="10">
        <f t="shared" ref="AO102:AO103" si="217">1/(1+EXP(5.7949-0.7619*V102/1000))</f>
        <v>1.5691037263234606E-2</v>
      </c>
      <c r="AP102" s="161">
        <f t="shared" ref="AP102:AP103" si="218">MAX(AN102,AO102)</f>
        <v>1.6814583159744292E-2</v>
      </c>
      <c r="AQ102" s="63">
        <f t="shared" ref="AQ102:AQ103" si="219">ROUND(1-(1-W102)*(1-AA102)*(1-AC102)*(1-AF102),3)</f>
        <v>0.11700000000000001</v>
      </c>
      <c r="AR102" s="10">
        <f t="shared" ref="AR102:AR103" si="220">ROUND(1-(1-AG102)*(1-AK102)*(1-AM102)*(1-AP102),3)</f>
        <v>0.11</v>
      </c>
      <c r="AS102" s="10">
        <f t="shared" ref="AS102:AS103" si="221">ROUND(AVERAGE(AR102,AQ102),3)</f>
        <v>0.114</v>
      </c>
      <c r="AT102" s="24">
        <f t="shared" ref="AT102:AT103" si="222">ROUND(AQ102/0.15,2)</f>
        <v>0.78</v>
      </c>
      <c r="AU102" s="24">
        <f t="shared" ref="AU102:AU103" si="223">ROUND(AR102/0.15,2)</f>
        <v>0.73</v>
      </c>
      <c r="AV102" s="24">
        <f t="shared" ref="AV102:AV103" si="224">ROUND(AS102/0.15,2)</f>
        <v>0.76</v>
      </c>
      <c r="AW102" s="25">
        <f t="shared" ref="AW102:AW103" si="225">IF(AT102&lt;0.67,5,IF(AT102&lt;1,4,IF(AT102&lt;1.33,3,IF(AT102&lt;2.67,2,1))))</f>
        <v>4</v>
      </c>
      <c r="AX102" s="25">
        <f t="shared" ref="AX102:AX103" si="226">IF(AU102&lt;0.67,5,IF(AU102&lt;1,4,IF(AU102&lt;1.33,3,IF(AU102&lt;2.67,2,1))))</f>
        <v>4</v>
      </c>
      <c r="AY102" s="25">
        <f t="shared" ref="AY102:AY103" si="227">IF(AV102&lt;0.67,5,IF(AV102&lt;1,4,IF(AV102&lt;1.33,3,IF(AV102&lt;2.67,2,1))))</f>
        <v>4</v>
      </c>
    </row>
    <row r="103" spans="1:51" ht="13.15" customHeight="1">
      <c r="A103" s="27">
        <v>10180</v>
      </c>
      <c r="B103" s="27" t="s">
        <v>246</v>
      </c>
      <c r="C103" s="36" t="str">
        <f>Rollover!A103</f>
        <v>Volkswagen</v>
      </c>
      <c r="D103" s="36" t="str">
        <f>Rollover!B103</f>
        <v>Tiguan SUV FWD (Later Release)</v>
      </c>
      <c r="E103" s="159" t="s">
        <v>94</v>
      </c>
      <c r="F103" s="160">
        <f>Rollover!C103</f>
        <v>2018</v>
      </c>
      <c r="G103" s="18">
        <v>108.014</v>
      </c>
      <c r="H103" s="19">
        <v>0.315</v>
      </c>
      <c r="I103" s="19">
        <v>1654.3579999999999</v>
      </c>
      <c r="J103" s="19">
        <v>299.63299999999998</v>
      </c>
      <c r="K103" s="19">
        <v>28.428999999999998</v>
      </c>
      <c r="L103" s="19">
        <v>45.686</v>
      </c>
      <c r="M103" s="19">
        <v>2606.058</v>
      </c>
      <c r="N103" s="20">
        <v>2846.8519999999999</v>
      </c>
      <c r="O103" s="18">
        <v>209.66499999999999</v>
      </c>
      <c r="P103" s="19">
        <v>0.42699999999999999</v>
      </c>
      <c r="Q103" s="19">
        <v>987.04200000000003</v>
      </c>
      <c r="R103" s="19">
        <v>397.74</v>
      </c>
      <c r="S103" s="19">
        <v>14.49</v>
      </c>
      <c r="T103" s="19">
        <v>49.442</v>
      </c>
      <c r="U103" s="19">
        <v>2265.8470000000002</v>
      </c>
      <c r="V103" s="20">
        <v>2173.5790000000002</v>
      </c>
      <c r="W103" s="63">
        <f t="shared" si="199"/>
        <v>9.076951990529305E-5</v>
      </c>
      <c r="X103" s="10">
        <f t="shared" si="200"/>
        <v>6.8706670906238165E-2</v>
      </c>
      <c r="Y103" s="10">
        <f t="shared" si="201"/>
        <v>8.706497560849642E-4</v>
      </c>
      <c r="Z103" s="10">
        <f t="shared" si="202"/>
        <v>3.4904090486758802E-5</v>
      </c>
      <c r="AA103" s="10">
        <f t="shared" si="203"/>
        <v>6.8706670906238165E-2</v>
      </c>
      <c r="AB103" s="10">
        <f t="shared" si="204"/>
        <v>3.9032732200709117E-2</v>
      </c>
      <c r="AC103" s="10">
        <f t="shared" si="205"/>
        <v>3.9032732200709117E-2</v>
      </c>
      <c r="AD103" s="10">
        <f t="shared" si="206"/>
        <v>1.1649291234810668E-2</v>
      </c>
      <c r="AE103" s="10">
        <f t="shared" si="207"/>
        <v>1.3181449266577328E-2</v>
      </c>
      <c r="AF103" s="161">
        <f t="shared" si="208"/>
        <v>1.3181449266577328E-2</v>
      </c>
      <c r="AG103" s="125">
        <f t="shared" si="209"/>
        <v>2.2059570329016165E-3</v>
      </c>
      <c r="AH103" s="10">
        <f t="shared" si="210"/>
        <v>8.4229358939548499E-2</v>
      </c>
      <c r="AI103" s="10">
        <f t="shared" si="211"/>
        <v>7.1905624622804461E-4</v>
      </c>
      <c r="AJ103" s="10">
        <f t="shared" si="212"/>
        <v>7.8015875579128519E-5</v>
      </c>
      <c r="AK103" s="10">
        <f t="shared" si="213"/>
        <v>8.4229358939548499E-2</v>
      </c>
      <c r="AL103" s="10">
        <f t="shared" si="214"/>
        <v>9.5712830262153752E-3</v>
      </c>
      <c r="AM103" s="10">
        <f t="shared" si="215"/>
        <v>9.5712830262153752E-3</v>
      </c>
      <c r="AN103" s="10">
        <f t="shared" si="216"/>
        <v>1.6814583159744292E-2</v>
      </c>
      <c r="AO103" s="10">
        <f t="shared" si="217"/>
        <v>1.5691037263234606E-2</v>
      </c>
      <c r="AP103" s="161">
        <f t="shared" si="218"/>
        <v>1.6814583159744292E-2</v>
      </c>
      <c r="AQ103" s="63">
        <f t="shared" si="219"/>
        <v>0.11700000000000001</v>
      </c>
      <c r="AR103" s="10">
        <f t="shared" si="220"/>
        <v>0.11</v>
      </c>
      <c r="AS103" s="10">
        <f t="shared" si="221"/>
        <v>0.114</v>
      </c>
      <c r="AT103" s="24">
        <f t="shared" si="222"/>
        <v>0.78</v>
      </c>
      <c r="AU103" s="24">
        <f t="shared" si="223"/>
        <v>0.73</v>
      </c>
      <c r="AV103" s="24">
        <f t="shared" si="224"/>
        <v>0.76</v>
      </c>
      <c r="AW103" s="25">
        <f t="shared" si="225"/>
        <v>4</v>
      </c>
      <c r="AX103" s="25">
        <f t="shared" si="226"/>
        <v>4</v>
      </c>
      <c r="AY103" s="25">
        <f t="shared" si="227"/>
        <v>4</v>
      </c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03"/>
  <sheetViews>
    <sheetView workbookViewId="0">
      <pane xSplit="6" ySplit="2" topLeftCell="L66" activePane="bottomRight" state="frozen"/>
      <selection activeCell="A104" sqref="A104:XFD300"/>
      <selection pane="topRight" activeCell="A104" sqref="A104:XFD300"/>
      <selection pane="bottomLeft" activeCell="A104" sqref="A104:XFD300"/>
      <selection pane="bottomRight" activeCell="A100" sqref="A100:XFD103"/>
    </sheetView>
  </sheetViews>
  <sheetFormatPr defaultRowHeight="12.75"/>
  <cols>
    <col min="1" max="1" width="7.28515625" style="65" customWidth="1"/>
    <col min="2" max="2" width="9" style="65" bestFit="1" customWidth="1"/>
    <col min="3" max="3" width="13.5703125" style="42" bestFit="1" customWidth="1"/>
    <col min="4" max="4" width="36.140625" style="42" customWidth="1"/>
    <col min="5" max="5" width="6.5703125" style="42" bestFit="1" customWidth="1"/>
    <col min="6" max="6" width="5.7109375" style="42" customWidth="1"/>
    <col min="7" max="16" width="8.7109375" style="130" customWidth="1"/>
    <col min="17" max="20" width="9.140625" style="42" customWidth="1"/>
    <col min="21" max="21" width="10.7109375" style="42" customWidth="1"/>
    <col min="22" max="22" width="8.140625" style="42" customWidth="1"/>
    <col min="23" max="23" width="8" style="106" customWidth="1"/>
    <col min="24" max="24" width="10.140625" style="106" customWidth="1"/>
    <col min="25" max="25" width="9.140625" style="106" customWidth="1"/>
    <col min="26" max="26" width="8" style="106" customWidth="1"/>
    <col min="27" max="27" width="9.5703125" style="106" customWidth="1"/>
    <col min="28" max="28" width="6.140625" style="106" customWidth="1"/>
    <col min="29" max="29" width="5.7109375" style="2" customWidth="1"/>
    <col min="30" max="30" width="9" style="2" customWidth="1"/>
    <col min="31" max="31" width="8" style="1" customWidth="1"/>
    <col min="32" max="16384" width="9.140625" style="42"/>
  </cols>
  <sheetData>
    <row r="1" spans="1:50" s="38" customFormat="1">
      <c r="A1" s="14"/>
      <c r="B1" s="14"/>
      <c r="C1" s="17"/>
      <c r="D1" s="17"/>
      <c r="E1" s="33"/>
      <c r="F1" s="33"/>
      <c r="G1" s="52" t="s">
        <v>41</v>
      </c>
      <c r="H1" s="53"/>
      <c r="I1" s="53"/>
      <c r="J1" s="53"/>
      <c r="K1" s="54"/>
      <c r="L1" s="55" t="s">
        <v>42</v>
      </c>
      <c r="M1" s="56"/>
      <c r="N1" s="56"/>
      <c r="O1" s="56"/>
      <c r="P1" s="57"/>
      <c r="Q1" s="58" t="s">
        <v>43</v>
      </c>
      <c r="R1" s="59"/>
      <c r="S1" s="59"/>
      <c r="T1" s="59"/>
      <c r="U1" s="34" t="s">
        <v>42</v>
      </c>
      <c r="V1" s="35"/>
      <c r="W1" s="5" t="s">
        <v>13</v>
      </c>
      <c r="X1" s="5" t="s">
        <v>70</v>
      </c>
      <c r="Y1" s="5" t="s">
        <v>49</v>
      </c>
      <c r="Z1" s="5" t="s">
        <v>13</v>
      </c>
      <c r="AA1" s="5" t="s">
        <v>16</v>
      </c>
      <c r="AB1" s="5" t="s">
        <v>54</v>
      </c>
      <c r="AC1" s="25" t="s">
        <v>13</v>
      </c>
      <c r="AD1" s="25" t="s">
        <v>16</v>
      </c>
      <c r="AE1" s="25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3.75">
      <c r="A2" s="14" t="s">
        <v>27</v>
      </c>
      <c r="B2" s="14" t="s">
        <v>85</v>
      </c>
      <c r="C2" s="17" t="s">
        <v>19</v>
      </c>
      <c r="D2" s="17" t="s">
        <v>20</v>
      </c>
      <c r="E2" s="33" t="s">
        <v>77</v>
      </c>
      <c r="F2" s="33" t="s">
        <v>21</v>
      </c>
      <c r="G2" s="60" t="s">
        <v>59</v>
      </c>
      <c r="H2" s="61" t="s">
        <v>33</v>
      </c>
      <c r="I2" s="61" t="s">
        <v>10</v>
      </c>
      <c r="J2" s="61" t="s">
        <v>11</v>
      </c>
      <c r="K2" s="62" t="s">
        <v>12</v>
      </c>
      <c r="L2" s="60" t="s">
        <v>59</v>
      </c>
      <c r="M2" s="61" t="s">
        <v>33</v>
      </c>
      <c r="N2" s="61" t="s">
        <v>10</v>
      </c>
      <c r="O2" s="61" t="s">
        <v>39</v>
      </c>
      <c r="P2" s="62" t="s">
        <v>40</v>
      </c>
      <c r="Q2" s="6" t="s">
        <v>1</v>
      </c>
      <c r="R2" s="25" t="s">
        <v>3</v>
      </c>
      <c r="S2" s="25" t="s">
        <v>14</v>
      </c>
      <c r="T2" s="25" t="s">
        <v>15</v>
      </c>
      <c r="U2" s="25" t="s">
        <v>1</v>
      </c>
      <c r="V2" s="25" t="s">
        <v>15</v>
      </c>
      <c r="W2" s="5" t="s">
        <v>17</v>
      </c>
      <c r="X2" s="5" t="s">
        <v>17</v>
      </c>
      <c r="Y2" s="5" t="s">
        <v>17</v>
      </c>
      <c r="Z2" s="7" t="s">
        <v>67</v>
      </c>
      <c r="AA2" s="7" t="s">
        <v>67</v>
      </c>
      <c r="AB2" s="7" t="s">
        <v>67</v>
      </c>
      <c r="AC2" s="9" t="s">
        <v>45</v>
      </c>
      <c r="AD2" s="9" t="s">
        <v>45</v>
      </c>
      <c r="AE2" s="25" t="s">
        <v>45</v>
      </c>
      <c r="AF2" s="142"/>
      <c r="AG2" s="143"/>
      <c r="AH2" s="143"/>
      <c r="AI2" s="143"/>
      <c r="AJ2" s="143"/>
      <c r="AK2" s="22"/>
      <c r="AL2" s="22"/>
      <c r="AM2" s="2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>
      <c r="A3" s="43">
        <v>10170</v>
      </c>
      <c r="B3" s="43" t="s">
        <v>230</v>
      </c>
      <c r="C3" s="17" t="str">
        <f>Rollover!A3</f>
        <v>Audi</v>
      </c>
      <c r="D3" s="17" t="str">
        <f>Rollover!B3</f>
        <v xml:space="preserve">Q5 SUV AWD ( Early Release) </v>
      </c>
      <c r="E3" s="16" t="s">
        <v>178</v>
      </c>
      <c r="F3" s="17">
        <f>Rollover!C3</f>
        <v>2018</v>
      </c>
      <c r="G3" s="18">
        <v>60.191000000000003</v>
      </c>
      <c r="H3" s="19">
        <v>14.523</v>
      </c>
      <c r="I3" s="19">
        <v>13.093999999999999</v>
      </c>
      <c r="J3" s="19">
        <v>436.72800000000001</v>
      </c>
      <c r="K3" s="20">
        <v>1239.4349999999999</v>
      </c>
      <c r="L3" s="18">
        <v>184.59700000000001</v>
      </c>
      <c r="M3" s="19">
        <v>3.7050000000000001</v>
      </c>
      <c r="N3" s="19">
        <v>53.478999999999999</v>
      </c>
      <c r="O3" s="19">
        <v>3.8380000000000001</v>
      </c>
      <c r="P3" s="20">
        <v>3633.2220000000002</v>
      </c>
      <c r="Q3" s="63">
        <f t="shared" ref="Q3:Q22" si="0">NORMDIST(LN(G3),7.45231,0.73998,1)</f>
        <v>2.8990829882376258E-6</v>
      </c>
      <c r="R3" s="10">
        <f t="shared" ref="R3:R22" si="1">1/(1+EXP(5.3895-0.0919*H3))</f>
        <v>1.7042824322158912E-2</v>
      </c>
      <c r="S3" s="10">
        <f t="shared" ref="S3:S22" si="2">1/(1+EXP(6.04044-0.002133*J3))</f>
        <v>6.006435968880142E-3</v>
      </c>
      <c r="T3" s="10">
        <f t="shared" ref="T3:T22" si="3">1/(1+EXP(7.5969-0.0011*K3))</f>
        <v>1.9586846941474622E-3</v>
      </c>
      <c r="U3" s="10">
        <f t="shared" ref="U3:U22" si="4">NORMDIST(LN(L3),7.45231,0.73998,1)</f>
        <v>1.2672875192064328E-3</v>
      </c>
      <c r="V3" s="10">
        <f t="shared" ref="V3:V22" si="5">1/(1+EXP(6.3055-0.00094*P3))</f>
        <v>5.2636587156139045E-2</v>
      </c>
      <c r="W3" s="10">
        <f t="shared" ref="W3:W22" si="6">ROUND(1-(1-Q3)*(1-R3)*(1-S3)*(1-T3),3)</f>
        <v>2.5000000000000001E-2</v>
      </c>
      <c r="X3" s="10">
        <f t="shared" ref="X3:X22" si="7">IF(L3="N/A",L3,ROUND(1-(1-U3)*(1-V3),3))</f>
        <v>5.3999999999999999E-2</v>
      </c>
      <c r="Y3" s="10">
        <f t="shared" ref="Y3:Y22" si="8">ROUND(AVERAGE(W3:X3),3)</f>
        <v>0.04</v>
      </c>
      <c r="Z3" s="24">
        <f t="shared" ref="Z3:Z22" si="9">ROUND(W3/0.15,2)</f>
        <v>0.17</v>
      </c>
      <c r="AA3" s="24">
        <f t="shared" ref="AA3:AA22" si="10">IF(L3="N/A", L3, ROUND(X3/0.15,2))</f>
        <v>0.36</v>
      </c>
      <c r="AB3" s="24">
        <f t="shared" ref="AB3:AB22" si="11">ROUND(Y3/0.15,2)</f>
        <v>0.27</v>
      </c>
      <c r="AC3" s="25">
        <f t="shared" ref="AC3:AC22" si="12">IF(Z3&lt;0.67,5,IF(Z3&lt;1,4,IF(Z3&lt;1.33,3,IF(Z3&lt;2.67,2,1))))</f>
        <v>5</v>
      </c>
      <c r="AD3" s="25">
        <f t="shared" ref="AD3:AD22" si="13">IF(L3="N/A",L3,IF(AA3&lt;0.67,5,IF(AA3&lt;1,4,IF(AA3&lt;1.33,3,IF(AA3&lt;2.67,2,1)))))</f>
        <v>5</v>
      </c>
      <c r="AE3" s="25">
        <f t="shared" ref="AE3:AE22" si="14">IF(AB3&lt;0.67,5,IF(AB3&lt;1,4,IF(AB3&lt;1.33,3,IF(AB3&lt;2.67,2,1))))</f>
        <v>5</v>
      </c>
      <c r="AF3" s="21"/>
      <c r="AG3" s="23"/>
      <c r="AH3" s="23"/>
      <c r="AI3" s="23"/>
      <c r="AJ3" s="23"/>
      <c r="AK3" s="22"/>
      <c r="AL3" s="22"/>
      <c r="AM3" s="2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38" customFormat="1">
      <c r="A4" s="43"/>
      <c r="B4" s="43"/>
      <c r="C4" s="17" t="str">
        <f>Rollover!A4</f>
        <v>Audi</v>
      </c>
      <c r="D4" s="17" t="str">
        <f>Rollover!B4</f>
        <v>SQ5 SUV AWD (just rollover)</v>
      </c>
      <c r="E4" s="16"/>
      <c r="F4" s="17">
        <f>Rollover!C4</f>
        <v>2018</v>
      </c>
      <c r="G4" s="18"/>
      <c r="H4" s="19"/>
      <c r="I4" s="19"/>
      <c r="J4" s="19"/>
      <c r="K4" s="20"/>
      <c r="L4" s="18"/>
      <c r="M4" s="19"/>
      <c r="N4" s="19"/>
      <c r="O4" s="19"/>
      <c r="P4" s="20"/>
      <c r="Q4" s="63" t="e">
        <f t="shared" si="0"/>
        <v>#NUM!</v>
      </c>
      <c r="R4" s="10">
        <f t="shared" si="1"/>
        <v>4.5435171224880964E-3</v>
      </c>
      <c r="S4" s="10">
        <f t="shared" si="2"/>
        <v>2.3748578822706131E-3</v>
      </c>
      <c r="T4" s="10">
        <f t="shared" si="3"/>
        <v>5.0175335722563109E-4</v>
      </c>
      <c r="U4" s="10" t="e">
        <f t="shared" si="4"/>
        <v>#NUM!</v>
      </c>
      <c r="V4" s="10">
        <f t="shared" si="5"/>
        <v>1.8229037773026034E-3</v>
      </c>
      <c r="W4" s="10" t="e">
        <f t="shared" si="6"/>
        <v>#NUM!</v>
      </c>
      <c r="X4" s="10" t="e">
        <f t="shared" si="7"/>
        <v>#NUM!</v>
      </c>
      <c r="Y4" s="10" t="e">
        <f t="shared" si="8"/>
        <v>#NUM!</v>
      </c>
      <c r="Z4" s="24" t="e">
        <f t="shared" si="9"/>
        <v>#NUM!</v>
      </c>
      <c r="AA4" s="24" t="e">
        <f t="shared" si="10"/>
        <v>#NUM!</v>
      </c>
      <c r="AB4" s="24" t="e">
        <f t="shared" si="11"/>
        <v>#NUM!</v>
      </c>
      <c r="AC4" s="25" t="e">
        <f t="shared" si="12"/>
        <v>#NUM!</v>
      </c>
      <c r="AD4" s="25" t="e">
        <f t="shared" si="13"/>
        <v>#NUM!</v>
      </c>
      <c r="AE4" s="25" t="e">
        <f t="shared" si="14"/>
        <v>#NUM!</v>
      </c>
      <c r="AF4" s="31"/>
      <c r="AG4" s="3"/>
      <c r="AH4" s="3"/>
      <c r="AI4" s="3"/>
      <c r="AJ4" s="3"/>
      <c r="AK4" s="32"/>
      <c r="AL4" s="32"/>
      <c r="AM4" s="3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3.15" customHeight="1">
      <c r="A5" s="43">
        <v>10170</v>
      </c>
      <c r="B5" s="43" t="s">
        <v>230</v>
      </c>
      <c r="C5" s="17" t="str">
        <f>Rollover!A5</f>
        <v>Audi</v>
      </c>
      <c r="D5" s="17" t="str">
        <f>Rollover!B5</f>
        <v>Q5 SUV AWD ( Later Release)</v>
      </c>
      <c r="E5" s="16" t="s">
        <v>178</v>
      </c>
      <c r="F5" s="17">
        <f>Rollover!C5</f>
        <v>2018</v>
      </c>
      <c r="G5" s="18">
        <v>60.191000000000003</v>
      </c>
      <c r="H5" s="19">
        <v>14.523</v>
      </c>
      <c r="I5" s="19">
        <v>13.093999999999999</v>
      </c>
      <c r="J5" s="19">
        <v>436.72800000000001</v>
      </c>
      <c r="K5" s="20">
        <v>1239.4349999999999</v>
      </c>
      <c r="L5" s="18">
        <v>184.59700000000001</v>
      </c>
      <c r="M5" s="19">
        <v>3.7050000000000001</v>
      </c>
      <c r="N5" s="19">
        <v>53.478999999999999</v>
      </c>
      <c r="O5" s="19">
        <v>3.8380000000000001</v>
      </c>
      <c r="P5" s="20">
        <v>3633.2220000000002</v>
      </c>
      <c r="Q5" s="63">
        <f t="shared" si="0"/>
        <v>2.8990829882376258E-6</v>
      </c>
      <c r="R5" s="10">
        <f t="shared" si="1"/>
        <v>1.7042824322158912E-2</v>
      </c>
      <c r="S5" s="10">
        <f t="shared" si="2"/>
        <v>6.006435968880142E-3</v>
      </c>
      <c r="T5" s="10">
        <f t="shared" si="3"/>
        <v>1.9586846941474622E-3</v>
      </c>
      <c r="U5" s="10">
        <f t="shared" si="4"/>
        <v>1.2672875192064328E-3</v>
      </c>
      <c r="V5" s="10">
        <f t="shared" si="5"/>
        <v>5.2636587156139045E-2</v>
      </c>
      <c r="W5" s="10">
        <f t="shared" si="6"/>
        <v>2.5000000000000001E-2</v>
      </c>
      <c r="X5" s="10">
        <f t="shared" si="7"/>
        <v>5.3999999999999999E-2</v>
      </c>
      <c r="Y5" s="10">
        <f t="shared" si="8"/>
        <v>0.04</v>
      </c>
      <c r="Z5" s="24">
        <f t="shared" si="9"/>
        <v>0.17</v>
      </c>
      <c r="AA5" s="24">
        <f t="shared" si="10"/>
        <v>0.36</v>
      </c>
      <c r="AB5" s="24">
        <f t="shared" si="11"/>
        <v>0.27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3"/>
      <c r="AH5" s="23"/>
      <c r="AI5" s="23"/>
      <c r="AJ5" s="23"/>
      <c r="AK5" s="22"/>
      <c r="AL5" s="22"/>
      <c r="AM5" s="2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>
      <c r="A6" s="43">
        <v>11824</v>
      </c>
      <c r="B6" s="43" t="s">
        <v>210</v>
      </c>
      <c r="C6" s="17" t="str">
        <f>Rollover!A6</f>
        <v>Audi</v>
      </c>
      <c r="D6" s="17" t="str">
        <f>Rollover!B6</f>
        <v>Q7 SUV AWD</v>
      </c>
      <c r="E6" s="16" t="s">
        <v>94</v>
      </c>
      <c r="F6" s="17">
        <f>Rollover!C6</f>
        <v>2018</v>
      </c>
      <c r="G6" s="18">
        <v>80.709000000000003</v>
      </c>
      <c r="H6" s="19">
        <v>20.228000000000002</v>
      </c>
      <c r="I6" s="19">
        <v>23.411000000000001</v>
      </c>
      <c r="J6" s="19">
        <v>504.10199999999998</v>
      </c>
      <c r="K6" s="20">
        <v>1109.95</v>
      </c>
      <c r="L6" s="18">
        <v>76.408000000000001</v>
      </c>
      <c r="M6" s="19">
        <v>9.75</v>
      </c>
      <c r="N6" s="19">
        <v>40.58</v>
      </c>
      <c r="O6" s="19">
        <v>34.116999999999997</v>
      </c>
      <c r="P6" s="20">
        <v>3166.74</v>
      </c>
      <c r="Q6" s="63">
        <f t="shared" si="0"/>
        <v>1.7576966593951962E-5</v>
      </c>
      <c r="R6" s="10">
        <f t="shared" si="1"/>
        <v>2.8455467093764838E-2</v>
      </c>
      <c r="S6" s="10">
        <f t="shared" si="2"/>
        <v>6.9282859642979438E-3</v>
      </c>
      <c r="T6" s="10">
        <f t="shared" si="3"/>
        <v>1.6991017551828168E-3</v>
      </c>
      <c r="U6" s="10">
        <f t="shared" si="4"/>
        <v>1.2699456221068419E-5</v>
      </c>
      <c r="V6" s="10">
        <f t="shared" si="5"/>
        <v>3.4597476208998043E-2</v>
      </c>
      <c r="W6" s="10">
        <f t="shared" si="6"/>
        <v>3.6999999999999998E-2</v>
      </c>
      <c r="X6" s="10">
        <f t="shared" si="7"/>
        <v>3.5000000000000003E-2</v>
      </c>
      <c r="Y6" s="10">
        <f t="shared" si="8"/>
        <v>3.5999999999999997E-2</v>
      </c>
      <c r="Z6" s="24">
        <f t="shared" si="9"/>
        <v>0.25</v>
      </c>
      <c r="AA6" s="24">
        <f t="shared" si="10"/>
        <v>0.23</v>
      </c>
      <c r="AB6" s="24">
        <f t="shared" si="11"/>
        <v>0.24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3"/>
      <c r="AH6" s="23"/>
      <c r="AI6" s="23"/>
      <c r="AJ6" s="23"/>
      <c r="AK6" s="22"/>
      <c r="AL6" s="22"/>
      <c r="AM6" s="2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>
      <c r="A7" s="43">
        <v>10176</v>
      </c>
      <c r="B7" s="43" t="s">
        <v>233</v>
      </c>
      <c r="C7" s="16" t="str">
        <f>Rollover!A7</f>
        <v>BMW</v>
      </c>
      <c r="D7" s="16" t="str">
        <f>Rollover!B7</f>
        <v>X1 SUV AWD</v>
      </c>
      <c r="E7" s="16" t="s">
        <v>94</v>
      </c>
      <c r="F7" s="17">
        <f>Rollover!C7</f>
        <v>2018</v>
      </c>
      <c r="G7" s="18">
        <v>143.06</v>
      </c>
      <c r="H7" s="19">
        <v>21.366</v>
      </c>
      <c r="I7" s="19">
        <v>25.291</v>
      </c>
      <c r="J7" s="19">
        <v>683.05499999999995</v>
      </c>
      <c r="K7" s="20">
        <v>2161.1210000000001</v>
      </c>
      <c r="L7" s="18">
        <v>192.85900000000001</v>
      </c>
      <c r="M7" s="19">
        <v>31.997</v>
      </c>
      <c r="N7" s="19">
        <v>64.576999999999998</v>
      </c>
      <c r="O7" s="19">
        <v>21.581</v>
      </c>
      <c r="P7" s="20">
        <v>2834.2829999999999</v>
      </c>
      <c r="Q7" s="63">
        <f t="shared" si="0"/>
        <v>3.8457224012471272E-4</v>
      </c>
      <c r="R7" s="10">
        <f t="shared" si="1"/>
        <v>3.1493787293397246E-2</v>
      </c>
      <c r="S7" s="10">
        <f t="shared" si="2"/>
        <v>1.0115857313643888E-2</v>
      </c>
      <c r="T7" s="10">
        <f t="shared" si="3"/>
        <v>5.3800293264922843E-3</v>
      </c>
      <c r="U7" s="10">
        <f t="shared" si="4"/>
        <v>1.5381287649414376E-3</v>
      </c>
      <c r="V7" s="10">
        <f t="shared" si="5"/>
        <v>2.5549051748071587E-2</v>
      </c>
      <c r="W7" s="10">
        <f t="shared" si="6"/>
        <v>4.7E-2</v>
      </c>
      <c r="X7" s="10">
        <f t="shared" si="7"/>
        <v>2.7E-2</v>
      </c>
      <c r="Y7" s="10">
        <f t="shared" si="8"/>
        <v>3.6999999999999998E-2</v>
      </c>
      <c r="Z7" s="24">
        <f t="shared" si="9"/>
        <v>0.31</v>
      </c>
      <c r="AA7" s="24">
        <f t="shared" si="10"/>
        <v>0.18</v>
      </c>
      <c r="AB7" s="24">
        <f t="shared" si="11"/>
        <v>0.25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3"/>
      <c r="AH7" s="23"/>
      <c r="AI7" s="23"/>
      <c r="AJ7" s="23"/>
      <c r="AK7" s="22"/>
      <c r="AL7" s="22"/>
      <c r="AM7" s="22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>
      <c r="A8" s="43">
        <v>10176</v>
      </c>
      <c r="B8" s="43" t="s">
        <v>233</v>
      </c>
      <c r="C8" s="17" t="str">
        <f>Rollover!A8</f>
        <v>BMW</v>
      </c>
      <c r="D8" s="17" t="str">
        <f>Rollover!B8</f>
        <v>X1 SUV FWD</v>
      </c>
      <c r="E8" s="16" t="s">
        <v>94</v>
      </c>
      <c r="F8" s="17">
        <f>Rollover!C8</f>
        <v>2018</v>
      </c>
      <c r="G8" s="18">
        <v>143.06</v>
      </c>
      <c r="H8" s="19">
        <v>21.366</v>
      </c>
      <c r="I8" s="19">
        <v>25.291</v>
      </c>
      <c r="J8" s="19">
        <v>683.05499999999995</v>
      </c>
      <c r="K8" s="20">
        <v>2161.1210000000001</v>
      </c>
      <c r="L8" s="18">
        <v>192.85900000000001</v>
      </c>
      <c r="M8" s="19">
        <v>31.997</v>
      </c>
      <c r="N8" s="19">
        <v>64.576999999999998</v>
      </c>
      <c r="O8" s="19">
        <v>21.581</v>
      </c>
      <c r="P8" s="20">
        <v>2834.2829999999999</v>
      </c>
      <c r="Q8" s="63">
        <f t="shared" si="0"/>
        <v>3.8457224012471272E-4</v>
      </c>
      <c r="R8" s="10">
        <f t="shared" si="1"/>
        <v>3.1493787293397246E-2</v>
      </c>
      <c r="S8" s="10">
        <f t="shared" si="2"/>
        <v>1.0115857313643888E-2</v>
      </c>
      <c r="T8" s="10">
        <f t="shared" si="3"/>
        <v>5.3800293264922843E-3</v>
      </c>
      <c r="U8" s="10">
        <f t="shared" si="4"/>
        <v>1.5381287649414376E-3</v>
      </c>
      <c r="V8" s="10">
        <f t="shared" si="5"/>
        <v>2.5549051748071587E-2</v>
      </c>
      <c r="W8" s="10">
        <f t="shared" si="6"/>
        <v>4.7E-2</v>
      </c>
      <c r="X8" s="10">
        <f t="shared" si="7"/>
        <v>2.7E-2</v>
      </c>
      <c r="Y8" s="10">
        <f t="shared" si="8"/>
        <v>3.6999999999999998E-2</v>
      </c>
      <c r="Z8" s="24">
        <f t="shared" si="9"/>
        <v>0.31</v>
      </c>
      <c r="AA8" s="24">
        <f t="shared" si="10"/>
        <v>0.18</v>
      </c>
      <c r="AB8" s="24">
        <f t="shared" si="11"/>
        <v>0.25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3"/>
      <c r="AH8" s="23"/>
      <c r="AI8" s="23"/>
      <c r="AJ8" s="23"/>
      <c r="AK8" s="22"/>
      <c r="AL8" s="22"/>
      <c r="AM8" s="22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>
      <c r="A9" s="27">
        <v>10313</v>
      </c>
      <c r="B9" s="27" t="s">
        <v>285</v>
      </c>
      <c r="C9" s="17" t="str">
        <f>Rollover!A9</f>
        <v>Chevrolet</v>
      </c>
      <c r="D9" s="17" t="str">
        <f>Rollover!B9</f>
        <v>Bolt EV 5 HB FWD</v>
      </c>
      <c r="E9" s="16" t="s">
        <v>94</v>
      </c>
      <c r="F9" s="17">
        <f>Rollover!C9</f>
        <v>2018</v>
      </c>
      <c r="G9" s="28">
        <v>73.954999999999998</v>
      </c>
      <c r="H9" s="29">
        <v>27.542999999999999</v>
      </c>
      <c r="I9" s="29">
        <v>24.58</v>
      </c>
      <c r="J9" s="29">
        <v>586.46500000000003</v>
      </c>
      <c r="K9" s="30">
        <v>1320.3969999999999</v>
      </c>
      <c r="L9" s="28">
        <v>205.03800000000001</v>
      </c>
      <c r="M9" s="29">
        <v>22.79</v>
      </c>
      <c r="N9" s="29">
        <v>59.348999999999997</v>
      </c>
      <c r="O9" s="29">
        <v>25.247</v>
      </c>
      <c r="P9" s="30">
        <v>4352.33</v>
      </c>
      <c r="Q9" s="63">
        <f t="shared" si="0"/>
        <v>1.0437417259805148E-5</v>
      </c>
      <c r="R9" s="10">
        <f t="shared" si="1"/>
        <v>5.4253949286533314E-2</v>
      </c>
      <c r="S9" s="10">
        <f t="shared" si="2"/>
        <v>8.2479359863739683E-3</v>
      </c>
      <c r="T9" s="10">
        <f t="shared" si="3"/>
        <v>2.1407344047058275E-3</v>
      </c>
      <c r="U9" s="10">
        <f t="shared" si="4"/>
        <v>2.0057261935478798E-3</v>
      </c>
      <c r="V9" s="10">
        <f t="shared" si="5"/>
        <v>9.8472804102518172E-2</v>
      </c>
      <c r="W9" s="10">
        <f t="shared" si="6"/>
        <v>6.4000000000000001E-2</v>
      </c>
      <c r="X9" s="10">
        <f t="shared" si="7"/>
        <v>0.1</v>
      </c>
      <c r="Y9" s="10">
        <f t="shared" si="8"/>
        <v>8.2000000000000003E-2</v>
      </c>
      <c r="Z9" s="24">
        <f t="shared" si="9"/>
        <v>0.43</v>
      </c>
      <c r="AA9" s="24">
        <f t="shared" si="10"/>
        <v>0.67</v>
      </c>
      <c r="AB9" s="24">
        <f t="shared" si="11"/>
        <v>0.55000000000000004</v>
      </c>
      <c r="AC9" s="25">
        <f t="shared" si="12"/>
        <v>5</v>
      </c>
      <c r="AD9" s="25">
        <f t="shared" si="13"/>
        <v>4</v>
      </c>
      <c r="AE9" s="25">
        <f t="shared" si="14"/>
        <v>5</v>
      </c>
      <c r="AF9" s="21"/>
      <c r="AG9" s="23"/>
      <c r="AH9" s="23"/>
      <c r="AI9" s="23"/>
      <c r="AJ9" s="23"/>
      <c r="AK9" s="22"/>
      <c r="AL9" s="22"/>
      <c r="AM9" s="22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>
      <c r="A10" s="43">
        <v>9968</v>
      </c>
      <c r="B10" s="43" t="s">
        <v>169</v>
      </c>
      <c r="C10" s="17" t="str">
        <f>Rollover!A10</f>
        <v>Chevrolet</v>
      </c>
      <c r="D10" s="17" t="str">
        <f>Rollover!B10</f>
        <v>Camaro SS 2DR RWD (wo recaro seats)</v>
      </c>
      <c r="E10" s="16" t="s">
        <v>170</v>
      </c>
      <c r="F10" s="17">
        <f>Rollover!C10</f>
        <v>2018</v>
      </c>
      <c r="G10" s="18">
        <v>233.22300000000001</v>
      </c>
      <c r="H10" s="19">
        <v>25.251999999999999</v>
      </c>
      <c r="I10" s="19">
        <v>32.625</v>
      </c>
      <c r="J10" s="19">
        <v>687.63300000000004</v>
      </c>
      <c r="K10" s="20">
        <v>886.66600000000005</v>
      </c>
      <c r="L10" s="18">
        <v>285.07</v>
      </c>
      <c r="M10" s="19">
        <v>28.375</v>
      </c>
      <c r="N10" s="19">
        <v>45.710999999999999</v>
      </c>
      <c r="O10" s="19">
        <v>21.943999999999999</v>
      </c>
      <c r="P10" s="20">
        <v>2271.6970000000001</v>
      </c>
      <c r="Q10" s="63">
        <f t="shared" si="0"/>
        <v>3.4337567387961779E-3</v>
      </c>
      <c r="R10" s="10">
        <f t="shared" si="1"/>
        <v>4.4410979535715024E-2</v>
      </c>
      <c r="S10" s="10">
        <f t="shared" si="2"/>
        <v>1.0214107354387351E-2</v>
      </c>
      <c r="T10" s="10">
        <f t="shared" si="3"/>
        <v>1.3295724466533001E-3</v>
      </c>
      <c r="U10" s="10">
        <f t="shared" si="4"/>
        <v>7.5094259578939058E-3</v>
      </c>
      <c r="V10" s="10">
        <f t="shared" si="5"/>
        <v>1.5215550502028738E-2</v>
      </c>
      <c r="W10" s="10">
        <f t="shared" si="6"/>
        <v>5.8999999999999997E-2</v>
      </c>
      <c r="X10" s="10">
        <f t="shared" si="7"/>
        <v>2.3E-2</v>
      </c>
      <c r="Y10" s="10">
        <f t="shared" si="8"/>
        <v>4.1000000000000002E-2</v>
      </c>
      <c r="Z10" s="24">
        <f t="shared" si="9"/>
        <v>0.39</v>
      </c>
      <c r="AA10" s="24">
        <f t="shared" si="10"/>
        <v>0.15</v>
      </c>
      <c r="AB10" s="24">
        <f t="shared" si="11"/>
        <v>0.27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3"/>
      <c r="AH10" s="23"/>
      <c r="AI10" s="23"/>
      <c r="AJ10" s="23"/>
      <c r="AK10" s="22"/>
      <c r="AL10" s="22"/>
      <c r="AM10" s="22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ht="13.5" customHeight="1">
      <c r="A11" s="43"/>
      <c r="B11" s="43"/>
      <c r="C11" s="16" t="str">
        <f>Rollover!A11</f>
        <v>Chevrolet</v>
      </c>
      <c r="D11" s="16" t="str">
        <f>Rollover!B11</f>
        <v>Camaro ZL1 2DR  RWD</v>
      </c>
      <c r="E11" s="16"/>
      <c r="F11" s="17">
        <f>Rollover!C11</f>
        <v>2018</v>
      </c>
      <c r="G11" s="18"/>
      <c r="H11" s="19"/>
      <c r="I11" s="19"/>
      <c r="J11" s="19"/>
      <c r="K11" s="20"/>
      <c r="L11" s="18"/>
      <c r="M11" s="19"/>
      <c r="N11" s="19"/>
      <c r="O11" s="19"/>
      <c r="P11" s="20"/>
      <c r="Q11" s="63" t="e">
        <f t="shared" si="0"/>
        <v>#NUM!</v>
      </c>
      <c r="R11" s="10">
        <f t="shared" si="1"/>
        <v>4.5435171224880964E-3</v>
      </c>
      <c r="S11" s="10">
        <f t="shared" si="2"/>
        <v>2.3748578822706131E-3</v>
      </c>
      <c r="T11" s="10">
        <f t="shared" si="3"/>
        <v>5.0175335722563109E-4</v>
      </c>
      <c r="U11" s="10" t="e">
        <f t="shared" si="4"/>
        <v>#NUM!</v>
      </c>
      <c r="V11" s="10">
        <f t="shared" si="5"/>
        <v>1.8229037773026034E-3</v>
      </c>
      <c r="W11" s="10" t="e">
        <f t="shared" si="6"/>
        <v>#NUM!</v>
      </c>
      <c r="X11" s="10" t="e">
        <f t="shared" si="7"/>
        <v>#NUM!</v>
      </c>
      <c r="Y11" s="10" t="e">
        <f t="shared" si="8"/>
        <v>#NUM!</v>
      </c>
      <c r="Z11" s="24" t="e">
        <f t="shared" si="9"/>
        <v>#NUM!</v>
      </c>
      <c r="AA11" s="24" t="e">
        <f t="shared" si="10"/>
        <v>#NUM!</v>
      </c>
      <c r="AB11" s="24" t="e">
        <f t="shared" si="11"/>
        <v>#NUM!</v>
      </c>
      <c r="AC11" s="25" t="e">
        <f t="shared" si="12"/>
        <v>#NUM!</v>
      </c>
      <c r="AD11" s="25" t="e">
        <f t="shared" si="13"/>
        <v>#NUM!</v>
      </c>
      <c r="AE11" s="25" t="e">
        <f t="shared" si="14"/>
        <v>#NUM!</v>
      </c>
      <c r="AF11" s="21"/>
      <c r="AG11" s="23"/>
      <c r="AH11" s="23"/>
      <c r="AI11" s="23"/>
      <c r="AJ11" s="23"/>
      <c r="AK11" s="22"/>
      <c r="AL11" s="22"/>
      <c r="AM11" s="22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>
      <c r="A12" s="27">
        <v>10148</v>
      </c>
      <c r="B12" s="27" t="s">
        <v>196</v>
      </c>
      <c r="C12" s="16" t="str">
        <f>Rollover!A12</f>
        <v>Chevrolet</v>
      </c>
      <c r="D12" s="16" t="str">
        <f>Rollover!B12</f>
        <v>Equinox SUV AWD (Early Release)</v>
      </c>
      <c r="E12" s="16" t="s">
        <v>170</v>
      </c>
      <c r="F12" s="17">
        <f>Rollover!C12</f>
        <v>2018</v>
      </c>
      <c r="G12" s="28">
        <v>72.3</v>
      </c>
      <c r="H12" s="29">
        <v>25.715</v>
      </c>
      <c r="I12" s="29">
        <v>27.164999999999999</v>
      </c>
      <c r="J12" s="29">
        <v>871.404</v>
      </c>
      <c r="K12" s="30">
        <v>1225.8389999999999</v>
      </c>
      <c r="L12" s="28">
        <v>185.83500000000001</v>
      </c>
      <c r="M12" s="29">
        <v>30.986999999999998</v>
      </c>
      <c r="N12" s="29">
        <v>62.491999999999997</v>
      </c>
      <c r="O12" s="29">
        <v>31.475000000000001</v>
      </c>
      <c r="P12" s="30">
        <v>5087.22</v>
      </c>
      <c r="Q12" s="63">
        <f t="shared" si="0"/>
        <v>9.0997332423716869E-6</v>
      </c>
      <c r="R12" s="10">
        <f t="shared" si="1"/>
        <v>4.6252144661112951E-2</v>
      </c>
      <c r="S12" s="10">
        <f t="shared" si="2"/>
        <v>1.5042258451848534E-2</v>
      </c>
      <c r="T12" s="10">
        <f t="shared" si="3"/>
        <v>1.9296654565612178E-3</v>
      </c>
      <c r="U12" s="10">
        <f t="shared" si="4"/>
        <v>1.305593381697373E-3</v>
      </c>
      <c r="V12" s="10">
        <f t="shared" si="5"/>
        <v>0.17894476530808759</v>
      </c>
      <c r="W12" s="10">
        <f t="shared" si="6"/>
        <v>6.2E-2</v>
      </c>
      <c r="X12" s="10">
        <f t="shared" si="7"/>
        <v>0.18</v>
      </c>
      <c r="Y12" s="10">
        <f t="shared" si="8"/>
        <v>0.121</v>
      </c>
      <c r="Z12" s="24">
        <f t="shared" si="9"/>
        <v>0.41</v>
      </c>
      <c r="AA12" s="24">
        <f t="shared" si="10"/>
        <v>1.2</v>
      </c>
      <c r="AB12" s="24">
        <f t="shared" si="11"/>
        <v>0.81</v>
      </c>
      <c r="AC12" s="25">
        <f t="shared" si="12"/>
        <v>5</v>
      </c>
      <c r="AD12" s="25">
        <f t="shared" si="13"/>
        <v>3</v>
      </c>
      <c r="AE12" s="25">
        <f t="shared" si="14"/>
        <v>4</v>
      </c>
      <c r="AF12" s="21"/>
      <c r="AG12" s="23"/>
      <c r="AH12" s="23"/>
      <c r="AI12" s="23"/>
      <c r="AJ12" s="23"/>
      <c r="AK12" s="22"/>
      <c r="AL12" s="22"/>
      <c r="AM12" s="22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>
      <c r="A13" s="27">
        <v>10148</v>
      </c>
      <c r="B13" s="27" t="s">
        <v>196</v>
      </c>
      <c r="C13" s="17" t="str">
        <f>Rollover!A13</f>
        <v>Chevrolet</v>
      </c>
      <c r="D13" s="17" t="str">
        <f>Rollover!B13</f>
        <v>Equinox SUV FWD (Early Release)</v>
      </c>
      <c r="E13" s="16" t="s">
        <v>170</v>
      </c>
      <c r="F13" s="17">
        <f>Rollover!C13</f>
        <v>2018</v>
      </c>
      <c r="G13" s="28">
        <v>72.3</v>
      </c>
      <c r="H13" s="29">
        <v>25.715</v>
      </c>
      <c r="I13" s="29">
        <v>27.164999999999999</v>
      </c>
      <c r="J13" s="29">
        <v>871.404</v>
      </c>
      <c r="K13" s="30">
        <v>1225.8389999999999</v>
      </c>
      <c r="L13" s="28">
        <v>185.83500000000001</v>
      </c>
      <c r="M13" s="29">
        <v>30.986999999999998</v>
      </c>
      <c r="N13" s="29">
        <v>62.491999999999997</v>
      </c>
      <c r="O13" s="29">
        <v>31.475000000000001</v>
      </c>
      <c r="P13" s="30">
        <v>5087.22</v>
      </c>
      <c r="Q13" s="63">
        <f t="shared" si="0"/>
        <v>9.0997332423716869E-6</v>
      </c>
      <c r="R13" s="10">
        <f t="shared" si="1"/>
        <v>4.6252144661112951E-2</v>
      </c>
      <c r="S13" s="10">
        <f t="shared" si="2"/>
        <v>1.5042258451848534E-2</v>
      </c>
      <c r="T13" s="10">
        <f t="shared" si="3"/>
        <v>1.9296654565612178E-3</v>
      </c>
      <c r="U13" s="10">
        <f t="shared" si="4"/>
        <v>1.305593381697373E-3</v>
      </c>
      <c r="V13" s="10">
        <f t="shared" si="5"/>
        <v>0.17894476530808759</v>
      </c>
      <c r="W13" s="10">
        <f t="shared" si="6"/>
        <v>6.2E-2</v>
      </c>
      <c r="X13" s="10">
        <f t="shared" si="7"/>
        <v>0.18</v>
      </c>
      <c r="Y13" s="10">
        <f t="shared" si="8"/>
        <v>0.121</v>
      </c>
      <c r="Z13" s="24">
        <f t="shared" si="9"/>
        <v>0.41</v>
      </c>
      <c r="AA13" s="24">
        <f t="shared" si="10"/>
        <v>1.2</v>
      </c>
      <c r="AB13" s="24">
        <f t="shared" si="11"/>
        <v>0.81</v>
      </c>
      <c r="AC13" s="25">
        <f t="shared" si="12"/>
        <v>5</v>
      </c>
      <c r="AD13" s="25">
        <f t="shared" si="13"/>
        <v>3</v>
      </c>
      <c r="AE13" s="25">
        <f t="shared" si="14"/>
        <v>4</v>
      </c>
      <c r="AF13" s="21"/>
      <c r="AG13" s="23"/>
      <c r="AH13" s="23"/>
      <c r="AI13" s="23"/>
      <c r="AJ13" s="23"/>
      <c r="AK13" s="22"/>
      <c r="AL13" s="22"/>
      <c r="AM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>
      <c r="A14" s="27">
        <v>10148</v>
      </c>
      <c r="B14" s="27" t="s">
        <v>196</v>
      </c>
      <c r="C14" s="16" t="str">
        <f>Rollover!A14</f>
        <v>GMC</v>
      </c>
      <c r="D14" s="16" t="str">
        <f>Rollover!B14</f>
        <v>Terrain SUV AWD (Early Release)</v>
      </c>
      <c r="E14" s="16" t="s">
        <v>170</v>
      </c>
      <c r="F14" s="17">
        <f>Rollover!C14</f>
        <v>2018</v>
      </c>
      <c r="G14" s="28">
        <v>72.3</v>
      </c>
      <c r="H14" s="29">
        <v>25.715</v>
      </c>
      <c r="I14" s="29">
        <v>27.164999999999999</v>
      </c>
      <c r="J14" s="29">
        <v>871.404</v>
      </c>
      <c r="K14" s="30">
        <v>1225.8389999999999</v>
      </c>
      <c r="L14" s="28">
        <v>185.83500000000001</v>
      </c>
      <c r="M14" s="29">
        <v>30.986999999999998</v>
      </c>
      <c r="N14" s="29">
        <v>62.491999999999997</v>
      </c>
      <c r="O14" s="29">
        <v>31.475000000000001</v>
      </c>
      <c r="P14" s="30">
        <v>5087.22</v>
      </c>
      <c r="Q14" s="63">
        <f t="shared" si="0"/>
        <v>9.0997332423716869E-6</v>
      </c>
      <c r="R14" s="10">
        <f t="shared" si="1"/>
        <v>4.6252144661112951E-2</v>
      </c>
      <c r="S14" s="10">
        <f t="shared" si="2"/>
        <v>1.5042258451848534E-2</v>
      </c>
      <c r="T14" s="10">
        <f t="shared" si="3"/>
        <v>1.9296654565612178E-3</v>
      </c>
      <c r="U14" s="10">
        <f t="shared" si="4"/>
        <v>1.305593381697373E-3</v>
      </c>
      <c r="V14" s="10">
        <f t="shared" si="5"/>
        <v>0.17894476530808759</v>
      </c>
      <c r="W14" s="10">
        <f t="shared" si="6"/>
        <v>6.2E-2</v>
      </c>
      <c r="X14" s="10">
        <f t="shared" si="7"/>
        <v>0.18</v>
      </c>
      <c r="Y14" s="10">
        <f t="shared" si="8"/>
        <v>0.121</v>
      </c>
      <c r="Z14" s="24">
        <f t="shared" si="9"/>
        <v>0.41</v>
      </c>
      <c r="AA14" s="24">
        <f t="shared" si="10"/>
        <v>1.2</v>
      </c>
      <c r="AB14" s="24">
        <f t="shared" si="11"/>
        <v>0.81</v>
      </c>
      <c r="AC14" s="25">
        <f t="shared" si="12"/>
        <v>5</v>
      </c>
      <c r="AD14" s="25">
        <f t="shared" si="13"/>
        <v>3</v>
      </c>
      <c r="AE14" s="25">
        <f t="shared" si="14"/>
        <v>4</v>
      </c>
      <c r="AF14" s="21"/>
      <c r="AG14" s="23"/>
      <c r="AH14" s="23"/>
      <c r="AI14" s="23"/>
      <c r="AJ14" s="23"/>
      <c r="AK14" s="22"/>
      <c r="AL14" s="22"/>
      <c r="AM14" s="2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>
      <c r="A15" s="27">
        <v>10148</v>
      </c>
      <c r="B15" s="27" t="s">
        <v>196</v>
      </c>
      <c r="C15" s="16" t="str">
        <f>Rollover!A15</f>
        <v>GMC</v>
      </c>
      <c r="D15" s="16" t="str">
        <f>Rollover!B15</f>
        <v>Terrain SUV FWD (Early Release)</v>
      </c>
      <c r="E15" s="16" t="s">
        <v>170</v>
      </c>
      <c r="F15" s="17">
        <f>Rollover!C15</f>
        <v>2018</v>
      </c>
      <c r="G15" s="28">
        <v>72.3</v>
      </c>
      <c r="H15" s="29">
        <v>25.715</v>
      </c>
      <c r="I15" s="29">
        <v>27.164999999999999</v>
      </c>
      <c r="J15" s="29">
        <v>871.404</v>
      </c>
      <c r="K15" s="30">
        <v>1225.8389999999999</v>
      </c>
      <c r="L15" s="28">
        <v>185.83500000000001</v>
      </c>
      <c r="M15" s="29">
        <v>30.986999999999998</v>
      </c>
      <c r="N15" s="29">
        <v>62.491999999999997</v>
      </c>
      <c r="O15" s="29">
        <v>31.475000000000001</v>
      </c>
      <c r="P15" s="30">
        <v>5087.22</v>
      </c>
      <c r="Q15" s="63">
        <f t="shared" si="0"/>
        <v>9.0997332423716869E-6</v>
      </c>
      <c r="R15" s="10">
        <f t="shared" si="1"/>
        <v>4.6252144661112951E-2</v>
      </c>
      <c r="S15" s="10">
        <f t="shared" si="2"/>
        <v>1.5042258451848534E-2</v>
      </c>
      <c r="T15" s="10">
        <f t="shared" si="3"/>
        <v>1.9296654565612178E-3</v>
      </c>
      <c r="U15" s="10">
        <f t="shared" si="4"/>
        <v>1.305593381697373E-3</v>
      </c>
      <c r="V15" s="10">
        <f t="shared" si="5"/>
        <v>0.17894476530808759</v>
      </c>
      <c r="W15" s="10">
        <f t="shared" si="6"/>
        <v>6.2E-2</v>
      </c>
      <c r="X15" s="10">
        <f t="shared" si="7"/>
        <v>0.18</v>
      </c>
      <c r="Y15" s="10">
        <f t="shared" si="8"/>
        <v>0.121</v>
      </c>
      <c r="Z15" s="24">
        <f t="shared" si="9"/>
        <v>0.41</v>
      </c>
      <c r="AA15" s="24">
        <f t="shared" si="10"/>
        <v>1.2</v>
      </c>
      <c r="AB15" s="24">
        <f t="shared" si="11"/>
        <v>0.81</v>
      </c>
      <c r="AC15" s="25">
        <f t="shared" si="12"/>
        <v>5</v>
      </c>
      <c r="AD15" s="25">
        <f t="shared" si="13"/>
        <v>3</v>
      </c>
      <c r="AE15" s="25">
        <f t="shared" si="14"/>
        <v>4</v>
      </c>
      <c r="AF15" s="21"/>
      <c r="AG15" s="23"/>
      <c r="AH15" s="23"/>
      <c r="AI15" s="23"/>
      <c r="AJ15" s="23"/>
      <c r="AK15" s="22"/>
      <c r="AL15" s="22"/>
      <c r="AM15" s="2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ht="13.15" customHeight="1">
      <c r="A16" s="43">
        <v>10319</v>
      </c>
      <c r="B16" s="43" t="s">
        <v>287</v>
      </c>
      <c r="C16" s="17" t="str">
        <f>Rollover!A16</f>
        <v>Chevrolet</v>
      </c>
      <c r="D16" s="17" t="str">
        <f>Rollover!B16</f>
        <v>Equinox SUV AWD (Later Release)</v>
      </c>
      <c r="E16" s="16" t="s">
        <v>94</v>
      </c>
      <c r="F16" s="17">
        <f>Rollover!C16</f>
        <v>2018</v>
      </c>
      <c r="G16" s="18">
        <v>109.089</v>
      </c>
      <c r="H16" s="19">
        <v>27.29</v>
      </c>
      <c r="I16" s="19">
        <v>27.908000000000001</v>
      </c>
      <c r="J16" s="19">
        <v>866.83600000000001</v>
      </c>
      <c r="K16" s="20">
        <v>1589.0650000000001</v>
      </c>
      <c r="L16" s="18">
        <v>288.46300000000002</v>
      </c>
      <c r="M16" s="19">
        <v>25.856999999999999</v>
      </c>
      <c r="N16" s="19">
        <v>55.097000000000001</v>
      </c>
      <c r="O16" s="19">
        <v>23.053999999999998</v>
      </c>
      <c r="P16" s="20">
        <v>2801.5810000000001</v>
      </c>
      <c r="Q16" s="63">
        <f t="shared" si="0"/>
        <v>9.5729339931785524E-5</v>
      </c>
      <c r="R16" s="10">
        <f t="shared" si="1"/>
        <v>5.3073235216206348E-2</v>
      </c>
      <c r="S16" s="10">
        <f t="shared" si="2"/>
        <v>1.4898578267310822E-2</v>
      </c>
      <c r="T16" s="10">
        <f t="shared" si="3"/>
        <v>2.8746989053587734E-3</v>
      </c>
      <c r="U16" s="10">
        <f t="shared" si="4"/>
        <v>7.8474433366830607E-3</v>
      </c>
      <c r="V16" s="10">
        <f t="shared" si="5"/>
        <v>2.4794802336423047E-2</v>
      </c>
      <c r="W16" s="10">
        <f t="shared" si="6"/>
        <v>7.0000000000000007E-2</v>
      </c>
      <c r="X16" s="10">
        <f t="shared" si="7"/>
        <v>3.2000000000000001E-2</v>
      </c>
      <c r="Y16" s="10">
        <f t="shared" si="8"/>
        <v>5.0999999999999997E-2</v>
      </c>
      <c r="Z16" s="24">
        <f t="shared" si="9"/>
        <v>0.47</v>
      </c>
      <c r="AA16" s="24">
        <f t="shared" si="10"/>
        <v>0.21</v>
      </c>
      <c r="AB16" s="24">
        <f t="shared" si="11"/>
        <v>0.34</v>
      </c>
      <c r="AC16" s="25">
        <f t="shared" si="12"/>
        <v>5</v>
      </c>
      <c r="AD16" s="25">
        <f t="shared" si="13"/>
        <v>5</v>
      </c>
      <c r="AE16" s="25">
        <f t="shared" si="14"/>
        <v>5</v>
      </c>
      <c r="AF16" s="21"/>
      <c r="AG16" s="23"/>
      <c r="AH16" s="23"/>
      <c r="AI16" s="23"/>
      <c r="AJ16" s="23"/>
      <c r="AK16" s="22"/>
      <c r="AL16" s="22"/>
      <c r="AM16" s="2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 ht="13.15" customHeight="1">
      <c r="A17" s="43">
        <v>10319</v>
      </c>
      <c r="B17" s="43" t="s">
        <v>287</v>
      </c>
      <c r="C17" s="17" t="str">
        <f>Rollover!A17</f>
        <v>Chevrolet</v>
      </c>
      <c r="D17" s="17" t="str">
        <f>Rollover!B17</f>
        <v>Equinox SUV FWD (Later Release)</v>
      </c>
      <c r="E17" s="16" t="s">
        <v>94</v>
      </c>
      <c r="F17" s="17">
        <f>Rollover!C17</f>
        <v>2018</v>
      </c>
      <c r="G17" s="18">
        <v>109.089</v>
      </c>
      <c r="H17" s="19">
        <v>27.29</v>
      </c>
      <c r="I17" s="19">
        <v>27.908000000000001</v>
      </c>
      <c r="J17" s="19">
        <v>866.83600000000001</v>
      </c>
      <c r="K17" s="20">
        <v>1589.0650000000001</v>
      </c>
      <c r="L17" s="18">
        <v>288.46300000000002</v>
      </c>
      <c r="M17" s="19">
        <v>25.856999999999999</v>
      </c>
      <c r="N17" s="19">
        <v>55.097000000000001</v>
      </c>
      <c r="O17" s="19">
        <v>23.053999999999998</v>
      </c>
      <c r="P17" s="20">
        <v>2801.5810000000001</v>
      </c>
      <c r="Q17" s="63">
        <f t="shared" si="0"/>
        <v>9.5729339931785524E-5</v>
      </c>
      <c r="R17" s="10">
        <f t="shared" si="1"/>
        <v>5.3073235216206348E-2</v>
      </c>
      <c r="S17" s="10">
        <f t="shared" si="2"/>
        <v>1.4898578267310822E-2</v>
      </c>
      <c r="T17" s="10">
        <f t="shared" si="3"/>
        <v>2.8746989053587734E-3</v>
      </c>
      <c r="U17" s="10">
        <f t="shared" si="4"/>
        <v>7.8474433366830607E-3</v>
      </c>
      <c r="V17" s="10">
        <f t="shared" si="5"/>
        <v>2.4794802336423047E-2</v>
      </c>
      <c r="W17" s="10">
        <f t="shared" si="6"/>
        <v>7.0000000000000007E-2</v>
      </c>
      <c r="X17" s="10">
        <f t="shared" si="7"/>
        <v>3.2000000000000001E-2</v>
      </c>
      <c r="Y17" s="10">
        <f t="shared" si="8"/>
        <v>5.0999999999999997E-2</v>
      </c>
      <c r="Z17" s="24">
        <f t="shared" si="9"/>
        <v>0.47</v>
      </c>
      <c r="AA17" s="24">
        <f t="shared" si="10"/>
        <v>0.21</v>
      </c>
      <c r="AB17" s="24">
        <f t="shared" si="11"/>
        <v>0.34</v>
      </c>
      <c r="AC17" s="25">
        <f t="shared" si="12"/>
        <v>5</v>
      </c>
      <c r="AD17" s="25">
        <f t="shared" si="13"/>
        <v>5</v>
      </c>
      <c r="AE17" s="25">
        <f t="shared" si="14"/>
        <v>5</v>
      </c>
      <c r="AF17" s="21"/>
      <c r="AG17" s="23"/>
      <c r="AH17" s="23"/>
      <c r="AI17" s="23"/>
      <c r="AJ17" s="23"/>
      <c r="AK17" s="22"/>
      <c r="AL17" s="22"/>
      <c r="AM17" s="2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3.15" customHeight="1">
      <c r="A18" s="43">
        <v>10319</v>
      </c>
      <c r="B18" s="43" t="s">
        <v>287</v>
      </c>
      <c r="C18" s="17" t="str">
        <f>Rollover!A18</f>
        <v>GMC</v>
      </c>
      <c r="D18" s="17" t="str">
        <f>Rollover!B18</f>
        <v>Terrain SUV AWD (Later Release)</v>
      </c>
      <c r="E18" s="16" t="s">
        <v>94</v>
      </c>
      <c r="F18" s="17">
        <f>Rollover!C18</f>
        <v>2018</v>
      </c>
      <c r="G18" s="18">
        <v>109.089</v>
      </c>
      <c r="H18" s="19">
        <v>27.29</v>
      </c>
      <c r="I18" s="19">
        <v>27.908000000000001</v>
      </c>
      <c r="J18" s="19">
        <v>866.83600000000001</v>
      </c>
      <c r="K18" s="20">
        <v>1589.0650000000001</v>
      </c>
      <c r="L18" s="18">
        <v>288.46300000000002</v>
      </c>
      <c r="M18" s="19">
        <v>25.856999999999999</v>
      </c>
      <c r="N18" s="19">
        <v>55.097000000000001</v>
      </c>
      <c r="O18" s="19">
        <v>23.053999999999998</v>
      </c>
      <c r="P18" s="20">
        <v>2801.5810000000001</v>
      </c>
      <c r="Q18" s="63">
        <f t="shared" si="0"/>
        <v>9.5729339931785524E-5</v>
      </c>
      <c r="R18" s="10">
        <f t="shared" si="1"/>
        <v>5.3073235216206348E-2</v>
      </c>
      <c r="S18" s="10">
        <f t="shared" si="2"/>
        <v>1.4898578267310822E-2</v>
      </c>
      <c r="T18" s="10">
        <f t="shared" si="3"/>
        <v>2.8746989053587734E-3</v>
      </c>
      <c r="U18" s="10">
        <f t="shared" si="4"/>
        <v>7.8474433366830607E-3</v>
      </c>
      <c r="V18" s="10">
        <f t="shared" si="5"/>
        <v>2.4794802336423047E-2</v>
      </c>
      <c r="W18" s="10">
        <f t="shared" si="6"/>
        <v>7.0000000000000007E-2</v>
      </c>
      <c r="X18" s="10">
        <f t="shared" si="7"/>
        <v>3.2000000000000001E-2</v>
      </c>
      <c r="Y18" s="10">
        <f t="shared" si="8"/>
        <v>5.0999999999999997E-2</v>
      </c>
      <c r="Z18" s="24">
        <f t="shared" si="9"/>
        <v>0.47</v>
      </c>
      <c r="AA18" s="24">
        <f t="shared" si="10"/>
        <v>0.21</v>
      </c>
      <c r="AB18" s="24">
        <f t="shared" si="11"/>
        <v>0.34</v>
      </c>
      <c r="AC18" s="25">
        <f t="shared" si="12"/>
        <v>5</v>
      </c>
      <c r="AD18" s="25">
        <f t="shared" si="13"/>
        <v>5</v>
      </c>
      <c r="AE18" s="25">
        <f t="shared" si="14"/>
        <v>5</v>
      </c>
      <c r="AF18" s="21"/>
      <c r="AG18" s="23"/>
      <c r="AH18" s="23"/>
      <c r="AI18" s="23"/>
      <c r="AJ18" s="23"/>
      <c r="AK18" s="22"/>
      <c r="AL18" s="22"/>
      <c r="AM18" s="2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ht="13.15" customHeight="1">
      <c r="A19" s="43">
        <v>10319</v>
      </c>
      <c r="B19" s="43" t="s">
        <v>287</v>
      </c>
      <c r="C19" s="17" t="str">
        <f>Rollover!A19</f>
        <v>GMC</v>
      </c>
      <c r="D19" s="17" t="str">
        <f>Rollover!B19</f>
        <v>Terrain SUV FWD (Later Release)</v>
      </c>
      <c r="E19" s="16" t="s">
        <v>94</v>
      </c>
      <c r="F19" s="17">
        <f>Rollover!C19</f>
        <v>2018</v>
      </c>
      <c r="G19" s="18">
        <v>109.089</v>
      </c>
      <c r="H19" s="19">
        <v>27.29</v>
      </c>
      <c r="I19" s="19">
        <v>27.908000000000001</v>
      </c>
      <c r="J19" s="19">
        <v>866.83600000000001</v>
      </c>
      <c r="K19" s="20">
        <v>1589.0650000000001</v>
      </c>
      <c r="L19" s="18">
        <v>288.46300000000002</v>
      </c>
      <c r="M19" s="19">
        <v>25.856999999999999</v>
      </c>
      <c r="N19" s="19">
        <v>55.097000000000001</v>
      </c>
      <c r="O19" s="19">
        <v>23.053999999999998</v>
      </c>
      <c r="P19" s="20">
        <v>2801.5810000000001</v>
      </c>
      <c r="Q19" s="63">
        <f t="shared" si="0"/>
        <v>9.5729339931785524E-5</v>
      </c>
      <c r="R19" s="10">
        <f t="shared" si="1"/>
        <v>5.3073235216206348E-2</v>
      </c>
      <c r="S19" s="10">
        <f t="shared" si="2"/>
        <v>1.4898578267310822E-2</v>
      </c>
      <c r="T19" s="10">
        <f t="shared" si="3"/>
        <v>2.8746989053587734E-3</v>
      </c>
      <c r="U19" s="10">
        <f t="shared" si="4"/>
        <v>7.8474433366830607E-3</v>
      </c>
      <c r="V19" s="10">
        <f t="shared" si="5"/>
        <v>2.4794802336423047E-2</v>
      </c>
      <c r="W19" s="10">
        <f t="shared" si="6"/>
        <v>7.0000000000000007E-2</v>
      </c>
      <c r="X19" s="10">
        <f t="shared" si="7"/>
        <v>3.2000000000000001E-2</v>
      </c>
      <c r="Y19" s="10">
        <f t="shared" si="8"/>
        <v>5.0999999999999997E-2</v>
      </c>
      <c r="Z19" s="24">
        <f t="shared" si="9"/>
        <v>0.47</v>
      </c>
      <c r="AA19" s="24">
        <f t="shared" si="10"/>
        <v>0.21</v>
      </c>
      <c r="AB19" s="24">
        <f t="shared" si="11"/>
        <v>0.34</v>
      </c>
      <c r="AC19" s="25">
        <f t="shared" si="12"/>
        <v>5</v>
      </c>
      <c r="AD19" s="25">
        <f t="shared" si="13"/>
        <v>5</v>
      </c>
      <c r="AE19" s="25">
        <f t="shared" si="14"/>
        <v>5</v>
      </c>
      <c r="AF19" s="21"/>
      <c r="AG19" s="23"/>
      <c r="AH19" s="23"/>
      <c r="AI19" s="23"/>
      <c r="AJ19" s="23"/>
      <c r="AK19" s="22"/>
      <c r="AL19" s="22"/>
      <c r="AM19" s="2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>
      <c r="A20" s="43">
        <v>10160</v>
      </c>
      <c r="B20" s="43" t="s">
        <v>216</v>
      </c>
      <c r="C20" s="17" t="str">
        <f>Rollover!A20</f>
        <v>Chevrolet</v>
      </c>
      <c r="D20" s="17" t="str">
        <f>Rollover!B20</f>
        <v xml:space="preserve"> Traverse SUV AWD </v>
      </c>
      <c r="E20" s="16" t="s">
        <v>180</v>
      </c>
      <c r="F20" s="17">
        <f>Rollover!C20</f>
        <v>2018</v>
      </c>
      <c r="G20" s="18">
        <v>68.528999999999996</v>
      </c>
      <c r="H20" s="19">
        <v>21.747</v>
      </c>
      <c r="I20" s="19">
        <v>19.437999999999999</v>
      </c>
      <c r="J20" s="19">
        <v>716.601</v>
      </c>
      <c r="K20" s="20">
        <v>908.65800000000002</v>
      </c>
      <c r="L20" s="18">
        <v>133.505</v>
      </c>
      <c r="M20" s="19">
        <v>7.1740000000000004</v>
      </c>
      <c r="N20" s="19">
        <v>38.606000000000002</v>
      </c>
      <c r="O20" s="19">
        <v>19.800999999999998</v>
      </c>
      <c r="P20" s="20">
        <v>3183.4070000000002</v>
      </c>
      <c r="Q20" s="63">
        <f t="shared" si="0"/>
        <v>6.5539061818636292E-6</v>
      </c>
      <c r="R20" s="10">
        <f t="shared" si="1"/>
        <v>3.2579477772436707E-2</v>
      </c>
      <c r="S20" s="10">
        <f t="shared" si="2"/>
        <v>1.085806119949497E-2</v>
      </c>
      <c r="T20" s="10">
        <f t="shared" si="3"/>
        <v>1.3620842539114053E-3</v>
      </c>
      <c r="U20" s="10">
        <f t="shared" si="4"/>
        <v>2.7302997249140472E-4</v>
      </c>
      <c r="V20" s="10">
        <f t="shared" si="5"/>
        <v>3.5124593701136089E-2</v>
      </c>
      <c r="W20" s="10">
        <f t="shared" si="6"/>
        <v>4.3999999999999997E-2</v>
      </c>
      <c r="X20" s="10">
        <f t="shared" si="7"/>
        <v>3.5000000000000003E-2</v>
      </c>
      <c r="Y20" s="10">
        <f t="shared" si="8"/>
        <v>0.04</v>
      </c>
      <c r="Z20" s="24">
        <f t="shared" si="9"/>
        <v>0.28999999999999998</v>
      </c>
      <c r="AA20" s="24">
        <f t="shared" si="10"/>
        <v>0.23</v>
      </c>
      <c r="AB20" s="24">
        <f t="shared" si="11"/>
        <v>0.27</v>
      </c>
      <c r="AC20" s="25">
        <f t="shared" si="12"/>
        <v>5</v>
      </c>
      <c r="AD20" s="25">
        <f t="shared" si="13"/>
        <v>5</v>
      </c>
      <c r="AE20" s="25">
        <f t="shared" si="14"/>
        <v>5</v>
      </c>
      <c r="AF20" s="21"/>
      <c r="AG20" s="23"/>
      <c r="AH20" s="23"/>
      <c r="AI20" s="23"/>
      <c r="AJ20" s="23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>
      <c r="A21" s="43">
        <v>10160</v>
      </c>
      <c r="B21" s="43" t="s">
        <v>216</v>
      </c>
      <c r="C21" s="16" t="str">
        <f>Rollover!A21</f>
        <v>Chevrolet</v>
      </c>
      <c r="D21" s="16" t="str">
        <f>Rollover!B21</f>
        <v xml:space="preserve"> Traverse SUV FWD </v>
      </c>
      <c r="E21" s="16" t="s">
        <v>180</v>
      </c>
      <c r="F21" s="17">
        <f>Rollover!C21</f>
        <v>2018</v>
      </c>
      <c r="G21" s="18">
        <v>68.528999999999996</v>
      </c>
      <c r="H21" s="19">
        <v>21.747</v>
      </c>
      <c r="I21" s="19">
        <v>19.437999999999999</v>
      </c>
      <c r="J21" s="19">
        <v>716.601</v>
      </c>
      <c r="K21" s="20">
        <v>908.65800000000002</v>
      </c>
      <c r="L21" s="18">
        <v>133.505</v>
      </c>
      <c r="M21" s="19">
        <v>7.1740000000000004</v>
      </c>
      <c r="N21" s="19">
        <v>38.606000000000002</v>
      </c>
      <c r="O21" s="19">
        <v>19.800999999999998</v>
      </c>
      <c r="P21" s="20">
        <v>3183.4070000000002</v>
      </c>
      <c r="Q21" s="63">
        <f t="shared" si="0"/>
        <v>6.5539061818636292E-6</v>
      </c>
      <c r="R21" s="10">
        <f t="shared" si="1"/>
        <v>3.2579477772436707E-2</v>
      </c>
      <c r="S21" s="10">
        <f t="shared" si="2"/>
        <v>1.085806119949497E-2</v>
      </c>
      <c r="T21" s="10">
        <f t="shared" si="3"/>
        <v>1.3620842539114053E-3</v>
      </c>
      <c r="U21" s="10">
        <f t="shared" si="4"/>
        <v>2.7302997249140472E-4</v>
      </c>
      <c r="V21" s="10">
        <f t="shared" si="5"/>
        <v>3.5124593701136089E-2</v>
      </c>
      <c r="W21" s="10">
        <f t="shared" si="6"/>
        <v>4.3999999999999997E-2</v>
      </c>
      <c r="X21" s="10">
        <f t="shared" si="7"/>
        <v>3.5000000000000003E-2</v>
      </c>
      <c r="Y21" s="10">
        <f t="shared" si="8"/>
        <v>0.04</v>
      </c>
      <c r="Z21" s="24">
        <f t="shared" si="9"/>
        <v>0.28999999999999998</v>
      </c>
      <c r="AA21" s="24">
        <f t="shared" si="10"/>
        <v>0.23</v>
      </c>
      <c r="AB21" s="24">
        <f t="shared" si="11"/>
        <v>0.27</v>
      </c>
      <c r="AC21" s="25">
        <f t="shared" si="12"/>
        <v>5</v>
      </c>
      <c r="AD21" s="25">
        <f t="shared" si="13"/>
        <v>5</v>
      </c>
      <c r="AE21" s="25">
        <f t="shared" si="14"/>
        <v>5</v>
      </c>
      <c r="AF21" s="21"/>
      <c r="AG21" s="23"/>
      <c r="AH21" s="23"/>
      <c r="AI21" s="23"/>
      <c r="AJ21" s="23"/>
      <c r="AK21" s="22"/>
      <c r="AL21" s="22"/>
      <c r="AM21" s="2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>
      <c r="A22" s="43">
        <v>10160</v>
      </c>
      <c r="B22" s="43" t="s">
        <v>216</v>
      </c>
      <c r="C22" s="16" t="str">
        <f>Rollover!A22</f>
        <v>Buick</v>
      </c>
      <c r="D22" s="16" t="str">
        <f>Rollover!B22</f>
        <v>Enclave SUV AWD</v>
      </c>
      <c r="E22" s="16" t="s">
        <v>180</v>
      </c>
      <c r="F22" s="17">
        <f>Rollover!C22</f>
        <v>2018</v>
      </c>
      <c r="G22" s="18">
        <v>68.528999999999996</v>
      </c>
      <c r="H22" s="19">
        <v>21.747</v>
      </c>
      <c r="I22" s="19">
        <v>19.437999999999999</v>
      </c>
      <c r="J22" s="19">
        <v>716.601</v>
      </c>
      <c r="K22" s="20">
        <v>908.65800000000002</v>
      </c>
      <c r="L22" s="18">
        <v>133.505</v>
      </c>
      <c r="M22" s="19">
        <v>7.1740000000000004</v>
      </c>
      <c r="N22" s="19">
        <v>38.606000000000002</v>
      </c>
      <c r="O22" s="19">
        <v>19.800999999999998</v>
      </c>
      <c r="P22" s="20">
        <v>3183.4070000000002</v>
      </c>
      <c r="Q22" s="63">
        <f t="shared" si="0"/>
        <v>6.5539061818636292E-6</v>
      </c>
      <c r="R22" s="10">
        <f t="shared" si="1"/>
        <v>3.2579477772436707E-2</v>
      </c>
      <c r="S22" s="10">
        <f t="shared" si="2"/>
        <v>1.085806119949497E-2</v>
      </c>
      <c r="T22" s="10">
        <f t="shared" si="3"/>
        <v>1.3620842539114053E-3</v>
      </c>
      <c r="U22" s="10">
        <f t="shared" si="4"/>
        <v>2.7302997249140472E-4</v>
      </c>
      <c r="V22" s="10">
        <f t="shared" si="5"/>
        <v>3.5124593701136089E-2</v>
      </c>
      <c r="W22" s="10">
        <f t="shared" si="6"/>
        <v>4.3999999999999997E-2</v>
      </c>
      <c r="X22" s="10">
        <f t="shared" si="7"/>
        <v>3.5000000000000003E-2</v>
      </c>
      <c r="Y22" s="10">
        <f t="shared" si="8"/>
        <v>0.04</v>
      </c>
      <c r="Z22" s="24">
        <f t="shared" si="9"/>
        <v>0.28999999999999998</v>
      </c>
      <c r="AA22" s="24">
        <f t="shared" si="10"/>
        <v>0.23</v>
      </c>
      <c r="AB22" s="24">
        <f t="shared" si="11"/>
        <v>0.27</v>
      </c>
      <c r="AC22" s="25">
        <f t="shared" si="12"/>
        <v>5</v>
      </c>
      <c r="AD22" s="25">
        <f t="shared" si="13"/>
        <v>5</v>
      </c>
      <c r="AE22" s="25">
        <f t="shared" si="14"/>
        <v>5</v>
      </c>
      <c r="AF22" s="21"/>
      <c r="AG22" s="23"/>
      <c r="AH22" s="23"/>
      <c r="AI22" s="23"/>
      <c r="AJ22" s="23"/>
      <c r="AK22" s="22"/>
      <c r="AL22" s="22"/>
      <c r="AM22" s="2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>
      <c r="A23" s="43">
        <v>10160</v>
      </c>
      <c r="B23" s="43" t="s">
        <v>216</v>
      </c>
      <c r="C23" s="16" t="str">
        <f>Rollover!A23</f>
        <v>Buick</v>
      </c>
      <c r="D23" s="16" t="str">
        <f>Rollover!B23</f>
        <v>Enclave SUV FWD</v>
      </c>
      <c r="E23" s="16" t="s">
        <v>180</v>
      </c>
      <c r="F23" s="17">
        <f>Rollover!C23</f>
        <v>2018</v>
      </c>
      <c r="G23" s="18">
        <v>68.528999999999996</v>
      </c>
      <c r="H23" s="19">
        <v>21.747</v>
      </c>
      <c r="I23" s="19">
        <v>19.437999999999999</v>
      </c>
      <c r="J23" s="19">
        <v>716.601</v>
      </c>
      <c r="K23" s="20">
        <v>908.65800000000002</v>
      </c>
      <c r="L23" s="18">
        <v>133.505</v>
      </c>
      <c r="M23" s="19">
        <v>7.1740000000000004</v>
      </c>
      <c r="N23" s="19">
        <v>38.606000000000002</v>
      </c>
      <c r="O23" s="19">
        <v>19.800999999999998</v>
      </c>
      <c r="P23" s="20">
        <v>3183.4070000000002</v>
      </c>
      <c r="Q23" s="63">
        <f t="shared" ref="Q23:Q70" si="15">NORMDIST(LN(G23),7.45231,0.73998,1)</f>
        <v>6.5539061818636292E-6</v>
      </c>
      <c r="R23" s="10">
        <f t="shared" ref="R23:R70" si="16">1/(1+EXP(5.3895-0.0919*H23))</f>
        <v>3.2579477772436707E-2</v>
      </c>
      <c r="S23" s="10">
        <f t="shared" ref="S23:S70" si="17">1/(1+EXP(6.04044-0.002133*J23))</f>
        <v>1.085806119949497E-2</v>
      </c>
      <c r="T23" s="10">
        <f t="shared" ref="T23:T70" si="18">1/(1+EXP(7.5969-0.0011*K23))</f>
        <v>1.3620842539114053E-3</v>
      </c>
      <c r="U23" s="10">
        <f t="shared" ref="U23:U70" si="19">NORMDIST(LN(L23),7.45231,0.73998,1)</f>
        <v>2.7302997249140472E-4</v>
      </c>
      <c r="V23" s="10">
        <f t="shared" ref="V23:V70" si="20">1/(1+EXP(6.3055-0.00094*P23))</f>
        <v>3.5124593701136089E-2</v>
      </c>
      <c r="W23" s="10">
        <f t="shared" ref="W23:W70" si="21">ROUND(1-(1-Q23)*(1-R23)*(1-S23)*(1-T23),3)</f>
        <v>4.3999999999999997E-2</v>
      </c>
      <c r="X23" s="10">
        <f t="shared" ref="X23:X70" si="22">IF(L23="N/A",L23,ROUND(1-(1-U23)*(1-V23),3))</f>
        <v>3.5000000000000003E-2</v>
      </c>
      <c r="Y23" s="10">
        <f t="shared" ref="Y23:Y70" si="23">ROUND(AVERAGE(W23:X23),3)</f>
        <v>0.04</v>
      </c>
      <c r="Z23" s="24">
        <f t="shared" ref="Z23:Z70" si="24">ROUND(W23/0.15,2)</f>
        <v>0.28999999999999998</v>
      </c>
      <c r="AA23" s="24">
        <f t="shared" ref="AA23:AA70" si="25">IF(L23="N/A", L23, ROUND(X23/0.15,2))</f>
        <v>0.23</v>
      </c>
      <c r="AB23" s="24">
        <f t="shared" ref="AB23:AB70" si="26">ROUND(Y23/0.15,2)</f>
        <v>0.27</v>
      </c>
      <c r="AC23" s="25">
        <f t="shared" ref="AC23:AC70" si="27">IF(Z23&lt;0.67,5,IF(Z23&lt;1,4,IF(Z23&lt;1.33,3,IF(Z23&lt;2.67,2,1))))</f>
        <v>5</v>
      </c>
      <c r="AD23" s="25">
        <f t="shared" ref="AD23:AD70" si="28">IF(L23="N/A",L23,IF(AA23&lt;0.67,5,IF(AA23&lt;1,4,IF(AA23&lt;1.33,3,IF(AA23&lt;2.67,2,1)))))</f>
        <v>5</v>
      </c>
      <c r="AE23" s="25">
        <f t="shared" ref="AE23:AE70" si="29">IF(AB23&lt;0.67,5,IF(AB23&lt;1,4,IF(AB23&lt;1.33,3,IF(AB23&lt;2.67,2,1))))</f>
        <v>5</v>
      </c>
      <c r="AF23" s="21"/>
      <c r="AG23" s="23"/>
      <c r="AH23" s="23"/>
      <c r="AI23" s="23"/>
      <c r="AJ23" s="23"/>
      <c r="AK23" s="22"/>
      <c r="AL23" s="22"/>
      <c r="AM23" s="22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>
      <c r="A24" s="43">
        <v>10315</v>
      </c>
      <c r="B24" s="43" t="s">
        <v>288</v>
      </c>
      <c r="C24" s="16" t="str">
        <f>Rollover!A24</f>
        <v>Dodge</v>
      </c>
      <c r="D24" s="16" t="str">
        <f>Rollover!B24</f>
        <v>Durango SUV AWD</v>
      </c>
      <c r="E24" s="16" t="s">
        <v>170</v>
      </c>
      <c r="F24" s="17">
        <f>Rollover!C24</f>
        <v>2018</v>
      </c>
      <c r="G24" s="18">
        <v>27.841999999999999</v>
      </c>
      <c r="H24" s="19">
        <v>27.739000000000001</v>
      </c>
      <c r="I24" s="19">
        <v>24.222000000000001</v>
      </c>
      <c r="J24" s="19">
        <v>499.185</v>
      </c>
      <c r="K24" s="20">
        <v>668.69100000000003</v>
      </c>
      <c r="L24" s="18">
        <v>25.184000000000001</v>
      </c>
      <c r="M24" s="19">
        <v>12.363</v>
      </c>
      <c r="N24" s="19">
        <v>33.283000000000001</v>
      </c>
      <c r="O24" s="19">
        <v>27.395</v>
      </c>
      <c r="P24" s="20">
        <v>2410.585</v>
      </c>
      <c r="Q24" s="63">
        <f t="shared" si="15"/>
        <v>1.2340436041798398E-8</v>
      </c>
      <c r="R24" s="10">
        <f t="shared" si="16"/>
        <v>5.518562901091522E-2</v>
      </c>
      <c r="S24" s="10">
        <f t="shared" si="17"/>
        <v>6.8564977033483982E-3</v>
      </c>
      <c r="T24" s="10">
        <f t="shared" si="18"/>
        <v>1.0464133061933382E-3</v>
      </c>
      <c r="U24" s="10">
        <f t="shared" si="19"/>
        <v>5.6123528932647398E-9</v>
      </c>
      <c r="V24" s="10">
        <f t="shared" si="20"/>
        <v>1.7300803877618041E-2</v>
      </c>
      <c r="W24" s="10">
        <f t="shared" si="21"/>
        <v>6.3E-2</v>
      </c>
      <c r="X24" s="10">
        <f t="shared" si="22"/>
        <v>1.7000000000000001E-2</v>
      </c>
      <c r="Y24" s="10">
        <f t="shared" si="23"/>
        <v>0.04</v>
      </c>
      <c r="Z24" s="24">
        <f t="shared" si="24"/>
        <v>0.42</v>
      </c>
      <c r="AA24" s="24">
        <f t="shared" si="25"/>
        <v>0.11</v>
      </c>
      <c r="AB24" s="24">
        <f t="shared" si="26"/>
        <v>0.27</v>
      </c>
      <c r="AC24" s="25">
        <f t="shared" si="27"/>
        <v>5</v>
      </c>
      <c r="AD24" s="25">
        <f t="shared" si="28"/>
        <v>5</v>
      </c>
      <c r="AE24" s="25">
        <f t="shared" si="29"/>
        <v>5</v>
      </c>
      <c r="AF24" s="21"/>
      <c r="AG24" s="23"/>
      <c r="AH24" s="23"/>
      <c r="AI24" s="23"/>
      <c r="AJ24" s="23"/>
      <c r="AK24" s="22"/>
      <c r="AL24" s="22"/>
      <c r="AM24" s="22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>
      <c r="A25" s="43">
        <v>10315</v>
      </c>
      <c r="B25" s="43" t="s">
        <v>288</v>
      </c>
      <c r="C25" s="16" t="str">
        <f>Rollover!A25</f>
        <v>Dodge</v>
      </c>
      <c r="D25" s="16" t="str">
        <f>Rollover!B25</f>
        <v>Durango SUV RWD</v>
      </c>
      <c r="E25" s="15" t="s">
        <v>170</v>
      </c>
      <c r="F25" s="17">
        <f>Rollover!C25</f>
        <v>2018</v>
      </c>
      <c r="G25" s="18">
        <v>27.841999999999999</v>
      </c>
      <c r="H25" s="19">
        <v>27.739000000000001</v>
      </c>
      <c r="I25" s="19">
        <v>24.222000000000001</v>
      </c>
      <c r="J25" s="19">
        <v>499.185</v>
      </c>
      <c r="K25" s="20">
        <v>668.69100000000003</v>
      </c>
      <c r="L25" s="18">
        <v>25.184000000000001</v>
      </c>
      <c r="M25" s="19">
        <v>12.363</v>
      </c>
      <c r="N25" s="19">
        <v>33.283000000000001</v>
      </c>
      <c r="O25" s="19">
        <v>27.395</v>
      </c>
      <c r="P25" s="20">
        <v>2410.585</v>
      </c>
      <c r="Q25" s="63">
        <f t="shared" si="15"/>
        <v>1.2340436041798398E-8</v>
      </c>
      <c r="R25" s="10">
        <f t="shared" si="16"/>
        <v>5.518562901091522E-2</v>
      </c>
      <c r="S25" s="10">
        <f t="shared" si="17"/>
        <v>6.8564977033483982E-3</v>
      </c>
      <c r="T25" s="10">
        <f t="shared" si="18"/>
        <v>1.0464133061933382E-3</v>
      </c>
      <c r="U25" s="10">
        <f t="shared" si="19"/>
        <v>5.6123528932647398E-9</v>
      </c>
      <c r="V25" s="10">
        <f t="shared" si="20"/>
        <v>1.7300803877618041E-2</v>
      </c>
      <c r="W25" s="10">
        <f t="shared" si="21"/>
        <v>6.3E-2</v>
      </c>
      <c r="X25" s="10">
        <f t="shared" si="22"/>
        <v>1.7000000000000001E-2</v>
      </c>
      <c r="Y25" s="10">
        <f t="shared" si="23"/>
        <v>0.04</v>
      </c>
      <c r="Z25" s="24">
        <f t="shared" si="24"/>
        <v>0.42</v>
      </c>
      <c r="AA25" s="24">
        <f t="shared" si="25"/>
        <v>0.11</v>
      </c>
      <c r="AB25" s="24">
        <f t="shared" si="26"/>
        <v>0.27</v>
      </c>
      <c r="AC25" s="25">
        <f t="shared" si="27"/>
        <v>5</v>
      </c>
      <c r="AD25" s="25">
        <f t="shared" si="28"/>
        <v>5</v>
      </c>
      <c r="AE25" s="25">
        <f t="shared" si="29"/>
        <v>5</v>
      </c>
      <c r="AF25" s="21"/>
      <c r="AG25" s="23"/>
      <c r="AH25" s="23"/>
      <c r="AI25" s="23"/>
      <c r="AJ25" s="23"/>
      <c r="AK25" s="22"/>
      <c r="AL25" s="22"/>
      <c r="AM25" s="22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>
      <c r="A26" s="43">
        <v>10341</v>
      </c>
      <c r="B26" s="43" t="s">
        <v>293</v>
      </c>
      <c r="C26" s="17" t="str">
        <f>Rollover!A26</f>
        <v>Dodge</v>
      </c>
      <c r="D26" s="17" t="str">
        <f>Rollover!B26</f>
        <v>Grand Caravan Van FWD</v>
      </c>
      <c r="E26" s="16" t="s">
        <v>180</v>
      </c>
      <c r="F26" s="17">
        <f>Rollover!C26</f>
        <v>2018</v>
      </c>
      <c r="G26" s="18">
        <v>43.786999999999999</v>
      </c>
      <c r="H26" s="19">
        <v>25.225000000000001</v>
      </c>
      <c r="I26" s="19">
        <v>29.117999999999999</v>
      </c>
      <c r="J26" s="19">
        <v>844.81299999999999</v>
      </c>
      <c r="K26" s="20">
        <v>1485.04</v>
      </c>
      <c r="L26" s="18">
        <v>99.55</v>
      </c>
      <c r="M26" s="19">
        <v>4.3680000000000003</v>
      </c>
      <c r="N26" s="19">
        <v>37.262</v>
      </c>
      <c r="O26" s="19">
        <v>0.91600000000000004</v>
      </c>
      <c r="P26" s="20">
        <v>4177.6009999999997</v>
      </c>
      <c r="Q26" s="63">
        <f t="shared" si="15"/>
        <v>3.4597193517835141E-7</v>
      </c>
      <c r="R26" s="10">
        <f t="shared" si="16"/>
        <v>4.4305795486879178E-2</v>
      </c>
      <c r="S26" s="10">
        <f t="shared" si="17"/>
        <v>1.4224625359266704E-2</v>
      </c>
      <c r="T26" s="10">
        <f t="shared" si="18"/>
        <v>2.5646738351127814E-3</v>
      </c>
      <c r="U26" s="10">
        <f t="shared" si="19"/>
        <v>5.8176590307453167E-5</v>
      </c>
      <c r="V26" s="10">
        <f t="shared" si="20"/>
        <v>8.4822665947897294E-2</v>
      </c>
      <c r="W26" s="10">
        <f t="shared" si="21"/>
        <v>0.06</v>
      </c>
      <c r="X26" s="10">
        <f t="shared" si="22"/>
        <v>8.5000000000000006E-2</v>
      </c>
      <c r="Y26" s="10">
        <f t="shared" si="23"/>
        <v>7.2999999999999995E-2</v>
      </c>
      <c r="Z26" s="24">
        <f t="shared" si="24"/>
        <v>0.4</v>
      </c>
      <c r="AA26" s="24">
        <f t="shared" si="25"/>
        <v>0.56999999999999995</v>
      </c>
      <c r="AB26" s="24">
        <f t="shared" si="26"/>
        <v>0.49</v>
      </c>
      <c r="AC26" s="25">
        <f t="shared" si="27"/>
        <v>5</v>
      </c>
      <c r="AD26" s="25">
        <f t="shared" si="28"/>
        <v>5</v>
      </c>
      <c r="AE26" s="25">
        <f t="shared" si="29"/>
        <v>5</v>
      </c>
      <c r="AF26" s="21"/>
      <c r="AG26" s="23"/>
      <c r="AH26" s="23"/>
      <c r="AI26" s="23"/>
      <c r="AJ26" s="23"/>
      <c r="AK26" s="22"/>
      <c r="AL26" s="22"/>
      <c r="AM26" s="22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>
      <c r="A27" s="27">
        <v>10321</v>
      </c>
      <c r="B27" s="43" t="s">
        <v>291</v>
      </c>
      <c r="C27" s="17" t="str">
        <f>Rollover!A27</f>
        <v>Dodge</v>
      </c>
      <c r="D27" s="17" t="str">
        <f>Rollover!B27</f>
        <v>Journey SUV AWD</v>
      </c>
      <c r="E27" s="16" t="s">
        <v>170</v>
      </c>
      <c r="F27" s="17">
        <f>Rollover!C28</f>
        <v>2018</v>
      </c>
      <c r="G27" s="28">
        <v>96.870999999999995</v>
      </c>
      <c r="H27" s="29">
        <v>20.032</v>
      </c>
      <c r="I27" s="29">
        <v>22.690999999999999</v>
      </c>
      <c r="J27" s="29">
        <v>583.29200000000003</v>
      </c>
      <c r="K27" s="30">
        <v>844.59199999999998</v>
      </c>
      <c r="L27" s="28">
        <v>156.01599999999999</v>
      </c>
      <c r="M27" s="29">
        <v>21.821000000000002</v>
      </c>
      <c r="N27" s="29">
        <v>41.871000000000002</v>
      </c>
      <c r="O27" s="29">
        <v>36.692</v>
      </c>
      <c r="P27" s="30">
        <v>4322.8450000000003</v>
      </c>
      <c r="Q27" s="63">
        <f t="shared" si="15"/>
        <v>5.0008461111751341E-5</v>
      </c>
      <c r="R27" s="10">
        <f t="shared" si="16"/>
        <v>2.7961707890704901E-2</v>
      </c>
      <c r="S27" s="10">
        <f t="shared" si="17"/>
        <v>8.1927581510580025E-3</v>
      </c>
      <c r="T27" s="10">
        <f t="shared" si="18"/>
        <v>1.2695165464588979E-3</v>
      </c>
      <c r="U27" s="10">
        <f t="shared" si="19"/>
        <v>5.8414959098705916E-4</v>
      </c>
      <c r="V27" s="10">
        <f t="shared" si="20"/>
        <v>9.6039534689202719E-2</v>
      </c>
      <c r="W27" s="10">
        <f t="shared" si="21"/>
        <v>3.6999999999999998E-2</v>
      </c>
      <c r="X27" s="10">
        <f t="shared" si="22"/>
        <v>9.7000000000000003E-2</v>
      </c>
      <c r="Y27" s="10">
        <f t="shared" si="23"/>
        <v>6.7000000000000004E-2</v>
      </c>
      <c r="Z27" s="24">
        <f t="shared" si="24"/>
        <v>0.25</v>
      </c>
      <c r="AA27" s="24">
        <f t="shared" si="25"/>
        <v>0.65</v>
      </c>
      <c r="AB27" s="24">
        <f t="shared" si="26"/>
        <v>0.45</v>
      </c>
      <c r="AC27" s="25">
        <f t="shared" si="27"/>
        <v>5</v>
      </c>
      <c r="AD27" s="25">
        <f t="shared" si="28"/>
        <v>5</v>
      </c>
      <c r="AE27" s="25">
        <f t="shared" si="29"/>
        <v>5</v>
      </c>
      <c r="AF27" s="21"/>
      <c r="AG27" s="23"/>
      <c r="AH27" s="23"/>
      <c r="AI27" s="23"/>
      <c r="AJ27" s="23"/>
      <c r="AK27" s="22"/>
      <c r="AL27" s="22"/>
      <c r="AM27" s="2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>
      <c r="A28" s="43">
        <v>10321</v>
      </c>
      <c r="B28" s="43" t="s">
        <v>291</v>
      </c>
      <c r="C28" s="17" t="str">
        <f>Rollover!A28</f>
        <v>Dodge</v>
      </c>
      <c r="D28" s="17" t="str">
        <f>Rollover!B28</f>
        <v>Journey SUV FWD</v>
      </c>
      <c r="E28" s="16" t="s">
        <v>170</v>
      </c>
      <c r="F28" s="17">
        <f>Rollover!C29</f>
        <v>2018</v>
      </c>
      <c r="G28" s="18">
        <v>96.870999999999995</v>
      </c>
      <c r="H28" s="19">
        <v>20.032</v>
      </c>
      <c r="I28" s="19">
        <v>22.690999999999999</v>
      </c>
      <c r="J28" s="19">
        <v>583.29200000000003</v>
      </c>
      <c r="K28" s="20">
        <v>844.59199999999998</v>
      </c>
      <c r="L28" s="18">
        <v>156.01599999999999</v>
      </c>
      <c r="M28" s="19">
        <v>21.821000000000002</v>
      </c>
      <c r="N28" s="19">
        <v>41.871000000000002</v>
      </c>
      <c r="O28" s="19">
        <v>36.692</v>
      </c>
      <c r="P28" s="20">
        <v>4322.8450000000003</v>
      </c>
      <c r="Q28" s="63">
        <f t="shared" si="15"/>
        <v>5.0008461111751341E-5</v>
      </c>
      <c r="R28" s="10">
        <f t="shared" si="16"/>
        <v>2.7961707890704901E-2</v>
      </c>
      <c r="S28" s="10">
        <f t="shared" si="17"/>
        <v>8.1927581510580025E-3</v>
      </c>
      <c r="T28" s="10">
        <f t="shared" si="18"/>
        <v>1.2695165464588979E-3</v>
      </c>
      <c r="U28" s="10">
        <f t="shared" si="19"/>
        <v>5.8414959098705916E-4</v>
      </c>
      <c r="V28" s="10">
        <f t="shared" si="20"/>
        <v>9.6039534689202719E-2</v>
      </c>
      <c r="W28" s="10">
        <f t="shared" si="21"/>
        <v>3.6999999999999998E-2</v>
      </c>
      <c r="X28" s="10">
        <f t="shared" si="22"/>
        <v>9.7000000000000003E-2</v>
      </c>
      <c r="Y28" s="10">
        <f t="shared" si="23"/>
        <v>6.7000000000000004E-2</v>
      </c>
      <c r="Z28" s="24">
        <f t="shared" si="24"/>
        <v>0.25</v>
      </c>
      <c r="AA28" s="24">
        <f t="shared" si="25"/>
        <v>0.65</v>
      </c>
      <c r="AB28" s="24">
        <f t="shared" si="26"/>
        <v>0.45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3"/>
      <c r="AH28" s="23"/>
      <c r="AI28" s="23"/>
      <c r="AJ28" s="23"/>
      <c r="AK28" s="22"/>
      <c r="AL28" s="22"/>
      <c r="AM28" s="2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>
      <c r="A29" s="27">
        <v>10351</v>
      </c>
      <c r="B29" s="43" t="s">
        <v>304</v>
      </c>
      <c r="C29" s="17" t="str">
        <f>Rollover!A29</f>
        <v>Ford</v>
      </c>
      <c r="D29" s="17" t="str">
        <f>Rollover!B29</f>
        <v>EcoSport SUV AWD</v>
      </c>
      <c r="E29" s="64" t="s">
        <v>180</v>
      </c>
      <c r="F29" s="17">
        <f>Rollover!C29</f>
        <v>2018</v>
      </c>
      <c r="G29" s="28">
        <v>70.814999999999998</v>
      </c>
      <c r="H29" s="29">
        <v>21.602</v>
      </c>
      <c r="I29" s="29">
        <v>33.281999999999996</v>
      </c>
      <c r="J29" s="29">
        <v>421.959</v>
      </c>
      <c r="K29" s="30">
        <v>1499.905</v>
      </c>
      <c r="L29" s="28">
        <v>194.62100000000001</v>
      </c>
      <c r="M29" s="29">
        <v>27.463999999999999</v>
      </c>
      <c r="N29" s="29">
        <v>40.024999999999999</v>
      </c>
      <c r="O29" s="29">
        <v>29.018000000000001</v>
      </c>
      <c r="P29" s="30">
        <v>3048.9760000000001</v>
      </c>
      <c r="Q29" s="63">
        <f t="shared" si="15"/>
        <v>8.0180420169157901E-6</v>
      </c>
      <c r="R29" s="10">
        <f t="shared" si="16"/>
        <v>3.2162089848939666E-2</v>
      </c>
      <c r="S29" s="10">
        <f t="shared" si="17"/>
        <v>5.8212531896983475E-3</v>
      </c>
      <c r="T29" s="10">
        <f t="shared" si="18"/>
        <v>2.6068446161648089E-3</v>
      </c>
      <c r="U29" s="10">
        <f t="shared" si="19"/>
        <v>1.6006198484757644E-3</v>
      </c>
      <c r="V29" s="10">
        <f t="shared" si="20"/>
        <v>3.1084666919484607E-2</v>
      </c>
      <c r="W29" s="10">
        <f t="shared" si="21"/>
        <v>0.04</v>
      </c>
      <c r="X29" s="10">
        <f t="shared" si="22"/>
        <v>3.3000000000000002E-2</v>
      </c>
      <c r="Y29" s="10">
        <f t="shared" si="23"/>
        <v>3.6999999999999998E-2</v>
      </c>
      <c r="Z29" s="24">
        <f t="shared" si="24"/>
        <v>0.27</v>
      </c>
      <c r="AA29" s="24">
        <f t="shared" si="25"/>
        <v>0.22</v>
      </c>
      <c r="AB29" s="24">
        <f t="shared" si="26"/>
        <v>0.25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3"/>
      <c r="AH29" s="23"/>
      <c r="AI29" s="23"/>
      <c r="AJ29" s="23"/>
      <c r="AK29" s="22"/>
      <c r="AL29" s="22"/>
      <c r="AM29" s="2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>
      <c r="A30" s="27">
        <v>10351</v>
      </c>
      <c r="B30" s="43" t="s">
        <v>304</v>
      </c>
      <c r="C30" s="17" t="str">
        <f>Rollover!A30</f>
        <v>Ford</v>
      </c>
      <c r="D30" s="17" t="str">
        <f>Rollover!B30</f>
        <v>EcoSport SUV FWD</v>
      </c>
      <c r="E30" s="64" t="s">
        <v>180</v>
      </c>
      <c r="F30" s="17">
        <f>Rollover!C30</f>
        <v>2018</v>
      </c>
      <c r="G30" s="28">
        <v>70.814999999999998</v>
      </c>
      <c r="H30" s="29">
        <v>21.602</v>
      </c>
      <c r="I30" s="29">
        <v>33.281999999999996</v>
      </c>
      <c r="J30" s="29">
        <v>421.959</v>
      </c>
      <c r="K30" s="30">
        <v>1499.905</v>
      </c>
      <c r="L30" s="28">
        <v>194.62100000000001</v>
      </c>
      <c r="M30" s="29">
        <v>27.463999999999999</v>
      </c>
      <c r="N30" s="29">
        <v>40.024999999999999</v>
      </c>
      <c r="O30" s="29">
        <v>29.018000000000001</v>
      </c>
      <c r="P30" s="30">
        <v>3048.9760000000001</v>
      </c>
      <c r="Q30" s="63">
        <f t="shared" si="15"/>
        <v>8.0180420169157901E-6</v>
      </c>
      <c r="R30" s="10">
        <f t="shared" si="16"/>
        <v>3.2162089848939666E-2</v>
      </c>
      <c r="S30" s="10">
        <f t="shared" si="17"/>
        <v>5.8212531896983475E-3</v>
      </c>
      <c r="T30" s="10">
        <f t="shared" si="18"/>
        <v>2.6068446161648089E-3</v>
      </c>
      <c r="U30" s="10">
        <f t="shared" si="19"/>
        <v>1.6006198484757644E-3</v>
      </c>
      <c r="V30" s="10">
        <f t="shared" si="20"/>
        <v>3.1084666919484607E-2</v>
      </c>
      <c r="W30" s="10">
        <f t="shared" si="21"/>
        <v>0.04</v>
      </c>
      <c r="X30" s="10">
        <f t="shared" si="22"/>
        <v>3.3000000000000002E-2</v>
      </c>
      <c r="Y30" s="10">
        <f t="shared" si="23"/>
        <v>3.6999999999999998E-2</v>
      </c>
      <c r="Z30" s="24">
        <f t="shared" si="24"/>
        <v>0.27</v>
      </c>
      <c r="AA30" s="24">
        <f t="shared" si="25"/>
        <v>0.22</v>
      </c>
      <c r="AB30" s="24">
        <f t="shared" si="26"/>
        <v>0.25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3"/>
      <c r="AH30" s="23"/>
      <c r="AI30" s="23"/>
      <c r="AJ30" s="23"/>
      <c r="AK30" s="22"/>
      <c r="AL30" s="22"/>
      <c r="AM30" s="2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>
      <c r="A31" s="27">
        <v>10344</v>
      </c>
      <c r="B31" s="43" t="s">
        <v>298</v>
      </c>
      <c r="C31" s="17" t="str">
        <f>Rollover!A31</f>
        <v xml:space="preserve">Ford </v>
      </c>
      <c r="D31" s="17" t="str">
        <f>Rollover!B31</f>
        <v>Expedition SUV 2WD</v>
      </c>
      <c r="E31" s="16" t="s">
        <v>180</v>
      </c>
      <c r="F31" s="17">
        <f>Rollover!C31</f>
        <v>2018</v>
      </c>
      <c r="G31" s="28">
        <v>23.286999999999999</v>
      </c>
      <c r="H31" s="29">
        <v>13.577</v>
      </c>
      <c r="I31" s="29">
        <v>14.423999999999999</v>
      </c>
      <c r="J31" s="29">
        <v>479.57900000000001</v>
      </c>
      <c r="K31" s="30">
        <v>801.78099999999995</v>
      </c>
      <c r="L31" s="28">
        <v>60.768000000000001</v>
      </c>
      <c r="M31" s="29">
        <v>7.6050000000000004</v>
      </c>
      <c r="N31" s="29">
        <v>27.248000000000001</v>
      </c>
      <c r="O31" s="29">
        <v>18.898</v>
      </c>
      <c r="P31" s="30">
        <v>1929.778</v>
      </c>
      <c r="Q31" s="63">
        <f t="shared" ref="Q31:Q37" si="30">NORMDIST(LN(G31),7.45231,0.73998,1)</f>
        <v>2.9968417367533604E-9</v>
      </c>
      <c r="R31" s="10">
        <f t="shared" ref="R31:R37" si="31">1/(1+EXP(5.3895-0.0919*H31))</f>
        <v>1.5645947561920909E-2</v>
      </c>
      <c r="S31" s="10">
        <f t="shared" ref="S31:S37" si="32">1/(1+EXP(6.04044-0.002133*J31))</f>
        <v>6.5775217261828537E-3</v>
      </c>
      <c r="T31" s="10">
        <f t="shared" ref="T31:T37" si="33">1/(1+EXP(7.5969-0.0011*K31))</f>
        <v>1.2111889203305869E-3</v>
      </c>
      <c r="U31" s="10">
        <f t="shared" ref="U31:U37" si="34">NORMDIST(LN(L31),7.45231,0.73998,1)</f>
        <v>3.081398782363297E-6</v>
      </c>
      <c r="V31" s="10">
        <f t="shared" ref="V31:V37" si="35">1/(1+EXP(6.3055-0.00094*P31))</f>
        <v>1.1079595436042384E-2</v>
      </c>
      <c r="W31" s="10">
        <f t="shared" ref="W31:W37" si="36">ROUND(1-(1-Q31)*(1-R31)*(1-S31)*(1-T31),3)</f>
        <v>2.3E-2</v>
      </c>
      <c r="X31" s="10">
        <f t="shared" ref="X31:X37" si="37">IF(L31="N/A",L31,ROUND(1-(1-U31)*(1-V31),3))</f>
        <v>1.0999999999999999E-2</v>
      </c>
      <c r="Y31" s="10">
        <f t="shared" ref="Y31:Y37" si="38">ROUND(AVERAGE(W31:X31),3)</f>
        <v>1.7000000000000001E-2</v>
      </c>
      <c r="Z31" s="24">
        <f t="shared" ref="Z31:Z37" si="39">ROUND(W31/0.15,2)</f>
        <v>0.15</v>
      </c>
      <c r="AA31" s="24">
        <f t="shared" ref="AA31:AA37" si="40">IF(L31="N/A", L31, ROUND(X31/0.15,2))</f>
        <v>7.0000000000000007E-2</v>
      </c>
      <c r="AB31" s="24">
        <f t="shared" ref="AB31:AB37" si="41">ROUND(Y31/0.15,2)</f>
        <v>0.11</v>
      </c>
      <c r="AC31" s="25">
        <f t="shared" ref="AC31:AC37" si="42">IF(Z31&lt;0.67,5,IF(Z31&lt;1,4,IF(Z31&lt;1.33,3,IF(Z31&lt;2.67,2,1))))</f>
        <v>5</v>
      </c>
      <c r="AD31" s="25">
        <f t="shared" ref="AD31:AD37" si="43">IF(L31="N/A",L31,IF(AA31&lt;0.67,5,IF(AA31&lt;1,4,IF(AA31&lt;1.33,3,IF(AA31&lt;2.67,2,1)))))</f>
        <v>5</v>
      </c>
      <c r="AE31" s="25">
        <f t="shared" ref="AE31:AE37" si="44">IF(AB31&lt;0.67,5,IF(AB31&lt;1,4,IF(AB31&lt;1.33,3,IF(AB31&lt;2.67,2,1))))</f>
        <v>5</v>
      </c>
      <c r="AF31" s="21"/>
      <c r="AG31" s="23"/>
      <c r="AH31" s="23"/>
      <c r="AI31" s="23"/>
      <c r="AJ31" s="23"/>
      <c r="AK31" s="22"/>
      <c r="AL31" s="22"/>
      <c r="AM31" s="2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>
      <c r="A32" s="27">
        <v>10344</v>
      </c>
      <c r="B32" s="43" t="s">
        <v>298</v>
      </c>
      <c r="C32" s="17" t="str">
        <f>Rollover!A32</f>
        <v>Ford</v>
      </c>
      <c r="D32" s="17" t="str">
        <f>Rollover!B32</f>
        <v>Expedition SUV 4WD</v>
      </c>
      <c r="E32" s="16" t="s">
        <v>180</v>
      </c>
      <c r="F32" s="17">
        <f>Rollover!C32</f>
        <v>2018</v>
      </c>
      <c r="G32" s="28">
        <v>23.286999999999999</v>
      </c>
      <c r="H32" s="29">
        <v>13.577</v>
      </c>
      <c r="I32" s="29">
        <v>14.423999999999999</v>
      </c>
      <c r="J32" s="29">
        <v>479.57900000000001</v>
      </c>
      <c r="K32" s="30">
        <v>801.78099999999995</v>
      </c>
      <c r="L32" s="28">
        <v>60.768000000000001</v>
      </c>
      <c r="M32" s="29">
        <v>7.6050000000000004</v>
      </c>
      <c r="N32" s="29">
        <v>27.248000000000001</v>
      </c>
      <c r="O32" s="29">
        <v>18.898</v>
      </c>
      <c r="P32" s="30">
        <v>1929.778</v>
      </c>
      <c r="Q32" s="63">
        <f t="shared" si="30"/>
        <v>2.9968417367533604E-9</v>
      </c>
      <c r="R32" s="10">
        <f t="shared" si="31"/>
        <v>1.5645947561920909E-2</v>
      </c>
      <c r="S32" s="10">
        <f t="shared" si="32"/>
        <v>6.5775217261828537E-3</v>
      </c>
      <c r="T32" s="10">
        <f t="shared" si="33"/>
        <v>1.2111889203305869E-3</v>
      </c>
      <c r="U32" s="10">
        <f t="shared" si="34"/>
        <v>3.081398782363297E-6</v>
      </c>
      <c r="V32" s="10">
        <f t="shared" si="35"/>
        <v>1.1079595436042384E-2</v>
      </c>
      <c r="W32" s="10">
        <f t="shared" si="36"/>
        <v>2.3E-2</v>
      </c>
      <c r="X32" s="10">
        <f t="shared" si="37"/>
        <v>1.0999999999999999E-2</v>
      </c>
      <c r="Y32" s="10">
        <f t="shared" si="38"/>
        <v>1.7000000000000001E-2</v>
      </c>
      <c r="Z32" s="24">
        <f t="shared" si="39"/>
        <v>0.15</v>
      </c>
      <c r="AA32" s="24">
        <f t="shared" si="40"/>
        <v>7.0000000000000007E-2</v>
      </c>
      <c r="AB32" s="24">
        <f t="shared" si="41"/>
        <v>0.11</v>
      </c>
      <c r="AC32" s="25">
        <f t="shared" si="42"/>
        <v>5</v>
      </c>
      <c r="AD32" s="25">
        <f t="shared" si="43"/>
        <v>5</v>
      </c>
      <c r="AE32" s="25">
        <f t="shared" si="44"/>
        <v>5</v>
      </c>
      <c r="AF32" s="21"/>
      <c r="AG32" s="23"/>
      <c r="AH32" s="23"/>
      <c r="AI32" s="23"/>
      <c r="AJ32" s="23"/>
      <c r="AK32" s="22"/>
      <c r="AL32" s="22"/>
      <c r="AM32" s="2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>
      <c r="A33" s="27">
        <v>10344</v>
      </c>
      <c r="B33" s="43" t="s">
        <v>298</v>
      </c>
      <c r="C33" s="16" t="str">
        <f>Rollover!A33</f>
        <v xml:space="preserve">Ford </v>
      </c>
      <c r="D33" s="16" t="str">
        <f>Rollover!B33</f>
        <v>Expedition EL SUV 2WD</v>
      </c>
      <c r="E33" s="16" t="s">
        <v>180</v>
      </c>
      <c r="F33" s="17">
        <f>Rollover!C33</f>
        <v>2018</v>
      </c>
      <c r="G33" s="28">
        <v>23.286999999999999</v>
      </c>
      <c r="H33" s="29">
        <v>13.577</v>
      </c>
      <c r="I33" s="29">
        <v>14.423999999999999</v>
      </c>
      <c r="J33" s="29">
        <v>479.57900000000001</v>
      </c>
      <c r="K33" s="30">
        <v>801.78099999999995</v>
      </c>
      <c r="L33" s="28">
        <v>60.768000000000001</v>
      </c>
      <c r="M33" s="29">
        <v>7.6050000000000004</v>
      </c>
      <c r="N33" s="29">
        <v>27.248000000000001</v>
      </c>
      <c r="O33" s="29">
        <v>18.898</v>
      </c>
      <c r="P33" s="30">
        <v>1929.778</v>
      </c>
      <c r="Q33" s="63">
        <f t="shared" si="30"/>
        <v>2.9968417367533604E-9</v>
      </c>
      <c r="R33" s="10">
        <f t="shared" si="31"/>
        <v>1.5645947561920909E-2</v>
      </c>
      <c r="S33" s="10">
        <f t="shared" si="32"/>
        <v>6.5775217261828537E-3</v>
      </c>
      <c r="T33" s="10">
        <f t="shared" si="33"/>
        <v>1.2111889203305869E-3</v>
      </c>
      <c r="U33" s="10">
        <f t="shared" si="34"/>
        <v>3.081398782363297E-6</v>
      </c>
      <c r="V33" s="10">
        <f t="shared" si="35"/>
        <v>1.1079595436042384E-2</v>
      </c>
      <c r="W33" s="10">
        <f t="shared" si="36"/>
        <v>2.3E-2</v>
      </c>
      <c r="X33" s="10">
        <f t="shared" si="37"/>
        <v>1.0999999999999999E-2</v>
      </c>
      <c r="Y33" s="10">
        <f t="shared" si="38"/>
        <v>1.7000000000000001E-2</v>
      </c>
      <c r="Z33" s="24">
        <f t="shared" si="39"/>
        <v>0.15</v>
      </c>
      <c r="AA33" s="24">
        <f t="shared" si="40"/>
        <v>7.0000000000000007E-2</v>
      </c>
      <c r="AB33" s="24">
        <f t="shared" si="41"/>
        <v>0.11</v>
      </c>
      <c r="AC33" s="25">
        <f t="shared" si="42"/>
        <v>5</v>
      </c>
      <c r="AD33" s="25">
        <f t="shared" si="43"/>
        <v>5</v>
      </c>
      <c r="AE33" s="25">
        <f t="shared" si="44"/>
        <v>5</v>
      </c>
      <c r="AF33" s="21"/>
      <c r="AG33" s="23"/>
      <c r="AH33" s="23"/>
      <c r="AI33" s="23"/>
      <c r="AJ33" s="23"/>
      <c r="AK33" s="22"/>
      <c r="AL33" s="22"/>
      <c r="AM33" s="2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>
      <c r="A34" s="27">
        <v>10344</v>
      </c>
      <c r="B34" s="43" t="s">
        <v>298</v>
      </c>
      <c r="C34" s="16" t="str">
        <f>Rollover!A34</f>
        <v xml:space="preserve">Ford </v>
      </c>
      <c r="D34" s="16" t="str">
        <f>Rollover!B34</f>
        <v>Expedition EL SUV 4WD</v>
      </c>
      <c r="E34" s="16" t="s">
        <v>180</v>
      </c>
      <c r="F34" s="17">
        <f>Rollover!C34</f>
        <v>2018</v>
      </c>
      <c r="G34" s="28">
        <v>23.286999999999999</v>
      </c>
      <c r="H34" s="29">
        <v>13.577</v>
      </c>
      <c r="I34" s="29">
        <v>14.423999999999999</v>
      </c>
      <c r="J34" s="29">
        <v>479.57900000000001</v>
      </c>
      <c r="K34" s="30">
        <v>801.78099999999995</v>
      </c>
      <c r="L34" s="28">
        <v>60.768000000000001</v>
      </c>
      <c r="M34" s="29">
        <v>7.6050000000000004</v>
      </c>
      <c r="N34" s="29">
        <v>27.248000000000001</v>
      </c>
      <c r="O34" s="29">
        <v>18.898</v>
      </c>
      <c r="P34" s="30">
        <v>1929.778</v>
      </c>
      <c r="Q34" s="63">
        <f t="shared" si="30"/>
        <v>2.9968417367533604E-9</v>
      </c>
      <c r="R34" s="10">
        <f t="shared" si="31"/>
        <v>1.5645947561920909E-2</v>
      </c>
      <c r="S34" s="10">
        <f t="shared" si="32"/>
        <v>6.5775217261828537E-3</v>
      </c>
      <c r="T34" s="10">
        <f t="shared" si="33"/>
        <v>1.2111889203305869E-3</v>
      </c>
      <c r="U34" s="10">
        <f t="shared" si="34"/>
        <v>3.081398782363297E-6</v>
      </c>
      <c r="V34" s="10">
        <f t="shared" si="35"/>
        <v>1.1079595436042384E-2</v>
      </c>
      <c r="W34" s="10">
        <f t="shared" si="36"/>
        <v>2.3E-2</v>
      </c>
      <c r="X34" s="10">
        <f t="shared" si="37"/>
        <v>1.0999999999999999E-2</v>
      </c>
      <c r="Y34" s="10">
        <f t="shared" si="38"/>
        <v>1.7000000000000001E-2</v>
      </c>
      <c r="Z34" s="24">
        <f t="shared" si="39"/>
        <v>0.15</v>
      </c>
      <c r="AA34" s="24">
        <f t="shared" si="40"/>
        <v>7.0000000000000007E-2</v>
      </c>
      <c r="AB34" s="24">
        <f t="shared" si="41"/>
        <v>0.11</v>
      </c>
      <c r="AC34" s="25">
        <f t="shared" si="42"/>
        <v>5</v>
      </c>
      <c r="AD34" s="25">
        <f t="shared" si="43"/>
        <v>5</v>
      </c>
      <c r="AE34" s="25">
        <f t="shared" si="44"/>
        <v>5</v>
      </c>
      <c r="AF34" s="21"/>
      <c r="AG34" s="23"/>
      <c r="AH34" s="23"/>
      <c r="AI34" s="23"/>
      <c r="AJ34" s="23"/>
      <c r="AK34" s="22"/>
      <c r="AL34" s="22"/>
      <c r="AM34" s="2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>
      <c r="A35" s="27">
        <v>10344</v>
      </c>
      <c r="B35" s="43" t="s">
        <v>298</v>
      </c>
      <c r="C35" s="17" t="str">
        <f>Rollover!A35</f>
        <v>Lincoln</v>
      </c>
      <c r="D35" s="17" t="str">
        <f>Rollover!B35</f>
        <v>Navigator SUV 2WD</v>
      </c>
      <c r="E35" s="16" t="s">
        <v>180</v>
      </c>
      <c r="F35" s="17">
        <f>Rollover!C35</f>
        <v>2018</v>
      </c>
      <c r="G35" s="28">
        <v>23.286999999999999</v>
      </c>
      <c r="H35" s="29">
        <v>13.577</v>
      </c>
      <c r="I35" s="29">
        <v>14.423999999999999</v>
      </c>
      <c r="J35" s="29">
        <v>479.57900000000001</v>
      </c>
      <c r="K35" s="30">
        <v>801.78099999999995</v>
      </c>
      <c r="L35" s="28">
        <v>60.768000000000001</v>
      </c>
      <c r="M35" s="29">
        <v>7.6050000000000004</v>
      </c>
      <c r="N35" s="29">
        <v>27.248000000000001</v>
      </c>
      <c r="O35" s="29">
        <v>18.898</v>
      </c>
      <c r="P35" s="30">
        <v>1929.778</v>
      </c>
      <c r="Q35" s="63">
        <f t="shared" si="30"/>
        <v>2.9968417367533604E-9</v>
      </c>
      <c r="R35" s="10">
        <f t="shared" si="31"/>
        <v>1.5645947561920909E-2</v>
      </c>
      <c r="S35" s="10">
        <f t="shared" si="32"/>
        <v>6.5775217261828537E-3</v>
      </c>
      <c r="T35" s="10">
        <f t="shared" si="33"/>
        <v>1.2111889203305869E-3</v>
      </c>
      <c r="U35" s="10">
        <f t="shared" si="34"/>
        <v>3.081398782363297E-6</v>
      </c>
      <c r="V35" s="10">
        <f t="shared" si="35"/>
        <v>1.1079595436042384E-2</v>
      </c>
      <c r="W35" s="10">
        <f t="shared" si="36"/>
        <v>2.3E-2</v>
      </c>
      <c r="X35" s="10">
        <f t="shared" si="37"/>
        <v>1.0999999999999999E-2</v>
      </c>
      <c r="Y35" s="10">
        <f t="shared" si="38"/>
        <v>1.7000000000000001E-2</v>
      </c>
      <c r="Z35" s="24">
        <f t="shared" si="39"/>
        <v>0.15</v>
      </c>
      <c r="AA35" s="24">
        <f t="shared" si="40"/>
        <v>7.0000000000000007E-2</v>
      </c>
      <c r="AB35" s="24">
        <f t="shared" si="41"/>
        <v>0.11</v>
      </c>
      <c r="AC35" s="25">
        <f t="shared" si="42"/>
        <v>5</v>
      </c>
      <c r="AD35" s="25">
        <f t="shared" si="43"/>
        <v>5</v>
      </c>
      <c r="AE35" s="25">
        <f t="shared" si="44"/>
        <v>5</v>
      </c>
      <c r="AF35" s="21"/>
      <c r="AG35" s="23"/>
      <c r="AH35" s="23"/>
      <c r="AI35" s="23"/>
      <c r="AJ35" s="23"/>
      <c r="AK35" s="22"/>
      <c r="AL35" s="22"/>
      <c r="AM35" s="2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>
      <c r="A36" s="27">
        <v>10344</v>
      </c>
      <c r="B36" s="43" t="s">
        <v>298</v>
      </c>
      <c r="C36" s="17" t="str">
        <f>Rollover!A36</f>
        <v>Lincoln</v>
      </c>
      <c r="D36" s="17" t="str">
        <f>Rollover!B36</f>
        <v>Navigator SUV 4WD</v>
      </c>
      <c r="E36" s="16" t="s">
        <v>180</v>
      </c>
      <c r="F36" s="17">
        <f>Rollover!C36</f>
        <v>2018</v>
      </c>
      <c r="G36" s="28">
        <v>23.286999999999999</v>
      </c>
      <c r="H36" s="29">
        <v>13.577</v>
      </c>
      <c r="I36" s="29">
        <v>14.423999999999999</v>
      </c>
      <c r="J36" s="29">
        <v>479.57900000000001</v>
      </c>
      <c r="K36" s="30">
        <v>801.78099999999995</v>
      </c>
      <c r="L36" s="28">
        <v>60.768000000000001</v>
      </c>
      <c r="M36" s="29">
        <v>7.6050000000000004</v>
      </c>
      <c r="N36" s="29">
        <v>27.248000000000001</v>
      </c>
      <c r="O36" s="29">
        <v>18.898</v>
      </c>
      <c r="P36" s="30">
        <v>1929.778</v>
      </c>
      <c r="Q36" s="63">
        <f t="shared" si="30"/>
        <v>2.9968417367533604E-9</v>
      </c>
      <c r="R36" s="10">
        <f t="shared" si="31"/>
        <v>1.5645947561920909E-2</v>
      </c>
      <c r="S36" s="10">
        <f t="shared" si="32"/>
        <v>6.5775217261828537E-3</v>
      </c>
      <c r="T36" s="10">
        <f t="shared" si="33"/>
        <v>1.2111889203305869E-3</v>
      </c>
      <c r="U36" s="10">
        <f t="shared" si="34"/>
        <v>3.081398782363297E-6</v>
      </c>
      <c r="V36" s="10">
        <f t="shared" si="35"/>
        <v>1.1079595436042384E-2</v>
      </c>
      <c r="W36" s="10">
        <f t="shared" si="36"/>
        <v>2.3E-2</v>
      </c>
      <c r="X36" s="10">
        <f t="shared" si="37"/>
        <v>1.0999999999999999E-2</v>
      </c>
      <c r="Y36" s="10">
        <f t="shared" si="38"/>
        <v>1.7000000000000001E-2</v>
      </c>
      <c r="Z36" s="24">
        <f t="shared" si="39"/>
        <v>0.15</v>
      </c>
      <c r="AA36" s="24">
        <f t="shared" si="40"/>
        <v>7.0000000000000007E-2</v>
      </c>
      <c r="AB36" s="24">
        <f t="shared" si="41"/>
        <v>0.11</v>
      </c>
      <c r="AC36" s="25">
        <f t="shared" si="42"/>
        <v>5</v>
      </c>
      <c r="AD36" s="25">
        <f t="shared" si="43"/>
        <v>5</v>
      </c>
      <c r="AE36" s="25">
        <f t="shared" si="44"/>
        <v>5</v>
      </c>
      <c r="AF36" s="21"/>
      <c r="AG36" s="23"/>
      <c r="AH36" s="23"/>
      <c r="AI36" s="23"/>
      <c r="AJ36" s="23"/>
      <c r="AK36" s="22"/>
      <c r="AL36" s="22"/>
      <c r="AM36" s="2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>
      <c r="A37" s="27">
        <v>10344</v>
      </c>
      <c r="B37" s="43" t="s">
        <v>298</v>
      </c>
      <c r="C37" s="17" t="str">
        <f>Rollover!A37</f>
        <v>Lincoln</v>
      </c>
      <c r="D37" s="17" t="str">
        <f>Rollover!B37</f>
        <v>Navigator EL SUV 2WD</v>
      </c>
      <c r="E37" s="16" t="s">
        <v>180</v>
      </c>
      <c r="F37" s="17">
        <f>Rollover!C37</f>
        <v>2018</v>
      </c>
      <c r="G37" s="28">
        <v>23.286999999999999</v>
      </c>
      <c r="H37" s="29">
        <v>13.577</v>
      </c>
      <c r="I37" s="29">
        <v>14.423999999999999</v>
      </c>
      <c r="J37" s="29">
        <v>479.57900000000001</v>
      </c>
      <c r="K37" s="30">
        <v>801.78099999999995</v>
      </c>
      <c r="L37" s="28">
        <v>60.768000000000001</v>
      </c>
      <c r="M37" s="29">
        <v>7.6050000000000004</v>
      </c>
      <c r="N37" s="29">
        <v>27.248000000000001</v>
      </c>
      <c r="O37" s="29">
        <v>18.898</v>
      </c>
      <c r="P37" s="30">
        <v>1929.778</v>
      </c>
      <c r="Q37" s="63">
        <f t="shared" si="30"/>
        <v>2.9968417367533604E-9</v>
      </c>
      <c r="R37" s="10">
        <f t="shared" si="31"/>
        <v>1.5645947561920909E-2</v>
      </c>
      <c r="S37" s="10">
        <f t="shared" si="32"/>
        <v>6.5775217261828537E-3</v>
      </c>
      <c r="T37" s="10">
        <f t="shared" si="33"/>
        <v>1.2111889203305869E-3</v>
      </c>
      <c r="U37" s="10">
        <f t="shared" si="34"/>
        <v>3.081398782363297E-6</v>
      </c>
      <c r="V37" s="10">
        <f t="shared" si="35"/>
        <v>1.1079595436042384E-2</v>
      </c>
      <c r="W37" s="10">
        <f t="shared" si="36"/>
        <v>2.3E-2</v>
      </c>
      <c r="X37" s="10">
        <f t="shared" si="37"/>
        <v>1.0999999999999999E-2</v>
      </c>
      <c r="Y37" s="10">
        <f t="shared" si="38"/>
        <v>1.7000000000000001E-2</v>
      </c>
      <c r="Z37" s="24">
        <f t="shared" si="39"/>
        <v>0.15</v>
      </c>
      <c r="AA37" s="24">
        <f t="shared" si="40"/>
        <v>7.0000000000000007E-2</v>
      </c>
      <c r="AB37" s="24">
        <f t="shared" si="41"/>
        <v>0.11</v>
      </c>
      <c r="AC37" s="25">
        <f t="shared" si="42"/>
        <v>5</v>
      </c>
      <c r="AD37" s="25">
        <f t="shared" si="43"/>
        <v>5</v>
      </c>
      <c r="AE37" s="25">
        <f t="shared" si="44"/>
        <v>5</v>
      </c>
      <c r="AF37" s="21"/>
      <c r="AG37" s="23"/>
      <c r="AH37" s="23"/>
      <c r="AI37" s="23"/>
      <c r="AJ37" s="23"/>
      <c r="AK37" s="22"/>
      <c r="AL37" s="22"/>
      <c r="AM37" s="2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>
      <c r="A38" s="27">
        <v>10344</v>
      </c>
      <c r="B38" s="43" t="s">
        <v>298</v>
      </c>
      <c r="C38" s="17" t="str">
        <f>Rollover!A38</f>
        <v>Lincoln</v>
      </c>
      <c r="D38" s="17" t="str">
        <f>Rollover!B38</f>
        <v>Navigator EL SUV 4WD</v>
      </c>
      <c r="E38" s="16" t="s">
        <v>180</v>
      </c>
      <c r="F38" s="17">
        <f>Rollover!C38</f>
        <v>2018</v>
      </c>
      <c r="G38" s="28">
        <v>23.286999999999999</v>
      </c>
      <c r="H38" s="29">
        <v>13.577</v>
      </c>
      <c r="I38" s="29">
        <v>14.423999999999999</v>
      </c>
      <c r="J38" s="29">
        <v>479.57900000000001</v>
      </c>
      <c r="K38" s="30">
        <v>801.78099999999995</v>
      </c>
      <c r="L38" s="28">
        <v>60.768000000000001</v>
      </c>
      <c r="M38" s="29">
        <v>7.6050000000000004</v>
      </c>
      <c r="N38" s="29">
        <v>27.248000000000001</v>
      </c>
      <c r="O38" s="29">
        <v>18.898</v>
      </c>
      <c r="P38" s="30">
        <v>1929.778</v>
      </c>
      <c r="Q38" s="63">
        <f t="shared" si="15"/>
        <v>2.9968417367533604E-9</v>
      </c>
      <c r="R38" s="10">
        <f t="shared" si="16"/>
        <v>1.5645947561920909E-2</v>
      </c>
      <c r="S38" s="10">
        <f t="shared" si="17"/>
        <v>6.5775217261828537E-3</v>
      </c>
      <c r="T38" s="10">
        <f t="shared" si="18"/>
        <v>1.2111889203305869E-3</v>
      </c>
      <c r="U38" s="10">
        <f t="shared" si="19"/>
        <v>3.081398782363297E-6</v>
      </c>
      <c r="V38" s="10">
        <f t="shared" si="20"/>
        <v>1.1079595436042384E-2</v>
      </c>
      <c r="W38" s="10">
        <f t="shared" si="21"/>
        <v>2.3E-2</v>
      </c>
      <c r="X38" s="10">
        <f t="shared" si="22"/>
        <v>1.0999999999999999E-2</v>
      </c>
      <c r="Y38" s="10">
        <f t="shared" si="23"/>
        <v>1.7000000000000001E-2</v>
      </c>
      <c r="Z38" s="24">
        <f t="shared" si="24"/>
        <v>0.15</v>
      </c>
      <c r="AA38" s="24">
        <f t="shared" si="25"/>
        <v>7.0000000000000007E-2</v>
      </c>
      <c r="AB38" s="24">
        <f t="shared" si="26"/>
        <v>0.11</v>
      </c>
      <c r="AC38" s="25">
        <f t="shared" si="27"/>
        <v>5</v>
      </c>
      <c r="AD38" s="25">
        <f t="shared" si="28"/>
        <v>5</v>
      </c>
      <c r="AE38" s="25">
        <f t="shared" si="29"/>
        <v>5</v>
      </c>
      <c r="AF38" s="21"/>
      <c r="AG38" s="23"/>
      <c r="AH38" s="23"/>
      <c r="AI38" s="23"/>
      <c r="AJ38" s="23"/>
      <c r="AK38" s="22"/>
      <c r="AL38" s="22"/>
      <c r="AM38" s="2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>
      <c r="A39" s="43">
        <v>10172</v>
      </c>
      <c r="B39" s="43" t="s">
        <v>261</v>
      </c>
      <c r="C39" s="17" t="str">
        <f>Rollover!A39</f>
        <v>Ford</v>
      </c>
      <c r="D39" s="17" t="str">
        <f>Rollover!B39</f>
        <v>F-150 SuperCrew PU/CC 2WD</v>
      </c>
      <c r="E39" s="16" t="s">
        <v>170</v>
      </c>
      <c r="F39" s="17">
        <f>Rollover!C39</f>
        <v>2018</v>
      </c>
      <c r="G39" s="18">
        <v>24.919</v>
      </c>
      <c r="H39" s="19">
        <v>14.117000000000001</v>
      </c>
      <c r="I39" s="19">
        <v>25.335999999999999</v>
      </c>
      <c r="J39" s="19">
        <v>330.45100000000002</v>
      </c>
      <c r="K39" s="20">
        <v>555.70500000000004</v>
      </c>
      <c r="L39" s="18">
        <v>31.943999999999999</v>
      </c>
      <c r="M39" s="19">
        <v>7.2389999999999999</v>
      </c>
      <c r="N39" s="19">
        <v>14.041</v>
      </c>
      <c r="O39" s="19">
        <v>2.2949999999999999</v>
      </c>
      <c r="P39" s="20">
        <v>270.24200000000002</v>
      </c>
      <c r="Q39" s="63">
        <f t="shared" si="15"/>
        <v>5.1596002380991444E-9</v>
      </c>
      <c r="R39" s="10">
        <f t="shared" si="16"/>
        <v>1.6428904022618099E-2</v>
      </c>
      <c r="S39" s="10">
        <f t="shared" si="17"/>
        <v>4.7939837685172654E-3</v>
      </c>
      <c r="T39" s="10">
        <f t="shared" si="18"/>
        <v>9.2423040830270984E-4</v>
      </c>
      <c r="U39" s="10">
        <f t="shared" si="19"/>
        <v>3.527299548569604E-8</v>
      </c>
      <c r="V39" s="10">
        <f t="shared" si="20"/>
        <v>2.3488624183598391E-3</v>
      </c>
      <c r="W39" s="10">
        <f t="shared" si="21"/>
        <v>2.1999999999999999E-2</v>
      </c>
      <c r="X39" s="10">
        <f t="shared" si="22"/>
        <v>2E-3</v>
      </c>
      <c r="Y39" s="10">
        <f t="shared" si="23"/>
        <v>1.2E-2</v>
      </c>
      <c r="Z39" s="24">
        <f t="shared" si="24"/>
        <v>0.15</v>
      </c>
      <c r="AA39" s="24">
        <f t="shared" si="25"/>
        <v>0.01</v>
      </c>
      <c r="AB39" s="24">
        <f t="shared" si="26"/>
        <v>0.08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3"/>
      <c r="AH39" s="23"/>
      <c r="AI39" s="23"/>
      <c r="AJ39" s="23"/>
      <c r="AK39" s="22"/>
      <c r="AL39" s="22"/>
      <c r="AM39" s="2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 ht="13.5" customHeight="1">
      <c r="A40" s="43">
        <v>10172</v>
      </c>
      <c r="B40" s="43" t="s">
        <v>261</v>
      </c>
      <c r="C40" s="16" t="str">
        <f>Rollover!A40</f>
        <v>Ford</v>
      </c>
      <c r="D40" s="16" t="str">
        <f>Rollover!B40</f>
        <v>F-150 SuperCrew PU/CC 4WD</v>
      </c>
      <c r="E40" s="16" t="s">
        <v>170</v>
      </c>
      <c r="F40" s="17">
        <f>Rollover!C40</f>
        <v>2018</v>
      </c>
      <c r="G40" s="18">
        <v>24.919</v>
      </c>
      <c r="H40" s="19">
        <v>14.117000000000001</v>
      </c>
      <c r="I40" s="19">
        <v>25.335999999999999</v>
      </c>
      <c r="J40" s="19">
        <v>330.45100000000002</v>
      </c>
      <c r="K40" s="20">
        <v>555.70500000000004</v>
      </c>
      <c r="L40" s="18">
        <v>31.943999999999999</v>
      </c>
      <c r="M40" s="19">
        <v>7.2389999999999999</v>
      </c>
      <c r="N40" s="19">
        <v>14.041</v>
      </c>
      <c r="O40" s="19">
        <v>2.2949999999999999</v>
      </c>
      <c r="P40" s="20">
        <v>270.24200000000002</v>
      </c>
      <c r="Q40" s="63">
        <f t="shared" si="15"/>
        <v>5.1596002380991444E-9</v>
      </c>
      <c r="R40" s="10">
        <f t="shared" si="16"/>
        <v>1.6428904022618099E-2</v>
      </c>
      <c r="S40" s="10">
        <f t="shared" si="17"/>
        <v>4.7939837685172654E-3</v>
      </c>
      <c r="T40" s="10">
        <f t="shared" si="18"/>
        <v>9.2423040830270984E-4</v>
      </c>
      <c r="U40" s="10">
        <f t="shared" si="19"/>
        <v>3.527299548569604E-8</v>
      </c>
      <c r="V40" s="10">
        <f t="shared" si="20"/>
        <v>2.3488624183598391E-3</v>
      </c>
      <c r="W40" s="10">
        <f t="shared" si="21"/>
        <v>2.1999999999999999E-2</v>
      </c>
      <c r="X40" s="10">
        <f t="shared" si="22"/>
        <v>2E-3</v>
      </c>
      <c r="Y40" s="10">
        <f t="shared" si="23"/>
        <v>1.2E-2</v>
      </c>
      <c r="Z40" s="24">
        <f t="shared" si="24"/>
        <v>0.15</v>
      </c>
      <c r="AA40" s="24">
        <f t="shared" si="25"/>
        <v>0.01</v>
      </c>
      <c r="AB40" s="24">
        <f t="shared" si="26"/>
        <v>0.08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3"/>
      <c r="AH40" s="23"/>
      <c r="AI40" s="23"/>
      <c r="AJ40" s="23"/>
      <c r="AK40" s="22"/>
      <c r="AL40" s="22"/>
      <c r="AM40" s="2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>
      <c r="A41" s="43">
        <v>10164</v>
      </c>
      <c r="B41" s="43" t="s">
        <v>223</v>
      </c>
      <c r="C41" s="17" t="str">
        <f>Rollover!A41</f>
        <v>Ford</v>
      </c>
      <c r="D41" s="17" t="str">
        <f>Rollover!B41</f>
        <v>F-150 SuperCab PU/EC 2WD</v>
      </c>
      <c r="E41" s="16" t="s">
        <v>170</v>
      </c>
      <c r="F41" s="17">
        <f>Rollover!C41</f>
        <v>2018</v>
      </c>
      <c r="G41" s="18">
        <v>30.323</v>
      </c>
      <c r="H41" s="19">
        <v>19.352</v>
      </c>
      <c r="I41" s="19">
        <v>20.54</v>
      </c>
      <c r="J41" s="19">
        <v>358.63499999999999</v>
      </c>
      <c r="K41" s="20">
        <v>539.39700000000005</v>
      </c>
      <c r="L41" s="18">
        <v>49.822000000000003</v>
      </c>
      <c r="M41" s="19">
        <v>5.7969999999999997</v>
      </c>
      <c r="N41" s="19">
        <v>25.83</v>
      </c>
      <c r="O41" s="19">
        <v>15.301</v>
      </c>
      <c r="P41" s="20">
        <v>1327.079</v>
      </c>
      <c r="Q41" s="63">
        <f t="shared" si="15"/>
        <v>2.3786315311824939E-8</v>
      </c>
      <c r="R41" s="10">
        <f t="shared" si="16"/>
        <v>2.6312374431570671E-2</v>
      </c>
      <c r="S41" s="10">
        <f t="shared" si="17"/>
        <v>5.0895083268584426E-3</v>
      </c>
      <c r="T41" s="10">
        <f t="shared" si="18"/>
        <v>9.0781356450805027E-4</v>
      </c>
      <c r="U41" s="10">
        <f t="shared" si="19"/>
        <v>8.3756959589139499E-7</v>
      </c>
      <c r="V41" s="10">
        <f t="shared" si="20"/>
        <v>6.3178040864921613E-3</v>
      </c>
      <c r="W41" s="10">
        <f t="shared" si="21"/>
        <v>3.2000000000000001E-2</v>
      </c>
      <c r="X41" s="10">
        <f t="shared" si="22"/>
        <v>6.0000000000000001E-3</v>
      </c>
      <c r="Y41" s="10">
        <f t="shared" si="23"/>
        <v>1.9E-2</v>
      </c>
      <c r="Z41" s="24">
        <f t="shared" si="24"/>
        <v>0.21</v>
      </c>
      <c r="AA41" s="24">
        <f t="shared" si="25"/>
        <v>0.04</v>
      </c>
      <c r="AB41" s="24">
        <f t="shared" si="26"/>
        <v>0.13</v>
      </c>
      <c r="AC41" s="25">
        <f t="shared" si="27"/>
        <v>5</v>
      </c>
      <c r="AD41" s="25">
        <f t="shared" si="28"/>
        <v>5</v>
      </c>
      <c r="AE41" s="25">
        <f t="shared" si="29"/>
        <v>5</v>
      </c>
      <c r="AF41" s="21"/>
      <c r="AG41" s="23"/>
      <c r="AH41" s="23"/>
      <c r="AI41" s="23"/>
      <c r="AJ41" s="23"/>
      <c r="AK41" s="22"/>
      <c r="AL41" s="22"/>
      <c r="AM41" s="2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>
      <c r="A42" s="43">
        <v>10164</v>
      </c>
      <c r="B42" s="43" t="s">
        <v>223</v>
      </c>
      <c r="C42" s="16" t="str">
        <f>Rollover!A42</f>
        <v>Ford</v>
      </c>
      <c r="D42" s="16" t="str">
        <f>Rollover!B42</f>
        <v>F-150 SuperCab PU/EC 4WD</v>
      </c>
      <c r="E42" s="16" t="s">
        <v>170</v>
      </c>
      <c r="F42" s="17">
        <f>Rollover!C42</f>
        <v>2018</v>
      </c>
      <c r="G42" s="18">
        <v>30.323</v>
      </c>
      <c r="H42" s="19">
        <v>19.352</v>
      </c>
      <c r="I42" s="19">
        <v>20.54</v>
      </c>
      <c r="J42" s="19">
        <v>358.63499999999999</v>
      </c>
      <c r="K42" s="20">
        <v>539.39700000000005</v>
      </c>
      <c r="L42" s="18">
        <v>49.822000000000003</v>
      </c>
      <c r="M42" s="19">
        <v>5.7969999999999997</v>
      </c>
      <c r="N42" s="19">
        <v>25.83</v>
      </c>
      <c r="O42" s="19">
        <v>15.301</v>
      </c>
      <c r="P42" s="20">
        <v>1327.079</v>
      </c>
      <c r="Q42" s="63">
        <f t="shared" si="15"/>
        <v>2.3786315311824939E-8</v>
      </c>
      <c r="R42" s="10">
        <f t="shared" si="16"/>
        <v>2.6312374431570671E-2</v>
      </c>
      <c r="S42" s="10">
        <f t="shared" si="17"/>
        <v>5.0895083268584426E-3</v>
      </c>
      <c r="T42" s="10">
        <f t="shared" si="18"/>
        <v>9.0781356450805027E-4</v>
      </c>
      <c r="U42" s="10">
        <f t="shared" si="19"/>
        <v>8.3756959589139499E-7</v>
      </c>
      <c r="V42" s="10">
        <f t="shared" si="20"/>
        <v>6.3178040864921613E-3</v>
      </c>
      <c r="W42" s="10">
        <f t="shared" si="21"/>
        <v>3.2000000000000001E-2</v>
      </c>
      <c r="X42" s="10">
        <f t="shared" si="22"/>
        <v>6.0000000000000001E-3</v>
      </c>
      <c r="Y42" s="10">
        <f t="shared" si="23"/>
        <v>1.9E-2</v>
      </c>
      <c r="Z42" s="24">
        <f t="shared" si="24"/>
        <v>0.21</v>
      </c>
      <c r="AA42" s="24">
        <f t="shared" si="25"/>
        <v>0.04</v>
      </c>
      <c r="AB42" s="24">
        <f t="shared" si="26"/>
        <v>0.13</v>
      </c>
      <c r="AC42" s="25">
        <f t="shared" si="27"/>
        <v>5</v>
      </c>
      <c r="AD42" s="25">
        <f t="shared" si="28"/>
        <v>5</v>
      </c>
      <c r="AE42" s="25">
        <f t="shared" si="29"/>
        <v>5</v>
      </c>
      <c r="AF42" s="21"/>
      <c r="AG42" s="23"/>
      <c r="AH42" s="23"/>
      <c r="AI42" s="23"/>
      <c r="AJ42" s="23"/>
      <c r="AK42" s="22"/>
      <c r="AL42" s="22"/>
      <c r="AM42" s="2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>
      <c r="A43" s="43">
        <v>10164</v>
      </c>
      <c r="B43" s="43" t="s">
        <v>223</v>
      </c>
      <c r="C43" s="16" t="str">
        <f>Rollover!A43</f>
        <v>Ford</v>
      </c>
      <c r="D43" s="16" t="str">
        <f>Rollover!B43</f>
        <v>F-150 Regular Cab PU/RC 2WD</v>
      </c>
      <c r="E43" s="16" t="s">
        <v>170</v>
      </c>
      <c r="F43" s="17">
        <f>Rollover!C43</f>
        <v>2018</v>
      </c>
      <c r="G43" s="18">
        <v>30.323</v>
      </c>
      <c r="H43" s="19">
        <v>19.352</v>
      </c>
      <c r="I43" s="19">
        <v>20.54</v>
      </c>
      <c r="J43" s="19">
        <v>358.63499999999999</v>
      </c>
      <c r="K43" s="20">
        <v>539.39700000000005</v>
      </c>
      <c r="L43" s="18" t="s">
        <v>224</v>
      </c>
      <c r="M43" s="19"/>
      <c r="N43" s="19"/>
      <c r="O43" s="19"/>
      <c r="P43" s="20"/>
      <c r="Q43" s="63">
        <f t="shared" si="15"/>
        <v>2.3786315311824939E-8</v>
      </c>
      <c r="R43" s="10">
        <f t="shared" si="16"/>
        <v>2.6312374431570671E-2</v>
      </c>
      <c r="S43" s="10">
        <f t="shared" si="17"/>
        <v>5.0895083268584426E-3</v>
      </c>
      <c r="T43" s="10">
        <f t="shared" si="18"/>
        <v>9.0781356450805027E-4</v>
      </c>
      <c r="U43" s="10" t="e">
        <f t="shared" si="19"/>
        <v>#VALUE!</v>
      </c>
      <c r="V43" s="10">
        <f t="shared" si="20"/>
        <v>1.8229037773026034E-3</v>
      </c>
      <c r="W43" s="10">
        <f t="shared" si="21"/>
        <v>3.2000000000000001E-2</v>
      </c>
      <c r="X43" s="10" t="str">
        <f t="shared" si="22"/>
        <v>N/A</v>
      </c>
      <c r="Y43" s="10">
        <f t="shared" si="23"/>
        <v>3.2000000000000001E-2</v>
      </c>
      <c r="Z43" s="24">
        <f t="shared" si="24"/>
        <v>0.21</v>
      </c>
      <c r="AA43" s="24" t="str">
        <f t="shared" si="25"/>
        <v>N/A</v>
      </c>
      <c r="AB43" s="24">
        <f t="shared" si="26"/>
        <v>0.21</v>
      </c>
      <c r="AC43" s="25">
        <f t="shared" si="27"/>
        <v>5</v>
      </c>
      <c r="AD43" s="25" t="str">
        <f t="shared" si="28"/>
        <v>N/A</v>
      </c>
      <c r="AE43" s="25">
        <f t="shared" si="29"/>
        <v>5</v>
      </c>
      <c r="AF43" s="21"/>
      <c r="AG43" s="23"/>
      <c r="AH43" s="23"/>
      <c r="AI43" s="23"/>
      <c r="AJ43" s="23"/>
      <c r="AK43" s="22"/>
      <c r="AL43" s="22"/>
      <c r="AM43" s="2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>
      <c r="A44" s="43">
        <v>10164</v>
      </c>
      <c r="B44" s="43" t="s">
        <v>223</v>
      </c>
      <c r="C44" s="16" t="str">
        <f>Rollover!A44</f>
        <v>Ford</v>
      </c>
      <c r="D44" s="16" t="str">
        <f>Rollover!B44</f>
        <v>F-150 Regular Cab PU/RC 4WD</v>
      </c>
      <c r="E44" s="16" t="s">
        <v>170</v>
      </c>
      <c r="F44" s="17">
        <f>Rollover!C44</f>
        <v>2018</v>
      </c>
      <c r="G44" s="18">
        <v>30.323</v>
      </c>
      <c r="H44" s="19">
        <v>19.352</v>
      </c>
      <c r="I44" s="19">
        <v>20.54</v>
      </c>
      <c r="J44" s="19">
        <v>358.63499999999999</v>
      </c>
      <c r="K44" s="20">
        <v>539.39700000000005</v>
      </c>
      <c r="L44" s="18" t="s">
        <v>224</v>
      </c>
      <c r="M44" s="19"/>
      <c r="N44" s="19"/>
      <c r="O44" s="19"/>
      <c r="P44" s="20"/>
      <c r="Q44" s="63">
        <f t="shared" si="15"/>
        <v>2.3786315311824939E-8</v>
      </c>
      <c r="R44" s="10">
        <f t="shared" si="16"/>
        <v>2.6312374431570671E-2</v>
      </c>
      <c r="S44" s="10">
        <f t="shared" si="17"/>
        <v>5.0895083268584426E-3</v>
      </c>
      <c r="T44" s="10">
        <f t="shared" si="18"/>
        <v>9.0781356450805027E-4</v>
      </c>
      <c r="U44" s="10" t="e">
        <f t="shared" si="19"/>
        <v>#VALUE!</v>
      </c>
      <c r="V44" s="10">
        <f t="shared" si="20"/>
        <v>1.8229037773026034E-3</v>
      </c>
      <c r="W44" s="10">
        <f t="shared" si="21"/>
        <v>3.2000000000000001E-2</v>
      </c>
      <c r="X44" s="10" t="str">
        <f t="shared" si="22"/>
        <v>N/A</v>
      </c>
      <c r="Y44" s="10">
        <f t="shared" si="23"/>
        <v>3.2000000000000001E-2</v>
      </c>
      <c r="Z44" s="24">
        <f t="shared" si="24"/>
        <v>0.21</v>
      </c>
      <c r="AA44" s="24" t="str">
        <f t="shared" si="25"/>
        <v>N/A</v>
      </c>
      <c r="AB44" s="24">
        <f t="shared" si="26"/>
        <v>0.21</v>
      </c>
      <c r="AC44" s="25">
        <f t="shared" si="27"/>
        <v>5</v>
      </c>
      <c r="AD44" s="25" t="str">
        <f t="shared" si="28"/>
        <v>N/A</v>
      </c>
      <c r="AE44" s="25">
        <f t="shared" si="29"/>
        <v>5</v>
      </c>
      <c r="AF44" s="21"/>
      <c r="AG44" s="23"/>
      <c r="AH44" s="23"/>
      <c r="AI44" s="23"/>
      <c r="AJ44" s="23"/>
      <c r="AK44" s="22"/>
      <c r="AL44" s="22"/>
      <c r="AM44" s="2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>
      <c r="A45" s="43">
        <v>10355</v>
      </c>
      <c r="B45" s="43" t="s">
        <v>307</v>
      </c>
      <c r="C45" s="17" t="str">
        <f>Rollover!A45</f>
        <v>Ford</v>
      </c>
      <c r="D45" s="17" t="str">
        <f>Rollover!B45</f>
        <v>Fiesta 4DR FWD</v>
      </c>
      <c r="E45" s="16" t="s">
        <v>180</v>
      </c>
      <c r="F45" s="17">
        <f>Rollover!C45</f>
        <v>2018</v>
      </c>
      <c r="G45" s="18">
        <v>97.570999999999998</v>
      </c>
      <c r="H45" s="19">
        <v>33.979999999999997</v>
      </c>
      <c r="I45" s="19">
        <v>37.970999999999997</v>
      </c>
      <c r="J45" s="19">
        <v>1094.741</v>
      </c>
      <c r="K45" s="20">
        <v>1847.4449999999999</v>
      </c>
      <c r="L45" s="18">
        <v>338.63600000000002</v>
      </c>
      <c r="M45" s="19">
        <v>37.783999999999999</v>
      </c>
      <c r="N45" s="144">
        <v>86.155000000000001</v>
      </c>
      <c r="O45" s="19">
        <v>28.207000000000001</v>
      </c>
      <c r="P45" s="20">
        <v>4265.3599999999997</v>
      </c>
      <c r="Q45" s="63">
        <f t="shared" si="15"/>
        <v>5.2052291151106834E-5</v>
      </c>
      <c r="R45" s="10">
        <f t="shared" si="16"/>
        <v>9.3915425710711431E-2</v>
      </c>
      <c r="S45" s="10">
        <f t="shared" si="17"/>
        <v>2.4001201892895698E-2</v>
      </c>
      <c r="T45" s="10">
        <f t="shared" si="18"/>
        <v>3.8160711859824689E-3</v>
      </c>
      <c r="U45" s="10">
        <f t="shared" si="19"/>
        <v>1.3930882119489712E-2</v>
      </c>
      <c r="V45" s="10">
        <f t="shared" si="20"/>
        <v>9.1449663270814219E-2</v>
      </c>
      <c r="W45" s="10">
        <f t="shared" si="21"/>
        <v>0.11899999999999999</v>
      </c>
      <c r="X45" s="10">
        <f t="shared" si="22"/>
        <v>0.104</v>
      </c>
      <c r="Y45" s="10">
        <f t="shared" si="23"/>
        <v>0.112</v>
      </c>
      <c r="Z45" s="24">
        <f t="shared" si="24"/>
        <v>0.79</v>
      </c>
      <c r="AA45" s="24">
        <f t="shared" si="25"/>
        <v>0.69</v>
      </c>
      <c r="AB45" s="24">
        <f t="shared" si="26"/>
        <v>0.75</v>
      </c>
      <c r="AC45" s="25">
        <f t="shared" si="27"/>
        <v>4</v>
      </c>
      <c r="AD45" s="25">
        <f t="shared" si="28"/>
        <v>4</v>
      </c>
      <c r="AE45" s="25">
        <f t="shared" si="29"/>
        <v>4</v>
      </c>
      <c r="AF45" s="21"/>
      <c r="AG45" s="23"/>
      <c r="AH45" s="23"/>
      <c r="AI45" s="23"/>
      <c r="AJ45" s="23"/>
      <c r="AK45" s="22"/>
      <c r="AL45" s="22"/>
      <c r="AM45" s="2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>
      <c r="A46" s="43">
        <v>10355</v>
      </c>
      <c r="B46" s="43" t="s">
        <v>307</v>
      </c>
      <c r="C46" s="16" t="str">
        <f>Rollover!A46</f>
        <v>Ford</v>
      </c>
      <c r="D46" s="16" t="str">
        <f>Rollover!B46</f>
        <v>Fiesta 5HB FWD</v>
      </c>
      <c r="E46" s="16" t="s">
        <v>180</v>
      </c>
      <c r="F46" s="17">
        <f>Rollover!C46</f>
        <v>2018</v>
      </c>
      <c r="G46" s="18">
        <v>97.570999999999998</v>
      </c>
      <c r="H46" s="19">
        <v>33.979999999999997</v>
      </c>
      <c r="I46" s="19">
        <v>37.970999999999997</v>
      </c>
      <c r="J46" s="19">
        <v>1094.741</v>
      </c>
      <c r="K46" s="20">
        <v>1847.4449999999999</v>
      </c>
      <c r="L46" s="18">
        <v>338.63600000000002</v>
      </c>
      <c r="M46" s="19">
        <v>37.783999999999999</v>
      </c>
      <c r="N46" s="144">
        <v>86.155000000000001</v>
      </c>
      <c r="O46" s="19">
        <v>28.207000000000001</v>
      </c>
      <c r="P46" s="20">
        <v>4265.3599999999997</v>
      </c>
      <c r="Q46" s="63">
        <f t="shared" si="15"/>
        <v>5.2052291151106834E-5</v>
      </c>
      <c r="R46" s="10">
        <f t="shared" si="16"/>
        <v>9.3915425710711431E-2</v>
      </c>
      <c r="S46" s="10">
        <f t="shared" si="17"/>
        <v>2.4001201892895698E-2</v>
      </c>
      <c r="T46" s="10">
        <f t="shared" si="18"/>
        <v>3.8160711859824689E-3</v>
      </c>
      <c r="U46" s="10">
        <f t="shared" si="19"/>
        <v>1.3930882119489712E-2</v>
      </c>
      <c r="V46" s="10">
        <f t="shared" si="20"/>
        <v>9.1449663270814219E-2</v>
      </c>
      <c r="W46" s="10">
        <f t="shared" si="21"/>
        <v>0.11899999999999999</v>
      </c>
      <c r="X46" s="10">
        <f t="shared" si="22"/>
        <v>0.104</v>
      </c>
      <c r="Y46" s="10">
        <f t="shared" si="23"/>
        <v>0.112</v>
      </c>
      <c r="Z46" s="24">
        <f t="shared" si="24"/>
        <v>0.79</v>
      </c>
      <c r="AA46" s="24">
        <f t="shared" si="25"/>
        <v>0.69</v>
      </c>
      <c r="AB46" s="24">
        <f t="shared" si="26"/>
        <v>0.75</v>
      </c>
      <c r="AC46" s="25">
        <f t="shared" si="27"/>
        <v>4</v>
      </c>
      <c r="AD46" s="25">
        <f t="shared" si="28"/>
        <v>4</v>
      </c>
      <c r="AE46" s="25">
        <f t="shared" si="29"/>
        <v>4</v>
      </c>
      <c r="AF46" s="21"/>
      <c r="AG46" s="23"/>
      <c r="AH46" s="23"/>
      <c r="AI46" s="23"/>
      <c r="AJ46" s="23"/>
      <c r="AK46" s="22"/>
      <c r="AL46" s="22"/>
      <c r="AM46" s="2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>
      <c r="A47" s="43">
        <v>10186</v>
      </c>
      <c r="B47" s="43" t="s">
        <v>247</v>
      </c>
      <c r="C47" s="16" t="str">
        <f>Rollover!A47</f>
        <v>Ford</v>
      </c>
      <c r="D47" s="17" t="str">
        <f>Rollover!B47</f>
        <v>Mustang 2DR RWD</v>
      </c>
      <c r="E47" s="16" t="s">
        <v>180</v>
      </c>
      <c r="F47" s="17">
        <f>Rollover!C47</f>
        <v>2018</v>
      </c>
      <c r="G47" s="18">
        <v>117.218</v>
      </c>
      <c r="H47" s="19">
        <v>17.091000000000001</v>
      </c>
      <c r="I47" s="19">
        <v>26.298999999999999</v>
      </c>
      <c r="J47" s="19">
        <v>632.13300000000004</v>
      </c>
      <c r="K47" s="20">
        <v>1153.249</v>
      </c>
      <c r="L47" s="18">
        <v>422.45299999999997</v>
      </c>
      <c r="M47" s="144">
        <v>38.018000000000001</v>
      </c>
      <c r="N47" s="19">
        <v>57.881999999999998</v>
      </c>
      <c r="O47" s="19">
        <v>17.544</v>
      </c>
      <c r="P47" s="20">
        <v>3296.6320000000001</v>
      </c>
      <c r="Q47" s="63">
        <f t="shared" si="15"/>
        <v>1.4012593781283556E-4</v>
      </c>
      <c r="R47" s="10">
        <f t="shared" si="16"/>
        <v>2.1481720575838512E-2</v>
      </c>
      <c r="S47" s="10">
        <f t="shared" si="17"/>
        <v>9.0841335165932832E-3</v>
      </c>
      <c r="T47" s="10">
        <f t="shared" si="18"/>
        <v>1.7818385972668128E-3</v>
      </c>
      <c r="U47" s="10">
        <f t="shared" si="19"/>
        <v>2.8692644106524386E-2</v>
      </c>
      <c r="V47" s="10">
        <f t="shared" si="20"/>
        <v>3.8915641582061719E-2</v>
      </c>
      <c r="W47" s="10">
        <f t="shared" si="21"/>
        <v>3.2000000000000001E-2</v>
      </c>
      <c r="X47" s="10">
        <f t="shared" si="22"/>
        <v>6.6000000000000003E-2</v>
      </c>
      <c r="Y47" s="10">
        <f t="shared" si="23"/>
        <v>4.9000000000000002E-2</v>
      </c>
      <c r="Z47" s="24">
        <f t="shared" si="24"/>
        <v>0.21</v>
      </c>
      <c r="AA47" s="24">
        <f t="shared" si="25"/>
        <v>0.44</v>
      </c>
      <c r="AB47" s="24">
        <f t="shared" si="26"/>
        <v>0.33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3"/>
      <c r="AH47" s="23"/>
      <c r="AI47" s="23"/>
      <c r="AJ47" s="23"/>
      <c r="AK47" s="22"/>
      <c r="AL47" s="22"/>
      <c r="AM47" s="2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ht="13.15" customHeight="1">
      <c r="A48" s="43">
        <v>10186</v>
      </c>
      <c r="B48" s="43" t="s">
        <v>247</v>
      </c>
      <c r="C48" s="17" t="str">
        <f>Rollover!A48</f>
        <v>Ford</v>
      </c>
      <c r="D48" s="17" t="str">
        <f>Rollover!B48</f>
        <v>Mustang GT350R 2DR RWD (2 seats)</v>
      </c>
      <c r="E48" s="16" t="s">
        <v>180</v>
      </c>
      <c r="F48" s="17">
        <f>Rollover!C48</f>
        <v>2018</v>
      </c>
      <c r="G48" s="18">
        <v>117.218</v>
      </c>
      <c r="H48" s="19">
        <v>17.091000000000001</v>
      </c>
      <c r="I48" s="19">
        <v>26.298999999999999</v>
      </c>
      <c r="J48" s="19">
        <v>632.13300000000004</v>
      </c>
      <c r="K48" s="20">
        <v>1153.249</v>
      </c>
      <c r="L48" s="18" t="s">
        <v>224</v>
      </c>
      <c r="M48" s="19"/>
      <c r="N48" s="19"/>
      <c r="O48" s="19"/>
      <c r="P48" s="20"/>
      <c r="Q48" s="63">
        <f t="shared" si="15"/>
        <v>1.4012593781283556E-4</v>
      </c>
      <c r="R48" s="10">
        <f t="shared" si="16"/>
        <v>2.1481720575838512E-2</v>
      </c>
      <c r="S48" s="10">
        <f t="shared" si="17"/>
        <v>9.0841335165932832E-3</v>
      </c>
      <c r="T48" s="10">
        <f t="shared" si="18"/>
        <v>1.7818385972668128E-3</v>
      </c>
      <c r="U48" s="10" t="e">
        <f t="shared" si="19"/>
        <v>#VALUE!</v>
      </c>
      <c r="V48" s="10">
        <f t="shared" si="20"/>
        <v>1.8229037773026034E-3</v>
      </c>
      <c r="W48" s="10">
        <f t="shared" si="21"/>
        <v>3.2000000000000001E-2</v>
      </c>
      <c r="X48" s="10" t="str">
        <f t="shared" si="22"/>
        <v>N/A</v>
      </c>
      <c r="Y48" s="10">
        <f t="shared" si="23"/>
        <v>3.2000000000000001E-2</v>
      </c>
      <c r="Z48" s="24">
        <f t="shared" si="24"/>
        <v>0.21</v>
      </c>
      <c r="AA48" s="24" t="str">
        <f t="shared" si="25"/>
        <v>N/A</v>
      </c>
      <c r="AB48" s="24">
        <f t="shared" si="26"/>
        <v>0.21</v>
      </c>
      <c r="AC48" s="25">
        <f t="shared" si="27"/>
        <v>5</v>
      </c>
      <c r="AD48" s="25" t="str">
        <f t="shared" si="28"/>
        <v>N/A</v>
      </c>
      <c r="AE48" s="25">
        <f t="shared" si="29"/>
        <v>5</v>
      </c>
      <c r="AF48" s="21"/>
      <c r="AG48" s="23"/>
      <c r="AH48" s="23"/>
      <c r="AI48" s="23"/>
      <c r="AJ48" s="23"/>
      <c r="AK48" s="22"/>
      <c r="AL48" s="22"/>
      <c r="AM48" s="22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ht="13.15" customHeight="1">
      <c r="A49" s="43">
        <v>8997</v>
      </c>
      <c r="B49" s="43" t="s">
        <v>313</v>
      </c>
      <c r="C49" s="17" t="str">
        <f>Rollover!A49</f>
        <v>Ford</v>
      </c>
      <c r="D49" s="17" t="str">
        <f>Rollover!B49</f>
        <v>Transit Wagon RWD (High roof) 15 pass</v>
      </c>
      <c r="E49" s="16" t="s">
        <v>94</v>
      </c>
      <c r="F49" s="17">
        <f>Rollover!C49</f>
        <v>2018</v>
      </c>
      <c r="G49" s="18">
        <v>34.774999999999999</v>
      </c>
      <c r="H49" s="19">
        <v>10.8</v>
      </c>
      <c r="I49" s="19">
        <v>14.317</v>
      </c>
      <c r="J49" s="19">
        <v>357.77199999999999</v>
      </c>
      <c r="K49" s="20">
        <v>647.89099999999996</v>
      </c>
      <c r="L49" s="18">
        <v>24.399000000000001</v>
      </c>
      <c r="M49" s="19">
        <v>8.0090000000000003</v>
      </c>
      <c r="N49" s="19">
        <v>36.615000000000002</v>
      </c>
      <c r="O49" s="19">
        <v>9.2560000000000002</v>
      </c>
      <c r="P49" s="20">
        <v>1755.0129999999999</v>
      </c>
      <c r="Q49" s="63">
        <f t="shared" si="15"/>
        <v>6.6369845262072164E-8</v>
      </c>
      <c r="R49" s="10">
        <f t="shared" si="16"/>
        <v>1.2164671982183881E-2</v>
      </c>
      <c r="S49" s="10">
        <f t="shared" si="17"/>
        <v>5.0801958351869379E-3</v>
      </c>
      <c r="T49" s="10">
        <f t="shared" si="18"/>
        <v>1.0227673975077595E-3</v>
      </c>
      <c r="U49" s="10">
        <f t="shared" si="19"/>
        <v>4.3604948178913116E-9</v>
      </c>
      <c r="V49" s="10">
        <f t="shared" si="20"/>
        <v>9.4169003009539967E-3</v>
      </c>
      <c r="W49" s="10">
        <f t="shared" si="21"/>
        <v>1.7999999999999999E-2</v>
      </c>
      <c r="X49" s="10">
        <f t="shared" si="22"/>
        <v>8.9999999999999993E-3</v>
      </c>
      <c r="Y49" s="10">
        <f t="shared" si="23"/>
        <v>1.4E-2</v>
      </c>
      <c r="Z49" s="24">
        <f t="shared" si="24"/>
        <v>0.12</v>
      </c>
      <c r="AA49" s="24">
        <f t="shared" si="25"/>
        <v>0.06</v>
      </c>
      <c r="AB49" s="24">
        <f t="shared" si="26"/>
        <v>0.09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3"/>
      <c r="AH49" s="23"/>
      <c r="AI49" s="23"/>
      <c r="AJ49" s="23"/>
      <c r="AK49" s="22"/>
      <c r="AL49" s="22"/>
      <c r="AM49" s="22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3.15" customHeight="1">
      <c r="A50" s="43">
        <v>8997</v>
      </c>
      <c r="B50" s="43" t="s">
        <v>313</v>
      </c>
      <c r="C50" s="17" t="str">
        <f>Rollover!A50</f>
        <v>Ford</v>
      </c>
      <c r="D50" s="17" t="str">
        <f>Rollover!B50</f>
        <v>Transit Wagon RWD (med roof) 12 pass</v>
      </c>
      <c r="E50" s="16" t="s">
        <v>94</v>
      </c>
      <c r="F50" s="17">
        <f>Rollover!C50</f>
        <v>2018</v>
      </c>
      <c r="G50" s="18">
        <v>34.774999999999999</v>
      </c>
      <c r="H50" s="19">
        <v>10.8</v>
      </c>
      <c r="I50" s="19">
        <v>14.317</v>
      </c>
      <c r="J50" s="19">
        <v>357.77199999999999</v>
      </c>
      <c r="K50" s="20">
        <v>647.89099999999996</v>
      </c>
      <c r="L50" s="18">
        <v>24.399000000000001</v>
      </c>
      <c r="M50" s="19">
        <v>8.0090000000000003</v>
      </c>
      <c r="N50" s="19">
        <v>36.615000000000002</v>
      </c>
      <c r="O50" s="19">
        <v>9.2560000000000002</v>
      </c>
      <c r="P50" s="20">
        <v>1755.0129999999999</v>
      </c>
      <c r="Q50" s="63">
        <f t="shared" si="15"/>
        <v>6.6369845262072164E-8</v>
      </c>
      <c r="R50" s="10">
        <f t="shared" si="16"/>
        <v>1.2164671982183881E-2</v>
      </c>
      <c r="S50" s="10">
        <f t="shared" si="17"/>
        <v>5.0801958351869379E-3</v>
      </c>
      <c r="T50" s="10">
        <f t="shared" si="18"/>
        <v>1.0227673975077595E-3</v>
      </c>
      <c r="U50" s="10">
        <f t="shared" si="19"/>
        <v>4.3604948178913116E-9</v>
      </c>
      <c r="V50" s="10">
        <f t="shared" si="20"/>
        <v>9.4169003009539967E-3</v>
      </c>
      <c r="W50" s="10">
        <f t="shared" si="21"/>
        <v>1.7999999999999999E-2</v>
      </c>
      <c r="X50" s="10">
        <f t="shared" si="22"/>
        <v>8.9999999999999993E-3</v>
      </c>
      <c r="Y50" s="10">
        <f t="shared" si="23"/>
        <v>1.4E-2</v>
      </c>
      <c r="Z50" s="24">
        <f t="shared" si="24"/>
        <v>0.12</v>
      </c>
      <c r="AA50" s="24">
        <f t="shared" si="25"/>
        <v>0.06</v>
      </c>
      <c r="AB50" s="24">
        <f t="shared" si="26"/>
        <v>0.09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3"/>
      <c r="AH50" s="23"/>
      <c r="AI50" s="23"/>
      <c r="AJ50" s="23"/>
      <c r="AK50" s="22"/>
      <c r="AL50" s="22"/>
      <c r="AM50" s="2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ht="13.15" customHeight="1">
      <c r="A51" s="43">
        <v>8997</v>
      </c>
      <c r="B51" s="43" t="s">
        <v>313</v>
      </c>
      <c r="C51" s="17" t="str">
        <f>Rollover!A51</f>
        <v>Ford</v>
      </c>
      <c r="D51" s="17" t="str">
        <f>Rollover!B51</f>
        <v>Transit Wagon RWD (low roof) 15 pass</v>
      </c>
      <c r="E51" s="16" t="s">
        <v>94</v>
      </c>
      <c r="F51" s="17">
        <f>Rollover!C51</f>
        <v>2018</v>
      </c>
      <c r="G51" s="18">
        <v>34.774999999999999</v>
      </c>
      <c r="H51" s="19">
        <v>10.8</v>
      </c>
      <c r="I51" s="19">
        <v>14.317</v>
      </c>
      <c r="J51" s="19">
        <v>357.77199999999999</v>
      </c>
      <c r="K51" s="20">
        <v>647.89099999999996</v>
      </c>
      <c r="L51" s="18">
        <v>24.399000000000001</v>
      </c>
      <c r="M51" s="19">
        <v>8.0090000000000003</v>
      </c>
      <c r="N51" s="19">
        <v>36.615000000000002</v>
      </c>
      <c r="O51" s="19">
        <v>9.2560000000000002</v>
      </c>
      <c r="P51" s="20">
        <v>1755.0129999999999</v>
      </c>
      <c r="Q51" s="63">
        <f t="shared" si="15"/>
        <v>6.6369845262072164E-8</v>
      </c>
      <c r="R51" s="10">
        <f t="shared" si="16"/>
        <v>1.2164671982183881E-2</v>
      </c>
      <c r="S51" s="10">
        <f t="shared" si="17"/>
        <v>5.0801958351869379E-3</v>
      </c>
      <c r="T51" s="10">
        <f t="shared" si="18"/>
        <v>1.0227673975077595E-3</v>
      </c>
      <c r="U51" s="10">
        <f t="shared" si="19"/>
        <v>4.3604948178913116E-9</v>
      </c>
      <c r="V51" s="10">
        <f t="shared" si="20"/>
        <v>9.4169003009539967E-3</v>
      </c>
      <c r="W51" s="10">
        <f t="shared" si="21"/>
        <v>1.7999999999999999E-2</v>
      </c>
      <c r="X51" s="10">
        <f t="shared" si="22"/>
        <v>8.9999999999999993E-3</v>
      </c>
      <c r="Y51" s="10">
        <f t="shared" si="23"/>
        <v>1.4E-2</v>
      </c>
      <c r="Z51" s="24">
        <f t="shared" si="24"/>
        <v>0.12</v>
      </c>
      <c r="AA51" s="24">
        <f t="shared" si="25"/>
        <v>0.06</v>
      </c>
      <c r="AB51" s="24">
        <f t="shared" si="26"/>
        <v>0.09</v>
      </c>
      <c r="AC51" s="25">
        <f t="shared" si="27"/>
        <v>5</v>
      </c>
      <c r="AD51" s="25">
        <f t="shared" si="28"/>
        <v>5</v>
      </c>
      <c r="AE51" s="25">
        <f t="shared" si="29"/>
        <v>5</v>
      </c>
      <c r="AF51" s="21"/>
      <c r="AG51" s="23"/>
      <c r="AH51" s="23"/>
      <c r="AI51" s="23"/>
      <c r="AJ51" s="23"/>
      <c r="AK51" s="22"/>
      <c r="AL51" s="22"/>
      <c r="AM51" s="2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>
      <c r="A52" s="27">
        <v>10193</v>
      </c>
      <c r="B52" s="27" t="s">
        <v>254</v>
      </c>
      <c r="C52" s="17" t="str">
        <f>Rollover!A52</f>
        <v>Honda</v>
      </c>
      <c r="D52" s="17" t="str">
        <f>Rollover!B52</f>
        <v>Accord 4DR FWD</v>
      </c>
      <c r="E52" s="16" t="s">
        <v>94</v>
      </c>
      <c r="F52" s="17">
        <f>Rollover!C52</f>
        <v>2018</v>
      </c>
      <c r="G52" s="28">
        <v>140.154</v>
      </c>
      <c r="H52" s="29">
        <v>19.765000000000001</v>
      </c>
      <c r="I52" s="29">
        <v>33.457000000000001</v>
      </c>
      <c r="J52" s="29">
        <v>676.90700000000004</v>
      </c>
      <c r="K52" s="30">
        <v>1918.8620000000001</v>
      </c>
      <c r="L52" s="28">
        <v>385.58699999999999</v>
      </c>
      <c r="M52" s="29">
        <v>37.04</v>
      </c>
      <c r="N52" s="29">
        <v>62.259</v>
      </c>
      <c r="O52" s="29">
        <v>24.635000000000002</v>
      </c>
      <c r="P52" s="30">
        <v>1902.0509999999999</v>
      </c>
      <c r="Q52" s="63">
        <f>NORMDIST(LN(G52),7.45231,0.73998,1)</f>
        <v>3.4768265047556917E-4</v>
      </c>
      <c r="R52" s="10">
        <f>1/(1+EXP(5.3895-0.0919*H52))</f>
        <v>2.7302456622156513E-2</v>
      </c>
      <c r="S52" s="10">
        <f>1/(1+EXP(6.04044-0.002133*J52))</f>
        <v>9.9853831482619171E-3</v>
      </c>
      <c r="T52" s="10">
        <f>1/(1+EXP(7.5969-0.0011*K52))</f>
        <v>4.1266596619628677E-3</v>
      </c>
      <c r="U52" s="10">
        <f>NORMDIST(LN(L52),7.45231,0.73998,1)</f>
        <v>2.1497340536459467E-2</v>
      </c>
      <c r="V52" s="10">
        <f>1/(1+EXP(6.3055-0.00094*P52))</f>
        <v>1.0797632199392912E-2</v>
      </c>
      <c r="W52" s="10">
        <f>ROUND(1-(1-Q52)*(1-R52)*(1-S52)*(1-T52),3)</f>
        <v>4.1000000000000002E-2</v>
      </c>
      <c r="X52" s="10">
        <f>IF(L52="N/A",L52,ROUND(1-(1-U52)*(1-V52),3))</f>
        <v>3.2000000000000001E-2</v>
      </c>
      <c r="Y52" s="10">
        <f>ROUND(AVERAGE(W52:X52),3)</f>
        <v>3.6999999999999998E-2</v>
      </c>
      <c r="Z52" s="24">
        <f>ROUND(W52/0.15,2)</f>
        <v>0.27</v>
      </c>
      <c r="AA52" s="24">
        <f>IF(L52="N/A", L52, ROUND(X52/0.15,2))</f>
        <v>0.21</v>
      </c>
      <c r="AB52" s="24">
        <f>ROUND(Y52/0.15,2)</f>
        <v>0.25</v>
      </c>
      <c r="AC52" s="25">
        <f>IF(Z52&lt;0.67,5,IF(Z52&lt;1,4,IF(Z52&lt;1.33,3,IF(Z52&lt;2.67,2,1))))</f>
        <v>5</v>
      </c>
      <c r="AD52" s="25">
        <f>IF(L52="N/A",L52,IF(AA52&lt;0.67,5,IF(AA52&lt;1,4,IF(AA52&lt;1.33,3,IF(AA52&lt;2.67,2,1)))))</f>
        <v>5</v>
      </c>
      <c r="AE52" s="25">
        <f>IF(AB52&lt;0.67,5,IF(AB52&lt;1,4,IF(AB52&lt;1.33,3,IF(AB52&lt;2.67,2,1))))</f>
        <v>5</v>
      </c>
      <c r="AF52" s="21"/>
      <c r="AG52" s="23"/>
      <c r="AH52" s="23"/>
      <c r="AI52" s="23"/>
      <c r="AJ52" s="23"/>
      <c r="AK52" s="22"/>
      <c r="AL52" s="22"/>
      <c r="AM52" s="2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ht="13.15" customHeight="1">
      <c r="A53" s="43">
        <v>10193</v>
      </c>
      <c r="B53" s="43" t="s">
        <v>254</v>
      </c>
      <c r="C53" s="16" t="str">
        <f>Rollover!A53</f>
        <v>Honda</v>
      </c>
      <c r="D53" s="16" t="str">
        <f>Rollover!B53</f>
        <v>Accord Hybrid 4DR FWD</v>
      </c>
      <c r="E53" s="16" t="s">
        <v>94</v>
      </c>
      <c r="F53" s="17">
        <f>Rollover!C53</f>
        <v>2018</v>
      </c>
      <c r="G53" s="28">
        <v>140.154</v>
      </c>
      <c r="H53" s="29">
        <v>19.765000000000001</v>
      </c>
      <c r="I53" s="29">
        <v>33.457000000000001</v>
      </c>
      <c r="J53" s="29">
        <v>676.90700000000004</v>
      </c>
      <c r="K53" s="30">
        <v>1918.8620000000001</v>
      </c>
      <c r="L53" s="28">
        <v>385.58699999999999</v>
      </c>
      <c r="M53" s="29">
        <v>37.04</v>
      </c>
      <c r="N53" s="29">
        <v>62.259</v>
      </c>
      <c r="O53" s="29">
        <v>24.635000000000002</v>
      </c>
      <c r="P53" s="30">
        <v>1902.0509999999999</v>
      </c>
      <c r="Q53" s="63">
        <f t="shared" ref="Q53" si="45">NORMDIST(LN(G53),7.45231,0.73998,1)</f>
        <v>3.4768265047556917E-4</v>
      </c>
      <c r="R53" s="10">
        <f t="shared" ref="R53" si="46">1/(1+EXP(5.3895-0.0919*H53))</f>
        <v>2.7302456622156513E-2</v>
      </c>
      <c r="S53" s="10">
        <f t="shared" ref="S53" si="47">1/(1+EXP(6.04044-0.002133*J53))</f>
        <v>9.9853831482619171E-3</v>
      </c>
      <c r="T53" s="10">
        <f t="shared" ref="T53" si="48">1/(1+EXP(7.5969-0.0011*K53))</f>
        <v>4.1266596619628677E-3</v>
      </c>
      <c r="U53" s="10">
        <f t="shared" ref="U53" si="49">NORMDIST(LN(L53),7.45231,0.73998,1)</f>
        <v>2.1497340536459467E-2</v>
      </c>
      <c r="V53" s="10">
        <f t="shared" ref="V53" si="50">1/(1+EXP(6.3055-0.00094*P53))</f>
        <v>1.0797632199392912E-2</v>
      </c>
      <c r="W53" s="10">
        <f t="shared" ref="W53" si="51">ROUND(1-(1-Q53)*(1-R53)*(1-S53)*(1-T53),3)</f>
        <v>4.1000000000000002E-2</v>
      </c>
      <c r="X53" s="10">
        <f t="shared" ref="X53" si="52">IF(L53="N/A",L53,ROUND(1-(1-U53)*(1-V53),3))</f>
        <v>3.2000000000000001E-2</v>
      </c>
      <c r="Y53" s="10">
        <f t="shared" ref="Y53" si="53">ROUND(AVERAGE(W53:X53),3)</f>
        <v>3.6999999999999998E-2</v>
      </c>
      <c r="Z53" s="24">
        <f t="shared" ref="Z53" si="54">ROUND(W53/0.15,2)</f>
        <v>0.27</v>
      </c>
      <c r="AA53" s="24">
        <f t="shared" ref="AA53" si="55">IF(L53="N/A", L53, ROUND(X53/0.15,2))</f>
        <v>0.21</v>
      </c>
      <c r="AB53" s="24">
        <f t="shared" ref="AB53" si="56">ROUND(Y53/0.15,2)</f>
        <v>0.25</v>
      </c>
      <c r="AC53" s="25">
        <f t="shared" ref="AC53" si="57">IF(Z53&lt;0.67,5,IF(Z53&lt;1,4,IF(Z53&lt;1.33,3,IF(Z53&lt;2.67,2,1))))</f>
        <v>5</v>
      </c>
      <c r="AD53" s="25">
        <f t="shared" ref="AD53" si="58">IF(L53="N/A",L53,IF(AA53&lt;0.67,5,IF(AA53&lt;1,4,IF(AA53&lt;1.33,3,IF(AA53&lt;2.67,2,1)))))</f>
        <v>5</v>
      </c>
      <c r="AE53" s="25">
        <f t="shared" ref="AE53" si="59">IF(AB53&lt;0.67,5,IF(AB53&lt;1,4,IF(AB53&lt;1.33,3,IF(AB53&lt;2.67,2,1))))</f>
        <v>5</v>
      </c>
      <c r="AF53" s="21"/>
      <c r="AG53" s="23"/>
      <c r="AH53" s="23"/>
      <c r="AI53" s="23"/>
      <c r="AJ53" s="23"/>
      <c r="AK53" s="22"/>
      <c r="AL53" s="22"/>
      <c r="AM53" s="2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>
      <c r="A54" s="27">
        <v>10132</v>
      </c>
      <c r="B54" s="27" t="s">
        <v>93</v>
      </c>
      <c r="C54" s="17" t="str">
        <f>Rollover!A54</f>
        <v>Honda</v>
      </c>
      <c r="D54" s="17" t="str">
        <f>Rollover!B54</f>
        <v>Odyssey Van FWD</v>
      </c>
      <c r="E54" s="16" t="s">
        <v>94</v>
      </c>
      <c r="F54" s="17">
        <f>Rollover!C54</f>
        <v>2018</v>
      </c>
      <c r="G54" s="28">
        <v>65.600999999999999</v>
      </c>
      <c r="H54" s="29">
        <v>13.388</v>
      </c>
      <c r="I54" s="29">
        <v>16.167999999999999</v>
      </c>
      <c r="J54" s="29">
        <v>367.19200000000001</v>
      </c>
      <c r="K54" s="30">
        <v>1429.106</v>
      </c>
      <c r="L54" s="28">
        <v>125.093</v>
      </c>
      <c r="M54" s="29">
        <v>29.617999999999999</v>
      </c>
      <c r="N54" s="29">
        <v>70.045000000000002</v>
      </c>
      <c r="O54" s="29">
        <v>18.245999999999999</v>
      </c>
      <c r="P54" s="30">
        <v>3154.6869999999999</v>
      </c>
      <c r="Q54" s="63">
        <f t="shared" si="15"/>
        <v>4.9969048148462904E-6</v>
      </c>
      <c r="R54" s="10">
        <f t="shared" si="16"/>
        <v>1.538068171051399E-2</v>
      </c>
      <c r="S54" s="10">
        <f t="shared" si="17"/>
        <v>5.1827695125849704E-3</v>
      </c>
      <c r="T54" s="10">
        <f t="shared" si="18"/>
        <v>2.4120016519872584E-3</v>
      </c>
      <c r="U54" s="10">
        <f t="shared" si="19"/>
        <v>1.9628295371381697E-4</v>
      </c>
      <c r="V54" s="10">
        <f t="shared" si="20"/>
        <v>3.4221043588147704E-2</v>
      </c>
      <c r="W54" s="10">
        <f t="shared" si="21"/>
        <v>2.3E-2</v>
      </c>
      <c r="X54" s="10">
        <f t="shared" si="22"/>
        <v>3.4000000000000002E-2</v>
      </c>
      <c r="Y54" s="10">
        <f t="shared" si="23"/>
        <v>2.9000000000000001E-2</v>
      </c>
      <c r="Z54" s="24">
        <f t="shared" si="24"/>
        <v>0.15</v>
      </c>
      <c r="AA54" s="24">
        <f t="shared" si="25"/>
        <v>0.23</v>
      </c>
      <c r="AB54" s="24">
        <f t="shared" si="26"/>
        <v>0.19</v>
      </c>
      <c r="AC54" s="25">
        <f t="shared" si="27"/>
        <v>5</v>
      </c>
      <c r="AD54" s="25">
        <f t="shared" si="28"/>
        <v>5</v>
      </c>
      <c r="AE54" s="25">
        <f t="shared" si="29"/>
        <v>5</v>
      </c>
      <c r="AF54" s="21"/>
      <c r="AG54" s="23"/>
      <c r="AH54" s="23"/>
      <c r="AI54" s="23"/>
      <c r="AJ54" s="23"/>
      <c r="AK54" s="22"/>
      <c r="AL54" s="22"/>
      <c r="AM54" s="2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>
      <c r="A55" s="43">
        <v>10167</v>
      </c>
      <c r="B55" s="43" t="s">
        <v>222</v>
      </c>
      <c r="C55" s="16" t="str">
        <f>Rollover!A55</f>
        <v>Hyundai</v>
      </c>
      <c r="D55" s="16" t="str">
        <f>Rollover!B55</f>
        <v>Sante Fe SUV AWD</v>
      </c>
      <c r="E55" s="16" t="s">
        <v>94</v>
      </c>
      <c r="F55" s="17">
        <f>Rollover!C55</f>
        <v>2018</v>
      </c>
      <c r="G55" s="18">
        <v>96.445999999999998</v>
      </c>
      <c r="H55" s="19">
        <v>21.956</v>
      </c>
      <c r="I55" s="19">
        <v>29.166</v>
      </c>
      <c r="J55" s="19">
        <v>656.01900000000001</v>
      </c>
      <c r="K55" s="20">
        <v>1507.4490000000001</v>
      </c>
      <c r="L55" s="18">
        <v>101.81699999999999</v>
      </c>
      <c r="M55" s="19">
        <v>32.183999999999997</v>
      </c>
      <c r="N55" s="19">
        <v>51.423999999999999</v>
      </c>
      <c r="O55" s="19">
        <v>31.56</v>
      </c>
      <c r="P55" s="20">
        <v>1852.684</v>
      </c>
      <c r="Q55" s="63">
        <f t="shared" si="15"/>
        <v>4.8797856047859451E-5</v>
      </c>
      <c r="R55" s="10">
        <f t="shared" si="16"/>
        <v>3.3190313391251502E-2</v>
      </c>
      <c r="S55" s="10">
        <f t="shared" si="17"/>
        <v>9.5544159784952416E-3</v>
      </c>
      <c r="T55" s="10">
        <f t="shared" si="18"/>
        <v>2.6285101642771662E-3</v>
      </c>
      <c r="U55" s="10">
        <f t="shared" si="19"/>
        <v>6.5850479161259744E-5</v>
      </c>
      <c r="V55" s="10">
        <f t="shared" si="20"/>
        <v>1.0313065896217536E-2</v>
      </c>
      <c r="W55" s="10">
        <f t="shared" si="21"/>
        <v>4.4999999999999998E-2</v>
      </c>
      <c r="X55" s="10">
        <f t="shared" si="22"/>
        <v>0.01</v>
      </c>
      <c r="Y55" s="10">
        <f t="shared" si="23"/>
        <v>2.8000000000000001E-2</v>
      </c>
      <c r="Z55" s="24">
        <f t="shared" si="24"/>
        <v>0.3</v>
      </c>
      <c r="AA55" s="24">
        <f t="shared" si="25"/>
        <v>7.0000000000000007E-2</v>
      </c>
      <c r="AB55" s="24">
        <f t="shared" si="26"/>
        <v>0.19</v>
      </c>
      <c r="AC55" s="25">
        <f t="shared" si="27"/>
        <v>5</v>
      </c>
      <c r="AD55" s="25">
        <f t="shared" si="28"/>
        <v>5</v>
      </c>
      <c r="AE55" s="25">
        <f t="shared" si="29"/>
        <v>5</v>
      </c>
      <c r="AF55" s="21"/>
      <c r="AG55" s="23"/>
      <c r="AH55" s="23"/>
      <c r="AI55" s="23"/>
      <c r="AJ55" s="23"/>
      <c r="AK55" s="22"/>
      <c r="AL55" s="22"/>
      <c r="AM55" s="2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>
      <c r="A56" s="43">
        <v>10167</v>
      </c>
      <c r="B56" s="43" t="s">
        <v>222</v>
      </c>
      <c r="C56" s="17" t="str">
        <f>Rollover!A56</f>
        <v>Hyundai</v>
      </c>
      <c r="D56" s="17" t="str">
        <f>Rollover!B56</f>
        <v>Sante Fe SUV FWD</v>
      </c>
      <c r="E56" s="16" t="s">
        <v>94</v>
      </c>
      <c r="F56" s="17">
        <f>Rollover!C56</f>
        <v>2018</v>
      </c>
      <c r="G56" s="18">
        <v>96.445999999999998</v>
      </c>
      <c r="H56" s="19">
        <v>21.956</v>
      </c>
      <c r="I56" s="19">
        <v>29.166</v>
      </c>
      <c r="J56" s="19">
        <v>656.01900000000001</v>
      </c>
      <c r="K56" s="20">
        <v>1507.4490000000001</v>
      </c>
      <c r="L56" s="18">
        <v>101.81699999999999</v>
      </c>
      <c r="M56" s="19">
        <v>32.183999999999997</v>
      </c>
      <c r="N56" s="19">
        <v>51.423999999999999</v>
      </c>
      <c r="O56" s="19">
        <v>31.56</v>
      </c>
      <c r="P56" s="20">
        <v>1852.684</v>
      </c>
      <c r="Q56" s="63">
        <f t="shared" si="15"/>
        <v>4.8797856047859451E-5</v>
      </c>
      <c r="R56" s="10">
        <f t="shared" si="16"/>
        <v>3.3190313391251502E-2</v>
      </c>
      <c r="S56" s="10">
        <f t="shared" si="17"/>
        <v>9.5544159784952416E-3</v>
      </c>
      <c r="T56" s="10">
        <f t="shared" si="18"/>
        <v>2.6285101642771662E-3</v>
      </c>
      <c r="U56" s="10">
        <f t="shared" si="19"/>
        <v>6.5850479161259744E-5</v>
      </c>
      <c r="V56" s="10">
        <f t="shared" si="20"/>
        <v>1.0313065896217536E-2</v>
      </c>
      <c r="W56" s="10">
        <f t="shared" si="21"/>
        <v>4.4999999999999998E-2</v>
      </c>
      <c r="X56" s="10">
        <f t="shared" si="22"/>
        <v>0.01</v>
      </c>
      <c r="Y56" s="10">
        <f t="shared" si="23"/>
        <v>2.8000000000000001E-2</v>
      </c>
      <c r="Z56" s="24">
        <f t="shared" si="24"/>
        <v>0.3</v>
      </c>
      <c r="AA56" s="24">
        <f t="shared" si="25"/>
        <v>7.0000000000000007E-2</v>
      </c>
      <c r="AB56" s="24">
        <f t="shared" si="26"/>
        <v>0.19</v>
      </c>
      <c r="AC56" s="25">
        <f t="shared" si="27"/>
        <v>5</v>
      </c>
      <c r="AD56" s="25">
        <f t="shared" si="28"/>
        <v>5</v>
      </c>
      <c r="AE56" s="25">
        <f t="shared" si="29"/>
        <v>5</v>
      </c>
      <c r="AF56" s="21"/>
      <c r="AG56" s="23"/>
      <c r="AH56" s="23"/>
      <c r="AI56" s="23"/>
      <c r="AJ56" s="23"/>
      <c r="AK56" s="22"/>
      <c r="AL56" s="22"/>
      <c r="AM56" s="2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>
      <c r="A57" s="43">
        <v>10157</v>
      </c>
      <c r="B57" s="43" t="s">
        <v>211</v>
      </c>
      <c r="C57" s="17" t="str">
        <f>Rollover!A57</f>
        <v>Jeep</v>
      </c>
      <c r="D57" s="17" t="str">
        <f>Rollover!B57</f>
        <v>Compass SUV AWD</v>
      </c>
      <c r="E57" s="16" t="s">
        <v>178</v>
      </c>
      <c r="F57" s="17">
        <f>Rollover!C57</f>
        <v>2018</v>
      </c>
      <c r="G57" s="18">
        <v>101.694</v>
      </c>
      <c r="H57" s="19">
        <v>20.83</v>
      </c>
      <c r="I57" s="19">
        <v>25.314</v>
      </c>
      <c r="J57" s="19">
        <v>597.577</v>
      </c>
      <c r="K57" s="20">
        <v>1489.0650000000001</v>
      </c>
      <c r="L57" s="18">
        <v>101.123</v>
      </c>
      <c r="M57" s="19">
        <v>20.530999999999999</v>
      </c>
      <c r="N57" s="19">
        <v>56.442</v>
      </c>
      <c r="O57" s="19">
        <v>36.18</v>
      </c>
      <c r="P57" s="20">
        <v>4130.2370000000001</v>
      </c>
      <c r="Q57" s="63">
        <f t="shared" si="15"/>
        <v>6.5415389856489373E-5</v>
      </c>
      <c r="R57" s="10">
        <f t="shared" si="16"/>
        <v>3.0025493064865724E-2</v>
      </c>
      <c r="S57" s="10">
        <f t="shared" si="17"/>
        <v>8.444092413826201E-3</v>
      </c>
      <c r="T57" s="10">
        <f t="shared" si="18"/>
        <v>2.5760247871432383E-3</v>
      </c>
      <c r="U57" s="10">
        <f t="shared" si="19"/>
        <v>6.3424129949238268E-5</v>
      </c>
      <c r="V57" s="10">
        <f t="shared" si="20"/>
        <v>8.1429785886638989E-2</v>
      </c>
      <c r="W57" s="10">
        <f t="shared" si="21"/>
        <v>4.1000000000000002E-2</v>
      </c>
      <c r="X57" s="10">
        <f t="shared" si="22"/>
        <v>8.1000000000000003E-2</v>
      </c>
      <c r="Y57" s="10">
        <f t="shared" si="23"/>
        <v>6.0999999999999999E-2</v>
      </c>
      <c r="Z57" s="24">
        <f t="shared" si="24"/>
        <v>0.27</v>
      </c>
      <c r="AA57" s="24">
        <f t="shared" si="25"/>
        <v>0.54</v>
      </c>
      <c r="AB57" s="24">
        <f t="shared" si="26"/>
        <v>0.41</v>
      </c>
      <c r="AC57" s="25">
        <f t="shared" si="27"/>
        <v>5</v>
      </c>
      <c r="AD57" s="25">
        <f t="shared" si="28"/>
        <v>5</v>
      </c>
      <c r="AE57" s="25">
        <f t="shared" si="29"/>
        <v>5</v>
      </c>
      <c r="AF57" s="21"/>
      <c r="AG57" s="23"/>
      <c r="AH57" s="23"/>
      <c r="AI57" s="23"/>
      <c r="AJ57" s="23"/>
      <c r="AK57" s="22"/>
      <c r="AL57" s="22"/>
      <c r="AM57" s="2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>
      <c r="A58" s="43">
        <v>10157</v>
      </c>
      <c r="B58" s="43" t="s">
        <v>211</v>
      </c>
      <c r="C58" s="17" t="str">
        <f>Rollover!A58</f>
        <v>Jeep</v>
      </c>
      <c r="D58" s="17" t="str">
        <f>Rollover!B58</f>
        <v>Compass SUV FWD</v>
      </c>
      <c r="E58" s="16" t="s">
        <v>178</v>
      </c>
      <c r="F58" s="17">
        <f>Rollover!C58</f>
        <v>2018</v>
      </c>
      <c r="G58" s="18">
        <v>101.694</v>
      </c>
      <c r="H58" s="19">
        <v>20.83</v>
      </c>
      <c r="I58" s="19">
        <v>25.314</v>
      </c>
      <c r="J58" s="19">
        <v>597.577</v>
      </c>
      <c r="K58" s="20">
        <v>1489.0650000000001</v>
      </c>
      <c r="L58" s="18">
        <v>101.123</v>
      </c>
      <c r="M58" s="19">
        <v>20.530999999999999</v>
      </c>
      <c r="N58" s="19">
        <v>56.442</v>
      </c>
      <c r="O58" s="19">
        <v>36.18</v>
      </c>
      <c r="P58" s="20">
        <v>4130.2370000000001</v>
      </c>
      <c r="Q58" s="63">
        <f t="shared" si="15"/>
        <v>6.5415389856489373E-5</v>
      </c>
      <c r="R58" s="10">
        <f t="shared" si="16"/>
        <v>3.0025493064865724E-2</v>
      </c>
      <c r="S58" s="10">
        <f t="shared" si="17"/>
        <v>8.444092413826201E-3</v>
      </c>
      <c r="T58" s="10">
        <f t="shared" si="18"/>
        <v>2.5760247871432383E-3</v>
      </c>
      <c r="U58" s="10">
        <f t="shared" si="19"/>
        <v>6.3424129949238268E-5</v>
      </c>
      <c r="V58" s="10">
        <f t="shared" si="20"/>
        <v>8.1429785886638989E-2</v>
      </c>
      <c r="W58" s="10">
        <f t="shared" si="21"/>
        <v>4.1000000000000002E-2</v>
      </c>
      <c r="X58" s="10">
        <f t="shared" si="22"/>
        <v>8.1000000000000003E-2</v>
      </c>
      <c r="Y58" s="10">
        <f t="shared" si="23"/>
        <v>6.0999999999999999E-2</v>
      </c>
      <c r="Z58" s="24">
        <f t="shared" si="24"/>
        <v>0.27</v>
      </c>
      <c r="AA58" s="24">
        <f t="shared" si="25"/>
        <v>0.54</v>
      </c>
      <c r="AB58" s="24">
        <f t="shared" si="26"/>
        <v>0.41</v>
      </c>
      <c r="AC58" s="25">
        <f t="shared" si="27"/>
        <v>5</v>
      </c>
      <c r="AD58" s="25">
        <f t="shared" si="28"/>
        <v>5</v>
      </c>
      <c r="AE58" s="25">
        <f t="shared" si="29"/>
        <v>5</v>
      </c>
      <c r="AF58" s="21"/>
      <c r="AG58" s="23"/>
      <c r="AH58" s="23"/>
      <c r="AI58" s="23"/>
      <c r="AJ58" s="23"/>
      <c r="AK58" s="22"/>
      <c r="AL58" s="22"/>
      <c r="AM58" s="2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>
      <c r="A59" s="43">
        <v>7036</v>
      </c>
      <c r="B59" s="43" t="s">
        <v>279</v>
      </c>
      <c r="C59" s="17" t="str">
        <f>Rollover!A59</f>
        <v>Jeep</v>
      </c>
      <c r="D59" s="17" t="str">
        <f>Rollover!B59</f>
        <v>Grand Cherokee SUV 2WD</v>
      </c>
      <c r="E59" s="16" t="s">
        <v>178</v>
      </c>
      <c r="F59" s="17">
        <f>Rollover!C59</f>
        <v>2018</v>
      </c>
      <c r="G59" s="18">
        <v>58.875</v>
      </c>
      <c r="H59" s="19">
        <v>30.571999999999999</v>
      </c>
      <c r="I59" s="19">
        <v>26.504000000000001</v>
      </c>
      <c r="J59" s="19">
        <v>808.803</v>
      </c>
      <c r="K59" s="20">
        <v>955.06299999999999</v>
      </c>
      <c r="L59" s="18">
        <v>121.22</v>
      </c>
      <c r="M59" s="19">
        <v>13.978</v>
      </c>
      <c r="N59" s="19">
        <v>34.46</v>
      </c>
      <c r="O59" s="19">
        <v>15.335000000000001</v>
      </c>
      <c r="P59" s="20">
        <v>2723.6640000000002</v>
      </c>
      <c r="Q59" s="63">
        <f t="shared" si="15"/>
        <v>2.5154760619731762E-6</v>
      </c>
      <c r="R59" s="10">
        <f t="shared" si="16"/>
        <v>7.0441104774898525E-2</v>
      </c>
      <c r="S59" s="10">
        <f t="shared" si="17"/>
        <v>1.3186816017308603E-2</v>
      </c>
      <c r="T59" s="10">
        <f t="shared" si="18"/>
        <v>1.4333154187177498E-3</v>
      </c>
      <c r="U59" s="10">
        <f t="shared" si="19"/>
        <v>1.669105273681783E-4</v>
      </c>
      <c r="V59" s="10">
        <f t="shared" si="20"/>
        <v>2.3084114876083958E-2</v>
      </c>
      <c r="W59" s="10">
        <f t="shared" si="21"/>
        <v>8.4000000000000005E-2</v>
      </c>
      <c r="X59" s="10">
        <f t="shared" si="22"/>
        <v>2.3E-2</v>
      </c>
      <c r="Y59" s="10">
        <f t="shared" si="23"/>
        <v>5.3999999999999999E-2</v>
      </c>
      <c r="Z59" s="24">
        <f t="shared" si="24"/>
        <v>0.56000000000000005</v>
      </c>
      <c r="AA59" s="24">
        <f t="shared" si="25"/>
        <v>0.15</v>
      </c>
      <c r="AB59" s="24">
        <f t="shared" si="26"/>
        <v>0.36</v>
      </c>
      <c r="AC59" s="25">
        <f t="shared" si="27"/>
        <v>5</v>
      </c>
      <c r="AD59" s="25">
        <f t="shared" si="28"/>
        <v>5</v>
      </c>
      <c r="AE59" s="25">
        <f t="shared" si="29"/>
        <v>5</v>
      </c>
      <c r="AF59" s="21"/>
      <c r="AG59" s="23"/>
      <c r="AH59" s="23"/>
      <c r="AI59" s="23"/>
      <c r="AJ59" s="23"/>
      <c r="AK59" s="22"/>
      <c r="AL59" s="22"/>
      <c r="AM59" s="2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>
      <c r="A60" s="43">
        <v>7036</v>
      </c>
      <c r="B60" s="43" t="s">
        <v>279</v>
      </c>
      <c r="C60" s="17" t="str">
        <f>Rollover!A60</f>
        <v>Jeep</v>
      </c>
      <c r="D60" s="17" t="str">
        <f>Rollover!B60</f>
        <v>Grand Cherokee SUV 4WD</v>
      </c>
      <c r="E60" s="16" t="s">
        <v>178</v>
      </c>
      <c r="F60" s="17">
        <f>Rollover!C60</f>
        <v>2018</v>
      </c>
      <c r="G60" s="18">
        <v>58.875</v>
      </c>
      <c r="H60" s="19">
        <v>30.571999999999999</v>
      </c>
      <c r="I60" s="19">
        <v>26.504000000000001</v>
      </c>
      <c r="J60" s="19">
        <v>808.803</v>
      </c>
      <c r="K60" s="20">
        <v>955.06299999999999</v>
      </c>
      <c r="L60" s="18">
        <v>121.22</v>
      </c>
      <c r="M60" s="19">
        <v>13.978</v>
      </c>
      <c r="N60" s="19">
        <v>34.46</v>
      </c>
      <c r="O60" s="19">
        <v>15.335000000000001</v>
      </c>
      <c r="P60" s="20">
        <v>2723.6640000000002</v>
      </c>
      <c r="Q60" s="63">
        <f t="shared" si="15"/>
        <v>2.5154760619731762E-6</v>
      </c>
      <c r="R60" s="10">
        <f t="shared" si="16"/>
        <v>7.0441104774898525E-2</v>
      </c>
      <c r="S60" s="10">
        <f t="shared" si="17"/>
        <v>1.3186816017308603E-2</v>
      </c>
      <c r="T60" s="10">
        <f t="shared" si="18"/>
        <v>1.4333154187177498E-3</v>
      </c>
      <c r="U60" s="10">
        <f t="shared" si="19"/>
        <v>1.669105273681783E-4</v>
      </c>
      <c r="V60" s="10">
        <f t="shared" si="20"/>
        <v>2.3084114876083958E-2</v>
      </c>
      <c r="W60" s="10">
        <f t="shared" si="21"/>
        <v>8.4000000000000005E-2</v>
      </c>
      <c r="X60" s="10">
        <f t="shared" si="22"/>
        <v>2.3E-2</v>
      </c>
      <c r="Y60" s="10">
        <f t="shared" si="23"/>
        <v>5.3999999999999999E-2</v>
      </c>
      <c r="Z60" s="24">
        <f t="shared" si="24"/>
        <v>0.56000000000000005</v>
      </c>
      <c r="AA60" s="24">
        <f t="shared" si="25"/>
        <v>0.15</v>
      </c>
      <c r="AB60" s="24">
        <f t="shared" si="26"/>
        <v>0.36</v>
      </c>
      <c r="AC60" s="25">
        <f t="shared" si="27"/>
        <v>5</v>
      </c>
      <c r="AD60" s="25">
        <f t="shared" si="28"/>
        <v>5</v>
      </c>
      <c r="AE60" s="25">
        <f t="shared" si="29"/>
        <v>5</v>
      </c>
      <c r="AF60" s="21"/>
      <c r="AG60" s="23"/>
      <c r="AH60" s="23"/>
      <c r="AI60" s="23"/>
      <c r="AJ60" s="23"/>
      <c r="AK60" s="22"/>
      <c r="AL60" s="22"/>
      <c r="AM60" s="2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ht="13.15" customHeight="1">
      <c r="A61" s="27">
        <v>9582</v>
      </c>
      <c r="B61" s="27" t="s">
        <v>320</v>
      </c>
      <c r="C61" s="17" t="str">
        <f>Rollover!A61</f>
        <v>Lexus</v>
      </c>
      <c r="D61" s="17" t="str">
        <f>Rollover!B61</f>
        <v>RX 350L AWD</v>
      </c>
      <c r="E61" s="16" t="s">
        <v>94</v>
      </c>
      <c r="F61" s="17">
        <f>Rollover!C61</f>
        <v>2018</v>
      </c>
      <c r="G61" s="28">
        <v>52.744999999999997</v>
      </c>
      <c r="H61" s="29">
        <v>17.954000000000001</v>
      </c>
      <c r="I61" s="29">
        <v>21.585999999999999</v>
      </c>
      <c r="J61" s="29">
        <v>487.70400000000001</v>
      </c>
      <c r="K61" s="30">
        <v>951.34</v>
      </c>
      <c r="L61" s="28">
        <v>164.94300000000001</v>
      </c>
      <c r="M61" s="29">
        <v>14.09</v>
      </c>
      <c r="N61" s="29">
        <v>44.07</v>
      </c>
      <c r="O61" s="29">
        <v>16.149000000000001</v>
      </c>
      <c r="P61" s="30">
        <v>2643.7849999999999</v>
      </c>
      <c r="Q61" s="63">
        <f t="shared" si="15"/>
        <v>1.2260374227483138E-6</v>
      </c>
      <c r="R61" s="10">
        <f t="shared" si="16"/>
        <v>2.3213651831515497E-2</v>
      </c>
      <c r="S61" s="10">
        <f t="shared" si="17"/>
        <v>6.6917383441974466E-3</v>
      </c>
      <c r="T61" s="10">
        <f t="shared" si="18"/>
        <v>1.4274659269909356E-3</v>
      </c>
      <c r="U61" s="10">
        <f t="shared" si="19"/>
        <v>7.5875116363981773E-4</v>
      </c>
      <c r="V61" s="10">
        <f t="shared" si="20"/>
        <v>2.1450107862666743E-2</v>
      </c>
      <c r="W61" s="10">
        <f t="shared" si="21"/>
        <v>3.1E-2</v>
      </c>
      <c r="X61" s="10">
        <f t="shared" si="22"/>
        <v>2.1999999999999999E-2</v>
      </c>
      <c r="Y61" s="10">
        <f t="shared" si="23"/>
        <v>2.7E-2</v>
      </c>
      <c r="Z61" s="24">
        <f t="shared" si="24"/>
        <v>0.21</v>
      </c>
      <c r="AA61" s="24">
        <f t="shared" si="25"/>
        <v>0.15</v>
      </c>
      <c r="AB61" s="24">
        <f t="shared" si="26"/>
        <v>0.18</v>
      </c>
      <c r="AC61" s="25">
        <f t="shared" si="27"/>
        <v>5</v>
      </c>
      <c r="AD61" s="25">
        <f t="shared" si="28"/>
        <v>5</v>
      </c>
      <c r="AE61" s="25">
        <f t="shared" si="29"/>
        <v>5</v>
      </c>
      <c r="AF61" s="21"/>
      <c r="AG61" s="23"/>
      <c r="AH61" s="23"/>
      <c r="AI61" s="23"/>
      <c r="AJ61" s="23"/>
      <c r="AK61" s="22"/>
      <c r="AL61" s="22"/>
      <c r="AM61" s="2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ht="13.15" customHeight="1">
      <c r="A62" s="27">
        <v>9582</v>
      </c>
      <c r="B62" s="27" t="s">
        <v>320</v>
      </c>
      <c r="C62" s="17" t="str">
        <f>Rollover!A62</f>
        <v>Lexus</v>
      </c>
      <c r="D62" s="17" t="str">
        <f>Rollover!B62</f>
        <v>RX 350L FWD</v>
      </c>
      <c r="E62" s="16" t="s">
        <v>94</v>
      </c>
      <c r="F62" s="17">
        <f>Rollover!C62</f>
        <v>2018</v>
      </c>
      <c r="G62" s="28">
        <v>52.744999999999997</v>
      </c>
      <c r="H62" s="29">
        <v>17.954000000000001</v>
      </c>
      <c r="I62" s="29">
        <v>21.585999999999999</v>
      </c>
      <c r="J62" s="29">
        <v>487.70400000000001</v>
      </c>
      <c r="K62" s="30">
        <v>951.34</v>
      </c>
      <c r="L62" s="28">
        <v>164.94300000000001</v>
      </c>
      <c r="M62" s="29">
        <v>14.09</v>
      </c>
      <c r="N62" s="29">
        <v>44.07</v>
      </c>
      <c r="O62" s="29">
        <v>16.149000000000001</v>
      </c>
      <c r="P62" s="30">
        <v>2643.7849999999999</v>
      </c>
      <c r="Q62" s="63">
        <f t="shared" si="15"/>
        <v>1.2260374227483138E-6</v>
      </c>
      <c r="R62" s="10">
        <f t="shared" si="16"/>
        <v>2.3213651831515497E-2</v>
      </c>
      <c r="S62" s="10">
        <f t="shared" si="17"/>
        <v>6.6917383441974466E-3</v>
      </c>
      <c r="T62" s="10">
        <f t="shared" si="18"/>
        <v>1.4274659269909356E-3</v>
      </c>
      <c r="U62" s="10">
        <f t="shared" si="19"/>
        <v>7.5875116363981773E-4</v>
      </c>
      <c r="V62" s="10">
        <f t="shared" si="20"/>
        <v>2.1450107862666743E-2</v>
      </c>
      <c r="W62" s="10">
        <f t="shared" si="21"/>
        <v>3.1E-2</v>
      </c>
      <c r="X62" s="10">
        <f t="shared" si="22"/>
        <v>2.1999999999999999E-2</v>
      </c>
      <c r="Y62" s="10">
        <f t="shared" si="23"/>
        <v>2.7E-2</v>
      </c>
      <c r="Z62" s="24">
        <f t="shared" si="24"/>
        <v>0.21</v>
      </c>
      <c r="AA62" s="24">
        <f t="shared" si="25"/>
        <v>0.15</v>
      </c>
      <c r="AB62" s="24">
        <f t="shared" si="26"/>
        <v>0.18</v>
      </c>
      <c r="AC62" s="25">
        <f t="shared" si="27"/>
        <v>5</v>
      </c>
      <c r="AD62" s="25">
        <f t="shared" si="28"/>
        <v>5</v>
      </c>
      <c r="AE62" s="25">
        <f t="shared" si="29"/>
        <v>5</v>
      </c>
      <c r="AF62" s="21"/>
      <c r="AG62" s="23"/>
      <c r="AH62" s="23"/>
      <c r="AI62" s="23"/>
      <c r="AJ62" s="23"/>
      <c r="AK62" s="22"/>
      <c r="AL62" s="22"/>
      <c r="AM62" s="2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 ht="13.15" customHeight="1">
      <c r="A63" s="27">
        <v>9582</v>
      </c>
      <c r="B63" s="27" t="s">
        <v>320</v>
      </c>
      <c r="C63" s="16" t="str">
        <f>Rollover!A63</f>
        <v>Lexus</v>
      </c>
      <c r="D63" s="16" t="str">
        <f>Rollover!B63</f>
        <v>RX 450hL AWD</v>
      </c>
      <c r="E63" s="16" t="s">
        <v>94</v>
      </c>
      <c r="F63" s="17">
        <f>Rollover!C63</f>
        <v>2018</v>
      </c>
      <c r="G63" s="28">
        <v>52.744999999999997</v>
      </c>
      <c r="H63" s="29">
        <v>17.954000000000001</v>
      </c>
      <c r="I63" s="29">
        <v>21.585999999999999</v>
      </c>
      <c r="J63" s="29">
        <v>487.70400000000001</v>
      </c>
      <c r="K63" s="30">
        <v>951.34</v>
      </c>
      <c r="L63" s="28">
        <v>164.94300000000001</v>
      </c>
      <c r="M63" s="29">
        <v>14.09</v>
      </c>
      <c r="N63" s="29">
        <v>44.07</v>
      </c>
      <c r="O63" s="29">
        <v>16.149000000000001</v>
      </c>
      <c r="P63" s="30">
        <v>2643.7849999999999</v>
      </c>
      <c r="Q63" s="63">
        <f t="shared" si="15"/>
        <v>1.2260374227483138E-6</v>
      </c>
      <c r="R63" s="10">
        <f t="shared" si="16"/>
        <v>2.3213651831515497E-2</v>
      </c>
      <c r="S63" s="10">
        <f t="shared" si="17"/>
        <v>6.6917383441974466E-3</v>
      </c>
      <c r="T63" s="10">
        <f t="shared" si="18"/>
        <v>1.4274659269909356E-3</v>
      </c>
      <c r="U63" s="10">
        <f t="shared" si="19"/>
        <v>7.5875116363981773E-4</v>
      </c>
      <c r="V63" s="10">
        <f t="shared" si="20"/>
        <v>2.1450107862666743E-2</v>
      </c>
      <c r="W63" s="10">
        <f t="shared" si="21"/>
        <v>3.1E-2</v>
      </c>
      <c r="X63" s="10">
        <f t="shared" si="22"/>
        <v>2.1999999999999999E-2</v>
      </c>
      <c r="Y63" s="10">
        <f t="shared" si="23"/>
        <v>2.7E-2</v>
      </c>
      <c r="Z63" s="24">
        <f t="shared" si="24"/>
        <v>0.21</v>
      </c>
      <c r="AA63" s="24">
        <f t="shared" si="25"/>
        <v>0.15</v>
      </c>
      <c r="AB63" s="24">
        <f t="shared" si="26"/>
        <v>0.18</v>
      </c>
      <c r="AC63" s="25">
        <f t="shared" si="27"/>
        <v>5</v>
      </c>
      <c r="AD63" s="25">
        <f t="shared" si="28"/>
        <v>5</v>
      </c>
      <c r="AE63" s="25">
        <f t="shared" si="29"/>
        <v>5</v>
      </c>
      <c r="AF63" s="21"/>
      <c r="AG63" s="23"/>
      <c r="AH63" s="23"/>
      <c r="AI63" s="23"/>
      <c r="AJ63" s="23"/>
      <c r="AK63" s="22"/>
      <c r="AL63" s="22"/>
      <c r="AM63" s="2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 ht="13.15" customHeight="1">
      <c r="A64" s="43">
        <v>10358</v>
      </c>
      <c r="B64" s="43" t="s">
        <v>309</v>
      </c>
      <c r="C64" s="17" t="str">
        <f>Rollover!A64</f>
        <v>Mazda</v>
      </c>
      <c r="D64" s="17" t="str">
        <f>Rollover!B64</f>
        <v>Mazda CX-5 SUV FWD (Later Release)</v>
      </c>
      <c r="E64" s="16" t="s">
        <v>180</v>
      </c>
      <c r="F64" s="17">
        <f>Rollover!C64</f>
        <v>2018</v>
      </c>
      <c r="G64" s="18">
        <v>80.911000000000001</v>
      </c>
      <c r="H64" s="19">
        <v>13.958</v>
      </c>
      <c r="I64" s="19">
        <v>21.210999999999999</v>
      </c>
      <c r="J64" s="19">
        <v>560.90499999999997</v>
      </c>
      <c r="K64" s="20">
        <v>838.66499999999996</v>
      </c>
      <c r="L64" s="18">
        <v>208.29</v>
      </c>
      <c r="M64" s="19">
        <v>22.396999999999998</v>
      </c>
      <c r="N64" s="19">
        <v>64.623999999999995</v>
      </c>
      <c r="O64" s="19">
        <v>23.861000000000001</v>
      </c>
      <c r="P64" s="20">
        <v>2329.1239999999998</v>
      </c>
      <c r="Q64" s="63">
        <f t="shared" si="15"/>
        <v>1.783745853263603E-5</v>
      </c>
      <c r="R64" s="10">
        <f t="shared" si="16"/>
        <v>1.6194448005104455E-2</v>
      </c>
      <c r="S64" s="10">
        <f t="shared" si="17"/>
        <v>7.8137205740325105E-3</v>
      </c>
      <c r="T64" s="10">
        <f t="shared" si="18"/>
        <v>1.2612770076995861E-3</v>
      </c>
      <c r="U64" s="10">
        <f t="shared" si="19"/>
        <v>2.1451141951879266E-3</v>
      </c>
      <c r="V64" s="10">
        <f t="shared" si="20"/>
        <v>1.6045938593179612E-2</v>
      </c>
      <c r="W64" s="10">
        <f t="shared" si="21"/>
        <v>2.5000000000000001E-2</v>
      </c>
      <c r="X64" s="10">
        <f t="shared" si="22"/>
        <v>1.7999999999999999E-2</v>
      </c>
      <c r="Y64" s="10">
        <f t="shared" si="23"/>
        <v>2.1999999999999999E-2</v>
      </c>
      <c r="Z64" s="24">
        <f t="shared" si="24"/>
        <v>0.17</v>
      </c>
      <c r="AA64" s="24">
        <f t="shared" si="25"/>
        <v>0.12</v>
      </c>
      <c r="AB64" s="24">
        <f t="shared" si="26"/>
        <v>0.15</v>
      </c>
      <c r="AC64" s="25">
        <f t="shared" si="27"/>
        <v>5</v>
      </c>
      <c r="AD64" s="25">
        <f t="shared" si="28"/>
        <v>5</v>
      </c>
      <c r="AE64" s="25">
        <f t="shared" si="29"/>
        <v>5</v>
      </c>
      <c r="AF64" s="21"/>
      <c r="AG64" s="23"/>
      <c r="AH64" s="23"/>
      <c r="AI64" s="23"/>
      <c r="AJ64" s="23"/>
      <c r="AK64" s="22"/>
      <c r="AL64" s="22"/>
      <c r="AM64" s="2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ht="13.15" customHeight="1">
      <c r="A65" s="43">
        <v>10358</v>
      </c>
      <c r="B65" s="43" t="s">
        <v>309</v>
      </c>
      <c r="C65" s="17" t="str">
        <f>Rollover!A65</f>
        <v>Mazda</v>
      </c>
      <c r="D65" s="17" t="str">
        <f>Rollover!B65</f>
        <v>Mazda CX-5 SUV AWD (Later Release)</v>
      </c>
      <c r="E65" s="16" t="s">
        <v>180</v>
      </c>
      <c r="F65" s="17">
        <f>Rollover!C65</f>
        <v>2018</v>
      </c>
      <c r="G65" s="18">
        <v>80.911000000000001</v>
      </c>
      <c r="H65" s="19">
        <v>13.958</v>
      </c>
      <c r="I65" s="19">
        <v>21.210999999999999</v>
      </c>
      <c r="J65" s="19">
        <v>560.90499999999997</v>
      </c>
      <c r="K65" s="20">
        <v>838.66499999999996</v>
      </c>
      <c r="L65" s="18">
        <v>208.29</v>
      </c>
      <c r="M65" s="19">
        <v>22.396999999999998</v>
      </c>
      <c r="N65" s="19">
        <v>64.623999999999995</v>
      </c>
      <c r="O65" s="19">
        <v>23.861000000000001</v>
      </c>
      <c r="P65" s="20">
        <v>2329.1239999999998</v>
      </c>
      <c r="Q65" s="63">
        <f t="shared" si="15"/>
        <v>1.783745853263603E-5</v>
      </c>
      <c r="R65" s="10">
        <f t="shared" si="16"/>
        <v>1.6194448005104455E-2</v>
      </c>
      <c r="S65" s="10">
        <f t="shared" si="17"/>
        <v>7.8137205740325105E-3</v>
      </c>
      <c r="T65" s="10">
        <f t="shared" si="18"/>
        <v>1.2612770076995861E-3</v>
      </c>
      <c r="U65" s="10">
        <f t="shared" si="19"/>
        <v>2.1451141951879266E-3</v>
      </c>
      <c r="V65" s="10">
        <f t="shared" si="20"/>
        <v>1.6045938593179612E-2</v>
      </c>
      <c r="W65" s="10">
        <f t="shared" si="21"/>
        <v>2.5000000000000001E-2</v>
      </c>
      <c r="X65" s="10">
        <f t="shared" si="22"/>
        <v>1.7999999999999999E-2</v>
      </c>
      <c r="Y65" s="10">
        <f t="shared" si="23"/>
        <v>2.1999999999999999E-2</v>
      </c>
      <c r="Z65" s="24">
        <f t="shared" si="24"/>
        <v>0.17</v>
      </c>
      <c r="AA65" s="24">
        <f t="shared" si="25"/>
        <v>0.12</v>
      </c>
      <c r="AB65" s="24">
        <f t="shared" si="26"/>
        <v>0.15</v>
      </c>
      <c r="AC65" s="25">
        <f t="shared" si="27"/>
        <v>5</v>
      </c>
      <c r="AD65" s="25">
        <f t="shared" si="28"/>
        <v>5</v>
      </c>
      <c r="AE65" s="25">
        <f t="shared" si="29"/>
        <v>5</v>
      </c>
      <c r="AF65" s="21"/>
      <c r="AG65" s="23"/>
      <c r="AH65" s="23"/>
      <c r="AI65" s="23"/>
      <c r="AJ65" s="23"/>
      <c r="AK65" s="22"/>
      <c r="AL65" s="22"/>
      <c r="AM65" s="2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 ht="13.15" customHeight="1">
      <c r="A66" s="43">
        <v>10347</v>
      </c>
      <c r="B66" s="43" t="s">
        <v>300</v>
      </c>
      <c r="C66" s="17" t="str">
        <f>Rollover!A66</f>
        <v>Mazda</v>
      </c>
      <c r="D66" s="17" t="str">
        <f>Rollover!B66</f>
        <v>Mazda CX-9 SUV FWD</v>
      </c>
      <c r="E66" s="16" t="s">
        <v>94</v>
      </c>
      <c r="F66" s="17">
        <f>Rollover!C66</f>
        <v>2018</v>
      </c>
      <c r="G66" s="18">
        <v>87.694999999999993</v>
      </c>
      <c r="H66" s="19">
        <v>10.233000000000001</v>
      </c>
      <c r="I66" s="19">
        <v>20.974</v>
      </c>
      <c r="J66" s="19">
        <v>435.51400000000001</v>
      </c>
      <c r="K66" s="20">
        <v>869.39300000000003</v>
      </c>
      <c r="L66" s="18">
        <v>208.333</v>
      </c>
      <c r="M66" s="19">
        <v>8.9060000000000006</v>
      </c>
      <c r="N66" s="19">
        <v>53.85</v>
      </c>
      <c r="O66" s="19">
        <v>13.26</v>
      </c>
      <c r="P66" s="20">
        <v>2590.098</v>
      </c>
      <c r="Q66" s="63">
        <f t="shared" si="15"/>
        <v>2.8483467590161582E-5</v>
      </c>
      <c r="R66" s="10">
        <f t="shared" si="16"/>
        <v>1.1554171486249692E-2</v>
      </c>
      <c r="S66" s="10">
        <f t="shared" si="17"/>
        <v>5.9909957113695282E-3</v>
      </c>
      <c r="T66" s="10">
        <f t="shared" si="18"/>
        <v>1.3045812994703072E-3</v>
      </c>
      <c r="U66" s="10">
        <f t="shared" si="19"/>
        <v>2.146999634925427E-3</v>
      </c>
      <c r="V66" s="10">
        <f t="shared" si="20"/>
        <v>2.0416024090734949E-2</v>
      </c>
      <c r="W66" s="10">
        <f t="shared" si="21"/>
        <v>1.9E-2</v>
      </c>
      <c r="X66" s="10">
        <f t="shared" si="22"/>
        <v>2.3E-2</v>
      </c>
      <c r="Y66" s="10">
        <f t="shared" si="23"/>
        <v>2.1000000000000001E-2</v>
      </c>
      <c r="Z66" s="24">
        <f t="shared" si="24"/>
        <v>0.13</v>
      </c>
      <c r="AA66" s="24">
        <f t="shared" si="25"/>
        <v>0.15</v>
      </c>
      <c r="AB66" s="24">
        <f t="shared" si="26"/>
        <v>0.14000000000000001</v>
      </c>
      <c r="AC66" s="25">
        <f t="shared" si="27"/>
        <v>5</v>
      </c>
      <c r="AD66" s="25">
        <f t="shared" si="28"/>
        <v>5</v>
      </c>
      <c r="AE66" s="25">
        <f t="shared" si="29"/>
        <v>5</v>
      </c>
      <c r="AF66" s="21"/>
      <c r="AG66" s="23"/>
      <c r="AH66" s="23"/>
      <c r="AI66" s="23"/>
      <c r="AJ66" s="23"/>
      <c r="AK66" s="22"/>
      <c r="AL66" s="22"/>
      <c r="AM66" s="2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 ht="13.15" customHeight="1">
      <c r="A67" s="43">
        <v>10347</v>
      </c>
      <c r="B67" s="43" t="s">
        <v>300</v>
      </c>
      <c r="C67" s="17" t="str">
        <f>Rollover!A67</f>
        <v>Mazda</v>
      </c>
      <c r="D67" s="17" t="str">
        <f>Rollover!B67</f>
        <v>Mazda CX-9 SUV AWD</v>
      </c>
      <c r="E67" s="16" t="s">
        <v>94</v>
      </c>
      <c r="F67" s="17">
        <f>Rollover!C67</f>
        <v>2018</v>
      </c>
      <c r="G67" s="18">
        <v>87.694999999999993</v>
      </c>
      <c r="H67" s="19">
        <v>10.233000000000001</v>
      </c>
      <c r="I67" s="19">
        <v>20.974</v>
      </c>
      <c r="J67" s="19">
        <v>435.51400000000001</v>
      </c>
      <c r="K67" s="20">
        <v>869.39300000000003</v>
      </c>
      <c r="L67" s="18">
        <v>208.333</v>
      </c>
      <c r="M67" s="19">
        <v>8.9060000000000006</v>
      </c>
      <c r="N67" s="19">
        <v>53.85</v>
      </c>
      <c r="O67" s="19">
        <v>13.26</v>
      </c>
      <c r="P67" s="20">
        <v>2590.098</v>
      </c>
      <c r="Q67" s="63">
        <f t="shared" si="15"/>
        <v>2.8483467590161582E-5</v>
      </c>
      <c r="R67" s="10">
        <f t="shared" si="16"/>
        <v>1.1554171486249692E-2</v>
      </c>
      <c r="S67" s="10">
        <f t="shared" si="17"/>
        <v>5.9909957113695282E-3</v>
      </c>
      <c r="T67" s="10">
        <f t="shared" si="18"/>
        <v>1.3045812994703072E-3</v>
      </c>
      <c r="U67" s="10">
        <f t="shared" si="19"/>
        <v>2.146999634925427E-3</v>
      </c>
      <c r="V67" s="10">
        <f t="shared" si="20"/>
        <v>2.0416024090734949E-2</v>
      </c>
      <c r="W67" s="10">
        <f t="shared" si="21"/>
        <v>1.9E-2</v>
      </c>
      <c r="X67" s="10">
        <f t="shared" si="22"/>
        <v>2.3E-2</v>
      </c>
      <c r="Y67" s="10">
        <f t="shared" si="23"/>
        <v>2.1000000000000001E-2</v>
      </c>
      <c r="Z67" s="24">
        <f t="shared" si="24"/>
        <v>0.13</v>
      </c>
      <c r="AA67" s="24">
        <f t="shared" si="25"/>
        <v>0.15</v>
      </c>
      <c r="AB67" s="24">
        <f t="shared" si="26"/>
        <v>0.14000000000000001</v>
      </c>
      <c r="AC67" s="25">
        <f t="shared" si="27"/>
        <v>5</v>
      </c>
      <c r="AD67" s="25">
        <f t="shared" si="28"/>
        <v>5</v>
      </c>
      <c r="AE67" s="25">
        <f t="shared" si="29"/>
        <v>5</v>
      </c>
      <c r="AF67" s="21"/>
      <c r="AG67" s="23"/>
      <c r="AH67" s="23"/>
      <c r="AI67" s="23"/>
      <c r="AJ67" s="23"/>
      <c r="AK67" s="22"/>
      <c r="AL67" s="22"/>
      <c r="AM67" s="2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>
      <c r="A68" s="43">
        <v>10190</v>
      </c>
      <c r="B68" s="43" t="s">
        <v>250</v>
      </c>
      <c r="C68" s="17" t="str">
        <f>Rollover!A68</f>
        <v>Mercedes-Benz</v>
      </c>
      <c r="D68" s="17" t="str">
        <f>Rollover!B68</f>
        <v>GLC-Class 4DR 4WD</v>
      </c>
      <c r="E68" s="16" t="s">
        <v>178</v>
      </c>
      <c r="F68" s="17">
        <f>Rollover!C68</f>
        <v>2018</v>
      </c>
      <c r="G68" s="18">
        <v>69.179000000000002</v>
      </c>
      <c r="H68" s="19">
        <v>24.146000000000001</v>
      </c>
      <c r="I68" s="19">
        <v>17.63</v>
      </c>
      <c r="J68" s="19">
        <v>519.72500000000002</v>
      </c>
      <c r="K68" s="20">
        <v>1819.8219999999999</v>
      </c>
      <c r="L68" s="18">
        <v>134.40600000000001</v>
      </c>
      <c r="M68" s="19">
        <v>14.952999999999999</v>
      </c>
      <c r="N68" s="19">
        <v>46.433999999999997</v>
      </c>
      <c r="O68" s="19">
        <v>18.882999999999999</v>
      </c>
      <c r="P68" s="20">
        <v>3486.9830000000002</v>
      </c>
      <c r="Q68" s="63">
        <f t="shared" si="15"/>
        <v>6.9466741254767415E-6</v>
      </c>
      <c r="R68" s="10">
        <f t="shared" si="16"/>
        <v>4.029174994847378E-2</v>
      </c>
      <c r="S68" s="10">
        <f t="shared" si="17"/>
        <v>7.1613718830006506E-3</v>
      </c>
      <c r="T68" s="10">
        <f t="shared" si="18"/>
        <v>3.7022854683052683E-3</v>
      </c>
      <c r="U68" s="10">
        <f t="shared" si="19"/>
        <v>2.8238565112398976E-4</v>
      </c>
      <c r="V68" s="10">
        <f t="shared" si="20"/>
        <v>4.6188466230564086E-2</v>
      </c>
      <c r="W68" s="10">
        <f t="shared" si="21"/>
        <v>5.0999999999999997E-2</v>
      </c>
      <c r="X68" s="10">
        <f t="shared" si="22"/>
        <v>4.5999999999999999E-2</v>
      </c>
      <c r="Y68" s="10">
        <f t="shared" si="23"/>
        <v>4.9000000000000002E-2</v>
      </c>
      <c r="Z68" s="24">
        <f t="shared" si="24"/>
        <v>0.34</v>
      </c>
      <c r="AA68" s="24">
        <f t="shared" si="25"/>
        <v>0.31</v>
      </c>
      <c r="AB68" s="24">
        <f t="shared" si="26"/>
        <v>0.33</v>
      </c>
      <c r="AC68" s="25">
        <f t="shared" si="27"/>
        <v>5</v>
      </c>
      <c r="AD68" s="25">
        <f t="shared" si="28"/>
        <v>5</v>
      </c>
      <c r="AE68" s="25">
        <f t="shared" si="29"/>
        <v>5</v>
      </c>
      <c r="AF68" s="21"/>
      <c r="AG68" s="23"/>
      <c r="AH68" s="23"/>
      <c r="AI68" s="23"/>
      <c r="AJ68" s="23"/>
      <c r="AK68" s="22"/>
      <c r="AL68" s="22"/>
      <c r="AM68" s="2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>
      <c r="A69" s="43">
        <v>10190</v>
      </c>
      <c r="B69" s="43" t="s">
        <v>250</v>
      </c>
      <c r="C69" s="17" t="str">
        <f>Rollover!A69</f>
        <v>Mercedes-Benz</v>
      </c>
      <c r="D69" s="17" t="str">
        <f>Rollover!B69</f>
        <v>GLC-Class 4DR RWD</v>
      </c>
      <c r="E69" s="16" t="s">
        <v>178</v>
      </c>
      <c r="F69" s="17">
        <f>Rollover!C69</f>
        <v>2018</v>
      </c>
      <c r="G69" s="18">
        <v>69.179000000000002</v>
      </c>
      <c r="H69" s="19">
        <v>24.146000000000001</v>
      </c>
      <c r="I69" s="19">
        <v>17.63</v>
      </c>
      <c r="J69" s="19">
        <v>519.72500000000002</v>
      </c>
      <c r="K69" s="20">
        <v>1819.8219999999999</v>
      </c>
      <c r="L69" s="18">
        <v>134.40600000000001</v>
      </c>
      <c r="M69" s="19">
        <v>14.952999999999999</v>
      </c>
      <c r="N69" s="19">
        <v>46.433999999999997</v>
      </c>
      <c r="O69" s="19">
        <v>18.882999999999999</v>
      </c>
      <c r="P69" s="20">
        <v>3486.9830000000002</v>
      </c>
      <c r="Q69" s="63">
        <f t="shared" si="15"/>
        <v>6.9466741254767415E-6</v>
      </c>
      <c r="R69" s="10">
        <f t="shared" si="16"/>
        <v>4.029174994847378E-2</v>
      </c>
      <c r="S69" s="10">
        <f t="shared" si="17"/>
        <v>7.1613718830006506E-3</v>
      </c>
      <c r="T69" s="10">
        <f t="shared" si="18"/>
        <v>3.7022854683052683E-3</v>
      </c>
      <c r="U69" s="10">
        <f t="shared" si="19"/>
        <v>2.8238565112398976E-4</v>
      </c>
      <c r="V69" s="10">
        <f t="shared" si="20"/>
        <v>4.6188466230564086E-2</v>
      </c>
      <c r="W69" s="10">
        <f t="shared" si="21"/>
        <v>5.0999999999999997E-2</v>
      </c>
      <c r="X69" s="10">
        <f t="shared" si="22"/>
        <v>4.5999999999999999E-2</v>
      </c>
      <c r="Y69" s="10">
        <f t="shared" si="23"/>
        <v>4.9000000000000002E-2</v>
      </c>
      <c r="Z69" s="24">
        <f t="shared" si="24"/>
        <v>0.34</v>
      </c>
      <c r="AA69" s="24">
        <f t="shared" si="25"/>
        <v>0.31</v>
      </c>
      <c r="AB69" s="24">
        <f t="shared" si="26"/>
        <v>0.33</v>
      </c>
      <c r="AC69" s="25">
        <f t="shared" si="27"/>
        <v>5</v>
      </c>
      <c r="AD69" s="25">
        <f t="shared" si="28"/>
        <v>5</v>
      </c>
      <c r="AE69" s="25">
        <f t="shared" si="29"/>
        <v>5</v>
      </c>
      <c r="AF69" s="21"/>
      <c r="AG69" s="23"/>
      <c r="AH69" s="23"/>
      <c r="AI69" s="23"/>
      <c r="AJ69" s="23"/>
      <c r="AK69" s="22"/>
      <c r="AL69" s="22"/>
      <c r="AM69" s="2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ht="13.15" customHeight="1">
      <c r="A70" s="43">
        <v>10636</v>
      </c>
      <c r="B70" s="43" t="s">
        <v>343</v>
      </c>
      <c r="C70" s="17" t="str">
        <f>Rollover!A70</f>
        <v>Mitsubishi</v>
      </c>
      <c r="D70" s="17" t="str">
        <f>Rollover!B70</f>
        <v>Outlander PHEV AWD</v>
      </c>
      <c r="E70" s="16" t="s">
        <v>94</v>
      </c>
      <c r="F70" s="17">
        <f>Rollover!C70</f>
        <v>2018</v>
      </c>
      <c r="G70" s="18">
        <v>128.398</v>
      </c>
      <c r="H70" s="19">
        <v>15.991</v>
      </c>
      <c r="I70" s="19">
        <v>24.638000000000002</v>
      </c>
      <c r="J70" s="19">
        <v>396.334</v>
      </c>
      <c r="K70" s="20">
        <v>1234.6199999999999</v>
      </c>
      <c r="L70" s="18">
        <v>275.786</v>
      </c>
      <c r="M70" s="19">
        <v>10.786</v>
      </c>
      <c r="N70" s="19">
        <v>39.576999999999998</v>
      </c>
      <c r="O70" s="19">
        <v>26.073</v>
      </c>
      <c r="P70" s="20">
        <v>1726.9549999999999</v>
      </c>
      <c r="Q70" s="63">
        <f t="shared" si="15"/>
        <v>2.2422947349510112E-4</v>
      </c>
      <c r="R70" s="10">
        <f t="shared" si="16"/>
        <v>1.9456475299904168E-2</v>
      </c>
      <c r="S70" s="10">
        <f t="shared" si="17"/>
        <v>5.5133207895100142E-3</v>
      </c>
      <c r="T70" s="10">
        <f t="shared" si="18"/>
        <v>1.9483581048010297E-3</v>
      </c>
      <c r="U70" s="10">
        <f t="shared" si="19"/>
        <v>6.6307595527671931E-3</v>
      </c>
      <c r="V70" s="10">
        <f t="shared" si="20"/>
        <v>9.1740294740002299E-3</v>
      </c>
      <c r="W70" s="10">
        <f t="shared" si="21"/>
        <v>2.7E-2</v>
      </c>
      <c r="X70" s="10">
        <f t="shared" si="22"/>
        <v>1.6E-2</v>
      </c>
      <c r="Y70" s="10">
        <f t="shared" si="23"/>
        <v>2.1999999999999999E-2</v>
      </c>
      <c r="Z70" s="24">
        <f t="shared" si="24"/>
        <v>0.18</v>
      </c>
      <c r="AA70" s="24">
        <f t="shared" si="25"/>
        <v>0.11</v>
      </c>
      <c r="AB70" s="24">
        <f t="shared" si="26"/>
        <v>0.15</v>
      </c>
      <c r="AC70" s="25">
        <f t="shared" si="27"/>
        <v>5</v>
      </c>
      <c r="AD70" s="25">
        <f t="shared" si="28"/>
        <v>5</v>
      </c>
      <c r="AE70" s="25">
        <f t="shared" si="29"/>
        <v>5</v>
      </c>
      <c r="AF70" s="21"/>
      <c r="AG70" s="23"/>
      <c r="AH70" s="23"/>
      <c r="AI70" s="23"/>
      <c r="AJ70" s="23"/>
      <c r="AK70" s="22"/>
      <c r="AL70" s="22"/>
      <c r="AM70" s="2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>
      <c r="A71" s="43">
        <v>10181</v>
      </c>
      <c r="B71" s="43" t="s">
        <v>235</v>
      </c>
      <c r="C71" s="17" t="str">
        <f>Rollover!A71</f>
        <v xml:space="preserve">Nissan </v>
      </c>
      <c r="D71" s="17" t="str">
        <f>Rollover!B71</f>
        <v>Armada SUV AWD</v>
      </c>
      <c r="E71" s="16" t="s">
        <v>180</v>
      </c>
      <c r="F71" s="17">
        <f>Rollover!C71</f>
        <v>2018</v>
      </c>
      <c r="G71" s="18">
        <v>26.613</v>
      </c>
      <c r="H71" s="19">
        <v>25.172999999999998</v>
      </c>
      <c r="I71" s="19">
        <v>25.172999999999998</v>
      </c>
      <c r="J71" s="19">
        <v>360.30099999999999</v>
      </c>
      <c r="K71" s="20">
        <v>640.83100000000002</v>
      </c>
      <c r="L71" s="18">
        <v>31.244</v>
      </c>
      <c r="M71" s="19">
        <v>1.149</v>
      </c>
      <c r="N71" s="19">
        <v>20.628</v>
      </c>
      <c r="O71" s="19">
        <v>1.4470000000000001</v>
      </c>
      <c r="P71" s="20">
        <v>672.68399999999997</v>
      </c>
      <c r="Q71" s="63">
        <f t="shared" ref="Q71:Q103" si="60">NORMDIST(LN(G71),7.45231,0.73998,1)</f>
        <v>8.6761730595354262E-9</v>
      </c>
      <c r="R71" s="10">
        <f t="shared" ref="R71:R103" si="61">1/(1+EXP(5.3895-0.0919*H71))</f>
        <v>4.4103887825396509E-2</v>
      </c>
      <c r="S71" s="10">
        <f t="shared" ref="S71:S103" si="62">1/(1+EXP(6.04044-0.002133*J71))</f>
        <v>5.1075339257176423E-3</v>
      </c>
      <c r="T71" s="10">
        <f t="shared" ref="T71:T103" si="63">1/(1+EXP(7.5969-0.0011*K71))</f>
        <v>1.0148633778005994E-3</v>
      </c>
      <c r="U71" s="10">
        <f t="shared" ref="U71:U103" si="64">NORMDIST(LN(L71),7.45231,0.73998,1)</f>
        <v>2.984662376587312E-8</v>
      </c>
      <c r="V71" s="10">
        <f t="shared" ref="V71:V103" si="65">1/(1+EXP(6.3055-0.00094*P71))</f>
        <v>3.4251566334781466E-3</v>
      </c>
      <c r="W71" s="10">
        <f t="shared" ref="W71:W103" si="66">ROUND(1-(1-Q71)*(1-R71)*(1-S71)*(1-T71),3)</f>
        <v>0.05</v>
      </c>
      <c r="X71" s="10">
        <f t="shared" ref="X71:X103" si="67">IF(L71="N/A",L71,ROUND(1-(1-U71)*(1-V71),3))</f>
        <v>3.0000000000000001E-3</v>
      </c>
      <c r="Y71" s="10">
        <f t="shared" ref="Y71:Y103" si="68">ROUND(AVERAGE(W71:X71),3)</f>
        <v>2.7E-2</v>
      </c>
      <c r="Z71" s="24">
        <f t="shared" ref="Z71:Z103" si="69">ROUND(W71/0.15,2)</f>
        <v>0.33</v>
      </c>
      <c r="AA71" s="24">
        <f t="shared" ref="AA71:AA103" si="70">IF(L71="N/A", L71, ROUND(X71/0.15,2))</f>
        <v>0.02</v>
      </c>
      <c r="AB71" s="24">
        <f t="shared" ref="AB71:AB103" si="71">ROUND(Y71/0.15,2)</f>
        <v>0.18</v>
      </c>
      <c r="AC71" s="25">
        <f t="shared" ref="AC71:AC103" si="72">IF(Z71&lt;0.67,5,IF(Z71&lt;1,4,IF(Z71&lt;1.33,3,IF(Z71&lt;2.67,2,1))))</f>
        <v>5</v>
      </c>
      <c r="AD71" s="25">
        <f t="shared" ref="AD71:AD103" si="73">IF(L71="N/A",L71,IF(AA71&lt;0.67,5,IF(AA71&lt;1,4,IF(AA71&lt;1.33,3,IF(AA71&lt;2.67,2,1)))))</f>
        <v>5</v>
      </c>
      <c r="AE71" s="25">
        <f t="shared" ref="AE71:AE103" si="74">IF(AB71&lt;0.67,5,IF(AB71&lt;1,4,IF(AB71&lt;1.33,3,IF(AB71&lt;2.67,2,1))))</f>
        <v>5</v>
      </c>
      <c r="AF71" s="21"/>
      <c r="AG71" s="23"/>
      <c r="AH71" s="23"/>
      <c r="AI71" s="23"/>
      <c r="AJ71" s="23"/>
      <c r="AK71" s="22"/>
      <c r="AL71" s="22"/>
      <c r="AM71" s="2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>
      <c r="A72" s="43">
        <v>10181</v>
      </c>
      <c r="B72" s="43" t="s">
        <v>235</v>
      </c>
      <c r="C72" s="17" t="str">
        <f>Rollover!A72</f>
        <v xml:space="preserve">Nissan </v>
      </c>
      <c r="D72" s="17" t="str">
        <f>Rollover!B72</f>
        <v>Armada SUV RWD</v>
      </c>
      <c r="E72" s="16" t="s">
        <v>180</v>
      </c>
      <c r="F72" s="17">
        <f>Rollover!C72</f>
        <v>2018</v>
      </c>
      <c r="G72" s="18">
        <v>26.613</v>
      </c>
      <c r="H72" s="19">
        <v>25.172999999999998</v>
      </c>
      <c r="I72" s="19">
        <v>25.172999999999998</v>
      </c>
      <c r="J72" s="19">
        <v>360.30099999999999</v>
      </c>
      <c r="K72" s="20">
        <v>640.83100000000002</v>
      </c>
      <c r="L72" s="18">
        <v>31.244</v>
      </c>
      <c r="M72" s="19">
        <v>1.149</v>
      </c>
      <c r="N72" s="19">
        <v>20.628</v>
      </c>
      <c r="O72" s="19">
        <v>1.4470000000000001</v>
      </c>
      <c r="P72" s="20">
        <v>672.68399999999997</v>
      </c>
      <c r="Q72" s="63">
        <f t="shared" ref="Q72:Q88" si="75">NORMDIST(LN(G72),7.45231,0.73998,1)</f>
        <v>8.6761730595354262E-9</v>
      </c>
      <c r="R72" s="10">
        <f t="shared" ref="R72:R88" si="76">1/(1+EXP(5.3895-0.0919*H72))</f>
        <v>4.4103887825396509E-2</v>
      </c>
      <c r="S72" s="10">
        <f t="shared" ref="S72:S88" si="77">1/(1+EXP(6.04044-0.002133*J72))</f>
        <v>5.1075339257176423E-3</v>
      </c>
      <c r="T72" s="10">
        <f t="shared" ref="T72:T88" si="78">1/(1+EXP(7.5969-0.0011*K72))</f>
        <v>1.0148633778005994E-3</v>
      </c>
      <c r="U72" s="10">
        <f t="shared" ref="U72:U88" si="79">NORMDIST(LN(L72),7.45231,0.73998,1)</f>
        <v>2.984662376587312E-8</v>
      </c>
      <c r="V72" s="10">
        <f t="shared" ref="V72:V88" si="80">1/(1+EXP(6.3055-0.00094*P72))</f>
        <v>3.4251566334781466E-3</v>
      </c>
      <c r="W72" s="10">
        <f t="shared" ref="W72:W88" si="81">ROUND(1-(1-Q72)*(1-R72)*(1-S72)*(1-T72),3)</f>
        <v>0.05</v>
      </c>
      <c r="X72" s="10">
        <f t="shared" ref="X72:X88" si="82">IF(L72="N/A",L72,ROUND(1-(1-U72)*(1-V72),3))</f>
        <v>3.0000000000000001E-3</v>
      </c>
      <c r="Y72" s="10">
        <f t="shared" ref="Y72:Y88" si="83">ROUND(AVERAGE(W72:X72),3)</f>
        <v>2.7E-2</v>
      </c>
      <c r="Z72" s="24">
        <f t="shared" ref="Z72:Z88" si="84">ROUND(W72/0.15,2)</f>
        <v>0.33</v>
      </c>
      <c r="AA72" s="24">
        <f t="shared" ref="AA72:AA88" si="85">IF(L72="N/A", L72, ROUND(X72/0.15,2))</f>
        <v>0.02</v>
      </c>
      <c r="AB72" s="24">
        <f t="shared" ref="AB72:AB88" si="86">ROUND(Y72/0.15,2)</f>
        <v>0.18</v>
      </c>
      <c r="AC72" s="25">
        <f t="shared" ref="AC72:AC88" si="87">IF(Z72&lt;0.67,5,IF(Z72&lt;1,4,IF(Z72&lt;1.33,3,IF(Z72&lt;2.67,2,1))))</f>
        <v>5</v>
      </c>
      <c r="AD72" s="25">
        <f t="shared" ref="AD72:AD88" si="88">IF(L72="N/A",L72,IF(AA72&lt;0.67,5,IF(AA72&lt;1,4,IF(AA72&lt;1.33,3,IF(AA72&lt;2.67,2,1)))))</f>
        <v>5</v>
      </c>
      <c r="AE72" s="25">
        <f t="shared" ref="AE72:AE88" si="89">IF(AB72&lt;0.67,5,IF(AB72&lt;1,4,IF(AB72&lt;1.33,3,IF(AB72&lt;2.67,2,1))))</f>
        <v>5</v>
      </c>
      <c r="AF72" s="21"/>
      <c r="AG72" s="23"/>
      <c r="AH72" s="23"/>
      <c r="AI72" s="23"/>
      <c r="AJ72" s="23"/>
      <c r="AK72" s="22"/>
      <c r="AL72" s="22"/>
      <c r="AM72" s="2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>
      <c r="A73" s="43">
        <v>10181</v>
      </c>
      <c r="B73" s="43" t="s">
        <v>235</v>
      </c>
      <c r="C73" s="16" t="str">
        <f>Rollover!A73</f>
        <v>Infiniti</v>
      </c>
      <c r="D73" s="16" t="str">
        <f>Rollover!B73</f>
        <v>QX80 SUV AWD</v>
      </c>
      <c r="E73" s="16" t="s">
        <v>180</v>
      </c>
      <c r="F73" s="17">
        <f>Rollover!C73</f>
        <v>2018</v>
      </c>
      <c r="G73" s="18">
        <v>26.613</v>
      </c>
      <c r="H73" s="19">
        <v>25.172999999999998</v>
      </c>
      <c r="I73" s="19">
        <v>25.172999999999998</v>
      </c>
      <c r="J73" s="19">
        <v>360.30099999999999</v>
      </c>
      <c r="K73" s="20">
        <v>640.83100000000002</v>
      </c>
      <c r="L73" s="18">
        <v>31.244</v>
      </c>
      <c r="M73" s="19">
        <v>1.149</v>
      </c>
      <c r="N73" s="19">
        <v>20.628</v>
      </c>
      <c r="O73" s="19">
        <v>1.4470000000000001</v>
      </c>
      <c r="P73" s="20">
        <v>672.68399999999997</v>
      </c>
      <c r="Q73" s="63">
        <f t="shared" si="75"/>
        <v>8.6761730595354262E-9</v>
      </c>
      <c r="R73" s="10">
        <f t="shared" si="76"/>
        <v>4.4103887825396509E-2</v>
      </c>
      <c r="S73" s="10">
        <f t="shared" si="77"/>
        <v>5.1075339257176423E-3</v>
      </c>
      <c r="T73" s="10">
        <f t="shared" si="78"/>
        <v>1.0148633778005994E-3</v>
      </c>
      <c r="U73" s="10">
        <f t="shared" si="79"/>
        <v>2.984662376587312E-8</v>
      </c>
      <c r="V73" s="10">
        <f t="shared" si="80"/>
        <v>3.4251566334781466E-3</v>
      </c>
      <c r="W73" s="10">
        <f t="shared" si="81"/>
        <v>0.05</v>
      </c>
      <c r="X73" s="10">
        <f t="shared" si="82"/>
        <v>3.0000000000000001E-3</v>
      </c>
      <c r="Y73" s="10">
        <f t="shared" si="83"/>
        <v>2.7E-2</v>
      </c>
      <c r="Z73" s="24">
        <f t="shared" si="84"/>
        <v>0.33</v>
      </c>
      <c r="AA73" s="24">
        <f t="shared" si="85"/>
        <v>0.02</v>
      </c>
      <c r="AB73" s="24">
        <f t="shared" si="86"/>
        <v>0.18</v>
      </c>
      <c r="AC73" s="25">
        <f t="shared" si="87"/>
        <v>5</v>
      </c>
      <c r="AD73" s="25">
        <f t="shared" si="88"/>
        <v>5</v>
      </c>
      <c r="AE73" s="25">
        <f t="shared" si="89"/>
        <v>5</v>
      </c>
      <c r="AF73" s="21"/>
      <c r="AG73" s="23"/>
      <c r="AH73" s="23"/>
      <c r="AI73" s="23"/>
      <c r="AJ73" s="23"/>
      <c r="AK73" s="22"/>
      <c r="AL73" s="22"/>
      <c r="AM73" s="2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>
      <c r="A74" s="43">
        <v>10181</v>
      </c>
      <c r="B74" s="43" t="s">
        <v>235</v>
      </c>
      <c r="C74" s="16" t="str">
        <f>Rollover!A74</f>
        <v>Infiniti</v>
      </c>
      <c r="D74" s="16" t="str">
        <f>Rollover!B74</f>
        <v>QX80 SUV RWD</v>
      </c>
      <c r="E74" s="16" t="s">
        <v>180</v>
      </c>
      <c r="F74" s="17">
        <f>Rollover!C74</f>
        <v>2018</v>
      </c>
      <c r="G74" s="18">
        <v>26.613</v>
      </c>
      <c r="H74" s="19">
        <v>25.172999999999998</v>
      </c>
      <c r="I74" s="19">
        <v>25.172999999999998</v>
      </c>
      <c r="J74" s="19">
        <v>360.30099999999999</v>
      </c>
      <c r="K74" s="20">
        <v>640.83100000000002</v>
      </c>
      <c r="L74" s="18">
        <v>31.244</v>
      </c>
      <c r="M74" s="19">
        <v>1.149</v>
      </c>
      <c r="N74" s="19">
        <v>20.628</v>
      </c>
      <c r="O74" s="19">
        <v>1.4470000000000001</v>
      </c>
      <c r="P74" s="20">
        <v>672.68399999999997</v>
      </c>
      <c r="Q74" s="63">
        <f t="shared" si="75"/>
        <v>8.6761730595354262E-9</v>
      </c>
      <c r="R74" s="10">
        <f t="shared" si="76"/>
        <v>4.4103887825396509E-2</v>
      </c>
      <c r="S74" s="10">
        <f t="shared" si="77"/>
        <v>5.1075339257176423E-3</v>
      </c>
      <c r="T74" s="10">
        <f t="shared" si="78"/>
        <v>1.0148633778005994E-3</v>
      </c>
      <c r="U74" s="10">
        <f t="shared" si="79"/>
        <v>2.984662376587312E-8</v>
      </c>
      <c r="V74" s="10">
        <f t="shared" si="80"/>
        <v>3.4251566334781466E-3</v>
      </c>
      <c r="W74" s="10">
        <f t="shared" si="81"/>
        <v>0.05</v>
      </c>
      <c r="X74" s="10">
        <f t="shared" si="82"/>
        <v>3.0000000000000001E-3</v>
      </c>
      <c r="Y74" s="10">
        <f t="shared" si="83"/>
        <v>2.7E-2</v>
      </c>
      <c r="Z74" s="24">
        <f t="shared" si="84"/>
        <v>0.33</v>
      </c>
      <c r="AA74" s="24">
        <f t="shared" si="85"/>
        <v>0.02</v>
      </c>
      <c r="AB74" s="24">
        <f t="shared" si="86"/>
        <v>0.18</v>
      </c>
      <c r="AC74" s="25">
        <f t="shared" si="87"/>
        <v>5</v>
      </c>
      <c r="AD74" s="25">
        <f t="shared" si="88"/>
        <v>5</v>
      </c>
      <c r="AE74" s="25">
        <f t="shared" si="89"/>
        <v>5</v>
      </c>
      <c r="AF74" s="21"/>
      <c r="AG74" s="23"/>
      <c r="AH74" s="23"/>
      <c r="AI74" s="23"/>
      <c r="AJ74" s="23"/>
      <c r="AK74" s="22"/>
      <c r="AL74" s="22"/>
      <c r="AM74" s="2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>
      <c r="A75" s="43">
        <v>9294</v>
      </c>
      <c r="B75" s="43" t="s">
        <v>174</v>
      </c>
      <c r="C75" s="17" t="str">
        <f>Rollover!A75</f>
        <v xml:space="preserve">Nissan </v>
      </c>
      <c r="D75" s="17" t="str">
        <f>Rollover!B75</f>
        <v>Maxima 4DR FWD</v>
      </c>
      <c r="E75" s="16" t="s">
        <v>94</v>
      </c>
      <c r="F75" s="17">
        <f>Rollover!C75</f>
        <v>2018</v>
      </c>
      <c r="G75" s="18">
        <v>294.78699999999998</v>
      </c>
      <c r="H75" s="19">
        <v>23.151</v>
      </c>
      <c r="I75" s="19">
        <v>30.297000000000001</v>
      </c>
      <c r="J75" s="19">
        <v>837.12800000000004</v>
      </c>
      <c r="K75" s="20">
        <v>1269.7940000000001</v>
      </c>
      <c r="L75" s="18">
        <v>391.23200000000003</v>
      </c>
      <c r="M75" s="19">
        <v>36.732999999999997</v>
      </c>
      <c r="N75" s="19">
        <v>57.405999999999999</v>
      </c>
      <c r="O75" s="19">
        <v>41.206000000000003</v>
      </c>
      <c r="P75" s="20">
        <v>2626.5830000000001</v>
      </c>
      <c r="Q75" s="63">
        <f t="shared" si="75"/>
        <v>8.5018450450848118E-3</v>
      </c>
      <c r="R75" s="10">
        <f t="shared" si="76"/>
        <v>3.6900803087894979E-2</v>
      </c>
      <c r="S75" s="10">
        <f t="shared" si="77"/>
        <v>1.3996591497321397E-2</v>
      </c>
      <c r="T75" s="10">
        <f t="shared" si="78"/>
        <v>2.0250645189233557E-3</v>
      </c>
      <c r="U75" s="10">
        <f t="shared" si="79"/>
        <v>2.2528564089139346E-2</v>
      </c>
      <c r="V75" s="10">
        <f t="shared" si="80"/>
        <v>2.1113315538601778E-2</v>
      </c>
      <c r="W75" s="10">
        <f t="shared" si="81"/>
        <v>0.06</v>
      </c>
      <c r="X75" s="10">
        <f t="shared" si="82"/>
        <v>4.2999999999999997E-2</v>
      </c>
      <c r="Y75" s="10">
        <f t="shared" si="83"/>
        <v>5.1999999999999998E-2</v>
      </c>
      <c r="Z75" s="24">
        <f t="shared" si="84"/>
        <v>0.4</v>
      </c>
      <c r="AA75" s="24">
        <f t="shared" si="85"/>
        <v>0.28999999999999998</v>
      </c>
      <c r="AB75" s="24">
        <f t="shared" si="86"/>
        <v>0.35</v>
      </c>
      <c r="AC75" s="25">
        <f t="shared" si="87"/>
        <v>5</v>
      </c>
      <c r="AD75" s="25">
        <f t="shared" si="88"/>
        <v>5</v>
      </c>
      <c r="AE75" s="25">
        <f t="shared" si="89"/>
        <v>5</v>
      </c>
      <c r="AF75" s="21"/>
      <c r="AG75" s="23"/>
      <c r="AH75" s="23"/>
      <c r="AI75" s="23"/>
      <c r="AJ75" s="23"/>
      <c r="AK75" s="22"/>
      <c r="AL75" s="22"/>
      <c r="AM75" s="2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ht="13.15" customHeight="1">
      <c r="A76" s="27">
        <v>8546</v>
      </c>
      <c r="B76" s="27" t="s">
        <v>325</v>
      </c>
      <c r="C76" s="17" t="str">
        <f>Rollover!A76</f>
        <v xml:space="preserve">Nissan </v>
      </c>
      <c r="D76" s="17" t="str">
        <f>Rollover!B76</f>
        <v>Rogue SUV FWD (Later Release)</v>
      </c>
      <c r="E76" s="16" t="s">
        <v>170</v>
      </c>
      <c r="F76" s="17">
        <f>Rollover!C76</f>
        <v>2018</v>
      </c>
      <c r="G76" s="28">
        <v>69.194000000000003</v>
      </c>
      <c r="H76" s="29">
        <v>25.510999999999999</v>
      </c>
      <c r="I76" s="29">
        <v>34.585000000000001</v>
      </c>
      <c r="J76" s="29">
        <v>898.596</v>
      </c>
      <c r="K76" s="30">
        <v>2120.1329999999998</v>
      </c>
      <c r="L76" s="28">
        <v>142.38499999999999</v>
      </c>
      <c r="M76" s="29">
        <v>11.853</v>
      </c>
      <c r="N76" s="29">
        <v>51.33</v>
      </c>
      <c r="O76" s="29">
        <v>25.228000000000002</v>
      </c>
      <c r="P76" s="30">
        <v>3482.2809999999999</v>
      </c>
      <c r="Q76" s="63">
        <f t="shared" si="75"/>
        <v>6.9559528724822287E-6</v>
      </c>
      <c r="R76" s="10">
        <f t="shared" si="76"/>
        <v>4.5432133553507462E-2</v>
      </c>
      <c r="S76" s="10">
        <f t="shared" si="77"/>
        <v>1.5926209566568199E-2</v>
      </c>
      <c r="T76" s="10">
        <f t="shared" si="78"/>
        <v>5.1440681462759279E-3</v>
      </c>
      <c r="U76" s="10">
        <f t="shared" si="79"/>
        <v>3.7576214131457335E-4</v>
      </c>
      <c r="V76" s="10">
        <f t="shared" si="80"/>
        <v>4.5994138109587496E-2</v>
      </c>
      <c r="W76" s="10">
        <f t="shared" si="81"/>
        <v>6.5000000000000002E-2</v>
      </c>
      <c r="X76" s="10">
        <f t="shared" si="82"/>
        <v>4.5999999999999999E-2</v>
      </c>
      <c r="Y76" s="10">
        <f t="shared" si="83"/>
        <v>5.6000000000000001E-2</v>
      </c>
      <c r="Z76" s="24">
        <f t="shared" si="84"/>
        <v>0.43</v>
      </c>
      <c r="AA76" s="24">
        <f t="shared" si="85"/>
        <v>0.31</v>
      </c>
      <c r="AB76" s="24">
        <f t="shared" si="86"/>
        <v>0.37</v>
      </c>
      <c r="AC76" s="25">
        <f t="shared" si="87"/>
        <v>5</v>
      </c>
      <c r="AD76" s="25">
        <f t="shared" si="88"/>
        <v>5</v>
      </c>
      <c r="AE76" s="25">
        <f t="shared" si="89"/>
        <v>5</v>
      </c>
      <c r="AF76" s="21"/>
      <c r="AG76" s="23"/>
      <c r="AH76" s="23"/>
      <c r="AI76" s="23"/>
      <c r="AJ76" s="23"/>
      <c r="AK76" s="22"/>
      <c r="AL76" s="22"/>
      <c r="AM76" s="2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ht="13.15" customHeight="1">
      <c r="A77" s="27">
        <v>8546</v>
      </c>
      <c r="B77" s="27" t="s">
        <v>325</v>
      </c>
      <c r="C77" s="17" t="str">
        <f>Rollover!A77</f>
        <v xml:space="preserve">Nissan </v>
      </c>
      <c r="D77" s="17" t="str">
        <f>Rollover!B77</f>
        <v>Rogue SUV AWD (Later Release)</v>
      </c>
      <c r="E77" s="16" t="s">
        <v>170</v>
      </c>
      <c r="F77" s="17">
        <f>Rollover!C77</f>
        <v>2018</v>
      </c>
      <c r="G77" s="28">
        <v>69.194000000000003</v>
      </c>
      <c r="H77" s="29">
        <v>25.510999999999999</v>
      </c>
      <c r="I77" s="29">
        <v>34.585000000000001</v>
      </c>
      <c r="J77" s="29">
        <v>898.596</v>
      </c>
      <c r="K77" s="30">
        <v>2120.1329999999998</v>
      </c>
      <c r="L77" s="28">
        <v>142.38499999999999</v>
      </c>
      <c r="M77" s="29">
        <v>11.853</v>
      </c>
      <c r="N77" s="29">
        <v>51.33</v>
      </c>
      <c r="O77" s="29">
        <v>25.228000000000002</v>
      </c>
      <c r="P77" s="30">
        <v>3482.2809999999999</v>
      </c>
      <c r="Q77" s="63">
        <f t="shared" si="75"/>
        <v>6.9559528724822287E-6</v>
      </c>
      <c r="R77" s="10">
        <f t="shared" si="76"/>
        <v>4.5432133553507462E-2</v>
      </c>
      <c r="S77" s="10">
        <f t="shared" si="77"/>
        <v>1.5926209566568199E-2</v>
      </c>
      <c r="T77" s="10">
        <f t="shared" si="78"/>
        <v>5.1440681462759279E-3</v>
      </c>
      <c r="U77" s="10">
        <f t="shared" si="79"/>
        <v>3.7576214131457335E-4</v>
      </c>
      <c r="V77" s="10">
        <f t="shared" si="80"/>
        <v>4.5994138109587496E-2</v>
      </c>
      <c r="W77" s="10">
        <f t="shared" si="81"/>
        <v>6.5000000000000002E-2</v>
      </c>
      <c r="X77" s="10">
        <f t="shared" si="82"/>
        <v>4.5999999999999999E-2</v>
      </c>
      <c r="Y77" s="10">
        <f t="shared" si="83"/>
        <v>5.6000000000000001E-2</v>
      </c>
      <c r="Z77" s="24">
        <f t="shared" si="84"/>
        <v>0.43</v>
      </c>
      <c r="AA77" s="24">
        <f t="shared" si="85"/>
        <v>0.31</v>
      </c>
      <c r="AB77" s="24">
        <f t="shared" si="86"/>
        <v>0.37</v>
      </c>
      <c r="AC77" s="25">
        <f t="shared" si="87"/>
        <v>5</v>
      </c>
      <c r="AD77" s="25">
        <f t="shared" si="88"/>
        <v>5</v>
      </c>
      <c r="AE77" s="25">
        <f t="shared" si="89"/>
        <v>5</v>
      </c>
      <c r="AF77" s="21"/>
      <c r="AG77" s="23"/>
      <c r="AH77" s="23"/>
      <c r="AI77" s="23"/>
      <c r="AJ77" s="23"/>
      <c r="AK77" s="22"/>
      <c r="AL77" s="22"/>
      <c r="AM77" s="2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 ht="13.15" customHeight="1">
      <c r="A78" s="43"/>
      <c r="B78" s="43"/>
      <c r="C78" s="16" t="str">
        <f>Rollover!A78</f>
        <v xml:space="preserve">Nissan </v>
      </c>
      <c r="D78" s="16" t="str">
        <f>Rollover!B78</f>
        <v>Rogue Hybrid FWD (Later Release)</v>
      </c>
      <c r="E78" s="16"/>
      <c r="F78" s="17">
        <f>Rollover!C78</f>
        <v>2018</v>
      </c>
      <c r="G78" s="18"/>
      <c r="H78" s="19"/>
      <c r="I78" s="19"/>
      <c r="J78" s="19"/>
      <c r="K78" s="20"/>
      <c r="L78" s="18"/>
      <c r="M78" s="19"/>
      <c r="N78" s="19"/>
      <c r="O78" s="19"/>
      <c r="P78" s="20"/>
      <c r="Q78" s="63" t="e">
        <f t="shared" si="75"/>
        <v>#NUM!</v>
      </c>
      <c r="R78" s="10">
        <f t="shared" si="76"/>
        <v>4.5435171224880964E-3</v>
      </c>
      <c r="S78" s="10">
        <f t="shared" si="77"/>
        <v>2.3748578822706131E-3</v>
      </c>
      <c r="T78" s="10">
        <f t="shared" si="78"/>
        <v>5.0175335722563109E-4</v>
      </c>
      <c r="U78" s="10" t="e">
        <f t="shared" si="79"/>
        <v>#NUM!</v>
      </c>
      <c r="V78" s="10">
        <f t="shared" si="80"/>
        <v>1.8229037773026034E-3</v>
      </c>
      <c r="W78" s="10" t="e">
        <f t="shared" si="81"/>
        <v>#NUM!</v>
      </c>
      <c r="X78" s="10" t="e">
        <f t="shared" si="82"/>
        <v>#NUM!</v>
      </c>
      <c r="Y78" s="10" t="e">
        <f t="shared" si="83"/>
        <v>#NUM!</v>
      </c>
      <c r="Z78" s="24" t="e">
        <f t="shared" si="84"/>
        <v>#NUM!</v>
      </c>
      <c r="AA78" s="24" t="e">
        <f t="shared" si="85"/>
        <v>#NUM!</v>
      </c>
      <c r="AB78" s="24" t="e">
        <f t="shared" si="86"/>
        <v>#NUM!</v>
      </c>
      <c r="AC78" s="25" t="e">
        <f t="shared" si="87"/>
        <v>#NUM!</v>
      </c>
      <c r="AD78" s="25" t="e">
        <f t="shared" si="88"/>
        <v>#NUM!</v>
      </c>
      <c r="AE78" s="25" t="e">
        <f t="shared" si="89"/>
        <v>#NUM!</v>
      </c>
      <c r="AF78" s="21"/>
      <c r="AG78" s="23"/>
      <c r="AH78" s="23"/>
      <c r="AI78" s="23"/>
      <c r="AJ78" s="23"/>
      <c r="AK78" s="22"/>
      <c r="AL78" s="22"/>
      <c r="AM78" s="2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ht="13.15" customHeight="1">
      <c r="A79" s="43"/>
      <c r="B79" s="43"/>
      <c r="C79" s="16" t="str">
        <f>Rollover!A79</f>
        <v xml:space="preserve">Nissan </v>
      </c>
      <c r="D79" s="16" t="str">
        <f>Rollover!B79</f>
        <v>Rogue Hybrid AWD (Later Release)</v>
      </c>
      <c r="E79" s="16"/>
      <c r="F79" s="17">
        <f>Rollover!C79</f>
        <v>2018</v>
      </c>
      <c r="G79" s="18"/>
      <c r="H79" s="19"/>
      <c r="I79" s="19"/>
      <c r="J79" s="19"/>
      <c r="K79" s="20"/>
      <c r="L79" s="18"/>
      <c r="M79" s="19"/>
      <c r="N79" s="19"/>
      <c r="O79" s="19"/>
      <c r="P79" s="20"/>
      <c r="Q79" s="63" t="e">
        <f t="shared" si="75"/>
        <v>#NUM!</v>
      </c>
      <c r="R79" s="10">
        <f t="shared" si="76"/>
        <v>4.5435171224880964E-3</v>
      </c>
      <c r="S79" s="10">
        <f t="shared" si="77"/>
        <v>2.3748578822706131E-3</v>
      </c>
      <c r="T79" s="10">
        <f t="shared" si="78"/>
        <v>5.0175335722563109E-4</v>
      </c>
      <c r="U79" s="10" t="e">
        <f t="shared" si="79"/>
        <v>#NUM!</v>
      </c>
      <c r="V79" s="10">
        <f t="shared" si="80"/>
        <v>1.8229037773026034E-3</v>
      </c>
      <c r="W79" s="10" t="e">
        <f t="shared" si="81"/>
        <v>#NUM!</v>
      </c>
      <c r="X79" s="10" t="e">
        <f t="shared" si="82"/>
        <v>#NUM!</v>
      </c>
      <c r="Y79" s="10" t="e">
        <f t="shared" si="83"/>
        <v>#NUM!</v>
      </c>
      <c r="Z79" s="24" t="e">
        <f t="shared" si="84"/>
        <v>#NUM!</v>
      </c>
      <c r="AA79" s="24" t="e">
        <f t="shared" si="85"/>
        <v>#NUM!</v>
      </c>
      <c r="AB79" s="24" t="e">
        <f t="shared" si="86"/>
        <v>#NUM!</v>
      </c>
      <c r="AC79" s="25" t="e">
        <f t="shared" si="87"/>
        <v>#NUM!</v>
      </c>
      <c r="AD79" s="25" t="e">
        <f t="shared" si="88"/>
        <v>#NUM!</v>
      </c>
      <c r="AE79" s="25" t="e">
        <f t="shared" si="89"/>
        <v>#NUM!</v>
      </c>
      <c r="AF79" s="21"/>
      <c r="AG79" s="23"/>
      <c r="AH79" s="23"/>
      <c r="AI79" s="23"/>
      <c r="AJ79" s="23"/>
      <c r="AK79" s="22"/>
      <c r="AL79" s="22"/>
      <c r="AM79" s="22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1:50">
      <c r="A80" s="27">
        <v>10357</v>
      </c>
      <c r="B80" s="43" t="s">
        <v>308</v>
      </c>
      <c r="C80" s="17" t="str">
        <f>Rollover!A80</f>
        <v xml:space="preserve">Nissan </v>
      </c>
      <c r="D80" s="17" t="str">
        <f>Rollover!B80</f>
        <v>Rogue Sport SUV AWD</v>
      </c>
      <c r="E80" s="16" t="s">
        <v>180</v>
      </c>
      <c r="F80" s="17">
        <f>Rollover!C80</f>
        <v>2018</v>
      </c>
      <c r="G80" s="28">
        <v>91.281000000000006</v>
      </c>
      <c r="H80" s="29">
        <v>20.806999999999999</v>
      </c>
      <c r="I80" s="29">
        <v>32.091000000000001</v>
      </c>
      <c r="J80" s="29">
        <v>648.49199999999996</v>
      </c>
      <c r="K80" s="30">
        <v>1991.838</v>
      </c>
      <c r="L80" s="28">
        <v>179.541</v>
      </c>
      <c r="M80" s="29">
        <v>27.420999999999999</v>
      </c>
      <c r="N80" s="29">
        <v>60.927</v>
      </c>
      <c r="O80" s="29">
        <v>37.012</v>
      </c>
      <c r="P80" s="30">
        <v>3437.0210000000002</v>
      </c>
      <c r="Q80" s="63">
        <f t="shared" si="75"/>
        <v>3.5804723736985779E-5</v>
      </c>
      <c r="R80" s="10">
        <f t="shared" si="76"/>
        <v>2.9963994858928499E-2</v>
      </c>
      <c r="S80" s="10">
        <f t="shared" si="77"/>
        <v>9.4036747760208143E-3</v>
      </c>
      <c r="T80" s="10">
        <f t="shared" si="78"/>
        <v>4.4700384929857425E-3</v>
      </c>
      <c r="U80" s="10">
        <f t="shared" si="79"/>
        <v>1.1188925310695833E-3</v>
      </c>
      <c r="V80" s="10">
        <f t="shared" si="80"/>
        <v>4.4162991640981204E-2</v>
      </c>
      <c r="W80" s="10">
        <f t="shared" si="81"/>
        <v>4.2999999999999997E-2</v>
      </c>
      <c r="X80" s="10">
        <f t="shared" si="82"/>
        <v>4.4999999999999998E-2</v>
      </c>
      <c r="Y80" s="10">
        <f t="shared" si="83"/>
        <v>4.3999999999999997E-2</v>
      </c>
      <c r="Z80" s="24">
        <f t="shared" si="84"/>
        <v>0.28999999999999998</v>
      </c>
      <c r="AA80" s="24">
        <f t="shared" si="85"/>
        <v>0.3</v>
      </c>
      <c r="AB80" s="24">
        <f t="shared" si="86"/>
        <v>0.28999999999999998</v>
      </c>
      <c r="AC80" s="25">
        <f t="shared" si="87"/>
        <v>5</v>
      </c>
      <c r="AD80" s="25">
        <f t="shared" si="88"/>
        <v>5</v>
      </c>
      <c r="AE80" s="25">
        <f t="shared" si="89"/>
        <v>5</v>
      </c>
      <c r="AF80" s="21"/>
      <c r="AG80" s="23"/>
      <c r="AH80" s="23"/>
      <c r="AI80" s="23"/>
      <c r="AJ80" s="23"/>
      <c r="AK80" s="22"/>
      <c r="AL80" s="22"/>
      <c r="AM80" s="2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>
      <c r="A81" s="43">
        <v>10357</v>
      </c>
      <c r="B81" s="43" t="s">
        <v>308</v>
      </c>
      <c r="C81" s="17" t="str">
        <f>Rollover!A81</f>
        <v xml:space="preserve">Nissan </v>
      </c>
      <c r="D81" s="17" t="str">
        <f>Rollover!B81</f>
        <v>Rogue Sport SUV FWD</v>
      </c>
      <c r="E81" s="16" t="s">
        <v>180</v>
      </c>
      <c r="F81" s="17">
        <f>Rollover!C81</f>
        <v>2018</v>
      </c>
      <c r="G81" s="28">
        <v>91.281000000000006</v>
      </c>
      <c r="H81" s="29">
        <v>20.806999999999999</v>
      </c>
      <c r="I81" s="29">
        <v>32.091000000000001</v>
      </c>
      <c r="J81" s="29">
        <v>648.49199999999996</v>
      </c>
      <c r="K81" s="30">
        <v>1991.838</v>
      </c>
      <c r="L81" s="28">
        <v>179.541</v>
      </c>
      <c r="M81" s="29">
        <v>27.420999999999999</v>
      </c>
      <c r="N81" s="29">
        <v>60.927</v>
      </c>
      <c r="O81" s="29">
        <v>37.012</v>
      </c>
      <c r="P81" s="30">
        <v>3437.0210000000002</v>
      </c>
      <c r="Q81" s="63">
        <f t="shared" si="75"/>
        <v>3.5804723736985779E-5</v>
      </c>
      <c r="R81" s="10">
        <f t="shared" si="76"/>
        <v>2.9963994858928499E-2</v>
      </c>
      <c r="S81" s="10">
        <f t="shared" si="77"/>
        <v>9.4036747760208143E-3</v>
      </c>
      <c r="T81" s="10">
        <f t="shared" si="78"/>
        <v>4.4700384929857425E-3</v>
      </c>
      <c r="U81" s="10">
        <f t="shared" si="79"/>
        <v>1.1188925310695833E-3</v>
      </c>
      <c r="V81" s="10">
        <f t="shared" si="80"/>
        <v>4.4162991640981204E-2</v>
      </c>
      <c r="W81" s="10">
        <f t="shared" si="81"/>
        <v>4.2999999999999997E-2</v>
      </c>
      <c r="X81" s="10">
        <f t="shared" si="82"/>
        <v>4.4999999999999998E-2</v>
      </c>
      <c r="Y81" s="10">
        <f t="shared" si="83"/>
        <v>4.3999999999999997E-2</v>
      </c>
      <c r="Z81" s="24">
        <f t="shared" si="84"/>
        <v>0.28999999999999998</v>
      </c>
      <c r="AA81" s="24">
        <f t="shared" si="85"/>
        <v>0.3</v>
      </c>
      <c r="AB81" s="24">
        <f t="shared" si="86"/>
        <v>0.28999999999999998</v>
      </c>
      <c r="AC81" s="25">
        <f t="shared" si="87"/>
        <v>5</v>
      </c>
      <c r="AD81" s="25">
        <f t="shared" si="88"/>
        <v>5</v>
      </c>
      <c r="AE81" s="25">
        <f t="shared" si="89"/>
        <v>5</v>
      </c>
      <c r="AF81" s="21"/>
      <c r="AG81" s="23"/>
      <c r="AH81" s="23"/>
      <c r="AI81" s="23"/>
      <c r="AJ81" s="23"/>
      <c r="AK81" s="22"/>
      <c r="AL81" s="22"/>
      <c r="AM81" s="2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 ht="13.15" customHeight="1">
      <c r="A82" s="43">
        <v>10553</v>
      </c>
      <c r="B82" s="43" t="s">
        <v>336</v>
      </c>
      <c r="C82" s="17" t="str">
        <f>Rollover!A82</f>
        <v xml:space="preserve">Nissan </v>
      </c>
      <c r="D82" s="17" t="str">
        <f>Rollover!B82</f>
        <v>Titan Crew Cab PU/CC RWD (Later Release)</v>
      </c>
      <c r="E82" s="16" t="s">
        <v>94</v>
      </c>
      <c r="F82" s="17">
        <f>Rollover!C82</f>
        <v>2018</v>
      </c>
      <c r="G82" s="18">
        <v>36.695</v>
      </c>
      <c r="H82" s="19">
        <v>24.367999999999999</v>
      </c>
      <c r="I82" s="19">
        <v>25.536999999999999</v>
      </c>
      <c r="J82" s="19">
        <v>702.04600000000005</v>
      </c>
      <c r="K82" s="20">
        <v>1335.6949999999999</v>
      </c>
      <c r="L82" s="18">
        <v>19.648</v>
      </c>
      <c r="M82" s="19">
        <v>16.635000000000002</v>
      </c>
      <c r="N82" s="19">
        <v>24.548999999999999</v>
      </c>
      <c r="O82" s="19">
        <v>16.945</v>
      </c>
      <c r="P82" s="20">
        <v>1430.5309999999999</v>
      </c>
      <c r="Q82" s="63">
        <f t="shared" si="75"/>
        <v>9.8367370004604963E-8</v>
      </c>
      <c r="R82" s="10">
        <f t="shared" si="76"/>
        <v>4.1088094573482524E-2</v>
      </c>
      <c r="S82" s="10">
        <f t="shared" si="77"/>
        <v>1.0529637817729285E-2</v>
      </c>
      <c r="T82" s="10">
        <f t="shared" si="78"/>
        <v>2.176983976639602E-3</v>
      </c>
      <c r="U82" s="10">
        <f t="shared" si="79"/>
        <v>7.398496378426554E-10</v>
      </c>
      <c r="V82" s="10">
        <f t="shared" si="80"/>
        <v>6.9585529441352992E-3</v>
      </c>
      <c r="W82" s="10">
        <f t="shared" si="81"/>
        <v>5.2999999999999999E-2</v>
      </c>
      <c r="X82" s="10">
        <f t="shared" si="82"/>
        <v>7.0000000000000001E-3</v>
      </c>
      <c r="Y82" s="10">
        <f t="shared" si="83"/>
        <v>0.03</v>
      </c>
      <c r="Z82" s="24">
        <f t="shared" si="84"/>
        <v>0.35</v>
      </c>
      <c r="AA82" s="24">
        <f t="shared" si="85"/>
        <v>0.05</v>
      </c>
      <c r="AB82" s="24">
        <f t="shared" si="86"/>
        <v>0.2</v>
      </c>
      <c r="AC82" s="25">
        <f t="shared" si="87"/>
        <v>5</v>
      </c>
      <c r="AD82" s="25">
        <f t="shared" si="88"/>
        <v>5</v>
      </c>
      <c r="AE82" s="25">
        <f t="shared" si="89"/>
        <v>5</v>
      </c>
      <c r="AF82" s="21"/>
      <c r="AG82" s="23"/>
      <c r="AH82" s="23"/>
      <c r="AI82" s="23"/>
      <c r="AJ82" s="23"/>
      <c r="AK82" s="22"/>
      <c r="AL82" s="22"/>
      <c r="AM82" s="2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 ht="13.15" customHeight="1">
      <c r="A83" s="43">
        <v>10553</v>
      </c>
      <c r="B83" s="43" t="s">
        <v>336</v>
      </c>
      <c r="C83" s="17" t="str">
        <f>Rollover!A83</f>
        <v xml:space="preserve">Nissan </v>
      </c>
      <c r="D83" s="17" t="str">
        <f>Rollover!B83</f>
        <v>Titan Crew Cab PU/CC AWD (Later Release)</v>
      </c>
      <c r="E83" s="16" t="s">
        <v>94</v>
      </c>
      <c r="F83" s="17">
        <f>Rollover!C83</f>
        <v>2018</v>
      </c>
      <c r="G83" s="18">
        <v>36.695</v>
      </c>
      <c r="H83" s="19">
        <v>24.367999999999999</v>
      </c>
      <c r="I83" s="19">
        <v>25.536999999999999</v>
      </c>
      <c r="J83" s="19">
        <v>702.04600000000005</v>
      </c>
      <c r="K83" s="20">
        <v>1335.6949999999999</v>
      </c>
      <c r="L83" s="18">
        <v>19.648</v>
      </c>
      <c r="M83" s="19">
        <v>16.635000000000002</v>
      </c>
      <c r="N83" s="19">
        <v>24.548999999999999</v>
      </c>
      <c r="O83" s="19">
        <v>16.945</v>
      </c>
      <c r="P83" s="20">
        <v>1430.5309999999999</v>
      </c>
      <c r="Q83" s="63">
        <f t="shared" si="75"/>
        <v>9.8367370004604963E-8</v>
      </c>
      <c r="R83" s="10">
        <f t="shared" si="76"/>
        <v>4.1088094573482524E-2</v>
      </c>
      <c r="S83" s="10">
        <f t="shared" si="77"/>
        <v>1.0529637817729285E-2</v>
      </c>
      <c r="T83" s="10">
        <f t="shared" si="78"/>
        <v>2.176983976639602E-3</v>
      </c>
      <c r="U83" s="10">
        <f t="shared" si="79"/>
        <v>7.398496378426554E-10</v>
      </c>
      <c r="V83" s="10">
        <f t="shared" si="80"/>
        <v>6.9585529441352992E-3</v>
      </c>
      <c r="W83" s="10">
        <f t="shared" si="81"/>
        <v>5.2999999999999999E-2</v>
      </c>
      <c r="X83" s="10">
        <f t="shared" si="82"/>
        <v>7.0000000000000001E-3</v>
      </c>
      <c r="Y83" s="10">
        <f t="shared" si="83"/>
        <v>0.03</v>
      </c>
      <c r="Z83" s="24">
        <f t="shared" si="84"/>
        <v>0.35</v>
      </c>
      <c r="AA83" s="24">
        <f t="shared" si="85"/>
        <v>0.05</v>
      </c>
      <c r="AB83" s="24">
        <f t="shared" si="86"/>
        <v>0.2</v>
      </c>
      <c r="AC83" s="25">
        <f t="shared" si="87"/>
        <v>5</v>
      </c>
      <c r="AD83" s="25">
        <f t="shared" si="88"/>
        <v>5</v>
      </c>
      <c r="AE83" s="25">
        <f t="shared" si="89"/>
        <v>5</v>
      </c>
      <c r="AF83" s="21"/>
      <c r="AG83" s="23"/>
      <c r="AH83" s="23"/>
      <c r="AI83" s="23"/>
      <c r="AJ83" s="23"/>
      <c r="AK83" s="22"/>
      <c r="AL83" s="22"/>
      <c r="AM83" s="2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>
      <c r="A84" s="43">
        <v>10178</v>
      </c>
      <c r="B84" s="43" t="s">
        <v>239</v>
      </c>
      <c r="C84" s="17" t="str">
        <f>Rollover!A84</f>
        <v xml:space="preserve">Nissan </v>
      </c>
      <c r="D84" s="17" t="str">
        <f>Rollover!B84</f>
        <v>Versa 4DR FWD</v>
      </c>
      <c r="E84" s="16" t="s">
        <v>170</v>
      </c>
      <c r="F84" s="17">
        <f>Rollover!C84</f>
        <v>2018</v>
      </c>
      <c r="G84" s="18">
        <v>173.36</v>
      </c>
      <c r="H84" s="19">
        <v>34.976999999999997</v>
      </c>
      <c r="I84" s="19">
        <v>51.737000000000002</v>
      </c>
      <c r="J84" s="19">
        <v>1102.8869999999999</v>
      </c>
      <c r="K84" s="20">
        <v>1920.768</v>
      </c>
      <c r="L84" s="18">
        <v>621.02599999999995</v>
      </c>
      <c r="M84" s="19">
        <v>29.65</v>
      </c>
      <c r="N84" s="19">
        <v>57.902000000000001</v>
      </c>
      <c r="O84" s="19">
        <v>31.231000000000002</v>
      </c>
      <c r="P84" s="20">
        <v>3376.982</v>
      </c>
      <c r="Q84" s="63">
        <f t="shared" si="75"/>
        <v>9.5443474691036146E-4</v>
      </c>
      <c r="R84" s="10">
        <f t="shared" si="76"/>
        <v>0.10200765355993605</v>
      </c>
      <c r="S84" s="10">
        <f t="shared" si="77"/>
        <v>2.4411607573109294E-2</v>
      </c>
      <c r="T84" s="10">
        <f t="shared" si="78"/>
        <v>4.1352848769663064E-3</v>
      </c>
      <c r="U84" s="10">
        <f t="shared" si="79"/>
        <v>8.3842296074925715E-2</v>
      </c>
      <c r="V84" s="10">
        <f t="shared" si="80"/>
        <v>4.1841003805655426E-2</v>
      </c>
      <c r="W84" s="10">
        <f t="shared" si="81"/>
        <v>0.128</v>
      </c>
      <c r="X84" s="10">
        <f t="shared" si="82"/>
        <v>0.122</v>
      </c>
      <c r="Y84" s="10">
        <f t="shared" si="83"/>
        <v>0.125</v>
      </c>
      <c r="Z84" s="24">
        <f t="shared" si="84"/>
        <v>0.85</v>
      </c>
      <c r="AA84" s="24">
        <f t="shared" si="85"/>
        <v>0.81</v>
      </c>
      <c r="AB84" s="24">
        <f t="shared" si="86"/>
        <v>0.83</v>
      </c>
      <c r="AC84" s="25">
        <f t="shared" si="87"/>
        <v>4</v>
      </c>
      <c r="AD84" s="25">
        <f t="shared" si="88"/>
        <v>4</v>
      </c>
      <c r="AE84" s="25">
        <f t="shared" si="89"/>
        <v>4</v>
      </c>
      <c r="AF84" s="21"/>
      <c r="AG84" s="23"/>
      <c r="AH84" s="23"/>
      <c r="AI84" s="23"/>
      <c r="AJ84" s="23"/>
      <c r="AK84" s="22"/>
      <c r="AL84" s="22"/>
      <c r="AM84" s="22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>
      <c r="A85" s="27">
        <v>11820</v>
      </c>
      <c r="B85" s="27" t="s">
        <v>207</v>
      </c>
      <c r="C85" s="17" t="str">
        <f>Rollover!A85</f>
        <v>Subaru</v>
      </c>
      <c r="D85" s="17" t="str">
        <f>Rollover!B85</f>
        <v>Crosstrek SW AWD (twin of Impreza for pole only)</v>
      </c>
      <c r="E85" s="16" t="s">
        <v>180</v>
      </c>
      <c r="F85" s="17">
        <f>Rollover!C85</f>
        <v>2018</v>
      </c>
      <c r="G85" s="28">
        <v>138.19399999999999</v>
      </c>
      <c r="H85" s="29">
        <v>19.010999999999999</v>
      </c>
      <c r="I85" s="29">
        <v>25.995000000000001</v>
      </c>
      <c r="J85" s="29">
        <v>871.05200000000002</v>
      </c>
      <c r="K85" s="30">
        <v>1541.0050000000001</v>
      </c>
      <c r="L85" s="28">
        <v>303.11700000000002</v>
      </c>
      <c r="M85" s="29">
        <v>19.513000000000002</v>
      </c>
      <c r="N85" s="29">
        <v>57.747</v>
      </c>
      <c r="O85" s="29">
        <v>18.861999999999998</v>
      </c>
      <c r="P85" s="30">
        <v>1904.2080000000001</v>
      </c>
      <c r="Q85" s="63">
        <f t="shared" si="75"/>
        <v>3.2430022388452146E-4</v>
      </c>
      <c r="R85" s="10">
        <f t="shared" si="76"/>
        <v>2.5521304071908398E-2</v>
      </c>
      <c r="S85" s="10">
        <f t="shared" si="77"/>
        <v>1.5031138419799282E-2</v>
      </c>
      <c r="T85" s="10">
        <f t="shared" si="78"/>
        <v>2.7270760130744961E-3</v>
      </c>
      <c r="U85" s="10">
        <f t="shared" si="79"/>
        <v>9.4127011743449316E-3</v>
      </c>
      <c r="V85" s="10">
        <f t="shared" si="80"/>
        <v>1.0819310364323421E-2</v>
      </c>
      <c r="W85" s="10">
        <f t="shared" si="81"/>
        <v>4.2999999999999997E-2</v>
      </c>
      <c r="X85" s="10">
        <f t="shared" si="82"/>
        <v>0.02</v>
      </c>
      <c r="Y85" s="10">
        <f t="shared" si="83"/>
        <v>3.2000000000000001E-2</v>
      </c>
      <c r="Z85" s="24">
        <f t="shared" si="84"/>
        <v>0.28999999999999998</v>
      </c>
      <c r="AA85" s="24">
        <f t="shared" si="85"/>
        <v>0.13</v>
      </c>
      <c r="AB85" s="24">
        <f t="shared" si="86"/>
        <v>0.21</v>
      </c>
      <c r="AC85" s="25">
        <f t="shared" si="87"/>
        <v>5</v>
      </c>
      <c r="AD85" s="25">
        <f t="shared" si="88"/>
        <v>5</v>
      </c>
      <c r="AE85" s="25">
        <f t="shared" si="89"/>
        <v>5</v>
      </c>
      <c r="AF85" s="21"/>
      <c r="AG85" s="23"/>
      <c r="AH85" s="23"/>
      <c r="AI85" s="23"/>
      <c r="AJ85" s="23"/>
      <c r="AK85" s="22"/>
      <c r="AL85" s="22"/>
      <c r="AM85" s="22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>
      <c r="A86" s="43">
        <v>10057</v>
      </c>
      <c r="B86" s="43" t="s">
        <v>179</v>
      </c>
      <c r="C86" s="16" t="str">
        <f>Rollover!A86</f>
        <v>Subaru</v>
      </c>
      <c r="D86" s="16" t="str">
        <f>Rollover!B86</f>
        <v>Impreza 4DR AWD (twin of Crosstrek for pole only)</v>
      </c>
      <c r="E86" s="16" t="s">
        <v>180</v>
      </c>
      <c r="F86" s="17">
        <f>Rollover!C86</f>
        <v>2018</v>
      </c>
      <c r="G86" s="18">
        <v>165.489</v>
      </c>
      <c r="H86" s="19">
        <v>25.486000000000001</v>
      </c>
      <c r="I86" s="19">
        <v>38.729999999999997</v>
      </c>
      <c r="J86" s="19">
        <v>1302.5119999999999</v>
      </c>
      <c r="K86" s="20">
        <v>1779.5360000000001</v>
      </c>
      <c r="L86" s="18">
        <v>362.57499999999999</v>
      </c>
      <c r="M86" s="19">
        <v>29.718</v>
      </c>
      <c r="N86" s="19">
        <v>78.995999999999995</v>
      </c>
      <c r="O86" s="19">
        <v>34.295000000000002</v>
      </c>
      <c r="P86" s="20">
        <v>3180.9279999999999</v>
      </c>
      <c r="Q86" s="63">
        <f t="shared" si="75"/>
        <v>7.7050031088780739E-4</v>
      </c>
      <c r="R86" s="10">
        <f t="shared" si="76"/>
        <v>4.5332599441807939E-2</v>
      </c>
      <c r="S86" s="10">
        <f t="shared" si="77"/>
        <v>3.6891606520183647E-2</v>
      </c>
      <c r="T86" s="10">
        <f t="shared" si="78"/>
        <v>3.5423707951679905E-3</v>
      </c>
      <c r="U86" s="10">
        <f t="shared" si="79"/>
        <v>1.7562257981598616E-2</v>
      </c>
      <c r="V86" s="10">
        <f t="shared" si="80"/>
        <v>3.5045704688224766E-2</v>
      </c>
      <c r="W86" s="10">
        <f t="shared" si="81"/>
        <v>8.5000000000000006E-2</v>
      </c>
      <c r="X86" s="10">
        <f t="shared" si="82"/>
        <v>5.1999999999999998E-2</v>
      </c>
      <c r="Y86" s="10">
        <f t="shared" si="83"/>
        <v>6.9000000000000006E-2</v>
      </c>
      <c r="Z86" s="24">
        <f t="shared" si="84"/>
        <v>0.56999999999999995</v>
      </c>
      <c r="AA86" s="24">
        <f t="shared" si="85"/>
        <v>0.35</v>
      </c>
      <c r="AB86" s="24">
        <f t="shared" si="86"/>
        <v>0.46</v>
      </c>
      <c r="AC86" s="25">
        <f t="shared" si="87"/>
        <v>5</v>
      </c>
      <c r="AD86" s="25">
        <f t="shared" si="88"/>
        <v>5</v>
      </c>
      <c r="AE86" s="25">
        <f t="shared" si="89"/>
        <v>5</v>
      </c>
      <c r="AF86" s="21"/>
      <c r="AG86" s="23"/>
      <c r="AH86" s="23"/>
      <c r="AI86" s="23"/>
      <c r="AJ86" s="23"/>
      <c r="AK86" s="22"/>
      <c r="AL86" s="22"/>
      <c r="AM86" s="22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>
      <c r="A87" s="27">
        <v>10057</v>
      </c>
      <c r="B87" s="27" t="s">
        <v>179</v>
      </c>
      <c r="C87" s="16" t="str">
        <f>Rollover!A87</f>
        <v>Subaru</v>
      </c>
      <c r="D87" s="16" t="str">
        <f>Rollover!B87</f>
        <v>Impreza SW AWD (twin of Crosstrek for pole only)</v>
      </c>
      <c r="E87" s="16" t="s">
        <v>180</v>
      </c>
      <c r="F87" s="17">
        <f>Rollover!C87</f>
        <v>2018</v>
      </c>
      <c r="G87" s="18">
        <v>165.489</v>
      </c>
      <c r="H87" s="19">
        <v>25.486000000000001</v>
      </c>
      <c r="I87" s="19">
        <v>38.729999999999997</v>
      </c>
      <c r="J87" s="19">
        <v>1302.5119999999999</v>
      </c>
      <c r="K87" s="20">
        <v>1779.5360000000001</v>
      </c>
      <c r="L87" s="18">
        <v>362.57499999999999</v>
      </c>
      <c r="M87" s="19">
        <v>29.718</v>
      </c>
      <c r="N87" s="19">
        <v>78.995999999999995</v>
      </c>
      <c r="O87" s="19">
        <v>34.295000000000002</v>
      </c>
      <c r="P87" s="20">
        <v>3180.9279999999999</v>
      </c>
      <c r="Q87" s="63">
        <f t="shared" si="75"/>
        <v>7.7050031088780739E-4</v>
      </c>
      <c r="R87" s="10">
        <f t="shared" si="76"/>
        <v>4.5332599441807939E-2</v>
      </c>
      <c r="S87" s="10">
        <f t="shared" si="77"/>
        <v>3.6891606520183647E-2</v>
      </c>
      <c r="T87" s="10">
        <f t="shared" si="78"/>
        <v>3.5423707951679905E-3</v>
      </c>
      <c r="U87" s="10">
        <f t="shared" si="79"/>
        <v>1.7562257981598616E-2</v>
      </c>
      <c r="V87" s="10">
        <f t="shared" si="80"/>
        <v>3.5045704688224766E-2</v>
      </c>
      <c r="W87" s="10">
        <f t="shared" si="81"/>
        <v>8.5000000000000006E-2</v>
      </c>
      <c r="X87" s="10">
        <f t="shared" si="82"/>
        <v>5.1999999999999998E-2</v>
      </c>
      <c r="Y87" s="10">
        <f t="shared" si="83"/>
        <v>6.9000000000000006E-2</v>
      </c>
      <c r="Z87" s="24">
        <f t="shared" si="84"/>
        <v>0.56999999999999995</v>
      </c>
      <c r="AA87" s="24">
        <f t="shared" si="85"/>
        <v>0.35</v>
      </c>
      <c r="AB87" s="24">
        <f t="shared" si="86"/>
        <v>0.46</v>
      </c>
      <c r="AC87" s="25">
        <f t="shared" si="87"/>
        <v>5</v>
      </c>
      <c r="AD87" s="25">
        <f t="shared" si="88"/>
        <v>5</v>
      </c>
      <c r="AE87" s="25">
        <f t="shared" si="89"/>
        <v>5</v>
      </c>
      <c r="AF87" s="21"/>
      <c r="AG87" s="23"/>
      <c r="AH87" s="23"/>
      <c r="AI87" s="23"/>
      <c r="AJ87" s="23"/>
      <c r="AK87" s="22"/>
      <c r="AL87" s="22"/>
      <c r="AM87" s="2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>
      <c r="A88" s="43">
        <v>8989</v>
      </c>
      <c r="B88" s="43" t="s">
        <v>183</v>
      </c>
      <c r="C88" s="16" t="str">
        <f>Rollover!A88</f>
        <v>Subaru</v>
      </c>
      <c r="D88" s="16" t="str">
        <f>Rollover!B88</f>
        <v>Outback SW AWD ( twin of Legacy for Front/pole)</v>
      </c>
      <c r="E88" s="16" t="s">
        <v>178</v>
      </c>
      <c r="F88" s="17">
        <f>Rollover!C88</f>
        <v>2018</v>
      </c>
      <c r="G88" s="18">
        <v>68.695999999999998</v>
      </c>
      <c r="H88" s="19">
        <v>11.79</v>
      </c>
      <c r="I88" s="19">
        <v>22.931000000000001</v>
      </c>
      <c r="J88" s="19">
        <v>853.47699999999998</v>
      </c>
      <c r="K88" s="20">
        <v>1219.6279999999999</v>
      </c>
      <c r="L88" s="18">
        <v>223.05199999999999</v>
      </c>
      <c r="M88" s="19">
        <v>18.434999999999999</v>
      </c>
      <c r="N88" s="19">
        <v>50.822000000000003</v>
      </c>
      <c r="O88" s="19">
        <v>12.928000000000001</v>
      </c>
      <c r="P88" s="20">
        <v>2343.1489999999999</v>
      </c>
      <c r="Q88" s="63">
        <f t="shared" si="75"/>
        <v>6.6530944372601085E-6</v>
      </c>
      <c r="R88" s="10">
        <f t="shared" si="76"/>
        <v>1.3307915645277332E-2</v>
      </c>
      <c r="S88" s="10">
        <f t="shared" si="77"/>
        <v>1.4486101471061932E-2</v>
      </c>
      <c r="T88" s="10">
        <f t="shared" si="78"/>
        <v>1.9165519039387204E-3</v>
      </c>
      <c r="U88" s="10">
        <f t="shared" si="79"/>
        <v>2.8596057889507536E-3</v>
      </c>
      <c r="V88" s="10">
        <f t="shared" si="80"/>
        <v>1.6255419337339483E-2</v>
      </c>
      <c r="W88" s="10">
        <f t="shared" si="81"/>
        <v>2.9000000000000001E-2</v>
      </c>
      <c r="X88" s="10">
        <f t="shared" si="82"/>
        <v>1.9E-2</v>
      </c>
      <c r="Y88" s="10">
        <f t="shared" si="83"/>
        <v>2.4E-2</v>
      </c>
      <c r="Z88" s="24">
        <f t="shared" si="84"/>
        <v>0.19</v>
      </c>
      <c r="AA88" s="24">
        <f t="shared" si="85"/>
        <v>0.13</v>
      </c>
      <c r="AB88" s="24">
        <f t="shared" si="86"/>
        <v>0.16</v>
      </c>
      <c r="AC88" s="25">
        <f t="shared" si="87"/>
        <v>5</v>
      </c>
      <c r="AD88" s="25">
        <f t="shared" si="88"/>
        <v>5</v>
      </c>
      <c r="AE88" s="25">
        <f t="shared" si="89"/>
        <v>5</v>
      </c>
      <c r="AF88" s="21"/>
      <c r="AG88" s="23"/>
      <c r="AH88" s="23"/>
      <c r="AI88" s="23"/>
      <c r="AJ88" s="23"/>
      <c r="AK88" s="22"/>
      <c r="AL88" s="22"/>
      <c r="AM88" s="22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>
      <c r="A89" s="43">
        <v>8937</v>
      </c>
      <c r="B89" s="43" t="s">
        <v>182</v>
      </c>
      <c r="C89" s="17" t="str">
        <f>Rollover!A89</f>
        <v>Subaru</v>
      </c>
      <c r="D89" s="17" t="str">
        <f>Rollover!B89</f>
        <v xml:space="preserve">Legacy 4DR AWD (twin of Outback for Front/pole) </v>
      </c>
      <c r="E89" s="16" t="s">
        <v>94</v>
      </c>
      <c r="F89" s="17">
        <f>Rollover!C89</f>
        <v>2018</v>
      </c>
      <c r="G89" s="18">
        <v>78.051000000000002</v>
      </c>
      <c r="H89" s="19">
        <v>16.411999999999999</v>
      </c>
      <c r="I89" s="19">
        <v>25.728000000000002</v>
      </c>
      <c r="J89" s="19">
        <v>695.83900000000006</v>
      </c>
      <c r="K89" s="20">
        <v>1631.847</v>
      </c>
      <c r="L89" s="18">
        <v>398.97800000000001</v>
      </c>
      <c r="M89" s="19">
        <v>28.768999999999998</v>
      </c>
      <c r="N89" s="19">
        <v>54.662999999999997</v>
      </c>
      <c r="O89" s="19">
        <v>23.338999999999999</v>
      </c>
      <c r="P89" s="20">
        <v>2752.6550000000002</v>
      </c>
      <c r="Q89" s="63">
        <f t="shared" ref="Q89:Q97" si="90">NORMDIST(LN(G89),7.45231,0.73998,1)</f>
        <v>1.4417663237161537E-5</v>
      </c>
      <c r="R89" s="10">
        <f t="shared" ref="R89:R97" si="91">1/(1+EXP(5.3895-0.0919*H89))</f>
        <v>2.0208485861707703E-2</v>
      </c>
      <c r="S89" s="10">
        <f t="shared" ref="S89:S97" si="92">1/(1+EXP(6.04044-0.002133*J89))</f>
        <v>1.0392588392782539E-2</v>
      </c>
      <c r="T89" s="10">
        <f t="shared" ref="T89:T97" si="93">1/(1+EXP(7.5969-0.0011*K89))</f>
        <v>3.0127992564078078E-3</v>
      </c>
      <c r="U89" s="10">
        <f t="shared" ref="U89:U97" si="94">NORMDIST(LN(L89),7.45231,0.73998,1)</f>
        <v>2.3985454291707006E-2</v>
      </c>
      <c r="V89" s="10">
        <f t="shared" ref="V89:V97" si="95">1/(1+EXP(6.3055-0.00094*P89))</f>
        <v>2.3706724185118676E-2</v>
      </c>
      <c r="W89" s="10">
        <f t="shared" ref="W89:W97" si="96">ROUND(1-(1-Q89)*(1-R89)*(1-S89)*(1-T89),3)</f>
        <v>3.3000000000000002E-2</v>
      </c>
      <c r="X89" s="10">
        <f t="shared" ref="X89:X97" si="97">IF(L89="N/A",L89,ROUND(1-(1-U89)*(1-V89),3))</f>
        <v>4.7E-2</v>
      </c>
      <c r="Y89" s="10">
        <f t="shared" ref="Y89:Y97" si="98">ROUND(AVERAGE(W89:X89),3)</f>
        <v>0.04</v>
      </c>
      <c r="Z89" s="24">
        <f t="shared" ref="Z89:Z97" si="99">ROUND(W89/0.15,2)</f>
        <v>0.22</v>
      </c>
      <c r="AA89" s="24">
        <f t="shared" ref="AA89:AA97" si="100">IF(L89="N/A", L89, ROUND(X89/0.15,2))</f>
        <v>0.31</v>
      </c>
      <c r="AB89" s="24">
        <f t="shared" ref="AB89:AB97" si="101">ROUND(Y89/0.15,2)</f>
        <v>0.27</v>
      </c>
      <c r="AC89" s="25">
        <f t="shared" ref="AC89:AC97" si="102">IF(Z89&lt;0.67,5,IF(Z89&lt;1,4,IF(Z89&lt;1.33,3,IF(Z89&lt;2.67,2,1))))</f>
        <v>5</v>
      </c>
      <c r="AD89" s="25">
        <f t="shared" ref="AD89:AD97" si="103">IF(L89="N/A",L89,IF(AA89&lt;0.67,5,IF(AA89&lt;1,4,IF(AA89&lt;1.33,3,IF(AA89&lt;2.67,2,1)))))</f>
        <v>5</v>
      </c>
      <c r="AE89" s="25">
        <f t="shared" ref="AE89:AE97" si="104">IF(AB89&lt;0.67,5,IF(AB89&lt;1,4,IF(AB89&lt;1.33,3,IF(AB89&lt;2.67,2,1))))</f>
        <v>5</v>
      </c>
      <c r="AF89" s="21"/>
      <c r="AG89" s="23"/>
      <c r="AH89" s="23"/>
      <c r="AI89" s="23"/>
      <c r="AJ89" s="23"/>
      <c r="AK89" s="22"/>
      <c r="AL89" s="22"/>
      <c r="AM89" s="22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 ht="13.15" customHeight="1">
      <c r="A90" s="43">
        <v>10384</v>
      </c>
      <c r="B90" s="43" t="s">
        <v>327</v>
      </c>
      <c r="C90" s="17" t="str">
        <f>Rollover!A90</f>
        <v>Tesla</v>
      </c>
      <c r="D90" s="17" t="str">
        <f>Rollover!B90</f>
        <v>Model 3 RWD</v>
      </c>
      <c r="E90" s="16" t="s">
        <v>178</v>
      </c>
      <c r="F90" s="17">
        <f>Rollover!C90</f>
        <v>2018</v>
      </c>
      <c r="G90" s="18">
        <v>66.501999999999995</v>
      </c>
      <c r="H90" s="19">
        <v>12.741</v>
      </c>
      <c r="I90" s="19">
        <v>21.146999999999998</v>
      </c>
      <c r="J90" s="19">
        <v>705.04399999999998</v>
      </c>
      <c r="K90" s="20">
        <v>983.23299999999995</v>
      </c>
      <c r="L90" s="18">
        <v>205.73</v>
      </c>
      <c r="M90" s="19">
        <v>14.47</v>
      </c>
      <c r="N90" s="19">
        <v>46.36</v>
      </c>
      <c r="O90" s="19">
        <v>21.317</v>
      </c>
      <c r="P90" s="20">
        <v>2475.3380000000002</v>
      </c>
      <c r="Q90" s="63">
        <f t="shared" si="90"/>
        <v>5.4407260782910983E-6</v>
      </c>
      <c r="R90" s="10">
        <f t="shared" si="91"/>
        <v>1.4505693811288143E-2</v>
      </c>
      <c r="S90" s="10">
        <f t="shared" si="92"/>
        <v>1.0596472011067328E-2</v>
      </c>
      <c r="T90" s="10">
        <f t="shared" si="93"/>
        <v>1.47835816934935E-3</v>
      </c>
      <c r="U90" s="10">
        <f t="shared" si="94"/>
        <v>2.0348599241023636E-3</v>
      </c>
      <c r="V90" s="10">
        <f t="shared" si="95"/>
        <v>1.8366633195113669E-2</v>
      </c>
      <c r="W90" s="10">
        <f t="shared" si="96"/>
        <v>2.5999999999999999E-2</v>
      </c>
      <c r="X90" s="10">
        <f t="shared" si="97"/>
        <v>0.02</v>
      </c>
      <c r="Y90" s="10">
        <f t="shared" si="98"/>
        <v>2.3E-2</v>
      </c>
      <c r="Z90" s="24">
        <f t="shared" si="99"/>
        <v>0.17</v>
      </c>
      <c r="AA90" s="24">
        <f t="shared" si="100"/>
        <v>0.13</v>
      </c>
      <c r="AB90" s="24">
        <f t="shared" si="101"/>
        <v>0.15</v>
      </c>
      <c r="AC90" s="25">
        <f t="shared" si="102"/>
        <v>5</v>
      </c>
      <c r="AD90" s="25">
        <f t="shared" si="103"/>
        <v>5</v>
      </c>
      <c r="AE90" s="25">
        <f t="shared" si="104"/>
        <v>5</v>
      </c>
      <c r="AF90" s="21"/>
      <c r="AG90" s="23"/>
      <c r="AH90" s="23"/>
      <c r="AI90" s="23"/>
      <c r="AJ90" s="23"/>
      <c r="AK90" s="22"/>
      <c r="AL90" s="22"/>
      <c r="AM90" s="2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ht="13.15" customHeight="1">
      <c r="A91" s="43">
        <v>10384</v>
      </c>
      <c r="B91" s="43" t="s">
        <v>327</v>
      </c>
      <c r="C91" s="17" t="str">
        <f>Rollover!A91</f>
        <v>Tesla</v>
      </c>
      <c r="D91" s="17" t="str">
        <f>Rollover!B91</f>
        <v>Model 3 AWD</v>
      </c>
      <c r="E91" s="16" t="s">
        <v>178</v>
      </c>
      <c r="F91" s="17">
        <f>Rollover!C91</f>
        <v>2018</v>
      </c>
      <c r="G91" s="18">
        <v>66.501999999999995</v>
      </c>
      <c r="H91" s="19">
        <v>12.741</v>
      </c>
      <c r="I91" s="19">
        <v>21.146999999999998</v>
      </c>
      <c r="J91" s="19">
        <v>705.04399999999998</v>
      </c>
      <c r="K91" s="20">
        <v>983.23299999999995</v>
      </c>
      <c r="L91" s="18">
        <v>205.73</v>
      </c>
      <c r="M91" s="19">
        <v>14.47</v>
      </c>
      <c r="N91" s="19">
        <v>46.36</v>
      </c>
      <c r="O91" s="19">
        <v>21.317</v>
      </c>
      <c r="P91" s="20">
        <v>2475.3380000000002</v>
      </c>
      <c r="Q91" s="63">
        <f t="shared" si="90"/>
        <v>5.4407260782910983E-6</v>
      </c>
      <c r="R91" s="10">
        <f t="shared" si="91"/>
        <v>1.4505693811288143E-2</v>
      </c>
      <c r="S91" s="10">
        <f t="shared" si="92"/>
        <v>1.0596472011067328E-2</v>
      </c>
      <c r="T91" s="10">
        <f t="shared" si="93"/>
        <v>1.47835816934935E-3</v>
      </c>
      <c r="U91" s="10">
        <f t="shared" si="94"/>
        <v>2.0348599241023636E-3</v>
      </c>
      <c r="V91" s="10">
        <f t="shared" si="95"/>
        <v>1.8366633195113669E-2</v>
      </c>
      <c r="W91" s="10">
        <f t="shared" si="96"/>
        <v>2.5999999999999999E-2</v>
      </c>
      <c r="X91" s="10">
        <f t="shared" si="97"/>
        <v>0.02</v>
      </c>
      <c r="Y91" s="10">
        <f t="shared" si="98"/>
        <v>2.3E-2</v>
      </c>
      <c r="Z91" s="24">
        <f t="shared" si="99"/>
        <v>0.17</v>
      </c>
      <c r="AA91" s="24">
        <f t="shared" si="100"/>
        <v>0.13</v>
      </c>
      <c r="AB91" s="24">
        <f t="shared" si="101"/>
        <v>0.15</v>
      </c>
      <c r="AC91" s="25">
        <f t="shared" si="102"/>
        <v>5</v>
      </c>
      <c r="AD91" s="25">
        <f t="shared" si="103"/>
        <v>5</v>
      </c>
      <c r="AE91" s="25">
        <f t="shared" si="104"/>
        <v>5</v>
      </c>
      <c r="AF91" s="21"/>
      <c r="AG91" s="23"/>
      <c r="AH91" s="23"/>
      <c r="AI91" s="23"/>
      <c r="AJ91" s="23"/>
      <c r="AK91" s="22"/>
      <c r="AL91" s="22"/>
      <c r="AM91" s="2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>
      <c r="A92" s="43">
        <v>10144</v>
      </c>
      <c r="B92" s="43" t="s">
        <v>195</v>
      </c>
      <c r="C92" s="17" t="str">
        <f>Rollover!A92</f>
        <v>Toyota</v>
      </c>
      <c r="D92" s="17" t="str">
        <f>Rollover!B92</f>
        <v>Camry 4DR FWD</v>
      </c>
      <c r="E92" s="16" t="s">
        <v>94</v>
      </c>
      <c r="F92" s="17">
        <f>Rollover!C92</f>
        <v>2018</v>
      </c>
      <c r="G92" s="18">
        <v>134.447</v>
      </c>
      <c r="H92" s="19">
        <v>18.541</v>
      </c>
      <c r="I92" s="19">
        <v>26.472999999999999</v>
      </c>
      <c r="J92" s="19">
        <v>604.24199999999996</v>
      </c>
      <c r="K92" s="20">
        <v>1316.5830000000001</v>
      </c>
      <c r="L92" s="18">
        <v>288.94600000000003</v>
      </c>
      <c r="M92" s="19">
        <v>20.128</v>
      </c>
      <c r="N92" s="19">
        <v>47.786000000000001</v>
      </c>
      <c r="O92" s="19">
        <v>22.544</v>
      </c>
      <c r="P92" s="20">
        <v>3343.3339999999998</v>
      </c>
      <c r="Q92" s="63">
        <f t="shared" si="90"/>
        <v>2.828168829165898E-4</v>
      </c>
      <c r="R92" s="10">
        <f t="shared" si="91"/>
        <v>2.4468828800175695E-2</v>
      </c>
      <c r="S92" s="10">
        <f t="shared" si="92"/>
        <v>8.5639593509471146E-3</v>
      </c>
      <c r="T92" s="10">
        <f t="shared" si="93"/>
        <v>2.1317910872205538E-3</v>
      </c>
      <c r="U92" s="10">
        <f t="shared" si="94"/>
        <v>7.8963016179666341E-3</v>
      </c>
      <c r="V92" s="10">
        <f t="shared" si="95"/>
        <v>4.0591197160216953E-2</v>
      </c>
      <c r="W92" s="10">
        <f t="shared" si="96"/>
        <v>3.5000000000000003E-2</v>
      </c>
      <c r="X92" s="10">
        <f t="shared" si="97"/>
        <v>4.8000000000000001E-2</v>
      </c>
      <c r="Y92" s="10">
        <f t="shared" si="98"/>
        <v>4.2000000000000003E-2</v>
      </c>
      <c r="Z92" s="24">
        <f t="shared" si="99"/>
        <v>0.23</v>
      </c>
      <c r="AA92" s="24">
        <f t="shared" si="100"/>
        <v>0.32</v>
      </c>
      <c r="AB92" s="24">
        <f t="shared" si="101"/>
        <v>0.28000000000000003</v>
      </c>
      <c r="AC92" s="25">
        <f t="shared" si="102"/>
        <v>5</v>
      </c>
      <c r="AD92" s="25">
        <f t="shared" si="103"/>
        <v>5</v>
      </c>
      <c r="AE92" s="25">
        <f t="shared" si="104"/>
        <v>5</v>
      </c>
      <c r="AF92" s="21"/>
      <c r="AG92" s="23"/>
      <c r="AH92" s="23"/>
      <c r="AI92" s="23"/>
      <c r="AJ92" s="23"/>
      <c r="AK92" s="22"/>
      <c r="AL92" s="22"/>
      <c r="AM92" s="2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>
      <c r="A93" s="43">
        <v>10144</v>
      </c>
      <c r="B93" s="43" t="s">
        <v>195</v>
      </c>
      <c r="C93" s="17" t="str">
        <f>Rollover!A93</f>
        <v>Toyota</v>
      </c>
      <c r="D93" s="17" t="str">
        <f>Rollover!B93</f>
        <v>Camry  Hybrid 4DR FWD</v>
      </c>
      <c r="E93" s="16" t="s">
        <v>94</v>
      </c>
      <c r="F93" s="17">
        <f>Rollover!C93</f>
        <v>2018</v>
      </c>
      <c r="G93" s="18">
        <v>134.447</v>
      </c>
      <c r="H93" s="19">
        <v>18.541</v>
      </c>
      <c r="I93" s="19">
        <v>26.472999999999999</v>
      </c>
      <c r="J93" s="19">
        <v>604.24199999999996</v>
      </c>
      <c r="K93" s="20">
        <v>1316.5830000000001</v>
      </c>
      <c r="L93" s="18">
        <v>288.94600000000003</v>
      </c>
      <c r="M93" s="19">
        <v>20.128</v>
      </c>
      <c r="N93" s="19">
        <v>47.786000000000001</v>
      </c>
      <c r="O93" s="19">
        <v>22.544</v>
      </c>
      <c r="P93" s="20">
        <v>3343.3339999999998</v>
      </c>
      <c r="Q93" s="63">
        <f t="shared" si="90"/>
        <v>2.828168829165898E-4</v>
      </c>
      <c r="R93" s="10">
        <f t="shared" si="91"/>
        <v>2.4468828800175695E-2</v>
      </c>
      <c r="S93" s="10">
        <f t="shared" si="92"/>
        <v>8.5639593509471146E-3</v>
      </c>
      <c r="T93" s="10">
        <f t="shared" si="93"/>
        <v>2.1317910872205538E-3</v>
      </c>
      <c r="U93" s="10">
        <f t="shared" si="94"/>
        <v>7.8963016179666341E-3</v>
      </c>
      <c r="V93" s="10">
        <f t="shared" si="95"/>
        <v>4.0591197160216953E-2</v>
      </c>
      <c r="W93" s="10">
        <f t="shared" si="96"/>
        <v>3.5000000000000003E-2</v>
      </c>
      <c r="X93" s="10">
        <f t="shared" si="97"/>
        <v>4.8000000000000001E-2</v>
      </c>
      <c r="Y93" s="10">
        <f t="shared" si="98"/>
        <v>4.2000000000000003E-2</v>
      </c>
      <c r="Z93" s="24">
        <f t="shared" si="99"/>
        <v>0.23</v>
      </c>
      <c r="AA93" s="24">
        <f t="shared" si="100"/>
        <v>0.32</v>
      </c>
      <c r="AB93" s="24">
        <f t="shared" si="101"/>
        <v>0.28000000000000003</v>
      </c>
      <c r="AC93" s="25">
        <f t="shared" si="102"/>
        <v>5</v>
      </c>
      <c r="AD93" s="25">
        <f t="shared" si="103"/>
        <v>5</v>
      </c>
      <c r="AE93" s="25">
        <f t="shared" si="104"/>
        <v>5</v>
      </c>
      <c r="AF93" s="21"/>
      <c r="AG93" s="23"/>
      <c r="AH93" s="23"/>
      <c r="AI93" s="23"/>
      <c r="AJ93" s="23"/>
      <c r="AK93" s="22"/>
      <c r="AL93" s="22"/>
      <c r="AM93" s="22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1:50">
      <c r="A94" s="43">
        <v>10153</v>
      </c>
      <c r="B94" s="43" t="s">
        <v>198</v>
      </c>
      <c r="C94" s="17" t="str">
        <f>Rollover!A94</f>
        <v>Toyota</v>
      </c>
      <c r="D94" s="17" t="str">
        <f>Rollover!B94</f>
        <v>C-HR 5HB FWD</v>
      </c>
      <c r="E94" s="16" t="s">
        <v>94</v>
      </c>
      <c r="F94" s="17">
        <f>Rollover!C94</f>
        <v>2018</v>
      </c>
      <c r="G94" s="18">
        <v>79.957999999999998</v>
      </c>
      <c r="H94" s="19">
        <v>16.582999999999998</v>
      </c>
      <c r="I94" s="19">
        <v>22.974</v>
      </c>
      <c r="J94" s="19">
        <v>558.68499999999995</v>
      </c>
      <c r="K94" s="20">
        <v>1863.1489999999999</v>
      </c>
      <c r="L94" s="18">
        <v>332.97</v>
      </c>
      <c r="M94" s="19">
        <v>27.452999999999999</v>
      </c>
      <c r="N94" s="19">
        <v>58.325000000000003</v>
      </c>
      <c r="O94" s="19">
        <v>19.445</v>
      </c>
      <c r="P94" s="20">
        <v>2260.2579999999998</v>
      </c>
      <c r="Q94" s="63">
        <f t="shared" si="90"/>
        <v>1.663441547666447E-5</v>
      </c>
      <c r="R94" s="10">
        <f t="shared" si="91"/>
        <v>2.0521999904588088E-2</v>
      </c>
      <c r="S94" s="10">
        <f t="shared" si="92"/>
        <v>7.7770951120338201E-3</v>
      </c>
      <c r="T94" s="10">
        <f t="shared" si="93"/>
        <v>3.8823060397633292E-3</v>
      </c>
      <c r="U94" s="10">
        <f t="shared" si="94"/>
        <v>1.3140646212025178E-2</v>
      </c>
      <c r="V94" s="10">
        <f t="shared" si="95"/>
        <v>1.5055269286872145E-2</v>
      </c>
      <c r="W94" s="10">
        <f t="shared" si="96"/>
        <v>3.2000000000000001E-2</v>
      </c>
      <c r="X94" s="10">
        <f t="shared" si="97"/>
        <v>2.8000000000000001E-2</v>
      </c>
      <c r="Y94" s="10">
        <f t="shared" si="98"/>
        <v>0.03</v>
      </c>
      <c r="Z94" s="24">
        <f t="shared" si="99"/>
        <v>0.21</v>
      </c>
      <c r="AA94" s="24">
        <f t="shared" si="100"/>
        <v>0.19</v>
      </c>
      <c r="AB94" s="24">
        <f t="shared" si="101"/>
        <v>0.2</v>
      </c>
      <c r="AC94" s="25">
        <f t="shared" si="102"/>
        <v>5</v>
      </c>
      <c r="AD94" s="25">
        <f t="shared" si="103"/>
        <v>5</v>
      </c>
      <c r="AE94" s="25">
        <f t="shared" si="104"/>
        <v>5</v>
      </c>
      <c r="AF94" s="21"/>
      <c r="AG94" s="23"/>
      <c r="AH94" s="23"/>
      <c r="AI94" s="23"/>
      <c r="AJ94" s="23"/>
      <c r="AK94" s="22"/>
      <c r="AL94" s="22"/>
      <c r="AM94" s="22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1:50">
      <c r="A95" s="43">
        <v>10162</v>
      </c>
      <c r="B95" s="43" t="s">
        <v>217</v>
      </c>
      <c r="C95" s="17" t="str">
        <f>Rollover!A95</f>
        <v>Toyota</v>
      </c>
      <c r="D95" s="17" t="str">
        <f>Rollover!B95</f>
        <v>Prius c 5HB FWD</v>
      </c>
      <c r="E95" s="16" t="s">
        <v>180</v>
      </c>
      <c r="F95" s="17">
        <f>Rollover!C95</f>
        <v>2018</v>
      </c>
      <c r="G95" s="18">
        <v>157.62200000000001</v>
      </c>
      <c r="H95" s="19">
        <v>40.473999999999997</v>
      </c>
      <c r="I95" s="19">
        <v>41.03</v>
      </c>
      <c r="J95" s="19">
        <v>988.35900000000004</v>
      </c>
      <c r="K95" s="20">
        <v>1552.1479999999999</v>
      </c>
      <c r="L95" s="18">
        <v>225.13900000000001</v>
      </c>
      <c r="M95" s="19">
        <v>37.133000000000003</v>
      </c>
      <c r="N95" s="19">
        <v>74.295000000000002</v>
      </c>
      <c r="O95" s="19">
        <v>38.645000000000003</v>
      </c>
      <c r="P95" s="20">
        <v>3560.3809999999999</v>
      </c>
      <c r="Q95" s="63">
        <f t="shared" si="90"/>
        <v>6.1319834449673725E-4</v>
      </c>
      <c r="R95" s="10">
        <f t="shared" si="91"/>
        <v>0.15843225856527857</v>
      </c>
      <c r="S95" s="10">
        <f t="shared" si="92"/>
        <v>1.9222385063763281E-2</v>
      </c>
      <c r="T95" s="10">
        <f t="shared" si="93"/>
        <v>2.7606154555190935E-3</v>
      </c>
      <c r="U95" s="10">
        <f t="shared" si="94"/>
        <v>2.9718217175129544E-3</v>
      </c>
      <c r="V95" s="10">
        <f t="shared" si="95"/>
        <v>4.9324969365313547E-2</v>
      </c>
      <c r="W95" s="10">
        <f t="shared" si="96"/>
        <v>0.17699999999999999</v>
      </c>
      <c r="X95" s="10">
        <f t="shared" si="97"/>
        <v>5.1999999999999998E-2</v>
      </c>
      <c r="Y95" s="10">
        <f t="shared" si="98"/>
        <v>0.115</v>
      </c>
      <c r="Z95" s="24">
        <f t="shared" si="99"/>
        <v>1.18</v>
      </c>
      <c r="AA95" s="24">
        <f t="shared" si="100"/>
        <v>0.35</v>
      </c>
      <c r="AB95" s="24">
        <f t="shared" si="101"/>
        <v>0.77</v>
      </c>
      <c r="AC95" s="25">
        <f t="shared" si="102"/>
        <v>3</v>
      </c>
      <c r="AD95" s="25">
        <f t="shared" si="103"/>
        <v>5</v>
      </c>
      <c r="AE95" s="25">
        <f t="shared" si="104"/>
        <v>4</v>
      </c>
      <c r="AF95" s="21"/>
      <c r="AG95" s="23"/>
      <c r="AH95" s="23"/>
      <c r="AI95" s="23"/>
      <c r="AJ95" s="23"/>
      <c r="AK95" s="22"/>
      <c r="AL95" s="22"/>
      <c r="AM95" s="22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1:50" ht="13.15" customHeight="1">
      <c r="A96" s="43">
        <v>10323</v>
      </c>
      <c r="B96" s="43" t="s">
        <v>295</v>
      </c>
      <c r="C96" s="17" t="str">
        <f>Rollover!A96</f>
        <v>Toyota</v>
      </c>
      <c r="D96" s="17" t="str">
        <f>Rollover!B96</f>
        <v>Sienna Van AWD</v>
      </c>
      <c r="E96" s="16" t="s">
        <v>170</v>
      </c>
      <c r="F96" s="17">
        <f>Rollover!C96</f>
        <v>2018</v>
      </c>
      <c r="G96" s="18">
        <v>54.652999999999999</v>
      </c>
      <c r="H96" s="19">
        <v>14.891999999999999</v>
      </c>
      <c r="I96" s="19">
        <v>22.638000000000002</v>
      </c>
      <c r="J96" s="19">
        <v>741.77700000000004</v>
      </c>
      <c r="K96" s="20">
        <v>1839.3430000000001</v>
      </c>
      <c r="L96" s="18">
        <v>110.97499999999999</v>
      </c>
      <c r="M96" s="19">
        <v>10.769</v>
      </c>
      <c r="N96" s="19">
        <v>49.17</v>
      </c>
      <c r="O96" s="19">
        <v>2.851</v>
      </c>
      <c r="P96" s="20">
        <v>2479.73</v>
      </c>
      <c r="Q96" s="63">
        <f t="shared" si="90"/>
        <v>1.5502078441283669E-6</v>
      </c>
      <c r="R96" s="10">
        <f t="shared" si="91"/>
        <v>1.7620318123894686E-2</v>
      </c>
      <c r="S96" s="10">
        <f t="shared" si="92"/>
        <v>1.1450224501422031E-2</v>
      </c>
      <c r="T96" s="10">
        <f t="shared" si="93"/>
        <v>3.7823407616193235E-3</v>
      </c>
      <c r="U96" s="10">
        <f t="shared" si="94"/>
        <v>1.0492087439162407E-4</v>
      </c>
      <c r="V96" s="10">
        <f t="shared" si="95"/>
        <v>1.844121499303315E-2</v>
      </c>
      <c r="W96" s="10">
        <f t="shared" si="96"/>
        <v>3.3000000000000002E-2</v>
      </c>
      <c r="X96" s="10">
        <f t="shared" si="97"/>
        <v>1.9E-2</v>
      </c>
      <c r="Y96" s="10">
        <f t="shared" si="98"/>
        <v>2.5999999999999999E-2</v>
      </c>
      <c r="Z96" s="24">
        <f t="shared" si="99"/>
        <v>0.22</v>
      </c>
      <c r="AA96" s="24">
        <f t="shared" si="100"/>
        <v>0.13</v>
      </c>
      <c r="AB96" s="24">
        <f t="shared" si="101"/>
        <v>0.17</v>
      </c>
      <c r="AC96" s="25">
        <f t="shared" si="102"/>
        <v>5</v>
      </c>
      <c r="AD96" s="25">
        <f t="shared" si="103"/>
        <v>5</v>
      </c>
      <c r="AE96" s="25">
        <f t="shared" si="104"/>
        <v>5</v>
      </c>
      <c r="AF96" s="21"/>
      <c r="AG96" s="23"/>
      <c r="AH96" s="23"/>
      <c r="AI96" s="23"/>
      <c r="AJ96" s="23"/>
      <c r="AK96" s="22"/>
      <c r="AL96" s="22"/>
      <c r="AM96" s="22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</row>
    <row r="97" spans="1:50" ht="13.15" customHeight="1">
      <c r="A97" s="43">
        <v>10323</v>
      </c>
      <c r="B97" s="43" t="s">
        <v>295</v>
      </c>
      <c r="C97" s="17" t="str">
        <f>Rollover!A97</f>
        <v>Toyota</v>
      </c>
      <c r="D97" s="17" t="str">
        <f>Rollover!B97</f>
        <v>Sienna Van FWD</v>
      </c>
      <c r="E97" s="16" t="s">
        <v>170</v>
      </c>
      <c r="F97" s="17">
        <f>Rollover!C97</f>
        <v>2018</v>
      </c>
      <c r="G97" s="18">
        <v>54.652999999999999</v>
      </c>
      <c r="H97" s="19">
        <v>14.891999999999999</v>
      </c>
      <c r="I97" s="19">
        <v>22.638000000000002</v>
      </c>
      <c r="J97" s="19">
        <v>741.77700000000004</v>
      </c>
      <c r="K97" s="20">
        <v>1839.3430000000001</v>
      </c>
      <c r="L97" s="18">
        <v>110.97499999999999</v>
      </c>
      <c r="M97" s="19">
        <v>10.769</v>
      </c>
      <c r="N97" s="19">
        <v>49.17</v>
      </c>
      <c r="O97" s="19">
        <v>2.851</v>
      </c>
      <c r="P97" s="20">
        <v>2479.73</v>
      </c>
      <c r="Q97" s="63">
        <f t="shared" si="90"/>
        <v>1.5502078441283669E-6</v>
      </c>
      <c r="R97" s="10">
        <f t="shared" si="91"/>
        <v>1.7620318123894686E-2</v>
      </c>
      <c r="S97" s="10">
        <f t="shared" si="92"/>
        <v>1.1450224501422031E-2</v>
      </c>
      <c r="T97" s="10">
        <f t="shared" si="93"/>
        <v>3.7823407616193235E-3</v>
      </c>
      <c r="U97" s="10">
        <f t="shared" si="94"/>
        <v>1.0492087439162407E-4</v>
      </c>
      <c r="V97" s="10">
        <f t="shared" si="95"/>
        <v>1.844121499303315E-2</v>
      </c>
      <c r="W97" s="10">
        <f t="shared" si="96"/>
        <v>3.3000000000000002E-2</v>
      </c>
      <c r="X97" s="10">
        <f t="shared" si="97"/>
        <v>1.9E-2</v>
      </c>
      <c r="Y97" s="10">
        <f t="shared" si="98"/>
        <v>2.5999999999999999E-2</v>
      </c>
      <c r="Z97" s="24">
        <f t="shared" si="99"/>
        <v>0.22</v>
      </c>
      <c r="AA97" s="24">
        <f t="shared" si="100"/>
        <v>0.13</v>
      </c>
      <c r="AB97" s="24">
        <f t="shared" si="101"/>
        <v>0.17</v>
      </c>
      <c r="AC97" s="25">
        <f t="shared" si="102"/>
        <v>5</v>
      </c>
      <c r="AD97" s="25">
        <f t="shared" si="103"/>
        <v>5</v>
      </c>
      <c r="AE97" s="25">
        <f t="shared" si="104"/>
        <v>5</v>
      </c>
      <c r="AF97" s="21"/>
      <c r="AG97" s="23"/>
      <c r="AH97" s="23"/>
      <c r="AI97" s="23"/>
      <c r="AJ97" s="23"/>
      <c r="AK97" s="22"/>
      <c r="AL97" s="22"/>
      <c r="AM97" s="22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</row>
    <row r="98" spans="1:50" ht="13.15" customHeight="1">
      <c r="A98" s="43">
        <v>10136</v>
      </c>
      <c r="B98" s="43" t="s">
        <v>99</v>
      </c>
      <c r="C98" s="17" t="str">
        <f>Rollover!A98</f>
        <v>Volkswagen</v>
      </c>
      <c r="D98" s="17" t="str">
        <f>Rollover!B98</f>
        <v>Atlas SUV AWD</v>
      </c>
      <c r="E98" s="16" t="s">
        <v>94</v>
      </c>
      <c r="F98" s="17">
        <f>Rollover!C98</f>
        <v>2018</v>
      </c>
      <c r="G98" s="18">
        <v>56.529000000000003</v>
      </c>
      <c r="H98" s="19">
        <v>12.105</v>
      </c>
      <c r="I98" s="19">
        <v>16.484999999999999</v>
      </c>
      <c r="J98" s="19">
        <v>213.566</v>
      </c>
      <c r="K98" s="20">
        <v>1535.8969999999999</v>
      </c>
      <c r="L98" s="18">
        <v>143.57</v>
      </c>
      <c r="M98" s="19">
        <v>12.14</v>
      </c>
      <c r="N98" s="19">
        <v>38.508000000000003</v>
      </c>
      <c r="O98" s="19">
        <v>29.141999999999999</v>
      </c>
      <c r="P98" s="20">
        <v>2341.886</v>
      </c>
      <c r="Q98" s="63">
        <f t="shared" si="60"/>
        <v>1.9331410857883916E-6</v>
      </c>
      <c r="R98" s="10">
        <f t="shared" si="61"/>
        <v>1.3693437744747549E-2</v>
      </c>
      <c r="S98" s="10">
        <f t="shared" si="62"/>
        <v>3.7400705499830997E-3</v>
      </c>
      <c r="T98" s="10">
        <f t="shared" si="63"/>
        <v>2.7118375226790254E-3</v>
      </c>
      <c r="U98" s="10">
        <f t="shared" si="64"/>
        <v>3.9132725245981116E-4</v>
      </c>
      <c r="V98" s="10">
        <f t="shared" si="65"/>
        <v>1.623644518710958E-2</v>
      </c>
      <c r="W98" s="10">
        <f t="shared" si="66"/>
        <v>0.02</v>
      </c>
      <c r="X98" s="10">
        <f t="shared" si="67"/>
        <v>1.7000000000000001E-2</v>
      </c>
      <c r="Y98" s="10">
        <f t="shared" si="68"/>
        <v>1.9E-2</v>
      </c>
      <c r="Z98" s="24">
        <f t="shared" si="69"/>
        <v>0.13</v>
      </c>
      <c r="AA98" s="24">
        <f t="shared" si="70"/>
        <v>0.11</v>
      </c>
      <c r="AB98" s="24">
        <f t="shared" si="71"/>
        <v>0.13</v>
      </c>
      <c r="AC98" s="25">
        <f t="shared" si="72"/>
        <v>5</v>
      </c>
      <c r="AD98" s="25">
        <f t="shared" si="73"/>
        <v>5</v>
      </c>
      <c r="AE98" s="25">
        <f t="shared" si="74"/>
        <v>5</v>
      </c>
      <c r="AF98" s="21"/>
      <c r="AG98" s="23"/>
      <c r="AH98" s="23"/>
      <c r="AI98" s="23"/>
      <c r="AJ98" s="23"/>
      <c r="AK98" s="22"/>
      <c r="AL98" s="22"/>
      <c r="AM98" s="22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</row>
    <row r="99" spans="1:50" ht="13.15" customHeight="1">
      <c r="A99" s="43">
        <v>10136</v>
      </c>
      <c r="B99" s="43" t="s">
        <v>99</v>
      </c>
      <c r="C99" s="17" t="str">
        <f>Rollover!A99</f>
        <v>Volkswagen</v>
      </c>
      <c r="D99" s="17" t="str">
        <f>Rollover!B99</f>
        <v>Atlas SUV FWD</v>
      </c>
      <c r="E99" s="16" t="s">
        <v>94</v>
      </c>
      <c r="F99" s="17">
        <f>Rollover!C99</f>
        <v>2018</v>
      </c>
      <c r="G99" s="18">
        <v>56.529000000000003</v>
      </c>
      <c r="H99" s="19">
        <v>12.105</v>
      </c>
      <c r="I99" s="19">
        <v>16.484999999999999</v>
      </c>
      <c r="J99" s="19">
        <v>213.566</v>
      </c>
      <c r="K99" s="20">
        <v>1535.8969999999999</v>
      </c>
      <c r="L99" s="18">
        <v>143.57</v>
      </c>
      <c r="M99" s="19">
        <v>12.14</v>
      </c>
      <c r="N99" s="19">
        <v>38.508000000000003</v>
      </c>
      <c r="O99" s="19">
        <v>29.141999999999999</v>
      </c>
      <c r="P99" s="20">
        <v>2341.886</v>
      </c>
      <c r="Q99" s="63">
        <f t="shared" si="60"/>
        <v>1.9331410857883916E-6</v>
      </c>
      <c r="R99" s="10">
        <f t="shared" si="61"/>
        <v>1.3693437744747549E-2</v>
      </c>
      <c r="S99" s="10">
        <f t="shared" si="62"/>
        <v>3.7400705499830997E-3</v>
      </c>
      <c r="T99" s="10">
        <f t="shared" si="63"/>
        <v>2.7118375226790254E-3</v>
      </c>
      <c r="U99" s="10">
        <f t="shared" si="64"/>
        <v>3.9132725245981116E-4</v>
      </c>
      <c r="V99" s="10">
        <f t="shared" si="65"/>
        <v>1.623644518710958E-2</v>
      </c>
      <c r="W99" s="10">
        <f t="shared" si="66"/>
        <v>0.02</v>
      </c>
      <c r="X99" s="10">
        <f t="shared" si="67"/>
        <v>1.7000000000000001E-2</v>
      </c>
      <c r="Y99" s="10">
        <f t="shared" si="68"/>
        <v>1.9E-2</v>
      </c>
      <c r="Z99" s="24">
        <f t="shared" si="69"/>
        <v>0.13</v>
      </c>
      <c r="AA99" s="24">
        <f t="shared" si="70"/>
        <v>0.11</v>
      </c>
      <c r="AB99" s="24">
        <f t="shared" si="71"/>
        <v>0.13</v>
      </c>
      <c r="AC99" s="25">
        <f t="shared" si="72"/>
        <v>5</v>
      </c>
      <c r="AD99" s="25">
        <f t="shared" si="73"/>
        <v>5</v>
      </c>
      <c r="AE99" s="25">
        <f t="shared" si="74"/>
        <v>5</v>
      </c>
      <c r="AF99" s="21"/>
      <c r="AG99" s="23"/>
      <c r="AH99" s="23"/>
      <c r="AI99" s="23"/>
      <c r="AJ99" s="23"/>
      <c r="AK99" s="22"/>
      <c r="AL99" s="22"/>
      <c r="AM99" s="22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</row>
    <row r="100" spans="1:50" ht="13.15" customHeight="1">
      <c r="A100" s="43">
        <v>10187</v>
      </c>
      <c r="B100" s="43" t="s">
        <v>253</v>
      </c>
      <c r="C100" s="17" t="str">
        <f>Rollover!A100</f>
        <v>Volkswagen</v>
      </c>
      <c r="D100" s="17" t="str">
        <f>Rollover!B100</f>
        <v>Tiguan SUV AWD (Early Release)</v>
      </c>
      <c r="E100" s="16" t="s">
        <v>170</v>
      </c>
      <c r="F100" s="17">
        <f>Rollover!C100</f>
        <v>2018</v>
      </c>
      <c r="G100" s="18">
        <v>49.058</v>
      </c>
      <c r="H100" s="19">
        <v>18.257999999999999</v>
      </c>
      <c r="I100" s="19">
        <v>24.5</v>
      </c>
      <c r="J100" s="19">
        <v>365.13</v>
      </c>
      <c r="K100" s="20">
        <v>1497.665</v>
      </c>
      <c r="L100" s="18">
        <v>156.28</v>
      </c>
      <c r="M100" s="19">
        <v>11.340999999999999</v>
      </c>
      <c r="N100" s="19">
        <v>43.716000000000001</v>
      </c>
      <c r="O100" s="19">
        <v>36.020000000000003</v>
      </c>
      <c r="P100" s="20">
        <v>2269.6680000000001</v>
      </c>
      <c r="Q100" s="63">
        <f t="shared" si="60"/>
        <v>7.5463653822369169E-7</v>
      </c>
      <c r="R100" s="10">
        <f t="shared" si="61"/>
        <v>2.3855640417907786E-2</v>
      </c>
      <c r="S100" s="10">
        <f t="shared" si="62"/>
        <v>5.1601418407426786E-3</v>
      </c>
      <c r="T100" s="10">
        <f t="shared" si="63"/>
        <v>2.6004459407897402E-3</v>
      </c>
      <c r="U100" s="10">
        <f t="shared" si="64"/>
        <v>5.8885585840708782E-4</v>
      </c>
      <c r="V100" s="10">
        <f t="shared" si="65"/>
        <v>1.5186998454782181E-2</v>
      </c>
      <c r="W100" s="10">
        <f t="shared" si="66"/>
        <v>3.1E-2</v>
      </c>
      <c r="X100" s="10">
        <f t="shared" si="67"/>
        <v>1.6E-2</v>
      </c>
      <c r="Y100" s="10">
        <f t="shared" si="68"/>
        <v>2.4E-2</v>
      </c>
      <c r="Z100" s="24">
        <f t="shared" si="69"/>
        <v>0.21</v>
      </c>
      <c r="AA100" s="24">
        <f t="shared" si="70"/>
        <v>0.11</v>
      </c>
      <c r="AB100" s="24">
        <f t="shared" si="71"/>
        <v>0.16</v>
      </c>
      <c r="AC100" s="25">
        <f t="shared" si="72"/>
        <v>5</v>
      </c>
      <c r="AD100" s="25">
        <f t="shared" si="73"/>
        <v>5</v>
      </c>
      <c r="AE100" s="25">
        <f t="shared" si="74"/>
        <v>5</v>
      </c>
      <c r="AF100" s="21"/>
      <c r="AG100" s="23"/>
      <c r="AH100" s="23"/>
      <c r="AI100" s="23"/>
      <c r="AJ100" s="23"/>
      <c r="AK100" s="22"/>
      <c r="AL100" s="22"/>
      <c r="AM100" s="22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</row>
    <row r="101" spans="1:50" ht="13.15" customHeight="1">
      <c r="A101" s="43">
        <v>10187</v>
      </c>
      <c r="B101" s="43" t="s">
        <v>253</v>
      </c>
      <c r="C101" s="17" t="str">
        <f>Rollover!A101</f>
        <v>Volkswagen</v>
      </c>
      <c r="D101" s="17" t="str">
        <f>Rollover!B101</f>
        <v>Tiguan SUV FWD (Early Release)</v>
      </c>
      <c r="E101" s="16" t="s">
        <v>170</v>
      </c>
      <c r="F101" s="17">
        <f>Rollover!C101</f>
        <v>2018</v>
      </c>
      <c r="G101" s="18">
        <v>49.058</v>
      </c>
      <c r="H101" s="19">
        <v>18.257999999999999</v>
      </c>
      <c r="I101" s="19">
        <v>24.5</v>
      </c>
      <c r="J101" s="19">
        <v>365.13</v>
      </c>
      <c r="K101" s="20">
        <v>1497.665</v>
      </c>
      <c r="L101" s="18">
        <v>156.28</v>
      </c>
      <c r="M101" s="19">
        <v>11.340999999999999</v>
      </c>
      <c r="N101" s="19">
        <v>43.716000000000001</v>
      </c>
      <c r="O101" s="19">
        <v>36.020000000000003</v>
      </c>
      <c r="P101" s="20">
        <v>2269.6680000000001</v>
      </c>
      <c r="Q101" s="63">
        <f t="shared" si="60"/>
        <v>7.5463653822369169E-7</v>
      </c>
      <c r="R101" s="10">
        <f t="shared" si="61"/>
        <v>2.3855640417907786E-2</v>
      </c>
      <c r="S101" s="10">
        <f t="shared" si="62"/>
        <v>5.1601418407426786E-3</v>
      </c>
      <c r="T101" s="10">
        <f t="shared" si="63"/>
        <v>2.6004459407897402E-3</v>
      </c>
      <c r="U101" s="10">
        <f t="shared" si="64"/>
        <v>5.8885585840708782E-4</v>
      </c>
      <c r="V101" s="10">
        <f t="shared" si="65"/>
        <v>1.5186998454782181E-2</v>
      </c>
      <c r="W101" s="10">
        <f t="shared" si="66"/>
        <v>3.1E-2</v>
      </c>
      <c r="X101" s="10">
        <f t="shared" si="67"/>
        <v>1.6E-2</v>
      </c>
      <c r="Y101" s="10">
        <f t="shared" si="68"/>
        <v>2.4E-2</v>
      </c>
      <c r="Z101" s="24">
        <f t="shared" si="69"/>
        <v>0.21</v>
      </c>
      <c r="AA101" s="24">
        <f t="shared" si="70"/>
        <v>0.11</v>
      </c>
      <c r="AB101" s="24">
        <f t="shared" si="71"/>
        <v>0.16</v>
      </c>
      <c r="AC101" s="25">
        <f t="shared" si="72"/>
        <v>5</v>
      </c>
      <c r="AD101" s="25">
        <f t="shared" si="73"/>
        <v>5</v>
      </c>
      <c r="AE101" s="25">
        <f t="shared" si="74"/>
        <v>5</v>
      </c>
      <c r="AF101" s="21"/>
      <c r="AG101" s="23"/>
      <c r="AH101" s="23"/>
      <c r="AI101" s="23"/>
      <c r="AJ101" s="23"/>
      <c r="AK101" s="22"/>
      <c r="AL101" s="22"/>
      <c r="AM101" s="22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</row>
    <row r="102" spans="1:50" ht="13.15" customHeight="1">
      <c r="A102" s="43">
        <v>10187</v>
      </c>
      <c r="B102" s="43" t="s">
        <v>253</v>
      </c>
      <c r="C102" s="17" t="str">
        <f>Rollover!A102</f>
        <v>Volkswagen</v>
      </c>
      <c r="D102" s="17" t="str">
        <f>Rollover!B102</f>
        <v>Tiguan SUV AWD (Later Release)</v>
      </c>
      <c r="E102" s="16" t="s">
        <v>170</v>
      </c>
      <c r="F102" s="17">
        <f>Rollover!C102</f>
        <v>2018</v>
      </c>
      <c r="G102" s="18">
        <v>49.058</v>
      </c>
      <c r="H102" s="19">
        <v>18.257999999999999</v>
      </c>
      <c r="I102" s="19">
        <v>24.5</v>
      </c>
      <c r="J102" s="19">
        <v>365.13</v>
      </c>
      <c r="K102" s="20">
        <v>1497.665</v>
      </c>
      <c r="L102" s="18">
        <v>156.28</v>
      </c>
      <c r="M102" s="19">
        <v>11.340999999999999</v>
      </c>
      <c r="N102" s="19">
        <v>43.716000000000001</v>
      </c>
      <c r="O102" s="19">
        <v>36.020000000000003</v>
      </c>
      <c r="P102" s="20">
        <v>2269.6680000000001</v>
      </c>
      <c r="Q102" s="63">
        <f t="shared" si="60"/>
        <v>7.5463653822369169E-7</v>
      </c>
      <c r="R102" s="10">
        <f t="shared" si="61"/>
        <v>2.3855640417907786E-2</v>
      </c>
      <c r="S102" s="10">
        <f t="shared" si="62"/>
        <v>5.1601418407426786E-3</v>
      </c>
      <c r="T102" s="10">
        <f t="shared" si="63"/>
        <v>2.6004459407897402E-3</v>
      </c>
      <c r="U102" s="10">
        <f t="shared" si="64"/>
        <v>5.8885585840708782E-4</v>
      </c>
      <c r="V102" s="10">
        <f t="shared" si="65"/>
        <v>1.5186998454782181E-2</v>
      </c>
      <c r="W102" s="10">
        <f t="shared" si="66"/>
        <v>3.1E-2</v>
      </c>
      <c r="X102" s="10">
        <f t="shared" si="67"/>
        <v>1.6E-2</v>
      </c>
      <c r="Y102" s="10">
        <f t="shared" si="68"/>
        <v>2.4E-2</v>
      </c>
      <c r="Z102" s="24">
        <f t="shared" si="69"/>
        <v>0.21</v>
      </c>
      <c r="AA102" s="24">
        <f t="shared" si="70"/>
        <v>0.11</v>
      </c>
      <c r="AB102" s="24">
        <f t="shared" si="71"/>
        <v>0.16</v>
      </c>
      <c r="AC102" s="25">
        <f t="shared" si="72"/>
        <v>5</v>
      </c>
      <c r="AD102" s="25">
        <f t="shared" si="73"/>
        <v>5</v>
      </c>
      <c r="AE102" s="25">
        <f t="shared" si="74"/>
        <v>5</v>
      </c>
      <c r="AF102" s="21"/>
      <c r="AG102" s="23"/>
      <c r="AH102" s="23"/>
      <c r="AI102" s="23"/>
      <c r="AJ102" s="23"/>
      <c r="AK102" s="22"/>
      <c r="AL102" s="22"/>
      <c r="AM102" s="22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</row>
    <row r="103" spans="1:50" ht="13.15" customHeight="1">
      <c r="A103" s="43">
        <v>10187</v>
      </c>
      <c r="B103" s="43" t="s">
        <v>253</v>
      </c>
      <c r="C103" s="17" t="str">
        <f>Rollover!A103</f>
        <v>Volkswagen</v>
      </c>
      <c r="D103" s="17" t="str">
        <f>Rollover!B103</f>
        <v>Tiguan SUV FWD (Later Release)</v>
      </c>
      <c r="E103" s="16" t="s">
        <v>170</v>
      </c>
      <c r="F103" s="17">
        <f>Rollover!C103</f>
        <v>2018</v>
      </c>
      <c r="G103" s="18">
        <v>49.058</v>
      </c>
      <c r="H103" s="19">
        <v>18.257999999999999</v>
      </c>
      <c r="I103" s="19">
        <v>24.5</v>
      </c>
      <c r="J103" s="19">
        <v>365.13</v>
      </c>
      <c r="K103" s="20">
        <v>1497.665</v>
      </c>
      <c r="L103" s="18">
        <v>156.28</v>
      </c>
      <c r="M103" s="19">
        <v>11.340999999999999</v>
      </c>
      <c r="N103" s="19">
        <v>43.716000000000001</v>
      </c>
      <c r="O103" s="19">
        <v>36.020000000000003</v>
      </c>
      <c r="P103" s="20">
        <v>2269.6680000000001</v>
      </c>
      <c r="Q103" s="63">
        <f t="shared" si="60"/>
        <v>7.5463653822369169E-7</v>
      </c>
      <c r="R103" s="10">
        <f t="shared" si="61"/>
        <v>2.3855640417907786E-2</v>
      </c>
      <c r="S103" s="10">
        <f t="shared" si="62"/>
        <v>5.1601418407426786E-3</v>
      </c>
      <c r="T103" s="10">
        <f t="shared" si="63"/>
        <v>2.6004459407897402E-3</v>
      </c>
      <c r="U103" s="10">
        <f t="shared" si="64"/>
        <v>5.8885585840708782E-4</v>
      </c>
      <c r="V103" s="10">
        <f t="shared" si="65"/>
        <v>1.5186998454782181E-2</v>
      </c>
      <c r="W103" s="10">
        <f t="shared" si="66"/>
        <v>3.1E-2</v>
      </c>
      <c r="X103" s="10">
        <f t="shared" si="67"/>
        <v>1.6E-2</v>
      </c>
      <c r="Y103" s="10">
        <f t="shared" si="68"/>
        <v>2.4E-2</v>
      </c>
      <c r="Z103" s="24">
        <f t="shared" si="69"/>
        <v>0.21</v>
      </c>
      <c r="AA103" s="24">
        <f t="shared" si="70"/>
        <v>0.11</v>
      </c>
      <c r="AB103" s="24">
        <f t="shared" si="71"/>
        <v>0.16</v>
      </c>
      <c r="AC103" s="25">
        <f t="shared" si="72"/>
        <v>5</v>
      </c>
      <c r="AD103" s="25">
        <f t="shared" si="73"/>
        <v>5</v>
      </c>
      <c r="AE103" s="25">
        <f t="shared" si="74"/>
        <v>5</v>
      </c>
      <c r="AF103" s="21"/>
      <c r="AG103" s="23"/>
      <c r="AH103" s="23"/>
      <c r="AI103" s="23"/>
      <c r="AJ103" s="23"/>
      <c r="AK103" s="22"/>
      <c r="AL103" s="22"/>
      <c r="AM103" s="22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</row>
    <row r="104" spans="1:50">
      <c r="AE104" s="2"/>
    </row>
    <row r="105" spans="1:50">
      <c r="AE105" s="2"/>
    </row>
    <row r="106" spans="1:50">
      <c r="AE106" s="2"/>
    </row>
    <row r="107" spans="1:50">
      <c r="AE107" s="2"/>
    </row>
    <row r="108" spans="1:50">
      <c r="AE108" s="2"/>
    </row>
    <row r="109" spans="1:50">
      <c r="AE109" s="2"/>
    </row>
    <row r="110" spans="1:50">
      <c r="AE110" s="2"/>
    </row>
    <row r="111" spans="1:50">
      <c r="AE111" s="2"/>
    </row>
    <row r="112" spans="1:50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73"/>
  <sheetViews>
    <sheetView zoomScaleNormal="100" workbookViewId="0">
      <pane xSplit="6" ySplit="2" topLeftCell="G66" activePane="bottomRight" state="frozen"/>
      <selection activeCell="A104" sqref="A104:XFD300"/>
      <selection pane="topRight" activeCell="A104" sqref="A104:XFD300"/>
      <selection pane="bottomLeft" activeCell="A104" sqref="A104:XFD300"/>
      <selection pane="bottomRight" activeCell="A100" sqref="A100:XFD103"/>
    </sheetView>
  </sheetViews>
  <sheetFormatPr defaultColWidth="9.140625" defaultRowHeight="13.9" customHeight="1"/>
  <cols>
    <col min="1" max="1" width="8.5703125" style="136" bestFit="1" customWidth="1"/>
    <col min="2" max="2" width="9" style="136" bestFit="1" customWidth="1"/>
    <col min="3" max="3" width="12" style="137" bestFit="1" customWidth="1"/>
    <col min="4" max="4" width="41.140625" style="137" bestFit="1" customWidth="1"/>
    <col min="5" max="5" width="6.5703125" style="138" customWidth="1"/>
    <col min="6" max="6" width="7.42578125" style="139" bestFit="1" customWidth="1"/>
    <col min="7" max="10" width="8.7109375" style="130" customWidth="1"/>
    <col min="11" max="11" width="9.85546875" style="130" customWidth="1"/>
    <col min="12" max="12" width="7" style="130" customWidth="1"/>
    <col min="13" max="13" width="7.42578125" style="130" customWidth="1"/>
    <col min="14" max="14" width="7.85546875" style="140" customWidth="1"/>
    <col min="15" max="15" width="8" style="140" customWidth="1"/>
    <col min="16" max="16" width="8.28515625" style="141" customWidth="1"/>
    <col min="17" max="17" width="9.28515625" style="140" customWidth="1"/>
    <col min="18" max="18" width="10.140625" style="130" customWidth="1"/>
    <col min="19" max="19" width="6" style="136" customWidth="1"/>
    <col min="20" max="20" width="10.28515625" style="136" bestFit="1" customWidth="1"/>
    <col min="21" max="21" width="10.140625" style="136" customWidth="1"/>
    <col min="22" max="22" width="10.28515625" style="136" bestFit="1" customWidth="1"/>
    <col min="23" max="16384" width="9.140625" style="130"/>
  </cols>
  <sheetData>
    <row r="1" spans="1:37" s="50" customFormat="1" ht="13.9" customHeight="1">
      <c r="A1" s="25"/>
      <c r="B1" s="25"/>
      <c r="C1" s="109"/>
      <c r="D1" s="109"/>
      <c r="E1" s="110"/>
      <c r="F1" s="111"/>
      <c r="G1" s="112" t="s">
        <v>47</v>
      </c>
      <c r="H1" s="113"/>
      <c r="I1" s="113"/>
      <c r="J1" s="113"/>
      <c r="K1" s="114"/>
      <c r="L1" s="115" t="s">
        <v>47</v>
      </c>
      <c r="M1" s="49"/>
      <c r="N1" s="116" t="s">
        <v>13</v>
      </c>
      <c r="O1" s="11" t="s">
        <v>13</v>
      </c>
      <c r="P1" s="25" t="s">
        <v>46</v>
      </c>
      <c r="Q1" s="11" t="s">
        <v>13</v>
      </c>
      <c r="R1" s="117" t="s">
        <v>13</v>
      </c>
      <c r="S1" s="25" t="s">
        <v>13</v>
      </c>
      <c r="T1" s="25" t="s">
        <v>61</v>
      </c>
      <c r="U1" s="25" t="s">
        <v>78</v>
      </c>
      <c r="V1" s="25" t="s">
        <v>61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50" customFormat="1" ht="13.9" customHeight="1">
      <c r="A2" s="25" t="s">
        <v>27</v>
      </c>
      <c r="B2" s="25" t="s">
        <v>85</v>
      </c>
      <c r="C2" s="109" t="s">
        <v>19</v>
      </c>
      <c r="D2" s="109" t="s">
        <v>20</v>
      </c>
      <c r="E2" s="110" t="s">
        <v>77</v>
      </c>
      <c r="F2" s="111" t="s">
        <v>21</v>
      </c>
      <c r="G2" s="60" t="s">
        <v>59</v>
      </c>
      <c r="H2" s="61" t="s">
        <v>74</v>
      </c>
      <c r="I2" s="61" t="s">
        <v>75</v>
      </c>
      <c r="J2" s="61" t="s">
        <v>73</v>
      </c>
      <c r="K2" s="118" t="s">
        <v>40</v>
      </c>
      <c r="L2" s="116" t="s">
        <v>1</v>
      </c>
      <c r="M2" s="119" t="s">
        <v>15</v>
      </c>
      <c r="N2" s="116" t="s">
        <v>17</v>
      </c>
      <c r="O2" s="11" t="s">
        <v>68</v>
      </c>
      <c r="P2" s="25" t="s">
        <v>45</v>
      </c>
      <c r="Q2" s="61" t="s">
        <v>81</v>
      </c>
      <c r="R2" s="120" t="s">
        <v>82</v>
      </c>
      <c r="S2" s="9" t="s">
        <v>83</v>
      </c>
      <c r="T2" s="61" t="s">
        <v>80</v>
      </c>
      <c r="U2" s="61" t="s">
        <v>79</v>
      </c>
      <c r="V2" s="9" t="s">
        <v>84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3.9" customHeight="1">
      <c r="A3" s="121">
        <v>10173</v>
      </c>
      <c r="B3" s="121" t="s">
        <v>231</v>
      </c>
      <c r="C3" s="109" t="str">
        <f>Rollover!A3</f>
        <v>Audi</v>
      </c>
      <c r="D3" s="109" t="str">
        <f>Rollover!B3</f>
        <v xml:space="preserve">Q5 SUV AWD ( Early Release) </v>
      </c>
      <c r="E3" s="40" t="s">
        <v>215</v>
      </c>
      <c r="F3" s="122">
        <f>Rollover!C3</f>
        <v>2018</v>
      </c>
      <c r="G3" s="123">
        <v>219.41</v>
      </c>
      <c r="H3" s="19">
        <v>26.004999999999999</v>
      </c>
      <c r="I3" s="19">
        <v>34.616</v>
      </c>
      <c r="J3" s="124">
        <v>26.716999999999999</v>
      </c>
      <c r="K3" s="124">
        <v>2669.9769999999999</v>
      </c>
      <c r="L3" s="125">
        <f t="shared" ref="L3:L22" si="0">NORMDIST(LN(G3),7.45231,0.73998,1)</f>
        <v>2.6705517328216659E-3</v>
      </c>
      <c r="M3" s="126">
        <f t="shared" ref="M3:M22" si="1">1/(1+EXP(6.3055-0.00094*K3))</f>
        <v>2.1973026435107238E-2</v>
      </c>
      <c r="N3" s="125">
        <f t="shared" ref="N3:N22" si="2">ROUND(1-(1-L3)*(1-M3),3)</f>
        <v>2.5000000000000001E-2</v>
      </c>
      <c r="O3" s="10">
        <f t="shared" ref="O3:O22" si="3">ROUND(N3/0.15,2)</f>
        <v>0.17</v>
      </c>
      <c r="P3" s="25">
        <f t="shared" ref="P3:P22" si="4">IF(O3&lt;0.67,5,IF(O3&lt;1,4,IF(O3&lt;1.33,3,IF(O3&lt;2.67,2,1))))</f>
        <v>5</v>
      </c>
      <c r="Q3" s="127">
        <f>ROUND((0.8*'Side MDB'!W3+0.2*'Side Pole'!N3),3)</f>
        <v>2.5000000000000001E-2</v>
      </c>
      <c r="R3" s="127">
        <f t="shared" ref="R3:R22" si="5">ROUND((Q3)/0.15,2)</f>
        <v>0.17</v>
      </c>
      <c r="S3" s="25">
        <f t="shared" ref="S3:S22" si="6">IF(R3&lt;0.67,5,IF(R3&lt;1,4,IF(R3&lt;1.33,3,IF(R3&lt;2.67,2,1))))</f>
        <v>5</v>
      </c>
      <c r="T3" s="127">
        <f>ROUND(((0.8*'Side MDB'!W3+0.2*'Side Pole'!N3)+(IF('Side MDB'!X3="N/A",(0.8*'Side MDB'!W3+0.2*'Side Pole'!N3),'Side MDB'!X3)))/2,3)</f>
        <v>0.04</v>
      </c>
      <c r="U3" s="127">
        <f t="shared" ref="U3:U22" si="7">ROUND((T3)/0.15,2)</f>
        <v>0.27</v>
      </c>
      <c r="V3" s="25">
        <f t="shared" ref="V3:V22" si="8">IF(U3&lt;0.67,5,IF(U3&lt;1,4,IF(U3&lt;1.33,3,IF(U3&lt;2.67,2,1))))</f>
        <v>5</v>
      </c>
      <c r="W3" s="23"/>
      <c r="X3" s="128"/>
      <c r="Y3" s="128"/>
      <c r="Z3" s="128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13.9" customHeight="1">
      <c r="A4" s="121"/>
      <c r="B4" s="121"/>
      <c r="C4" s="109" t="str">
        <f>Rollover!A4</f>
        <v>Audi</v>
      </c>
      <c r="D4" s="109" t="str">
        <f>Rollover!B4</f>
        <v>SQ5 SUV AWD (just rollover)</v>
      </c>
      <c r="E4" s="40"/>
      <c r="F4" s="122">
        <f>Rollover!C4</f>
        <v>2018</v>
      </c>
      <c r="G4" s="123"/>
      <c r="H4" s="19"/>
      <c r="I4" s="19"/>
      <c r="J4" s="124"/>
      <c r="K4" s="124"/>
      <c r="L4" s="125" t="e">
        <f>NORMDIST(LN(G4),7.45231,0.73998,1)</f>
        <v>#NUM!</v>
      </c>
      <c r="M4" s="126">
        <f t="shared" si="1"/>
        <v>1.8229037773026034E-3</v>
      </c>
      <c r="N4" s="125" t="e">
        <f t="shared" si="2"/>
        <v>#NUM!</v>
      </c>
      <c r="O4" s="10" t="e">
        <f t="shared" si="3"/>
        <v>#NUM!</v>
      </c>
      <c r="P4" s="25" t="e">
        <f t="shared" si="4"/>
        <v>#NUM!</v>
      </c>
      <c r="Q4" s="127" t="e">
        <f>ROUND((0.8*'Side MDB'!W4+0.2*'Side Pole'!N4),3)</f>
        <v>#NUM!</v>
      </c>
      <c r="R4" s="127" t="e">
        <f t="shared" si="5"/>
        <v>#NUM!</v>
      </c>
      <c r="S4" s="25" t="e">
        <f t="shared" si="6"/>
        <v>#NUM!</v>
      </c>
      <c r="T4" s="127" t="e">
        <f>ROUND(((0.8*'Side MDB'!W4+0.2*'Side Pole'!N4)+(IF('Side MDB'!X4="N/A",(0.8*'Side MDB'!W4+0.2*'Side Pole'!N4),'Side MDB'!X4)))/2,3)</f>
        <v>#NUM!</v>
      </c>
      <c r="U4" s="127" t="e">
        <f t="shared" si="7"/>
        <v>#NUM!</v>
      </c>
      <c r="V4" s="25" t="e">
        <f t="shared" si="8"/>
        <v>#NUM!</v>
      </c>
      <c r="W4" s="23"/>
      <c r="X4" s="128"/>
      <c r="Y4" s="128"/>
      <c r="Z4" s="128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ht="13.9" customHeight="1">
      <c r="A5" s="121">
        <v>10173</v>
      </c>
      <c r="B5" s="121" t="s">
        <v>231</v>
      </c>
      <c r="C5" s="109" t="str">
        <f>Rollover!A5</f>
        <v>Audi</v>
      </c>
      <c r="D5" s="109" t="str">
        <f>Rollover!B5</f>
        <v>Q5 SUV AWD ( Later Release)</v>
      </c>
      <c r="E5" s="40" t="s">
        <v>215</v>
      </c>
      <c r="F5" s="122">
        <f>Rollover!C5</f>
        <v>2018</v>
      </c>
      <c r="G5" s="123">
        <v>219.41</v>
      </c>
      <c r="H5" s="19">
        <v>26.004999999999999</v>
      </c>
      <c r="I5" s="19">
        <v>34.616</v>
      </c>
      <c r="J5" s="124">
        <v>26.716999999999999</v>
      </c>
      <c r="K5" s="124">
        <v>2669.9769999999999</v>
      </c>
      <c r="L5" s="125">
        <f t="shared" ref="L5" si="9">NORMDIST(LN(G5),7.45231,0.73998,1)</f>
        <v>2.6705517328216659E-3</v>
      </c>
      <c r="M5" s="126">
        <f t="shared" si="1"/>
        <v>2.1973026435107238E-2</v>
      </c>
      <c r="N5" s="125">
        <f t="shared" si="2"/>
        <v>2.5000000000000001E-2</v>
      </c>
      <c r="O5" s="10">
        <f t="shared" si="3"/>
        <v>0.17</v>
      </c>
      <c r="P5" s="25">
        <f t="shared" si="4"/>
        <v>5</v>
      </c>
      <c r="Q5" s="127">
        <f>ROUND((0.8*'Side MDB'!W5+0.2*'Side Pole'!N5),3)</f>
        <v>2.5000000000000001E-2</v>
      </c>
      <c r="R5" s="127">
        <f t="shared" si="5"/>
        <v>0.17</v>
      </c>
      <c r="S5" s="25">
        <f t="shared" si="6"/>
        <v>5</v>
      </c>
      <c r="T5" s="127">
        <f>ROUND(((0.8*'Side MDB'!W5+0.2*'Side Pole'!N5)+(IF('Side MDB'!X5="N/A",(0.8*'Side MDB'!W5+0.2*'Side Pole'!N5),'Side MDB'!X5)))/2,3)</f>
        <v>0.04</v>
      </c>
      <c r="U5" s="127">
        <f t="shared" si="7"/>
        <v>0.27</v>
      </c>
      <c r="V5" s="25">
        <f t="shared" si="8"/>
        <v>5</v>
      </c>
      <c r="W5" s="23"/>
      <c r="X5" s="128"/>
      <c r="Y5" s="128"/>
      <c r="Z5" s="128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3.9" customHeight="1">
      <c r="A6" s="121">
        <v>11825</v>
      </c>
      <c r="B6" s="121" t="s">
        <v>209</v>
      </c>
      <c r="C6" s="109" t="str">
        <f>Rollover!A6</f>
        <v>Audi</v>
      </c>
      <c r="D6" s="109" t="str">
        <f>Rollover!B6</f>
        <v>Q7 SUV AWD</v>
      </c>
      <c r="E6" s="40" t="s">
        <v>94</v>
      </c>
      <c r="F6" s="122">
        <f>Rollover!C6</f>
        <v>2018</v>
      </c>
      <c r="G6" s="123">
        <v>268.27100000000002</v>
      </c>
      <c r="H6" s="19">
        <v>24.117000000000001</v>
      </c>
      <c r="I6" s="19">
        <v>40.027000000000001</v>
      </c>
      <c r="J6" s="124">
        <v>19.065000000000001</v>
      </c>
      <c r="K6" s="124">
        <v>2158.5639999999999</v>
      </c>
      <c r="L6" s="125">
        <f t="shared" ref="L6" si="10">NORMDIST(LN(G6),7.45231,0.73998,1)</f>
        <v>5.9684618569986036E-3</v>
      </c>
      <c r="M6" s="126">
        <f t="shared" si="1"/>
        <v>1.3701552585304883E-2</v>
      </c>
      <c r="N6" s="125">
        <f t="shared" si="2"/>
        <v>0.02</v>
      </c>
      <c r="O6" s="10">
        <f t="shared" si="3"/>
        <v>0.13</v>
      </c>
      <c r="P6" s="25">
        <f t="shared" si="4"/>
        <v>5</v>
      </c>
      <c r="Q6" s="127">
        <f>ROUND((0.8*'Side MDB'!W6+0.2*'Side Pole'!N6),3)</f>
        <v>3.4000000000000002E-2</v>
      </c>
      <c r="R6" s="127">
        <f t="shared" si="5"/>
        <v>0.23</v>
      </c>
      <c r="S6" s="25">
        <f t="shared" si="6"/>
        <v>5</v>
      </c>
      <c r="T6" s="127">
        <f>ROUND(((0.8*'Side MDB'!W6+0.2*'Side Pole'!N6)+(IF('Side MDB'!X6="N/A",(0.8*'Side MDB'!W6+0.2*'Side Pole'!N6),'Side MDB'!X6)))/2,3)</f>
        <v>3.4000000000000002E-2</v>
      </c>
      <c r="U6" s="127">
        <f t="shared" si="7"/>
        <v>0.23</v>
      </c>
      <c r="V6" s="25">
        <f t="shared" si="8"/>
        <v>5</v>
      </c>
      <c r="W6" s="23"/>
      <c r="X6" s="128"/>
      <c r="Y6" s="128"/>
      <c r="Z6" s="128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7" ht="13.9" customHeight="1">
      <c r="A7" s="121">
        <v>10177</v>
      </c>
      <c r="B7" s="121" t="s">
        <v>234</v>
      </c>
      <c r="C7" s="109" t="str">
        <f>Rollover!A7</f>
        <v>BMW</v>
      </c>
      <c r="D7" s="109" t="str">
        <f>Rollover!B7</f>
        <v>X1 SUV AWD</v>
      </c>
      <c r="E7" s="40" t="s">
        <v>94</v>
      </c>
      <c r="F7" s="122">
        <f>Rollover!C7</f>
        <v>2018</v>
      </c>
      <c r="G7" s="123">
        <v>278.21300000000002</v>
      </c>
      <c r="H7" s="19">
        <v>20.687999999999999</v>
      </c>
      <c r="I7" s="19">
        <v>39.134999999999998</v>
      </c>
      <c r="J7" s="124">
        <v>18.097000000000001</v>
      </c>
      <c r="K7" s="124">
        <v>3624.77</v>
      </c>
      <c r="L7" s="125">
        <f t="shared" si="0"/>
        <v>6.8539629494309548E-3</v>
      </c>
      <c r="M7" s="126">
        <f t="shared" si="1"/>
        <v>5.2241813155490771E-2</v>
      </c>
      <c r="N7" s="125">
        <f t="shared" si="2"/>
        <v>5.8999999999999997E-2</v>
      </c>
      <c r="O7" s="10">
        <f t="shared" si="3"/>
        <v>0.39</v>
      </c>
      <c r="P7" s="25">
        <f t="shared" si="4"/>
        <v>5</v>
      </c>
      <c r="Q7" s="127">
        <f>ROUND((0.8*'Side MDB'!W7+0.2*'Side Pole'!N7),3)</f>
        <v>4.9000000000000002E-2</v>
      </c>
      <c r="R7" s="127">
        <f t="shared" si="5"/>
        <v>0.33</v>
      </c>
      <c r="S7" s="25">
        <f t="shared" si="6"/>
        <v>5</v>
      </c>
      <c r="T7" s="127">
        <f>ROUND(((0.8*'Side MDB'!W7+0.2*'Side Pole'!N7)+(IF('Side MDB'!X7="N/A",(0.8*'Side MDB'!W7+0.2*'Side Pole'!N7),'Side MDB'!X7)))/2,3)</f>
        <v>3.7999999999999999E-2</v>
      </c>
      <c r="U7" s="127">
        <f t="shared" si="7"/>
        <v>0.25</v>
      </c>
      <c r="V7" s="25">
        <f t="shared" si="8"/>
        <v>5</v>
      </c>
      <c r="W7" s="23"/>
      <c r="X7" s="128"/>
      <c r="Y7" s="128"/>
      <c r="Z7" s="128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ht="13.9" customHeight="1">
      <c r="A8" s="121">
        <v>10177</v>
      </c>
      <c r="B8" s="121" t="s">
        <v>234</v>
      </c>
      <c r="C8" s="109" t="str">
        <f>Rollover!A8</f>
        <v>BMW</v>
      </c>
      <c r="D8" s="109" t="str">
        <f>Rollover!B8</f>
        <v>X1 SUV FWD</v>
      </c>
      <c r="E8" s="40" t="s">
        <v>94</v>
      </c>
      <c r="F8" s="122">
        <f>Rollover!C8</f>
        <v>2018</v>
      </c>
      <c r="G8" s="123">
        <v>278.21300000000002</v>
      </c>
      <c r="H8" s="19">
        <v>20.687999999999999</v>
      </c>
      <c r="I8" s="19">
        <v>39.134999999999998</v>
      </c>
      <c r="J8" s="124">
        <v>18.097000000000001</v>
      </c>
      <c r="K8" s="124">
        <v>3624.77</v>
      </c>
      <c r="L8" s="125">
        <f t="shared" si="0"/>
        <v>6.8539629494309548E-3</v>
      </c>
      <c r="M8" s="126">
        <f t="shared" si="1"/>
        <v>5.2241813155490771E-2</v>
      </c>
      <c r="N8" s="125">
        <f t="shared" si="2"/>
        <v>5.8999999999999997E-2</v>
      </c>
      <c r="O8" s="10">
        <f t="shared" si="3"/>
        <v>0.39</v>
      </c>
      <c r="P8" s="25">
        <f t="shared" si="4"/>
        <v>5</v>
      </c>
      <c r="Q8" s="127">
        <f>ROUND((0.8*'Side MDB'!W8+0.2*'Side Pole'!N8),3)</f>
        <v>4.9000000000000002E-2</v>
      </c>
      <c r="R8" s="127">
        <f t="shared" si="5"/>
        <v>0.33</v>
      </c>
      <c r="S8" s="25">
        <f t="shared" si="6"/>
        <v>5</v>
      </c>
      <c r="T8" s="127">
        <f>ROUND(((0.8*'Side MDB'!W8+0.2*'Side Pole'!N8)+(IF('Side MDB'!X8="N/A",(0.8*'Side MDB'!W8+0.2*'Side Pole'!N8),'Side MDB'!X8)))/2,3)</f>
        <v>3.7999999999999999E-2</v>
      </c>
      <c r="U8" s="127">
        <f t="shared" si="7"/>
        <v>0.25</v>
      </c>
      <c r="V8" s="25">
        <f t="shared" si="8"/>
        <v>5</v>
      </c>
      <c r="W8" s="23"/>
      <c r="X8" s="128"/>
      <c r="Y8" s="128"/>
      <c r="Z8" s="128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ht="13.9" customHeight="1">
      <c r="A9" s="131">
        <v>10318</v>
      </c>
      <c r="B9" s="131" t="s">
        <v>286</v>
      </c>
      <c r="C9" s="109" t="str">
        <f>Rollover!A9</f>
        <v>Chevrolet</v>
      </c>
      <c r="D9" s="109" t="str">
        <f>Rollover!B9</f>
        <v>Bolt EV 5 HB FWD</v>
      </c>
      <c r="E9" s="40" t="s">
        <v>94</v>
      </c>
      <c r="F9" s="122">
        <f>Rollover!C9</f>
        <v>2018</v>
      </c>
      <c r="G9" s="132">
        <v>330.32</v>
      </c>
      <c r="H9" s="29">
        <v>26.146000000000001</v>
      </c>
      <c r="I9" s="29">
        <v>49.795000000000002</v>
      </c>
      <c r="J9" s="133">
        <v>28.731000000000002</v>
      </c>
      <c r="K9" s="133">
        <v>1853.046</v>
      </c>
      <c r="L9" s="125">
        <f t="shared" si="0"/>
        <v>1.2780142083808134E-2</v>
      </c>
      <c r="M9" s="126">
        <f t="shared" si="1"/>
        <v>1.031653961312276E-2</v>
      </c>
      <c r="N9" s="125">
        <f t="shared" si="2"/>
        <v>2.3E-2</v>
      </c>
      <c r="O9" s="10">
        <f t="shared" si="3"/>
        <v>0.15</v>
      </c>
      <c r="P9" s="25">
        <f t="shared" si="4"/>
        <v>5</v>
      </c>
      <c r="Q9" s="127">
        <f>ROUND((0.8*'Side MDB'!W9+0.2*'Side Pole'!N9),3)</f>
        <v>5.6000000000000001E-2</v>
      </c>
      <c r="R9" s="127">
        <f t="shared" si="5"/>
        <v>0.37</v>
      </c>
      <c r="S9" s="25">
        <f t="shared" si="6"/>
        <v>5</v>
      </c>
      <c r="T9" s="127">
        <f>ROUND(((0.8*'Side MDB'!W9+0.2*'Side Pole'!N9)+(IF('Side MDB'!X9="N/A",(0.8*'Side MDB'!W9+0.2*'Side Pole'!N9),'Side MDB'!X9)))/2,3)</f>
        <v>7.8E-2</v>
      </c>
      <c r="U9" s="127">
        <f t="shared" si="7"/>
        <v>0.52</v>
      </c>
      <c r="V9" s="25">
        <f t="shared" si="8"/>
        <v>5</v>
      </c>
      <c r="W9" s="23"/>
      <c r="X9" s="128"/>
      <c r="Y9" s="128"/>
      <c r="Z9" s="128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ht="13.9" customHeight="1">
      <c r="A10" s="121">
        <v>9967</v>
      </c>
      <c r="B10" s="121" t="s">
        <v>171</v>
      </c>
      <c r="C10" s="109" t="str">
        <f>Rollover!A10</f>
        <v>Chevrolet</v>
      </c>
      <c r="D10" s="109" t="str">
        <f>Rollover!B10</f>
        <v>Camaro SS 2DR RWD (wo recaro seats)</v>
      </c>
      <c r="E10" s="40" t="s">
        <v>170</v>
      </c>
      <c r="F10" s="122">
        <f>Rollover!C10</f>
        <v>2018</v>
      </c>
      <c r="G10" s="123">
        <v>236.71600000000001</v>
      </c>
      <c r="H10" s="19">
        <v>20.632000000000001</v>
      </c>
      <c r="I10" s="19">
        <v>41.889000000000003</v>
      </c>
      <c r="J10" s="124">
        <v>21.062000000000001</v>
      </c>
      <c r="K10" s="124">
        <v>3430.808</v>
      </c>
      <c r="L10" s="125">
        <f t="shared" si="0"/>
        <v>3.6470327473311966E-3</v>
      </c>
      <c r="M10" s="126">
        <f t="shared" si="1"/>
        <v>4.391711590922024E-2</v>
      </c>
      <c r="N10" s="125">
        <f t="shared" si="2"/>
        <v>4.7E-2</v>
      </c>
      <c r="O10" s="10">
        <f t="shared" si="3"/>
        <v>0.31</v>
      </c>
      <c r="P10" s="25">
        <f t="shared" si="4"/>
        <v>5</v>
      </c>
      <c r="Q10" s="127">
        <f>ROUND((0.8*'Side MDB'!W10+0.2*'Side Pole'!N10),3)</f>
        <v>5.7000000000000002E-2</v>
      </c>
      <c r="R10" s="127">
        <f t="shared" si="5"/>
        <v>0.38</v>
      </c>
      <c r="S10" s="25">
        <f t="shared" si="6"/>
        <v>5</v>
      </c>
      <c r="T10" s="127">
        <f>ROUND(((0.8*'Side MDB'!W10+0.2*'Side Pole'!N10)+(IF('Side MDB'!X10="N/A",(0.8*'Side MDB'!W10+0.2*'Side Pole'!N10),'Side MDB'!X10)))/2,3)</f>
        <v>0.04</v>
      </c>
      <c r="U10" s="127">
        <f t="shared" si="7"/>
        <v>0.27</v>
      </c>
      <c r="V10" s="25">
        <f t="shared" si="8"/>
        <v>5</v>
      </c>
      <c r="W10" s="23"/>
      <c r="X10" s="128"/>
      <c r="Y10" s="128"/>
      <c r="Z10" s="128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7" ht="13.9" customHeight="1">
      <c r="A11" s="121"/>
      <c r="B11" s="121"/>
      <c r="C11" s="134" t="str">
        <f>Rollover!A11</f>
        <v>Chevrolet</v>
      </c>
      <c r="D11" s="134" t="str">
        <f>Rollover!B11</f>
        <v>Camaro ZL1 2DR  RWD</v>
      </c>
      <c r="E11" s="40"/>
      <c r="F11" s="122">
        <f>Rollover!C11</f>
        <v>2018</v>
      </c>
      <c r="G11" s="123"/>
      <c r="H11" s="19"/>
      <c r="I11" s="19"/>
      <c r="J11" s="124"/>
      <c r="K11" s="124"/>
      <c r="L11" s="125" t="e">
        <f t="shared" si="0"/>
        <v>#NUM!</v>
      </c>
      <c r="M11" s="126">
        <f t="shared" si="1"/>
        <v>1.8229037773026034E-3</v>
      </c>
      <c r="N11" s="125" t="e">
        <f t="shared" si="2"/>
        <v>#NUM!</v>
      </c>
      <c r="O11" s="10" t="e">
        <f t="shared" si="3"/>
        <v>#NUM!</v>
      </c>
      <c r="P11" s="25" t="e">
        <f t="shared" si="4"/>
        <v>#NUM!</v>
      </c>
      <c r="Q11" s="127" t="e">
        <f>ROUND((0.8*'Side MDB'!W11+0.2*'Side Pole'!N11),3)</f>
        <v>#NUM!</v>
      </c>
      <c r="R11" s="127" t="e">
        <f t="shared" si="5"/>
        <v>#NUM!</v>
      </c>
      <c r="S11" s="25" t="e">
        <f t="shared" si="6"/>
        <v>#NUM!</v>
      </c>
      <c r="T11" s="127" t="e">
        <f>ROUND(((0.8*'Side MDB'!W11+0.2*'Side Pole'!N11)+(IF('Side MDB'!X11="N/A",(0.8*'Side MDB'!W11+0.2*'Side Pole'!N11),'Side MDB'!X11)))/2,3)</f>
        <v>#NUM!</v>
      </c>
      <c r="U11" s="127" t="e">
        <f t="shared" si="7"/>
        <v>#NUM!</v>
      </c>
      <c r="V11" s="25" t="e">
        <f t="shared" si="8"/>
        <v>#NUM!</v>
      </c>
      <c r="W11" s="23"/>
      <c r="X11" s="128"/>
      <c r="Y11" s="128"/>
      <c r="Z11" s="128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7" ht="13.9" customHeight="1">
      <c r="A12" s="131">
        <v>10147</v>
      </c>
      <c r="B12" s="131" t="s">
        <v>194</v>
      </c>
      <c r="C12" s="109" t="str">
        <f>Rollover!A12</f>
        <v>Chevrolet</v>
      </c>
      <c r="D12" s="109" t="str">
        <f>Rollover!B12</f>
        <v>Equinox SUV AWD (Early Release)</v>
      </c>
      <c r="E12" s="40" t="s">
        <v>170</v>
      </c>
      <c r="F12" s="122">
        <f>Rollover!C12</f>
        <v>2018</v>
      </c>
      <c r="G12" s="132">
        <v>376.93599999999998</v>
      </c>
      <c r="H12" s="29">
        <v>21.856000000000002</v>
      </c>
      <c r="I12" s="29">
        <v>39.65</v>
      </c>
      <c r="J12" s="133">
        <v>22.076000000000001</v>
      </c>
      <c r="K12" s="133">
        <v>3245.2449999999999</v>
      </c>
      <c r="L12" s="125">
        <f t="shared" si="0"/>
        <v>1.9967210842781916E-2</v>
      </c>
      <c r="M12" s="126">
        <f t="shared" si="1"/>
        <v>3.7148718217076E-2</v>
      </c>
      <c r="N12" s="125">
        <f t="shared" si="2"/>
        <v>5.6000000000000001E-2</v>
      </c>
      <c r="O12" s="10">
        <f t="shared" si="3"/>
        <v>0.37</v>
      </c>
      <c r="P12" s="25">
        <f t="shared" si="4"/>
        <v>5</v>
      </c>
      <c r="Q12" s="127">
        <f>ROUND((0.8*'Side MDB'!W12+0.2*'Side Pole'!N12),3)</f>
        <v>6.0999999999999999E-2</v>
      </c>
      <c r="R12" s="127">
        <f t="shared" si="5"/>
        <v>0.41</v>
      </c>
      <c r="S12" s="25">
        <f t="shared" si="6"/>
        <v>5</v>
      </c>
      <c r="T12" s="127">
        <f>ROUND(((0.8*'Side MDB'!W12+0.2*'Side Pole'!N12)+(IF('Side MDB'!X12="N/A",(0.8*'Side MDB'!W12+0.2*'Side Pole'!N12),'Side MDB'!X12)))/2,3)</f>
        <v>0.12</v>
      </c>
      <c r="U12" s="127">
        <f t="shared" si="7"/>
        <v>0.8</v>
      </c>
      <c r="V12" s="25">
        <f t="shared" si="8"/>
        <v>4</v>
      </c>
      <c r="W12" s="23"/>
      <c r="X12" s="128"/>
      <c r="Y12" s="128"/>
      <c r="Z12" s="128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37" ht="13.9" customHeight="1">
      <c r="A13" s="131">
        <v>10147</v>
      </c>
      <c r="B13" s="131" t="s">
        <v>194</v>
      </c>
      <c r="C13" s="109" t="str">
        <f>Rollover!A13</f>
        <v>Chevrolet</v>
      </c>
      <c r="D13" s="109" t="str">
        <f>Rollover!B13</f>
        <v>Equinox SUV FWD (Early Release)</v>
      </c>
      <c r="E13" s="40" t="s">
        <v>170</v>
      </c>
      <c r="F13" s="122">
        <f>Rollover!C13</f>
        <v>2018</v>
      </c>
      <c r="G13" s="132">
        <v>376.93599999999998</v>
      </c>
      <c r="H13" s="29">
        <v>21.856000000000002</v>
      </c>
      <c r="I13" s="29">
        <v>39.65</v>
      </c>
      <c r="J13" s="133">
        <v>22.076000000000001</v>
      </c>
      <c r="K13" s="133">
        <v>3245.2449999999999</v>
      </c>
      <c r="L13" s="125">
        <f t="shared" si="0"/>
        <v>1.9967210842781916E-2</v>
      </c>
      <c r="M13" s="126">
        <f t="shared" si="1"/>
        <v>3.7148718217076E-2</v>
      </c>
      <c r="N13" s="125">
        <f t="shared" si="2"/>
        <v>5.6000000000000001E-2</v>
      </c>
      <c r="O13" s="10">
        <f t="shared" si="3"/>
        <v>0.37</v>
      </c>
      <c r="P13" s="25">
        <f t="shared" si="4"/>
        <v>5</v>
      </c>
      <c r="Q13" s="127">
        <f>ROUND((0.8*'Side MDB'!W13+0.2*'Side Pole'!N13),3)</f>
        <v>6.0999999999999999E-2</v>
      </c>
      <c r="R13" s="127">
        <f t="shared" si="5"/>
        <v>0.41</v>
      </c>
      <c r="S13" s="25">
        <f t="shared" si="6"/>
        <v>5</v>
      </c>
      <c r="T13" s="127">
        <f>ROUND(((0.8*'Side MDB'!W13+0.2*'Side Pole'!N13)+(IF('Side MDB'!X13="N/A",(0.8*'Side MDB'!W13+0.2*'Side Pole'!N13),'Side MDB'!X13)))/2,3)</f>
        <v>0.12</v>
      </c>
      <c r="U13" s="127">
        <f t="shared" si="7"/>
        <v>0.8</v>
      </c>
      <c r="V13" s="25">
        <f t="shared" si="8"/>
        <v>4</v>
      </c>
      <c r="W13" s="23"/>
      <c r="X13" s="128"/>
      <c r="Y13" s="128"/>
      <c r="Z13" s="128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37" ht="13.9" customHeight="1">
      <c r="A14" s="131">
        <v>10147</v>
      </c>
      <c r="B14" s="131" t="s">
        <v>194</v>
      </c>
      <c r="C14" s="134" t="str">
        <f>Rollover!A14</f>
        <v>GMC</v>
      </c>
      <c r="D14" s="134" t="str">
        <f>Rollover!B14</f>
        <v>Terrain SUV AWD (Early Release)</v>
      </c>
      <c r="E14" s="40" t="s">
        <v>170</v>
      </c>
      <c r="F14" s="122">
        <f>Rollover!C14</f>
        <v>2018</v>
      </c>
      <c r="G14" s="132">
        <v>376.93599999999998</v>
      </c>
      <c r="H14" s="29">
        <v>21.856000000000002</v>
      </c>
      <c r="I14" s="29">
        <v>39.65</v>
      </c>
      <c r="J14" s="133">
        <v>22.076000000000001</v>
      </c>
      <c r="K14" s="133">
        <v>3245.2449999999999</v>
      </c>
      <c r="L14" s="125">
        <f t="shared" si="0"/>
        <v>1.9967210842781916E-2</v>
      </c>
      <c r="M14" s="126">
        <f t="shared" si="1"/>
        <v>3.7148718217076E-2</v>
      </c>
      <c r="N14" s="125">
        <f t="shared" si="2"/>
        <v>5.6000000000000001E-2</v>
      </c>
      <c r="O14" s="10">
        <f t="shared" si="3"/>
        <v>0.37</v>
      </c>
      <c r="P14" s="25">
        <f t="shared" si="4"/>
        <v>5</v>
      </c>
      <c r="Q14" s="127">
        <f>ROUND((0.8*'Side MDB'!W14+0.2*'Side Pole'!N14),3)</f>
        <v>6.0999999999999999E-2</v>
      </c>
      <c r="R14" s="127">
        <f t="shared" si="5"/>
        <v>0.41</v>
      </c>
      <c r="S14" s="25">
        <f t="shared" si="6"/>
        <v>5</v>
      </c>
      <c r="T14" s="127">
        <f>ROUND(((0.8*'Side MDB'!W14+0.2*'Side Pole'!N14)+(IF('Side MDB'!X14="N/A",(0.8*'Side MDB'!W14+0.2*'Side Pole'!N14),'Side MDB'!X14)))/2,3)</f>
        <v>0.12</v>
      </c>
      <c r="U14" s="127">
        <f t="shared" si="7"/>
        <v>0.8</v>
      </c>
      <c r="V14" s="25">
        <f t="shared" si="8"/>
        <v>4</v>
      </c>
      <c r="W14" s="23"/>
      <c r="X14" s="128"/>
      <c r="Y14" s="128"/>
      <c r="Z14" s="128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  <row r="15" spans="1:37" ht="13.9" customHeight="1">
      <c r="A15" s="131">
        <v>10147</v>
      </c>
      <c r="B15" s="131" t="s">
        <v>194</v>
      </c>
      <c r="C15" s="134" t="str">
        <f>Rollover!A15</f>
        <v>GMC</v>
      </c>
      <c r="D15" s="134" t="str">
        <f>Rollover!B15</f>
        <v>Terrain SUV FWD (Early Release)</v>
      </c>
      <c r="E15" s="40" t="s">
        <v>170</v>
      </c>
      <c r="F15" s="122">
        <f>Rollover!C15</f>
        <v>2018</v>
      </c>
      <c r="G15" s="132">
        <v>376.93599999999998</v>
      </c>
      <c r="H15" s="29">
        <v>21.856000000000002</v>
      </c>
      <c r="I15" s="29">
        <v>39.65</v>
      </c>
      <c r="J15" s="133">
        <v>22.076000000000001</v>
      </c>
      <c r="K15" s="133">
        <v>3245.2449999999999</v>
      </c>
      <c r="L15" s="125">
        <f t="shared" si="0"/>
        <v>1.9967210842781916E-2</v>
      </c>
      <c r="M15" s="126">
        <f t="shared" si="1"/>
        <v>3.7148718217076E-2</v>
      </c>
      <c r="N15" s="125">
        <f t="shared" si="2"/>
        <v>5.6000000000000001E-2</v>
      </c>
      <c r="O15" s="10">
        <f t="shared" si="3"/>
        <v>0.37</v>
      </c>
      <c r="P15" s="25">
        <f t="shared" si="4"/>
        <v>5</v>
      </c>
      <c r="Q15" s="127">
        <f>ROUND((0.8*'Side MDB'!W15+0.2*'Side Pole'!N15),3)</f>
        <v>6.0999999999999999E-2</v>
      </c>
      <c r="R15" s="127">
        <f t="shared" si="5"/>
        <v>0.41</v>
      </c>
      <c r="S15" s="25">
        <f t="shared" si="6"/>
        <v>5</v>
      </c>
      <c r="T15" s="127">
        <f>ROUND(((0.8*'Side MDB'!W15+0.2*'Side Pole'!N15)+(IF('Side MDB'!X15="N/A",(0.8*'Side MDB'!W15+0.2*'Side Pole'!N15),'Side MDB'!X15)))/2,3)</f>
        <v>0.12</v>
      </c>
      <c r="U15" s="127">
        <f t="shared" si="7"/>
        <v>0.8</v>
      </c>
      <c r="V15" s="25">
        <f t="shared" si="8"/>
        <v>4</v>
      </c>
      <c r="W15" s="23"/>
      <c r="X15" s="128"/>
      <c r="Y15" s="128"/>
      <c r="Z15" s="128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1:37" ht="13.9" customHeight="1">
      <c r="A16" s="131">
        <v>10147</v>
      </c>
      <c r="B16" s="131" t="s">
        <v>194</v>
      </c>
      <c r="C16" s="109" t="str">
        <f>Rollover!A16</f>
        <v>Chevrolet</v>
      </c>
      <c r="D16" s="109" t="str">
        <f>Rollover!B16</f>
        <v>Equinox SUV AWD (Later Release)</v>
      </c>
      <c r="E16" s="40" t="s">
        <v>170</v>
      </c>
      <c r="F16" s="122">
        <f>Rollover!C16</f>
        <v>2018</v>
      </c>
      <c r="G16" s="132">
        <v>376.93599999999998</v>
      </c>
      <c r="H16" s="29">
        <v>21.856000000000002</v>
      </c>
      <c r="I16" s="29">
        <v>39.65</v>
      </c>
      <c r="J16" s="133">
        <v>22.076000000000001</v>
      </c>
      <c r="K16" s="133">
        <v>3245.2449999999999</v>
      </c>
      <c r="L16" s="125">
        <f t="shared" si="0"/>
        <v>1.9967210842781916E-2</v>
      </c>
      <c r="M16" s="126">
        <f t="shared" si="1"/>
        <v>3.7148718217076E-2</v>
      </c>
      <c r="N16" s="125">
        <f t="shared" si="2"/>
        <v>5.6000000000000001E-2</v>
      </c>
      <c r="O16" s="10">
        <f t="shared" si="3"/>
        <v>0.37</v>
      </c>
      <c r="P16" s="25">
        <f t="shared" si="4"/>
        <v>5</v>
      </c>
      <c r="Q16" s="127">
        <f>ROUND((0.8*'Side MDB'!W16+0.2*'Side Pole'!N16),3)</f>
        <v>6.7000000000000004E-2</v>
      </c>
      <c r="R16" s="127">
        <f t="shared" si="5"/>
        <v>0.45</v>
      </c>
      <c r="S16" s="25">
        <f t="shared" si="6"/>
        <v>5</v>
      </c>
      <c r="T16" s="127">
        <f>ROUND(((0.8*'Side MDB'!W16+0.2*'Side Pole'!N16)+(IF('Side MDB'!X16="N/A",(0.8*'Side MDB'!W16+0.2*'Side Pole'!N16),'Side MDB'!X16)))/2,3)</f>
        <v>0.05</v>
      </c>
      <c r="U16" s="127">
        <f t="shared" si="7"/>
        <v>0.33</v>
      </c>
      <c r="V16" s="25">
        <f t="shared" si="8"/>
        <v>5</v>
      </c>
      <c r="W16" s="23"/>
      <c r="X16" s="128"/>
      <c r="Y16" s="128"/>
      <c r="Z16" s="128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1:37" ht="13.9" customHeight="1">
      <c r="A17" s="131">
        <v>10147</v>
      </c>
      <c r="B17" s="131" t="s">
        <v>194</v>
      </c>
      <c r="C17" s="109" t="str">
        <f>Rollover!A17</f>
        <v>Chevrolet</v>
      </c>
      <c r="D17" s="109" t="str">
        <f>Rollover!B17</f>
        <v>Equinox SUV FWD (Later Release)</v>
      </c>
      <c r="E17" s="40" t="s">
        <v>170</v>
      </c>
      <c r="F17" s="122">
        <f>Rollover!C17</f>
        <v>2018</v>
      </c>
      <c r="G17" s="132">
        <v>376.93599999999998</v>
      </c>
      <c r="H17" s="29">
        <v>21.856000000000002</v>
      </c>
      <c r="I17" s="29">
        <v>39.65</v>
      </c>
      <c r="J17" s="133">
        <v>22.076000000000001</v>
      </c>
      <c r="K17" s="133">
        <v>3245.2449999999999</v>
      </c>
      <c r="L17" s="125">
        <f t="shared" si="0"/>
        <v>1.9967210842781916E-2</v>
      </c>
      <c r="M17" s="126">
        <f t="shared" si="1"/>
        <v>3.7148718217076E-2</v>
      </c>
      <c r="N17" s="125">
        <f t="shared" si="2"/>
        <v>5.6000000000000001E-2</v>
      </c>
      <c r="O17" s="10">
        <f t="shared" si="3"/>
        <v>0.37</v>
      </c>
      <c r="P17" s="25">
        <f t="shared" si="4"/>
        <v>5</v>
      </c>
      <c r="Q17" s="127">
        <f>ROUND((0.8*'Side MDB'!W17+0.2*'Side Pole'!N17),3)</f>
        <v>6.7000000000000004E-2</v>
      </c>
      <c r="R17" s="127">
        <f t="shared" si="5"/>
        <v>0.45</v>
      </c>
      <c r="S17" s="25">
        <f t="shared" si="6"/>
        <v>5</v>
      </c>
      <c r="T17" s="127">
        <f>ROUND(((0.8*'Side MDB'!W17+0.2*'Side Pole'!N17)+(IF('Side MDB'!X17="N/A",(0.8*'Side MDB'!W17+0.2*'Side Pole'!N17),'Side MDB'!X17)))/2,3)</f>
        <v>0.05</v>
      </c>
      <c r="U17" s="127">
        <f t="shared" si="7"/>
        <v>0.33</v>
      </c>
      <c r="V17" s="25">
        <f t="shared" si="8"/>
        <v>5</v>
      </c>
      <c r="W17" s="23"/>
      <c r="X17" s="128"/>
      <c r="Y17" s="128"/>
      <c r="Z17" s="128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ht="13.9" customHeight="1">
      <c r="A18" s="131">
        <v>10147</v>
      </c>
      <c r="B18" s="131" t="s">
        <v>194</v>
      </c>
      <c r="C18" s="134" t="str">
        <f>Rollover!A18</f>
        <v>GMC</v>
      </c>
      <c r="D18" s="134" t="str">
        <f>Rollover!B18</f>
        <v>Terrain SUV AWD (Later Release)</v>
      </c>
      <c r="E18" s="40" t="s">
        <v>170</v>
      </c>
      <c r="F18" s="122">
        <f>Rollover!C18</f>
        <v>2018</v>
      </c>
      <c r="G18" s="132">
        <v>376.93599999999998</v>
      </c>
      <c r="H18" s="29">
        <v>21.856000000000002</v>
      </c>
      <c r="I18" s="29">
        <v>39.65</v>
      </c>
      <c r="J18" s="133">
        <v>22.076000000000001</v>
      </c>
      <c r="K18" s="133">
        <v>3245.2449999999999</v>
      </c>
      <c r="L18" s="125">
        <f t="shared" si="0"/>
        <v>1.9967210842781916E-2</v>
      </c>
      <c r="M18" s="126">
        <f t="shared" si="1"/>
        <v>3.7148718217076E-2</v>
      </c>
      <c r="N18" s="125">
        <f t="shared" si="2"/>
        <v>5.6000000000000001E-2</v>
      </c>
      <c r="O18" s="10">
        <f t="shared" si="3"/>
        <v>0.37</v>
      </c>
      <c r="P18" s="25">
        <f t="shared" si="4"/>
        <v>5</v>
      </c>
      <c r="Q18" s="127">
        <f>ROUND((0.8*'Side MDB'!W18+0.2*'Side Pole'!N18),3)</f>
        <v>6.7000000000000004E-2</v>
      </c>
      <c r="R18" s="127">
        <f t="shared" si="5"/>
        <v>0.45</v>
      </c>
      <c r="S18" s="25">
        <f t="shared" si="6"/>
        <v>5</v>
      </c>
      <c r="T18" s="127">
        <f>ROUND(((0.8*'Side MDB'!W18+0.2*'Side Pole'!N18)+(IF('Side MDB'!X18="N/A",(0.8*'Side MDB'!W18+0.2*'Side Pole'!N18),'Side MDB'!X18)))/2,3)</f>
        <v>0.05</v>
      </c>
      <c r="U18" s="127">
        <f t="shared" si="7"/>
        <v>0.33</v>
      </c>
      <c r="V18" s="25">
        <f t="shared" si="8"/>
        <v>5</v>
      </c>
      <c r="W18" s="23"/>
      <c r="X18" s="128"/>
      <c r="Y18" s="128"/>
      <c r="Z18" s="128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37" ht="13.9" customHeight="1">
      <c r="A19" s="131">
        <v>10147</v>
      </c>
      <c r="B19" s="131" t="s">
        <v>194</v>
      </c>
      <c r="C19" s="134" t="str">
        <f>Rollover!A19</f>
        <v>GMC</v>
      </c>
      <c r="D19" s="134" t="str">
        <f>Rollover!B19</f>
        <v>Terrain SUV FWD (Later Release)</v>
      </c>
      <c r="E19" s="40" t="s">
        <v>170</v>
      </c>
      <c r="F19" s="122">
        <f>Rollover!C19</f>
        <v>2018</v>
      </c>
      <c r="G19" s="132">
        <v>376.93599999999998</v>
      </c>
      <c r="H19" s="29">
        <v>21.856000000000002</v>
      </c>
      <c r="I19" s="29">
        <v>39.65</v>
      </c>
      <c r="J19" s="133">
        <v>22.076000000000001</v>
      </c>
      <c r="K19" s="133">
        <v>3245.2449999999999</v>
      </c>
      <c r="L19" s="125">
        <f t="shared" si="0"/>
        <v>1.9967210842781916E-2</v>
      </c>
      <c r="M19" s="126">
        <f t="shared" si="1"/>
        <v>3.7148718217076E-2</v>
      </c>
      <c r="N19" s="125">
        <f t="shared" si="2"/>
        <v>5.6000000000000001E-2</v>
      </c>
      <c r="O19" s="10">
        <f t="shared" si="3"/>
        <v>0.37</v>
      </c>
      <c r="P19" s="25">
        <f t="shared" si="4"/>
        <v>5</v>
      </c>
      <c r="Q19" s="127">
        <f>ROUND((0.8*'Side MDB'!W19+0.2*'Side Pole'!N19),3)</f>
        <v>6.7000000000000004E-2</v>
      </c>
      <c r="R19" s="127">
        <f t="shared" si="5"/>
        <v>0.45</v>
      </c>
      <c r="S19" s="25">
        <f t="shared" si="6"/>
        <v>5</v>
      </c>
      <c r="T19" s="127">
        <f>ROUND(((0.8*'Side MDB'!W19+0.2*'Side Pole'!N19)+(IF('Side MDB'!X19="N/A",(0.8*'Side MDB'!W19+0.2*'Side Pole'!N19),'Side MDB'!X19)))/2,3)</f>
        <v>0.05</v>
      </c>
      <c r="U19" s="127">
        <f t="shared" si="7"/>
        <v>0.33</v>
      </c>
      <c r="V19" s="25">
        <f t="shared" si="8"/>
        <v>5</v>
      </c>
      <c r="W19" s="23"/>
      <c r="X19" s="128"/>
      <c r="Y19" s="128"/>
      <c r="Z19" s="128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ht="13.9" customHeight="1">
      <c r="A20" s="121">
        <v>10155</v>
      </c>
      <c r="B20" s="121" t="s">
        <v>213</v>
      </c>
      <c r="C20" s="109" t="str">
        <f>Rollover!A20</f>
        <v>Chevrolet</v>
      </c>
      <c r="D20" s="109" t="str">
        <f>Rollover!B20</f>
        <v xml:space="preserve"> Traverse SUV AWD </v>
      </c>
      <c r="E20" s="40" t="s">
        <v>173</v>
      </c>
      <c r="F20" s="122">
        <f>Rollover!C20</f>
        <v>2018</v>
      </c>
      <c r="G20" s="123">
        <v>251.34700000000001</v>
      </c>
      <c r="H20" s="19">
        <v>17.664000000000001</v>
      </c>
      <c r="I20" s="19">
        <v>34.250999999999998</v>
      </c>
      <c r="J20" s="124">
        <v>15.327</v>
      </c>
      <c r="K20" s="124">
        <v>2466.1930000000002</v>
      </c>
      <c r="L20" s="125">
        <f t="shared" si="0"/>
        <v>4.6332237447443327E-3</v>
      </c>
      <c r="M20" s="126">
        <f t="shared" si="1"/>
        <v>1.8212287904546619E-2</v>
      </c>
      <c r="N20" s="125">
        <f t="shared" si="2"/>
        <v>2.3E-2</v>
      </c>
      <c r="O20" s="10">
        <f t="shared" si="3"/>
        <v>0.15</v>
      </c>
      <c r="P20" s="25">
        <f t="shared" si="4"/>
        <v>5</v>
      </c>
      <c r="Q20" s="127">
        <f>ROUND((0.8*'Side MDB'!W20+0.2*'Side Pole'!N20),3)</f>
        <v>0.04</v>
      </c>
      <c r="R20" s="127">
        <f t="shared" si="5"/>
        <v>0.27</v>
      </c>
      <c r="S20" s="25">
        <f t="shared" si="6"/>
        <v>5</v>
      </c>
      <c r="T20" s="127">
        <f>ROUND(((0.8*'Side MDB'!W20+0.2*'Side Pole'!N20)+(IF('Side MDB'!X20="N/A",(0.8*'Side MDB'!W20+0.2*'Side Pole'!N20),'Side MDB'!X20)))/2,3)</f>
        <v>3.6999999999999998E-2</v>
      </c>
      <c r="U20" s="127">
        <f t="shared" si="7"/>
        <v>0.25</v>
      </c>
      <c r="V20" s="25">
        <f t="shared" si="8"/>
        <v>5</v>
      </c>
      <c r="W20" s="23"/>
      <c r="X20" s="128"/>
      <c r="Y20" s="128"/>
      <c r="Z20" s="128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ht="13.9" customHeight="1">
      <c r="A21" s="121">
        <v>10155</v>
      </c>
      <c r="B21" s="121" t="s">
        <v>213</v>
      </c>
      <c r="C21" s="109" t="str">
        <f>Rollover!A21</f>
        <v>Chevrolet</v>
      </c>
      <c r="D21" s="109" t="str">
        <f>Rollover!B21</f>
        <v xml:space="preserve"> Traverse SUV FWD </v>
      </c>
      <c r="E21" s="40" t="s">
        <v>173</v>
      </c>
      <c r="F21" s="122">
        <f>Rollover!C21</f>
        <v>2018</v>
      </c>
      <c r="G21" s="123">
        <v>251.34700000000001</v>
      </c>
      <c r="H21" s="19">
        <v>17.664000000000001</v>
      </c>
      <c r="I21" s="19">
        <v>34.250999999999998</v>
      </c>
      <c r="J21" s="124">
        <v>15.327</v>
      </c>
      <c r="K21" s="124">
        <v>2466.1930000000002</v>
      </c>
      <c r="L21" s="125">
        <f t="shared" si="0"/>
        <v>4.6332237447443327E-3</v>
      </c>
      <c r="M21" s="126">
        <f t="shared" si="1"/>
        <v>1.8212287904546619E-2</v>
      </c>
      <c r="N21" s="125">
        <f t="shared" si="2"/>
        <v>2.3E-2</v>
      </c>
      <c r="O21" s="10">
        <f t="shared" si="3"/>
        <v>0.15</v>
      </c>
      <c r="P21" s="25">
        <f t="shared" si="4"/>
        <v>5</v>
      </c>
      <c r="Q21" s="127">
        <f>ROUND((0.8*'Side MDB'!W21+0.2*'Side Pole'!N21),3)</f>
        <v>0.04</v>
      </c>
      <c r="R21" s="127">
        <f t="shared" si="5"/>
        <v>0.27</v>
      </c>
      <c r="S21" s="25">
        <f t="shared" si="6"/>
        <v>5</v>
      </c>
      <c r="T21" s="127">
        <f>ROUND(((0.8*'Side MDB'!W21+0.2*'Side Pole'!N21)+(IF('Side MDB'!X21="N/A",(0.8*'Side MDB'!W21+0.2*'Side Pole'!N21),'Side MDB'!X21)))/2,3)</f>
        <v>3.6999999999999998E-2</v>
      </c>
      <c r="U21" s="127">
        <f t="shared" si="7"/>
        <v>0.25</v>
      </c>
      <c r="V21" s="25">
        <f t="shared" si="8"/>
        <v>5</v>
      </c>
      <c r="W21" s="23"/>
      <c r="X21" s="128"/>
      <c r="Y21" s="128"/>
      <c r="Z21" s="12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ht="13.9" customHeight="1">
      <c r="A22" s="121">
        <v>10155</v>
      </c>
      <c r="B22" s="121" t="s">
        <v>213</v>
      </c>
      <c r="C22" s="134" t="str">
        <f>Rollover!A22</f>
        <v>Buick</v>
      </c>
      <c r="D22" s="134" t="str">
        <f>Rollover!B22</f>
        <v>Enclave SUV AWD</v>
      </c>
      <c r="E22" s="40" t="s">
        <v>173</v>
      </c>
      <c r="F22" s="122">
        <f>Rollover!C22</f>
        <v>2018</v>
      </c>
      <c r="G22" s="123">
        <v>251.34700000000001</v>
      </c>
      <c r="H22" s="19">
        <v>17.664000000000001</v>
      </c>
      <c r="I22" s="19">
        <v>34.250999999999998</v>
      </c>
      <c r="J22" s="124">
        <v>15.327</v>
      </c>
      <c r="K22" s="124">
        <v>2466.1930000000002</v>
      </c>
      <c r="L22" s="125">
        <f t="shared" si="0"/>
        <v>4.6332237447443327E-3</v>
      </c>
      <c r="M22" s="126">
        <f t="shared" si="1"/>
        <v>1.8212287904546619E-2</v>
      </c>
      <c r="N22" s="125">
        <f t="shared" si="2"/>
        <v>2.3E-2</v>
      </c>
      <c r="O22" s="10">
        <f t="shared" si="3"/>
        <v>0.15</v>
      </c>
      <c r="P22" s="25">
        <f t="shared" si="4"/>
        <v>5</v>
      </c>
      <c r="Q22" s="127">
        <f>ROUND((0.8*'Side MDB'!W22+0.2*'Side Pole'!N22),3)</f>
        <v>0.04</v>
      </c>
      <c r="R22" s="127">
        <f t="shared" si="5"/>
        <v>0.27</v>
      </c>
      <c r="S22" s="25">
        <f t="shared" si="6"/>
        <v>5</v>
      </c>
      <c r="T22" s="127">
        <f>ROUND(((0.8*'Side MDB'!W22+0.2*'Side Pole'!N22)+(IF('Side MDB'!X22="N/A",(0.8*'Side MDB'!W22+0.2*'Side Pole'!N22),'Side MDB'!X22)))/2,3)</f>
        <v>3.6999999999999998E-2</v>
      </c>
      <c r="U22" s="127">
        <f t="shared" si="7"/>
        <v>0.25</v>
      </c>
      <c r="V22" s="25">
        <f t="shared" si="8"/>
        <v>5</v>
      </c>
      <c r="W22" s="23"/>
      <c r="X22" s="128"/>
      <c r="Y22" s="128"/>
      <c r="Z22" s="128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7" ht="13.9" customHeight="1">
      <c r="A23" s="121">
        <v>10155</v>
      </c>
      <c r="B23" s="121" t="s">
        <v>213</v>
      </c>
      <c r="C23" s="134" t="str">
        <f>Rollover!A23</f>
        <v>Buick</v>
      </c>
      <c r="D23" s="134" t="str">
        <f>Rollover!B23</f>
        <v>Enclave SUV FWD</v>
      </c>
      <c r="E23" s="40" t="s">
        <v>173</v>
      </c>
      <c r="F23" s="122">
        <f>Rollover!C23</f>
        <v>2018</v>
      </c>
      <c r="G23" s="123">
        <v>251.34700000000001</v>
      </c>
      <c r="H23" s="19">
        <v>17.664000000000001</v>
      </c>
      <c r="I23" s="19">
        <v>34.250999999999998</v>
      </c>
      <c r="J23" s="124">
        <v>15.327</v>
      </c>
      <c r="K23" s="124">
        <v>2466.1930000000002</v>
      </c>
      <c r="L23" s="125">
        <f t="shared" ref="L23:L70" si="11">NORMDIST(LN(G23),7.45231,0.73998,1)</f>
        <v>4.6332237447443327E-3</v>
      </c>
      <c r="M23" s="126">
        <f t="shared" ref="M23:M70" si="12">1/(1+EXP(6.3055-0.00094*K23))</f>
        <v>1.8212287904546619E-2</v>
      </c>
      <c r="N23" s="125">
        <f t="shared" ref="N23:N70" si="13">ROUND(1-(1-L23)*(1-M23),3)</f>
        <v>2.3E-2</v>
      </c>
      <c r="O23" s="10">
        <f t="shared" ref="O23:O70" si="14">ROUND(N23/0.15,2)</f>
        <v>0.15</v>
      </c>
      <c r="P23" s="25">
        <f t="shared" ref="P23:P70" si="15">IF(O23&lt;0.67,5,IF(O23&lt;1,4,IF(O23&lt;1.33,3,IF(O23&lt;2.67,2,1))))</f>
        <v>5</v>
      </c>
      <c r="Q23" s="127">
        <f>ROUND((0.8*'Side MDB'!W23+0.2*'Side Pole'!N23),3)</f>
        <v>0.04</v>
      </c>
      <c r="R23" s="127">
        <f t="shared" ref="R23:R70" si="16">ROUND((Q23)/0.15,2)</f>
        <v>0.27</v>
      </c>
      <c r="S23" s="25">
        <f t="shared" ref="S23:S70" si="17">IF(R23&lt;0.67,5,IF(R23&lt;1,4,IF(R23&lt;1.33,3,IF(R23&lt;2.67,2,1))))</f>
        <v>5</v>
      </c>
      <c r="T23" s="127">
        <f>ROUND(((0.8*'Side MDB'!W23+0.2*'Side Pole'!N23)+(IF('Side MDB'!X23="N/A",(0.8*'Side MDB'!W23+0.2*'Side Pole'!N23),'Side MDB'!X23)))/2,3)</f>
        <v>3.6999999999999998E-2</v>
      </c>
      <c r="U23" s="127">
        <f t="shared" ref="U23:U70" si="18">ROUND((T23)/0.15,2)</f>
        <v>0.25</v>
      </c>
      <c r="V23" s="25">
        <f t="shared" ref="V23:V70" si="19">IF(U23&lt;0.67,5,IF(U23&lt;1,4,IF(U23&lt;1.33,3,IF(U23&lt;2.67,2,1))))</f>
        <v>5</v>
      </c>
      <c r="W23" s="23"/>
      <c r="X23" s="128"/>
      <c r="Y23" s="128"/>
      <c r="Z23" s="128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1:37" ht="13.9" customHeight="1">
      <c r="A24" s="121">
        <v>10314</v>
      </c>
      <c r="B24" s="121" t="s">
        <v>283</v>
      </c>
      <c r="C24" s="109" t="str">
        <f>Rollover!A24</f>
        <v>Dodge</v>
      </c>
      <c r="D24" s="109" t="str">
        <f>Rollover!B24</f>
        <v>Durango SUV AWD</v>
      </c>
      <c r="E24" s="40" t="s">
        <v>170</v>
      </c>
      <c r="F24" s="122">
        <f>Rollover!C24</f>
        <v>2018</v>
      </c>
      <c r="G24" s="123">
        <v>186.63200000000001</v>
      </c>
      <c r="H24" s="19">
        <v>21.195</v>
      </c>
      <c r="I24" s="19">
        <v>42.664000000000001</v>
      </c>
      <c r="J24" s="124">
        <v>34.795000000000002</v>
      </c>
      <c r="K24" s="124">
        <v>3572.7420000000002</v>
      </c>
      <c r="L24" s="125">
        <f t="shared" si="11"/>
        <v>1.3306719506692678E-3</v>
      </c>
      <c r="M24" s="126">
        <f t="shared" si="12"/>
        <v>4.9872685630798094E-2</v>
      </c>
      <c r="N24" s="125">
        <f t="shared" si="13"/>
        <v>5.0999999999999997E-2</v>
      </c>
      <c r="O24" s="10">
        <f t="shared" si="14"/>
        <v>0.34</v>
      </c>
      <c r="P24" s="25">
        <f t="shared" si="15"/>
        <v>5</v>
      </c>
      <c r="Q24" s="127">
        <f>ROUND((0.8*'Side MDB'!W24+0.2*'Side Pole'!N24),3)</f>
        <v>6.0999999999999999E-2</v>
      </c>
      <c r="R24" s="127">
        <f t="shared" si="16"/>
        <v>0.41</v>
      </c>
      <c r="S24" s="25">
        <f t="shared" si="17"/>
        <v>5</v>
      </c>
      <c r="T24" s="127">
        <f>ROUND(((0.8*'Side MDB'!W24+0.2*'Side Pole'!N24)+(IF('Side MDB'!X24="N/A",(0.8*'Side MDB'!W24+0.2*'Side Pole'!N24),'Side MDB'!X24)))/2,3)</f>
        <v>3.9E-2</v>
      </c>
      <c r="U24" s="127">
        <f t="shared" si="18"/>
        <v>0.26</v>
      </c>
      <c r="V24" s="25">
        <f t="shared" si="19"/>
        <v>5</v>
      </c>
      <c r="W24" s="23"/>
      <c r="X24" s="128"/>
      <c r="Y24" s="128"/>
      <c r="Z24" s="128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</row>
    <row r="25" spans="1:37" ht="13.9" customHeight="1">
      <c r="A25" s="121">
        <v>10314</v>
      </c>
      <c r="B25" s="121" t="s">
        <v>283</v>
      </c>
      <c r="C25" s="109" t="str">
        <f>Rollover!A25</f>
        <v>Dodge</v>
      </c>
      <c r="D25" s="109" t="str">
        <f>Rollover!B25</f>
        <v>Durango SUV RWD</v>
      </c>
      <c r="E25" s="40" t="s">
        <v>170</v>
      </c>
      <c r="F25" s="122">
        <f>Rollover!C25</f>
        <v>2018</v>
      </c>
      <c r="G25" s="123">
        <v>186.63200000000001</v>
      </c>
      <c r="H25" s="19">
        <v>21.195</v>
      </c>
      <c r="I25" s="19">
        <v>42.664000000000001</v>
      </c>
      <c r="J25" s="124">
        <v>34.795000000000002</v>
      </c>
      <c r="K25" s="124">
        <v>3572.7420000000002</v>
      </c>
      <c r="L25" s="125">
        <f t="shared" si="11"/>
        <v>1.3306719506692678E-3</v>
      </c>
      <c r="M25" s="126">
        <f t="shared" si="12"/>
        <v>4.9872685630798094E-2</v>
      </c>
      <c r="N25" s="125">
        <f t="shared" si="13"/>
        <v>5.0999999999999997E-2</v>
      </c>
      <c r="O25" s="10">
        <f t="shared" si="14"/>
        <v>0.34</v>
      </c>
      <c r="P25" s="25">
        <f t="shared" si="15"/>
        <v>5</v>
      </c>
      <c r="Q25" s="127">
        <f>ROUND((0.8*'Side MDB'!W25+0.2*'Side Pole'!N25),3)</f>
        <v>6.0999999999999999E-2</v>
      </c>
      <c r="R25" s="127">
        <f t="shared" si="16"/>
        <v>0.41</v>
      </c>
      <c r="S25" s="25">
        <f t="shared" si="17"/>
        <v>5</v>
      </c>
      <c r="T25" s="127">
        <f>ROUND(((0.8*'Side MDB'!W25+0.2*'Side Pole'!N25)+(IF('Side MDB'!X25="N/A",(0.8*'Side MDB'!W25+0.2*'Side Pole'!N25),'Side MDB'!X25)))/2,3)</f>
        <v>3.9E-2</v>
      </c>
      <c r="U25" s="127">
        <f t="shared" si="18"/>
        <v>0.26</v>
      </c>
      <c r="V25" s="25">
        <f t="shared" si="19"/>
        <v>5</v>
      </c>
      <c r="W25" s="23"/>
      <c r="X25" s="128"/>
      <c r="Y25" s="128"/>
      <c r="Z25" s="128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</row>
    <row r="26" spans="1:37" ht="13.9" customHeight="1">
      <c r="A26" s="121">
        <v>10324</v>
      </c>
      <c r="B26" s="121" t="s">
        <v>292</v>
      </c>
      <c r="C26" s="109" t="str">
        <f>Rollover!A26</f>
        <v>Dodge</v>
      </c>
      <c r="D26" s="109" t="str">
        <f>Rollover!B26</f>
        <v>Grand Caravan Van FWD</v>
      </c>
      <c r="E26" s="40" t="s">
        <v>173</v>
      </c>
      <c r="F26" s="122">
        <f>Rollover!C26</f>
        <v>2018</v>
      </c>
      <c r="G26" s="123">
        <v>367.01900000000001</v>
      </c>
      <c r="H26" s="19">
        <v>33.192</v>
      </c>
      <c r="I26" s="19">
        <v>51.094999999999999</v>
      </c>
      <c r="J26" s="124">
        <v>38.451999999999998</v>
      </c>
      <c r="K26" s="124">
        <v>4015.2109999999998</v>
      </c>
      <c r="L26" s="125">
        <f t="shared" si="11"/>
        <v>1.8288382915090915E-2</v>
      </c>
      <c r="M26" s="126">
        <f t="shared" si="12"/>
        <v>7.3699569710414525E-2</v>
      </c>
      <c r="N26" s="125">
        <f t="shared" si="13"/>
        <v>9.0999999999999998E-2</v>
      </c>
      <c r="O26" s="10">
        <f t="shared" si="14"/>
        <v>0.61</v>
      </c>
      <c r="P26" s="25">
        <f t="shared" si="15"/>
        <v>5</v>
      </c>
      <c r="Q26" s="127">
        <f>ROUND((0.8*'Side MDB'!W26+0.2*'Side Pole'!N26),3)</f>
        <v>6.6000000000000003E-2</v>
      </c>
      <c r="R26" s="127">
        <f t="shared" si="16"/>
        <v>0.44</v>
      </c>
      <c r="S26" s="25">
        <f t="shared" si="17"/>
        <v>5</v>
      </c>
      <c r="T26" s="127">
        <f>ROUND(((0.8*'Side MDB'!W26+0.2*'Side Pole'!N26)+(IF('Side MDB'!X26="N/A",(0.8*'Side MDB'!W26+0.2*'Side Pole'!N26),'Side MDB'!X26)))/2,3)</f>
        <v>7.5999999999999998E-2</v>
      </c>
      <c r="U26" s="127">
        <f t="shared" si="18"/>
        <v>0.51</v>
      </c>
      <c r="V26" s="25">
        <f t="shared" si="19"/>
        <v>5</v>
      </c>
      <c r="W26" s="23"/>
      <c r="X26" s="128"/>
      <c r="Y26" s="128"/>
      <c r="Z26" s="12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13.9" customHeight="1">
      <c r="A27" s="131">
        <v>10359</v>
      </c>
      <c r="B27" s="131" t="s">
        <v>310</v>
      </c>
      <c r="C27" s="109" t="str">
        <f>Rollover!A27</f>
        <v>Dodge</v>
      </c>
      <c r="D27" s="109" t="str">
        <f>Rollover!B27</f>
        <v>Journey SUV AWD</v>
      </c>
      <c r="E27" s="40" t="s">
        <v>170</v>
      </c>
      <c r="F27" s="122">
        <f>Rollover!C28</f>
        <v>2018</v>
      </c>
      <c r="G27" s="132">
        <v>249.65799999999999</v>
      </c>
      <c r="H27" s="29">
        <v>17.061</v>
      </c>
      <c r="I27" s="29">
        <v>34.597000000000001</v>
      </c>
      <c r="J27" s="133">
        <v>24.347000000000001</v>
      </c>
      <c r="K27" s="133">
        <v>3166.3420000000001</v>
      </c>
      <c r="L27" s="125">
        <f t="shared" si="11"/>
        <v>4.5115721230778172E-3</v>
      </c>
      <c r="M27" s="126">
        <f t="shared" si="12"/>
        <v>3.4584982592850734E-2</v>
      </c>
      <c r="N27" s="125">
        <f t="shared" si="13"/>
        <v>3.9E-2</v>
      </c>
      <c r="O27" s="10">
        <f t="shared" si="14"/>
        <v>0.26</v>
      </c>
      <c r="P27" s="25">
        <f t="shared" si="15"/>
        <v>5</v>
      </c>
      <c r="Q27" s="127">
        <f>ROUND((0.8*'Side MDB'!W27+0.2*'Side Pole'!N27),3)</f>
        <v>3.6999999999999998E-2</v>
      </c>
      <c r="R27" s="127">
        <f t="shared" si="16"/>
        <v>0.25</v>
      </c>
      <c r="S27" s="25">
        <f t="shared" si="17"/>
        <v>5</v>
      </c>
      <c r="T27" s="127">
        <f>ROUND(((0.8*'Side MDB'!W27+0.2*'Side Pole'!N27)+(IF('Side MDB'!X27="N/A",(0.8*'Side MDB'!W27+0.2*'Side Pole'!N27),'Side MDB'!X27)))/2,3)</f>
        <v>6.7000000000000004E-2</v>
      </c>
      <c r="U27" s="127">
        <f t="shared" si="18"/>
        <v>0.45</v>
      </c>
      <c r="V27" s="25">
        <f t="shared" si="19"/>
        <v>5</v>
      </c>
      <c r="W27" s="23"/>
      <c r="X27" s="128"/>
      <c r="Y27" s="128"/>
      <c r="Z27" s="12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</row>
    <row r="28" spans="1:37" ht="13.9" customHeight="1">
      <c r="A28" s="121">
        <v>10359</v>
      </c>
      <c r="B28" s="121" t="s">
        <v>310</v>
      </c>
      <c r="C28" s="109" t="str">
        <f>Rollover!A28</f>
        <v>Dodge</v>
      </c>
      <c r="D28" s="109" t="str">
        <f>Rollover!B28</f>
        <v>Journey SUV FWD</v>
      </c>
      <c r="E28" s="40" t="s">
        <v>170</v>
      </c>
      <c r="F28" s="122">
        <f>Rollover!C29</f>
        <v>2018</v>
      </c>
      <c r="G28" s="123">
        <v>249.65799999999999</v>
      </c>
      <c r="H28" s="19">
        <v>17.061</v>
      </c>
      <c r="I28" s="19">
        <v>34.597000000000001</v>
      </c>
      <c r="J28" s="124">
        <v>24.347000000000001</v>
      </c>
      <c r="K28" s="124">
        <v>3166.3420000000001</v>
      </c>
      <c r="L28" s="125">
        <f t="shared" si="11"/>
        <v>4.5115721230778172E-3</v>
      </c>
      <c r="M28" s="126">
        <f t="shared" si="12"/>
        <v>3.4584982592850734E-2</v>
      </c>
      <c r="N28" s="125">
        <f t="shared" si="13"/>
        <v>3.9E-2</v>
      </c>
      <c r="O28" s="10">
        <f t="shared" si="14"/>
        <v>0.26</v>
      </c>
      <c r="P28" s="25">
        <f t="shared" si="15"/>
        <v>5</v>
      </c>
      <c r="Q28" s="127">
        <f>ROUND((0.8*'Side MDB'!W28+0.2*'Side Pole'!N28),3)</f>
        <v>3.6999999999999998E-2</v>
      </c>
      <c r="R28" s="127">
        <f t="shared" si="16"/>
        <v>0.25</v>
      </c>
      <c r="S28" s="25">
        <f t="shared" si="17"/>
        <v>5</v>
      </c>
      <c r="T28" s="127">
        <f>ROUND(((0.8*'Side MDB'!W28+0.2*'Side Pole'!N28)+(IF('Side MDB'!X28="N/A",(0.8*'Side MDB'!W28+0.2*'Side Pole'!N28),'Side MDB'!X28)))/2,3)</f>
        <v>6.7000000000000004E-2</v>
      </c>
      <c r="U28" s="127">
        <f t="shared" si="18"/>
        <v>0.45</v>
      </c>
      <c r="V28" s="25">
        <f t="shared" si="19"/>
        <v>5</v>
      </c>
      <c r="W28" s="23"/>
      <c r="X28" s="128"/>
      <c r="Y28" s="128"/>
      <c r="Z28" s="12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37" ht="13.9" customHeight="1">
      <c r="A29" s="131">
        <v>10352</v>
      </c>
      <c r="B29" s="131" t="s">
        <v>303</v>
      </c>
      <c r="C29" s="109" t="str">
        <f>Rollover!A29</f>
        <v>Ford</v>
      </c>
      <c r="D29" s="109" t="str">
        <f>Rollover!B29</f>
        <v>EcoSport SUV AWD</v>
      </c>
      <c r="E29" s="135" t="s">
        <v>173</v>
      </c>
      <c r="F29" s="122">
        <f>Rollover!C29</f>
        <v>2018</v>
      </c>
      <c r="G29" s="132">
        <v>214.94399999999999</v>
      </c>
      <c r="H29" s="29">
        <v>14.848000000000001</v>
      </c>
      <c r="I29" s="29">
        <v>37.442999999999998</v>
      </c>
      <c r="J29" s="133">
        <v>12.505000000000001</v>
      </c>
      <c r="K29" s="133">
        <v>2442.0830000000001</v>
      </c>
      <c r="L29" s="125">
        <f t="shared" si="11"/>
        <v>2.4502822754784996E-3</v>
      </c>
      <c r="M29" s="126">
        <f t="shared" si="12"/>
        <v>1.781144662555496E-2</v>
      </c>
      <c r="N29" s="125">
        <f t="shared" si="13"/>
        <v>0.02</v>
      </c>
      <c r="O29" s="10">
        <f t="shared" si="14"/>
        <v>0.13</v>
      </c>
      <c r="P29" s="25">
        <f t="shared" si="15"/>
        <v>5</v>
      </c>
      <c r="Q29" s="127">
        <f>ROUND((0.8*'Side MDB'!W29+0.2*'Side Pole'!N29),3)</f>
        <v>3.5999999999999997E-2</v>
      </c>
      <c r="R29" s="127">
        <f t="shared" si="16"/>
        <v>0.24</v>
      </c>
      <c r="S29" s="25">
        <f t="shared" si="17"/>
        <v>5</v>
      </c>
      <c r="T29" s="127">
        <f>ROUND(((0.8*'Side MDB'!W29+0.2*'Side Pole'!N29)+(IF('Side MDB'!X29="N/A",(0.8*'Side MDB'!W29+0.2*'Side Pole'!N29),'Side MDB'!X29)))/2,3)</f>
        <v>3.5000000000000003E-2</v>
      </c>
      <c r="U29" s="127">
        <f t="shared" si="18"/>
        <v>0.23</v>
      </c>
      <c r="V29" s="25">
        <f t="shared" si="19"/>
        <v>5</v>
      </c>
      <c r="W29" s="23"/>
      <c r="X29" s="128"/>
      <c r="Y29" s="128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</row>
    <row r="30" spans="1:37" ht="13.9" customHeight="1">
      <c r="A30" s="131">
        <v>10352</v>
      </c>
      <c r="B30" s="131" t="s">
        <v>303</v>
      </c>
      <c r="C30" s="109" t="str">
        <f>Rollover!A30</f>
        <v>Ford</v>
      </c>
      <c r="D30" s="109" t="str">
        <f>Rollover!B30</f>
        <v>EcoSport SUV FWD</v>
      </c>
      <c r="E30" s="135" t="s">
        <v>173</v>
      </c>
      <c r="F30" s="122">
        <f>Rollover!C30</f>
        <v>2018</v>
      </c>
      <c r="G30" s="132">
        <v>214.94399999999999</v>
      </c>
      <c r="H30" s="29">
        <v>14.848000000000001</v>
      </c>
      <c r="I30" s="29">
        <v>37.442999999999998</v>
      </c>
      <c r="J30" s="133">
        <v>12.505000000000001</v>
      </c>
      <c r="K30" s="133">
        <v>2442.0830000000001</v>
      </c>
      <c r="L30" s="125">
        <f t="shared" si="11"/>
        <v>2.4502822754784996E-3</v>
      </c>
      <c r="M30" s="126">
        <f t="shared" si="12"/>
        <v>1.781144662555496E-2</v>
      </c>
      <c r="N30" s="125">
        <f t="shared" si="13"/>
        <v>0.02</v>
      </c>
      <c r="O30" s="10">
        <f t="shared" si="14"/>
        <v>0.13</v>
      </c>
      <c r="P30" s="25">
        <f t="shared" si="15"/>
        <v>5</v>
      </c>
      <c r="Q30" s="127">
        <f>ROUND((0.8*'Side MDB'!W30+0.2*'Side Pole'!N30),3)</f>
        <v>3.5999999999999997E-2</v>
      </c>
      <c r="R30" s="127">
        <f t="shared" si="16"/>
        <v>0.24</v>
      </c>
      <c r="S30" s="25">
        <f t="shared" si="17"/>
        <v>5</v>
      </c>
      <c r="T30" s="127">
        <f>ROUND(((0.8*'Side MDB'!W30+0.2*'Side Pole'!N30)+(IF('Side MDB'!X30="N/A",(0.8*'Side MDB'!W30+0.2*'Side Pole'!N30),'Side MDB'!X30)))/2,3)</f>
        <v>3.5000000000000003E-2</v>
      </c>
      <c r="U30" s="127">
        <f t="shared" si="18"/>
        <v>0.23</v>
      </c>
      <c r="V30" s="25">
        <f t="shared" si="19"/>
        <v>5</v>
      </c>
      <c r="W30" s="23"/>
      <c r="X30" s="128"/>
      <c r="Y30" s="128"/>
      <c r="Z30" s="128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</row>
    <row r="31" spans="1:37" ht="13.9" customHeight="1">
      <c r="A31" s="121">
        <v>10345</v>
      </c>
      <c r="B31" s="121" t="s">
        <v>296</v>
      </c>
      <c r="C31" s="109" t="str">
        <f>Rollover!A31</f>
        <v xml:space="preserve">Ford </v>
      </c>
      <c r="D31" s="109" t="str">
        <f>Rollover!B31</f>
        <v>Expedition SUV 2WD</v>
      </c>
      <c r="E31" s="40" t="s">
        <v>173</v>
      </c>
      <c r="F31" s="122">
        <f>Rollover!C31</f>
        <v>2018</v>
      </c>
      <c r="G31" s="123">
        <v>133.995</v>
      </c>
      <c r="H31" s="19">
        <v>20.491</v>
      </c>
      <c r="I31" s="19">
        <v>46.503999999999998</v>
      </c>
      <c r="J31" s="124">
        <v>17.082000000000001</v>
      </c>
      <c r="K31" s="124">
        <v>2533.098</v>
      </c>
      <c r="L31" s="125">
        <f t="shared" ref="L31:L37" si="20">NORMDIST(LN(G31),7.45231,0.73998,1)</f>
        <v>2.7808934826373125E-4</v>
      </c>
      <c r="M31" s="126">
        <f t="shared" ref="M31:M37" si="21">1/(1+EXP(6.3055-0.00094*K31))</f>
        <v>1.9371555067786699E-2</v>
      </c>
      <c r="N31" s="125">
        <f t="shared" ref="N31:N37" si="22">ROUND(1-(1-L31)*(1-M31),3)</f>
        <v>0.02</v>
      </c>
      <c r="O31" s="10">
        <f t="shared" ref="O31:O37" si="23">ROUND(N31/0.15,2)</f>
        <v>0.13</v>
      </c>
      <c r="P31" s="25">
        <f t="shared" ref="P31:P37" si="24">IF(O31&lt;0.67,5,IF(O31&lt;1,4,IF(O31&lt;1.33,3,IF(O31&lt;2.67,2,1))))</f>
        <v>5</v>
      </c>
      <c r="Q31" s="127">
        <f>ROUND((0.8*'Side MDB'!W31+0.2*'Side Pole'!N31),3)</f>
        <v>2.1999999999999999E-2</v>
      </c>
      <c r="R31" s="127">
        <f t="shared" ref="R31:R37" si="25">ROUND((Q31)/0.15,2)</f>
        <v>0.15</v>
      </c>
      <c r="S31" s="25">
        <f t="shared" ref="S31:S37" si="26">IF(R31&lt;0.67,5,IF(R31&lt;1,4,IF(R31&lt;1.33,3,IF(R31&lt;2.67,2,1))))</f>
        <v>5</v>
      </c>
      <c r="T31" s="127">
        <f>ROUND(((0.8*'Side MDB'!W31+0.2*'Side Pole'!N31)+(IF('Side MDB'!X31="N/A",(0.8*'Side MDB'!W31+0.2*'Side Pole'!N31),'Side MDB'!X31)))/2,3)</f>
        <v>1.7000000000000001E-2</v>
      </c>
      <c r="U31" s="127">
        <f t="shared" ref="U31:U37" si="27">ROUND((T31)/0.15,2)</f>
        <v>0.11</v>
      </c>
      <c r="V31" s="25">
        <f t="shared" ref="V31:V37" si="28">IF(U31&lt;0.67,5,IF(U31&lt;1,4,IF(U31&lt;1.33,3,IF(U31&lt;2.67,2,1))))</f>
        <v>5</v>
      </c>
      <c r="W31" s="23"/>
      <c r="X31" s="128"/>
      <c r="Y31" s="128"/>
      <c r="Z31" s="128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1:37" ht="13.9" customHeight="1">
      <c r="A32" s="131">
        <v>10345</v>
      </c>
      <c r="B32" s="121" t="s">
        <v>296</v>
      </c>
      <c r="C32" s="109" t="str">
        <f>Rollover!A32</f>
        <v>Ford</v>
      </c>
      <c r="D32" s="109" t="str">
        <f>Rollover!B32</f>
        <v>Expedition SUV 4WD</v>
      </c>
      <c r="E32" s="40" t="s">
        <v>173</v>
      </c>
      <c r="F32" s="122">
        <f>Rollover!C32</f>
        <v>2018</v>
      </c>
      <c r="G32" s="123">
        <v>133.995</v>
      </c>
      <c r="H32" s="19">
        <v>20.491</v>
      </c>
      <c r="I32" s="19">
        <v>46.503999999999998</v>
      </c>
      <c r="J32" s="124">
        <v>17.082000000000001</v>
      </c>
      <c r="K32" s="124">
        <v>2533.098</v>
      </c>
      <c r="L32" s="125">
        <f t="shared" si="20"/>
        <v>2.7808934826373125E-4</v>
      </c>
      <c r="M32" s="126">
        <f t="shared" si="21"/>
        <v>1.9371555067786699E-2</v>
      </c>
      <c r="N32" s="125">
        <f t="shared" si="22"/>
        <v>0.02</v>
      </c>
      <c r="O32" s="10">
        <f t="shared" si="23"/>
        <v>0.13</v>
      </c>
      <c r="P32" s="25">
        <f t="shared" si="24"/>
        <v>5</v>
      </c>
      <c r="Q32" s="127">
        <f>ROUND((0.8*'Side MDB'!W32+0.2*'Side Pole'!N32),3)</f>
        <v>2.1999999999999999E-2</v>
      </c>
      <c r="R32" s="127">
        <f t="shared" si="25"/>
        <v>0.15</v>
      </c>
      <c r="S32" s="25">
        <f t="shared" si="26"/>
        <v>5</v>
      </c>
      <c r="T32" s="127">
        <f>ROUND(((0.8*'Side MDB'!W32+0.2*'Side Pole'!N32)+(IF('Side MDB'!X32="N/A",(0.8*'Side MDB'!W32+0.2*'Side Pole'!N32),'Side MDB'!X32)))/2,3)</f>
        <v>1.7000000000000001E-2</v>
      </c>
      <c r="U32" s="127">
        <f t="shared" si="27"/>
        <v>0.11</v>
      </c>
      <c r="V32" s="25">
        <f t="shared" si="28"/>
        <v>5</v>
      </c>
      <c r="W32" s="23"/>
      <c r="X32" s="128"/>
      <c r="Y32" s="128"/>
      <c r="Z32" s="128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</row>
    <row r="33" spans="1:37" ht="13.9" customHeight="1">
      <c r="A33" s="121">
        <v>10345</v>
      </c>
      <c r="B33" s="121" t="s">
        <v>296</v>
      </c>
      <c r="C33" s="134" t="str">
        <f>Rollover!A33</f>
        <v xml:space="preserve">Ford </v>
      </c>
      <c r="D33" s="134" t="str">
        <f>Rollover!B33</f>
        <v>Expedition EL SUV 2WD</v>
      </c>
      <c r="E33" s="40" t="s">
        <v>173</v>
      </c>
      <c r="F33" s="122">
        <f>Rollover!C33</f>
        <v>2018</v>
      </c>
      <c r="G33" s="123">
        <v>133.995</v>
      </c>
      <c r="H33" s="19">
        <v>20.491</v>
      </c>
      <c r="I33" s="19">
        <v>46.503999999999998</v>
      </c>
      <c r="J33" s="124">
        <v>17.082000000000001</v>
      </c>
      <c r="K33" s="124">
        <v>2533.098</v>
      </c>
      <c r="L33" s="125">
        <f t="shared" si="20"/>
        <v>2.7808934826373125E-4</v>
      </c>
      <c r="M33" s="126">
        <f t="shared" si="21"/>
        <v>1.9371555067786699E-2</v>
      </c>
      <c r="N33" s="125">
        <f t="shared" si="22"/>
        <v>0.02</v>
      </c>
      <c r="O33" s="10">
        <f t="shared" si="23"/>
        <v>0.13</v>
      </c>
      <c r="P33" s="25">
        <f t="shared" si="24"/>
        <v>5</v>
      </c>
      <c r="Q33" s="127">
        <f>ROUND((0.8*'Side MDB'!W33+0.2*'Side Pole'!N33),3)</f>
        <v>2.1999999999999999E-2</v>
      </c>
      <c r="R33" s="127">
        <f t="shared" si="25"/>
        <v>0.15</v>
      </c>
      <c r="S33" s="25">
        <f t="shared" si="26"/>
        <v>5</v>
      </c>
      <c r="T33" s="127">
        <f>ROUND(((0.8*'Side MDB'!W33+0.2*'Side Pole'!N33)+(IF('Side MDB'!X33="N/A",(0.8*'Side MDB'!W33+0.2*'Side Pole'!N33),'Side MDB'!X33)))/2,3)</f>
        <v>1.7000000000000001E-2</v>
      </c>
      <c r="U33" s="127">
        <f t="shared" si="27"/>
        <v>0.11</v>
      </c>
      <c r="V33" s="25">
        <f t="shared" si="28"/>
        <v>5</v>
      </c>
      <c r="W33" s="23"/>
      <c r="X33" s="128"/>
      <c r="Y33" s="128"/>
      <c r="Z33" s="128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1:37" ht="13.9" customHeight="1">
      <c r="A34" s="131">
        <v>10345</v>
      </c>
      <c r="B34" s="121" t="s">
        <v>296</v>
      </c>
      <c r="C34" s="134" t="str">
        <f>Rollover!A34</f>
        <v xml:space="preserve">Ford </v>
      </c>
      <c r="D34" s="134" t="str">
        <f>Rollover!B34</f>
        <v>Expedition EL SUV 4WD</v>
      </c>
      <c r="E34" s="40" t="s">
        <v>173</v>
      </c>
      <c r="F34" s="122">
        <f>Rollover!C34</f>
        <v>2018</v>
      </c>
      <c r="G34" s="123">
        <v>133.995</v>
      </c>
      <c r="H34" s="19">
        <v>20.491</v>
      </c>
      <c r="I34" s="19">
        <v>46.503999999999998</v>
      </c>
      <c r="J34" s="124">
        <v>17.082000000000001</v>
      </c>
      <c r="K34" s="124">
        <v>2533.098</v>
      </c>
      <c r="L34" s="125">
        <f t="shared" si="20"/>
        <v>2.7808934826373125E-4</v>
      </c>
      <c r="M34" s="126">
        <f t="shared" si="21"/>
        <v>1.9371555067786699E-2</v>
      </c>
      <c r="N34" s="125">
        <f t="shared" si="22"/>
        <v>0.02</v>
      </c>
      <c r="O34" s="10">
        <f t="shared" si="23"/>
        <v>0.13</v>
      </c>
      <c r="P34" s="25">
        <f t="shared" si="24"/>
        <v>5</v>
      </c>
      <c r="Q34" s="127">
        <f>ROUND((0.8*'Side MDB'!W34+0.2*'Side Pole'!N34),3)</f>
        <v>2.1999999999999999E-2</v>
      </c>
      <c r="R34" s="127">
        <f t="shared" si="25"/>
        <v>0.15</v>
      </c>
      <c r="S34" s="25">
        <f t="shared" si="26"/>
        <v>5</v>
      </c>
      <c r="T34" s="127">
        <f>ROUND(((0.8*'Side MDB'!W34+0.2*'Side Pole'!N34)+(IF('Side MDB'!X34="N/A",(0.8*'Side MDB'!W34+0.2*'Side Pole'!N34),'Side MDB'!X34)))/2,3)</f>
        <v>1.7000000000000001E-2</v>
      </c>
      <c r="U34" s="127">
        <f t="shared" si="27"/>
        <v>0.11</v>
      </c>
      <c r="V34" s="25">
        <f t="shared" si="28"/>
        <v>5</v>
      </c>
      <c r="W34" s="23"/>
      <c r="X34" s="128"/>
      <c r="Y34" s="128"/>
      <c r="Z34" s="128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</row>
    <row r="35" spans="1:37" ht="13.9" customHeight="1">
      <c r="A35" s="121">
        <v>10345</v>
      </c>
      <c r="B35" s="121" t="s">
        <v>296</v>
      </c>
      <c r="C35" s="134" t="str">
        <f>Rollover!A35</f>
        <v>Lincoln</v>
      </c>
      <c r="D35" s="134" t="str">
        <f>Rollover!B35</f>
        <v>Navigator SUV 2WD</v>
      </c>
      <c r="E35" s="40" t="s">
        <v>173</v>
      </c>
      <c r="F35" s="122">
        <f>Rollover!C35</f>
        <v>2018</v>
      </c>
      <c r="G35" s="123">
        <v>133.995</v>
      </c>
      <c r="H35" s="19">
        <v>20.491</v>
      </c>
      <c r="I35" s="19">
        <v>46.503999999999998</v>
      </c>
      <c r="J35" s="124">
        <v>17.082000000000001</v>
      </c>
      <c r="K35" s="124">
        <v>2533.098</v>
      </c>
      <c r="L35" s="125">
        <f t="shared" si="20"/>
        <v>2.7808934826373125E-4</v>
      </c>
      <c r="M35" s="126">
        <f t="shared" si="21"/>
        <v>1.9371555067786699E-2</v>
      </c>
      <c r="N35" s="125">
        <f t="shared" si="22"/>
        <v>0.02</v>
      </c>
      <c r="O35" s="10">
        <f t="shared" si="23"/>
        <v>0.13</v>
      </c>
      <c r="P35" s="25">
        <f t="shared" si="24"/>
        <v>5</v>
      </c>
      <c r="Q35" s="127">
        <f>ROUND((0.8*'Side MDB'!W35+0.2*'Side Pole'!N35),3)</f>
        <v>2.1999999999999999E-2</v>
      </c>
      <c r="R35" s="127">
        <f t="shared" si="25"/>
        <v>0.15</v>
      </c>
      <c r="S35" s="25">
        <f t="shared" si="26"/>
        <v>5</v>
      </c>
      <c r="T35" s="127">
        <f>ROUND(((0.8*'Side MDB'!W35+0.2*'Side Pole'!N35)+(IF('Side MDB'!X35="N/A",(0.8*'Side MDB'!W35+0.2*'Side Pole'!N35),'Side MDB'!X35)))/2,3)</f>
        <v>1.7000000000000001E-2</v>
      </c>
      <c r="U35" s="127">
        <f t="shared" si="27"/>
        <v>0.11</v>
      </c>
      <c r="V35" s="25">
        <f t="shared" si="28"/>
        <v>5</v>
      </c>
      <c r="W35" s="23"/>
      <c r="X35" s="128"/>
      <c r="Y35" s="128"/>
      <c r="Z35" s="128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ht="13.9" customHeight="1">
      <c r="A36" s="131">
        <v>10345</v>
      </c>
      <c r="B36" s="121" t="s">
        <v>296</v>
      </c>
      <c r="C36" s="134" t="str">
        <f>Rollover!A36</f>
        <v>Lincoln</v>
      </c>
      <c r="D36" s="134" t="str">
        <f>Rollover!B36</f>
        <v>Navigator SUV 4WD</v>
      </c>
      <c r="E36" s="40" t="s">
        <v>173</v>
      </c>
      <c r="F36" s="122">
        <f>Rollover!C36</f>
        <v>2018</v>
      </c>
      <c r="G36" s="123">
        <v>133.995</v>
      </c>
      <c r="H36" s="19">
        <v>20.491</v>
      </c>
      <c r="I36" s="19">
        <v>46.503999999999998</v>
      </c>
      <c r="J36" s="124">
        <v>17.082000000000001</v>
      </c>
      <c r="K36" s="124">
        <v>2533.098</v>
      </c>
      <c r="L36" s="125">
        <f t="shared" si="20"/>
        <v>2.7808934826373125E-4</v>
      </c>
      <c r="M36" s="126">
        <f t="shared" si="21"/>
        <v>1.9371555067786699E-2</v>
      </c>
      <c r="N36" s="125">
        <f t="shared" si="22"/>
        <v>0.02</v>
      </c>
      <c r="O36" s="10">
        <f t="shared" si="23"/>
        <v>0.13</v>
      </c>
      <c r="P36" s="25">
        <f t="shared" si="24"/>
        <v>5</v>
      </c>
      <c r="Q36" s="127">
        <f>ROUND((0.8*'Side MDB'!W36+0.2*'Side Pole'!N36),3)</f>
        <v>2.1999999999999999E-2</v>
      </c>
      <c r="R36" s="127">
        <f t="shared" si="25"/>
        <v>0.15</v>
      </c>
      <c r="S36" s="25">
        <f t="shared" si="26"/>
        <v>5</v>
      </c>
      <c r="T36" s="127">
        <f>ROUND(((0.8*'Side MDB'!W36+0.2*'Side Pole'!N36)+(IF('Side MDB'!X36="N/A",(0.8*'Side MDB'!W36+0.2*'Side Pole'!N36),'Side MDB'!X36)))/2,3)</f>
        <v>1.7000000000000001E-2</v>
      </c>
      <c r="U36" s="127">
        <f t="shared" si="27"/>
        <v>0.11</v>
      </c>
      <c r="V36" s="25">
        <f t="shared" si="28"/>
        <v>5</v>
      </c>
      <c r="W36" s="23"/>
      <c r="X36" s="128"/>
      <c r="Y36" s="128"/>
      <c r="Z36" s="128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ht="13.9" customHeight="1">
      <c r="A37" s="121">
        <v>10345</v>
      </c>
      <c r="B37" s="121" t="s">
        <v>296</v>
      </c>
      <c r="C37" s="134" t="str">
        <f>Rollover!A37</f>
        <v>Lincoln</v>
      </c>
      <c r="D37" s="134" t="str">
        <f>Rollover!B37</f>
        <v>Navigator EL SUV 2WD</v>
      </c>
      <c r="E37" s="40" t="s">
        <v>173</v>
      </c>
      <c r="F37" s="122">
        <f>Rollover!C37</f>
        <v>2018</v>
      </c>
      <c r="G37" s="123">
        <v>133.995</v>
      </c>
      <c r="H37" s="19">
        <v>20.491</v>
      </c>
      <c r="I37" s="19">
        <v>46.503999999999998</v>
      </c>
      <c r="J37" s="124">
        <v>17.082000000000001</v>
      </c>
      <c r="K37" s="124">
        <v>2533.098</v>
      </c>
      <c r="L37" s="125">
        <f t="shared" si="20"/>
        <v>2.7808934826373125E-4</v>
      </c>
      <c r="M37" s="126">
        <f t="shared" si="21"/>
        <v>1.9371555067786699E-2</v>
      </c>
      <c r="N37" s="125">
        <f t="shared" si="22"/>
        <v>0.02</v>
      </c>
      <c r="O37" s="10">
        <f t="shared" si="23"/>
        <v>0.13</v>
      </c>
      <c r="P37" s="25">
        <f t="shared" si="24"/>
        <v>5</v>
      </c>
      <c r="Q37" s="127">
        <f>ROUND((0.8*'Side MDB'!W37+0.2*'Side Pole'!N37),3)</f>
        <v>2.1999999999999999E-2</v>
      </c>
      <c r="R37" s="127">
        <f t="shared" si="25"/>
        <v>0.15</v>
      </c>
      <c r="S37" s="25">
        <f t="shared" si="26"/>
        <v>5</v>
      </c>
      <c r="T37" s="127">
        <f>ROUND(((0.8*'Side MDB'!W37+0.2*'Side Pole'!N37)+(IF('Side MDB'!X37="N/A",(0.8*'Side MDB'!W37+0.2*'Side Pole'!N37),'Side MDB'!X37)))/2,3)</f>
        <v>1.7000000000000001E-2</v>
      </c>
      <c r="U37" s="127">
        <f t="shared" si="27"/>
        <v>0.11</v>
      </c>
      <c r="V37" s="25">
        <f t="shared" si="28"/>
        <v>5</v>
      </c>
      <c r="W37" s="23"/>
      <c r="X37" s="128"/>
      <c r="Y37" s="128"/>
      <c r="Z37" s="128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ht="13.9" customHeight="1">
      <c r="A38" s="131">
        <v>10345</v>
      </c>
      <c r="B38" s="121" t="s">
        <v>296</v>
      </c>
      <c r="C38" s="134" t="str">
        <f>Rollover!A38</f>
        <v>Lincoln</v>
      </c>
      <c r="D38" s="134" t="str">
        <f>Rollover!B38</f>
        <v>Navigator EL SUV 4WD</v>
      </c>
      <c r="E38" s="40" t="s">
        <v>173</v>
      </c>
      <c r="F38" s="122">
        <f>Rollover!C38</f>
        <v>2018</v>
      </c>
      <c r="G38" s="123">
        <v>133.995</v>
      </c>
      <c r="H38" s="19">
        <v>20.491</v>
      </c>
      <c r="I38" s="19">
        <v>46.503999999999998</v>
      </c>
      <c r="J38" s="124">
        <v>17.082000000000001</v>
      </c>
      <c r="K38" s="124">
        <v>2533.098</v>
      </c>
      <c r="L38" s="125">
        <f t="shared" si="11"/>
        <v>2.7808934826373125E-4</v>
      </c>
      <c r="M38" s="126">
        <f t="shared" si="12"/>
        <v>1.9371555067786699E-2</v>
      </c>
      <c r="N38" s="125">
        <f t="shared" si="13"/>
        <v>0.02</v>
      </c>
      <c r="O38" s="10">
        <f t="shared" si="14"/>
        <v>0.13</v>
      </c>
      <c r="P38" s="25">
        <f t="shared" si="15"/>
        <v>5</v>
      </c>
      <c r="Q38" s="127">
        <f>ROUND((0.8*'Side MDB'!W38+0.2*'Side Pole'!N38),3)</f>
        <v>2.1999999999999999E-2</v>
      </c>
      <c r="R38" s="127">
        <f t="shared" si="16"/>
        <v>0.15</v>
      </c>
      <c r="S38" s="25">
        <f t="shared" si="17"/>
        <v>5</v>
      </c>
      <c r="T38" s="127">
        <f>ROUND(((0.8*'Side MDB'!W38+0.2*'Side Pole'!N38)+(IF('Side MDB'!X38="N/A",(0.8*'Side MDB'!W38+0.2*'Side Pole'!N38),'Side MDB'!X38)))/2,3)</f>
        <v>1.7000000000000001E-2</v>
      </c>
      <c r="U38" s="127">
        <f t="shared" si="18"/>
        <v>0.11</v>
      </c>
      <c r="V38" s="25">
        <f t="shared" si="19"/>
        <v>5</v>
      </c>
      <c r="W38" s="23"/>
      <c r="X38" s="128"/>
      <c r="Y38" s="128"/>
      <c r="Z38" s="128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</row>
    <row r="39" spans="1:37" ht="13.9" customHeight="1">
      <c r="A39" s="121">
        <v>10171</v>
      </c>
      <c r="B39" s="121" t="s">
        <v>228</v>
      </c>
      <c r="C39" s="109" t="str">
        <f>Rollover!A39</f>
        <v>Ford</v>
      </c>
      <c r="D39" s="109" t="str">
        <f>Rollover!B39</f>
        <v>F-150 SuperCrew PU/CC 2WD</v>
      </c>
      <c r="E39" s="40" t="s">
        <v>170</v>
      </c>
      <c r="F39" s="122">
        <f>Rollover!C39</f>
        <v>2018</v>
      </c>
      <c r="G39" s="123">
        <v>218.64099999999999</v>
      </c>
      <c r="H39" s="19">
        <v>19.978999999999999</v>
      </c>
      <c r="I39" s="19">
        <v>35.962000000000003</v>
      </c>
      <c r="J39" s="124">
        <v>18.63</v>
      </c>
      <c r="K39" s="124">
        <v>1998.384</v>
      </c>
      <c r="L39" s="125">
        <f t="shared" si="11"/>
        <v>2.6317228553859478E-3</v>
      </c>
      <c r="M39" s="126">
        <f t="shared" si="12"/>
        <v>1.1808941725723162E-2</v>
      </c>
      <c r="N39" s="125">
        <f t="shared" si="13"/>
        <v>1.4E-2</v>
      </c>
      <c r="O39" s="10">
        <f t="shared" si="14"/>
        <v>0.09</v>
      </c>
      <c r="P39" s="25">
        <f t="shared" si="15"/>
        <v>5</v>
      </c>
      <c r="Q39" s="127">
        <f>ROUND((0.8*'Side MDB'!W39+0.2*'Side Pole'!N39),3)</f>
        <v>0.02</v>
      </c>
      <c r="R39" s="127">
        <f t="shared" si="16"/>
        <v>0.13</v>
      </c>
      <c r="S39" s="25">
        <f t="shared" si="17"/>
        <v>5</v>
      </c>
      <c r="T39" s="127">
        <f>ROUND(((0.8*'Side MDB'!W39+0.2*'Side Pole'!N39)+(IF('Side MDB'!X39="N/A",(0.8*'Side MDB'!W39+0.2*'Side Pole'!N39),'Side MDB'!X39)))/2,3)</f>
        <v>1.0999999999999999E-2</v>
      </c>
      <c r="U39" s="127">
        <f t="shared" si="18"/>
        <v>7.0000000000000007E-2</v>
      </c>
      <c r="V39" s="25">
        <f t="shared" si="19"/>
        <v>5</v>
      </c>
      <c r="W39" s="23"/>
      <c r="X39" s="128"/>
      <c r="Y39" s="128"/>
      <c r="Z39" s="128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</row>
    <row r="40" spans="1:37" ht="13.9" customHeight="1">
      <c r="A40" s="121">
        <v>10171</v>
      </c>
      <c r="B40" s="121" t="s">
        <v>228</v>
      </c>
      <c r="C40" s="109" t="str">
        <f>Rollover!A40</f>
        <v>Ford</v>
      </c>
      <c r="D40" s="109" t="str">
        <f>Rollover!B40</f>
        <v>F-150 SuperCrew PU/CC 4WD</v>
      </c>
      <c r="E40" s="40" t="s">
        <v>170</v>
      </c>
      <c r="F40" s="122">
        <f>Rollover!C40</f>
        <v>2018</v>
      </c>
      <c r="G40" s="123">
        <v>218.64099999999999</v>
      </c>
      <c r="H40" s="19">
        <v>19.978999999999999</v>
      </c>
      <c r="I40" s="19">
        <v>35.962000000000003</v>
      </c>
      <c r="J40" s="124">
        <v>18.63</v>
      </c>
      <c r="K40" s="124">
        <v>1998.384</v>
      </c>
      <c r="L40" s="125">
        <f t="shared" si="11"/>
        <v>2.6317228553859478E-3</v>
      </c>
      <c r="M40" s="126">
        <f t="shared" si="12"/>
        <v>1.1808941725723162E-2</v>
      </c>
      <c r="N40" s="125">
        <f t="shared" si="13"/>
        <v>1.4E-2</v>
      </c>
      <c r="O40" s="10">
        <f t="shared" si="14"/>
        <v>0.09</v>
      </c>
      <c r="P40" s="25">
        <f t="shared" si="15"/>
        <v>5</v>
      </c>
      <c r="Q40" s="127">
        <f>ROUND((0.8*'Side MDB'!W40+0.2*'Side Pole'!N40),3)</f>
        <v>0.02</v>
      </c>
      <c r="R40" s="127">
        <f t="shared" si="16"/>
        <v>0.13</v>
      </c>
      <c r="S40" s="25">
        <f t="shared" si="17"/>
        <v>5</v>
      </c>
      <c r="T40" s="127">
        <f>ROUND(((0.8*'Side MDB'!W40+0.2*'Side Pole'!N40)+(IF('Side MDB'!X40="N/A",(0.8*'Side MDB'!W40+0.2*'Side Pole'!N40),'Side MDB'!X40)))/2,3)</f>
        <v>1.0999999999999999E-2</v>
      </c>
      <c r="U40" s="127">
        <f t="shared" si="18"/>
        <v>7.0000000000000007E-2</v>
      </c>
      <c r="V40" s="25">
        <f t="shared" si="19"/>
        <v>5</v>
      </c>
      <c r="W40" s="23"/>
      <c r="X40" s="128"/>
      <c r="Y40" s="128"/>
      <c r="Z40" s="128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</row>
    <row r="41" spans="1:37" ht="13.9" customHeight="1">
      <c r="A41" s="121">
        <v>10163</v>
      </c>
      <c r="B41" s="121" t="s">
        <v>225</v>
      </c>
      <c r="C41" s="109" t="str">
        <f>Rollover!A41</f>
        <v>Ford</v>
      </c>
      <c r="D41" s="109" t="str">
        <f>Rollover!B41</f>
        <v>F-150 SuperCab PU/EC 2WD</v>
      </c>
      <c r="E41" s="40" t="s">
        <v>170</v>
      </c>
      <c r="F41" s="122">
        <f>Rollover!C41</f>
        <v>2018</v>
      </c>
      <c r="G41" s="123">
        <v>448.26600000000002</v>
      </c>
      <c r="H41" s="19">
        <v>21.637</v>
      </c>
      <c r="I41" s="19">
        <v>36.616999999999997</v>
      </c>
      <c r="J41" s="124">
        <v>18.109000000000002</v>
      </c>
      <c r="K41" s="124">
        <v>2161.0010000000002</v>
      </c>
      <c r="L41" s="125">
        <f t="shared" si="11"/>
        <v>3.4363083612308713E-2</v>
      </c>
      <c r="M41" s="126">
        <f t="shared" si="12"/>
        <v>1.3732544285267184E-2</v>
      </c>
      <c r="N41" s="125">
        <f t="shared" si="13"/>
        <v>4.8000000000000001E-2</v>
      </c>
      <c r="O41" s="10">
        <f t="shared" si="14"/>
        <v>0.32</v>
      </c>
      <c r="P41" s="25">
        <f t="shared" si="15"/>
        <v>5</v>
      </c>
      <c r="Q41" s="127">
        <f>ROUND((0.8*'Side MDB'!W41+0.2*'Side Pole'!N41),3)</f>
        <v>3.5000000000000003E-2</v>
      </c>
      <c r="R41" s="127">
        <f t="shared" si="16"/>
        <v>0.23</v>
      </c>
      <c r="S41" s="25">
        <f t="shared" si="17"/>
        <v>5</v>
      </c>
      <c r="T41" s="127">
        <f>ROUND(((0.8*'Side MDB'!W41+0.2*'Side Pole'!N41)+(IF('Side MDB'!X41="N/A",(0.8*'Side MDB'!W41+0.2*'Side Pole'!N41),'Side MDB'!X41)))/2,3)</f>
        <v>2.1000000000000001E-2</v>
      </c>
      <c r="U41" s="127">
        <f t="shared" si="18"/>
        <v>0.14000000000000001</v>
      </c>
      <c r="V41" s="25">
        <f t="shared" si="19"/>
        <v>5</v>
      </c>
      <c r="W41" s="23"/>
      <c r="X41" s="128"/>
      <c r="Y41" s="128"/>
      <c r="Z41" s="128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</row>
    <row r="42" spans="1:37" ht="13.9" customHeight="1">
      <c r="A42" s="121">
        <v>10163</v>
      </c>
      <c r="B42" s="121" t="s">
        <v>225</v>
      </c>
      <c r="C42" s="109" t="str">
        <f>Rollover!A42</f>
        <v>Ford</v>
      </c>
      <c r="D42" s="109" t="str">
        <f>Rollover!B42</f>
        <v>F-150 SuperCab PU/EC 4WD</v>
      </c>
      <c r="E42" s="40" t="s">
        <v>170</v>
      </c>
      <c r="F42" s="122">
        <f>Rollover!C42</f>
        <v>2018</v>
      </c>
      <c r="G42" s="123">
        <v>448.26600000000002</v>
      </c>
      <c r="H42" s="19">
        <v>21.637</v>
      </c>
      <c r="I42" s="19">
        <v>36.616999999999997</v>
      </c>
      <c r="J42" s="124">
        <v>18.109000000000002</v>
      </c>
      <c r="K42" s="124">
        <v>2161.0010000000002</v>
      </c>
      <c r="L42" s="125">
        <f t="shared" si="11"/>
        <v>3.4363083612308713E-2</v>
      </c>
      <c r="M42" s="126">
        <f t="shared" si="12"/>
        <v>1.3732544285267184E-2</v>
      </c>
      <c r="N42" s="125">
        <f t="shared" si="13"/>
        <v>4.8000000000000001E-2</v>
      </c>
      <c r="O42" s="10">
        <f t="shared" si="14"/>
        <v>0.32</v>
      </c>
      <c r="P42" s="25">
        <f t="shared" si="15"/>
        <v>5</v>
      </c>
      <c r="Q42" s="127">
        <f>ROUND((0.8*'Side MDB'!W42+0.2*'Side Pole'!N42),3)</f>
        <v>3.5000000000000003E-2</v>
      </c>
      <c r="R42" s="127">
        <f t="shared" si="16"/>
        <v>0.23</v>
      </c>
      <c r="S42" s="25">
        <f t="shared" si="17"/>
        <v>5</v>
      </c>
      <c r="T42" s="127">
        <f>ROUND(((0.8*'Side MDB'!W42+0.2*'Side Pole'!N42)+(IF('Side MDB'!X42="N/A",(0.8*'Side MDB'!W42+0.2*'Side Pole'!N42),'Side MDB'!X42)))/2,3)</f>
        <v>2.1000000000000001E-2</v>
      </c>
      <c r="U42" s="127">
        <f t="shared" si="18"/>
        <v>0.14000000000000001</v>
      </c>
      <c r="V42" s="25">
        <f t="shared" si="19"/>
        <v>5</v>
      </c>
      <c r="W42" s="23"/>
      <c r="X42" s="128"/>
      <c r="Y42" s="128"/>
      <c r="Z42" s="128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</row>
    <row r="43" spans="1:37" ht="13.9" customHeight="1">
      <c r="A43" s="121">
        <v>10163</v>
      </c>
      <c r="B43" s="121" t="s">
        <v>225</v>
      </c>
      <c r="C43" s="134" t="str">
        <f>Rollover!A43</f>
        <v>Ford</v>
      </c>
      <c r="D43" s="134" t="str">
        <f>Rollover!B43</f>
        <v>F-150 Regular Cab PU/RC 2WD</v>
      </c>
      <c r="E43" s="40" t="s">
        <v>170</v>
      </c>
      <c r="F43" s="122">
        <f>Rollover!C43</f>
        <v>2018</v>
      </c>
      <c r="G43" s="123">
        <v>448.26600000000002</v>
      </c>
      <c r="H43" s="19">
        <v>21.637</v>
      </c>
      <c r="I43" s="19">
        <v>36.616999999999997</v>
      </c>
      <c r="J43" s="124">
        <v>18.109000000000002</v>
      </c>
      <c r="K43" s="124">
        <v>2161.0010000000002</v>
      </c>
      <c r="L43" s="125">
        <f t="shared" si="11"/>
        <v>3.4363083612308713E-2</v>
      </c>
      <c r="M43" s="126">
        <f t="shared" si="12"/>
        <v>1.3732544285267184E-2</v>
      </c>
      <c r="N43" s="125">
        <f t="shared" si="13"/>
        <v>4.8000000000000001E-2</v>
      </c>
      <c r="O43" s="10">
        <f t="shared" si="14"/>
        <v>0.32</v>
      </c>
      <c r="P43" s="25">
        <f t="shared" si="15"/>
        <v>5</v>
      </c>
      <c r="Q43" s="127">
        <f>ROUND((0.8*'Side MDB'!W43+0.2*'Side Pole'!N43),3)</f>
        <v>3.5000000000000003E-2</v>
      </c>
      <c r="R43" s="127">
        <f t="shared" si="16"/>
        <v>0.23</v>
      </c>
      <c r="S43" s="25">
        <f t="shared" si="17"/>
        <v>5</v>
      </c>
      <c r="T43" s="127">
        <f>ROUND(((0.8*'Side MDB'!W43+0.2*'Side Pole'!N43)+(IF('Side MDB'!X43="N/A",(0.8*'Side MDB'!W43+0.2*'Side Pole'!N43),'Side MDB'!X43)))/2,3)</f>
        <v>3.5000000000000003E-2</v>
      </c>
      <c r="U43" s="127">
        <f t="shared" si="18"/>
        <v>0.23</v>
      </c>
      <c r="V43" s="25">
        <f t="shared" si="19"/>
        <v>5</v>
      </c>
      <c r="W43" s="23"/>
      <c r="X43" s="128"/>
      <c r="Y43" s="128"/>
      <c r="Z43" s="128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</row>
    <row r="44" spans="1:37" ht="13.9" customHeight="1">
      <c r="A44" s="121">
        <v>10163</v>
      </c>
      <c r="B44" s="121" t="s">
        <v>225</v>
      </c>
      <c r="C44" s="134" t="str">
        <f>Rollover!A44</f>
        <v>Ford</v>
      </c>
      <c r="D44" s="134" t="str">
        <f>Rollover!B44</f>
        <v>F-150 Regular Cab PU/RC 4WD</v>
      </c>
      <c r="E44" s="40" t="s">
        <v>170</v>
      </c>
      <c r="F44" s="122">
        <f>Rollover!C44</f>
        <v>2018</v>
      </c>
      <c r="G44" s="123">
        <v>448.26600000000002</v>
      </c>
      <c r="H44" s="19">
        <v>21.637</v>
      </c>
      <c r="I44" s="19">
        <v>36.616999999999997</v>
      </c>
      <c r="J44" s="124">
        <v>18.109000000000002</v>
      </c>
      <c r="K44" s="124">
        <v>2161.0010000000002</v>
      </c>
      <c r="L44" s="125">
        <f t="shared" si="11"/>
        <v>3.4363083612308713E-2</v>
      </c>
      <c r="M44" s="126">
        <f t="shared" si="12"/>
        <v>1.3732544285267184E-2</v>
      </c>
      <c r="N44" s="125">
        <f t="shared" si="13"/>
        <v>4.8000000000000001E-2</v>
      </c>
      <c r="O44" s="10">
        <f t="shared" si="14"/>
        <v>0.32</v>
      </c>
      <c r="P44" s="25">
        <f t="shared" si="15"/>
        <v>5</v>
      </c>
      <c r="Q44" s="127">
        <f>ROUND((0.8*'Side MDB'!W44+0.2*'Side Pole'!N44),3)</f>
        <v>3.5000000000000003E-2</v>
      </c>
      <c r="R44" s="127">
        <f t="shared" si="16"/>
        <v>0.23</v>
      </c>
      <c r="S44" s="25">
        <f t="shared" si="17"/>
        <v>5</v>
      </c>
      <c r="T44" s="127">
        <f>ROUND(((0.8*'Side MDB'!W44+0.2*'Side Pole'!N44)+(IF('Side MDB'!X44="N/A",(0.8*'Side MDB'!W44+0.2*'Side Pole'!N44),'Side MDB'!X44)))/2,3)</f>
        <v>3.5000000000000003E-2</v>
      </c>
      <c r="U44" s="127">
        <f t="shared" si="18"/>
        <v>0.23</v>
      </c>
      <c r="V44" s="25">
        <f t="shared" si="19"/>
        <v>5</v>
      </c>
      <c r="W44" s="23"/>
      <c r="X44" s="128"/>
      <c r="Y44" s="128"/>
      <c r="Z44" s="128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ht="13.9" customHeight="1">
      <c r="A45" s="121">
        <v>10354</v>
      </c>
      <c r="B45" s="121" t="s">
        <v>305</v>
      </c>
      <c r="C45" s="109" t="str">
        <f>Rollover!A45</f>
        <v>Ford</v>
      </c>
      <c r="D45" s="109" t="str">
        <f>Rollover!B45</f>
        <v>Fiesta 4DR FWD</v>
      </c>
      <c r="E45" s="40" t="s">
        <v>173</v>
      </c>
      <c r="F45" s="122">
        <f>Rollover!C45</f>
        <v>2018</v>
      </c>
      <c r="G45" s="123">
        <v>281.86</v>
      </c>
      <c r="H45" s="19">
        <v>24.675999999999998</v>
      </c>
      <c r="I45" s="19">
        <v>38.686999999999998</v>
      </c>
      <c r="J45" s="124">
        <v>19.946999999999999</v>
      </c>
      <c r="K45" s="124">
        <v>3199.9140000000002</v>
      </c>
      <c r="L45" s="125">
        <f t="shared" si="11"/>
        <v>7.1979942268854064E-3</v>
      </c>
      <c r="M45" s="126">
        <f t="shared" si="12"/>
        <v>3.5654273992187506E-2</v>
      </c>
      <c r="N45" s="125">
        <f t="shared" si="13"/>
        <v>4.2999999999999997E-2</v>
      </c>
      <c r="O45" s="10">
        <f t="shared" si="14"/>
        <v>0.28999999999999998</v>
      </c>
      <c r="P45" s="25">
        <f t="shared" si="15"/>
        <v>5</v>
      </c>
      <c r="Q45" s="127">
        <f>ROUND((0.8*'Side MDB'!W45+0.2*'Side Pole'!N45),3)</f>
        <v>0.104</v>
      </c>
      <c r="R45" s="127">
        <f t="shared" si="16"/>
        <v>0.69</v>
      </c>
      <c r="S45" s="25">
        <f t="shared" si="17"/>
        <v>4</v>
      </c>
      <c r="T45" s="127">
        <f>ROUND(((0.8*'Side MDB'!W45+0.2*'Side Pole'!N45)+(IF('Side MDB'!X45="N/A",(0.8*'Side MDB'!W45+0.2*'Side Pole'!N45),'Side MDB'!X45)))/2,3)</f>
        <v>0.104</v>
      </c>
      <c r="U45" s="127">
        <f t="shared" si="18"/>
        <v>0.69</v>
      </c>
      <c r="V45" s="25">
        <f t="shared" si="19"/>
        <v>4</v>
      </c>
      <c r="W45" s="23"/>
      <c r="X45" s="128"/>
      <c r="Y45" s="128"/>
      <c r="Z45" s="128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ht="13.9" customHeight="1">
      <c r="A46" s="121">
        <v>10354</v>
      </c>
      <c r="B46" s="121" t="s">
        <v>305</v>
      </c>
      <c r="C46" s="134" t="str">
        <f>Rollover!A46</f>
        <v>Ford</v>
      </c>
      <c r="D46" s="134" t="str">
        <f>Rollover!B46</f>
        <v>Fiesta 5HB FWD</v>
      </c>
      <c r="E46" s="40" t="s">
        <v>173</v>
      </c>
      <c r="F46" s="122">
        <f>Rollover!C46</f>
        <v>2018</v>
      </c>
      <c r="G46" s="123">
        <v>281.86</v>
      </c>
      <c r="H46" s="19">
        <v>24.675999999999998</v>
      </c>
      <c r="I46" s="19">
        <v>38.686999999999998</v>
      </c>
      <c r="J46" s="124">
        <v>19.946999999999999</v>
      </c>
      <c r="K46" s="124">
        <v>3199.9140000000002</v>
      </c>
      <c r="L46" s="125">
        <f t="shared" si="11"/>
        <v>7.1979942268854064E-3</v>
      </c>
      <c r="M46" s="126">
        <f t="shared" si="12"/>
        <v>3.5654273992187506E-2</v>
      </c>
      <c r="N46" s="125">
        <f t="shared" si="13"/>
        <v>4.2999999999999997E-2</v>
      </c>
      <c r="O46" s="10">
        <f t="shared" si="14"/>
        <v>0.28999999999999998</v>
      </c>
      <c r="P46" s="25">
        <f t="shared" si="15"/>
        <v>5</v>
      </c>
      <c r="Q46" s="127">
        <f>ROUND((0.8*'Side MDB'!W46+0.2*'Side Pole'!N46),3)</f>
        <v>0.104</v>
      </c>
      <c r="R46" s="127">
        <f t="shared" si="16"/>
        <v>0.69</v>
      </c>
      <c r="S46" s="25">
        <f t="shared" si="17"/>
        <v>4</v>
      </c>
      <c r="T46" s="127">
        <f>ROUND(((0.8*'Side MDB'!W46+0.2*'Side Pole'!N46)+(IF('Side MDB'!X46="N/A",(0.8*'Side MDB'!W46+0.2*'Side Pole'!N46),'Side MDB'!X46)))/2,3)</f>
        <v>0.104</v>
      </c>
      <c r="U46" s="127">
        <f t="shared" si="18"/>
        <v>0.69</v>
      </c>
      <c r="V46" s="25">
        <f t="shared" si="19"/>
        <v>4</v>
      </c>
      <c r="W46" s="23"/>
      <c r="X46" s="128"/>
      <c r="Y46" s="128"/>
      <c r="Z46" s="128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ht="13.9" customHeight="1">
      <c r="A47" s="121">
        <v>10184</v>
      </c>
      <c r="B47" s="121" t="s">
        <v>251</v>
      </c>
      <c r="C47" s="109" t="str">
        <f>Rollover!A47</f>
        <v>Ford</v>
      </c>
      <c r="D47" s="109" t="str">
        <f>Rollover!B47</f>
        <v>Mustang 2DR RWD</v>
      </c>
      <c r="E47" s="40" t="s">
        <v>173</v>
      </c>
      <c r="F47" s="122">
        <f>Rollover!C47</f>
        <v>2018</v>
      </c>
      <c r="G47" s="123">
        <v>513.495</v>
      </c>
      <c r="H47" s="19">
        <v>21.803000000000001</v>
      </c>
      <c r="I47" s="19">
        <v>38.613</v>
      </c>
      <c r="J47" s="124">
        <v>17.359000000000002</v>
      </c>
      <c r="K47" s="124">
        <v>2897.5569999999998</v>
      </c>
      <c r="L47" s="125">
        <f t="shared" si="11"/>
        <v>5.0854432762207941E-2</v>
      </c>
      <c r="M47" s="126">
        <f t="shared" si="12"/>
        <v>2.7072360270732936E-2</v>
      </c>
      <c r="N47" s="125">
        <f t="shared" si="13"/>
        <v>7.6999999999999999E-2</v>
      </c>
      <c r="O47" s="10">
        <f t="shared" si="14"/>
        <v>0.51</v>
      </c>
      <c r="P47" s="25">
        <f t="shared" si="15"/>
        <v>5</v>
      </c>
      <c r="Q47" s="127">
        <f>ROUND((0.8*'Side MDB'!W47+0.2*'Side Pole'!N47),3)</f>
        <v>4.1000000000000002E-2</v>
      </c>
      <c r="R47" s="127">
        <f t="shared" si="16"/>
        <v>0.27</v>
      </c>
      <c r="S47" s="25">
        <f t="shared" si="17"/>
        <v>5</v>
      </c>
      <c r="T47" s="127">
        <f>ROUND(((0.8*'Side MDB'!W47+0.2*'Side Pole'!N47)+(IF('Side MDB'!X47="N/A",(0.8*'Side MDB'!W47+0.2*'Side Pole'!N47),'Side MDB'!X47)))/2,3)</f>
        <v>5.3999999999999999E-2</v>
      </c>
      <c r="U47" s="127">
        <f t="shared" si="18"/>
        <v>0.36</v>
      </c>
      <c r="V47" s="25">
        <f t="shared" si="19"/>
        <v>5</v>
      </c>
      <c r="W47" s="23"/>
      <c r="X47" s="128"/>
      <c r="Y47" s="128"/>
      <c r="Z47" s="128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  <row r="48" spans="1:37" ht="13.9" customHeight="1">
      <c r="A48" s="121"/>
      <c r="B48" s="121"/>
      <c r="C48" s="134" t="str">
        <f>Rollover!A48</f>
        <v>Ford</v>
      </c>
      <c r="D48" s="134" t="str">
        <f>Rollover!B48</f>
        <v>Mustang GT350R 2DR RWD (2 seats)</v>
      </c>
      <c r="E48" s="40"/>
      <c r="F48" s="122">
        <f>Rollover!C48</f>
        <v>2018</v>
      </c>
      <c r="G48" s="123">
        <v>513.495</v>
      </c>
      <c r="H48" s="19">
        <v>21.803000000000001</v>
      </c>
      <c r="I48" s="19">
        <v>38.613</v>
      </c>
      <c r="J48" s="124">
        <v>17.359000000000002</v>
      </c>
      <c r="K48" s="124">
        <v>2897.5569999999998</v>
      </c>
      <c r="L48" s="125">
        <f t="shared" si="11"/>
        <v>5.0854432762207941E-2</v>
      </c>
      <c r="M48" s="126">
        <f t="shared" si="12"/>
        <v>2.7072360270732936E-2</v>
      </c>
      <c r="N48" s="125">
        <f t="shared" si="13"/>
        <v>7.6999999999999999E-2</v>
      </c>
      <c r="O48" s="10">
        <f t="shared" si="14"/>
        <v>0.51</v>
      </c>
      <c r="P48" s="25">
        <f t="shared" si="15"/>
        <v>5</v>
      </c>
      <c r="Q48" s="127">
        <f>ROUND((0.8*'Side MDB'!W48+0.2*'Side Pole'!N48),3)</f>
        <v>4.1000000000000002E-2</v>
      </c>
      <c r="R48" s="127">
        <f t="shared" si="16"/>
        <v>0.27</v>
      </c>
      <c r="S48" s="25">
        <f t="shared" si="17"/>
        <v>5</v>
      </c>
      <c r="T48" s="127">
        <f>ROUND(((0.8*'Side MDB'!W48+0.2*'Side Pole'!N48)+(IF('Side MDB'!X48="N/A",(0.8*'Side MDB'!W48+0.2*'Side Pole'!N48),'Side MDB'!X48)))/2,3)</f>
        <v>4.1000000000000002E-2</v>
      </c>
      <c r="U48" s="127">
        <f t="shared" si="18"/>
        <v>0.27</v>
      </c>
      <c r="V48" s="25">
        <f t="shared" si="19"/>
        <v>5</v>
      </c>
      <c r="W48" s="23"/>
      <c r="X48" s="128"/>
      <c r="Y48" s="128"/>
      <c r="Z48" s="128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</row>
    <row r="49" spans="1:37" ht="13.9" customHeight="1">
      <c r="A49" s="121">
        <v>8995</v>
      </c>
      <c r="B49" s="121" t="s">
        <v>314</v>
      </c>
      <c r="C49" s="109" t="str">
        <f>Rollover!A49</f>
        <v>Ford</v>
      </c>
      <c r="D49" s="109" t="str">
        <f>Rollover!B49</f>
        <v>Transit Wagon RWD (High roof) 15 pass</v>
      </c>
      <c r="E49" s="40" t="s">
        <v>94</v>
      </c>
      <c r="F49" s="122">
        <f>Rollover!C49</f>
        <v>2018</v>
      </c>
      <c r="G49" s="123">
        <v>329.47800000000001</v>
      </c>
      <c r="H49" s="19">
        <v>14.62</v>
      </c>
      <c r="I49" s="19">
        <v>39.817999999999998</v>
      </c>
      <c r="J49" s="124">
        <v>22.263000000000002</v>
      </c>
      <c r="K49" s="124">
        <v>3011.241</v>
      </c>
      <c r="L49" s="125">
        <f t="shared" si="11"/>
        <v>1.2666808890806527E-2</v>
      </c>
      <c r="M49" s="126">
        <f t="shared" si="12"/>
        <v>3.0033926764632565E-2</v>
      </c>
      <c r="N49" s="125">
        <f t="shared" si="13"/>
        <v>4.2000000000000003E-2</v>
      </c>
      <c r="O49" s="10">
        <f t="shared" si="14"/>
        <v>0.28000000000000003</v>
      </c>
      <c r="P49" s="25">
        <f t="shared" si="15"/>
        <v>5</v>
      </c>
      <c r="Q49" s="127">
        <f>ROUND((0.8*'Side MDB'!W49+0.2*'Side Pole'!N49),3)</f>
        <v>2.3E-2</v>
      </c>
      <c r="R49" s="127">
        <f t="shared" si="16"/>
        <v>0.15</v>
      </c>
      <c r="S49" s="25">
        <f t="shared" si="17"/>
        <v>5</v>
      </c>
      <c r="T49" s="127">
        <f>ROUND(((0.8*'Side MDB'!W49+0.2*'Side Pole'!N49)+(IF('Side MDB'!X49="N/A",(0.8*'Side MDB'!W49+0.2*'Side Pole'!N49),'Side MDB'!X49)))/2,3)</f>
        <v>1.6E-2</v>
      </c>
      <c r="U49" s="127">
        <f t="shared" si="18"/>
        <v>0.11</v>
      </c>
      <c r="V49" s="25">
        <f t="shared" si="19"/>
        <v>5</v>
      </c>
      <c r="W49" s="23"/>
      <c r="X49" s="128"/>
      <c r="Y49" s="128"/>
      <c r="Z49" s="128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</row>
    <row r="50" spans="1:37" ht="13.9" customHeight="1">
      <c r="A50" s="121">
        <v>8995</v>
      </c>
      <c r="B50" s="121" t="s">
        <v>314</v>
      </c>
      <c r="C50" s="109" t="str">
        <f>Rollover!A50</f>
        <v>Ford</v>
      </c>
      <c r="D50" s="109" t="str">
        <f>Rollover!B50</f>
        <v>Transit Wagon RWD (med roof) 12 pass</v>
      </c>
      <c r="E50" s="40" t="s">
        <v>94</v>
      </c>
      <c r="F50" s="122">
        <f>Rollover!C50</f>
        <v>2018</v>
      </c>
      <c r="G50" s="123">
        <v>329.47800000000001</v>
      </c>
      <c r="H50" s="19">
        <v>14.62</v>
      </c>
      <c r="I50" s="19">
        <v>39.817999999999998</v>
      </c>
      <c r="J50" s="124">
        <v>22.263000000000002</v>
      </c>
      <c r="K50" s="124">
        <v>3011.241</v>
      </c>
      <c r="L50" s="125">
        <f t="shared" si="11"/>
        <v>1.2666808890806527E-2</v>
      </c>
      <c r="M50" s="126">
        <f t="shared" si="12"/>
        <v>3.0033926764632565E-2</v>
      </c>
      <c r="N50" s="125">
        <f t="shared" si="13"/>
        <v>4.2000000000000003E-2</v>
      </c>
      <c r="O50" s="10">
        <f t="shared" si="14"/>
        <v>0.28000000000000003</v>
      </c>
      <c r="P50" s="25">
        <f t="shared" si="15"/>
        <v>5</v>
      </c>
      <c r="Q50" s="127">
        <f>ROUND((0.8*'Side MDB'!W50+0.2*'Side Pole'!N50),3)</f>
        <v>2.3E-2</v>
      </c>
      <c r="R50" s="127">
        <f t="shared" si="16"/>
        <v>0.15</v>
      </c>
      <c r="S50" s="25">
        <f t="shared" si="17"/>
        <v>5</v>
      </c>
      <c r="T50" s="127">
        <f>ROUND(((0.8*'Side MDB'!W50+0.2*'Side Pole'!N50)+(IF('Side MDB'!X50="N/A",(0.8*'Side MDB'!W50+0.2*'Side Pole'!N50),'Side MDB'!X50)))/2,3)</f>
        <v>1.6E-2</v>
      </c>
      <c r="U50" s="127">
        <f t="shared" si="18"/>
        <v>0.11</v>
      </c>
      <c r="V50" s="25">
        <f t="shared" si="19"/>
        <v>5</v>
      </c>
      <c r="W50" s="23"/>
      <c r="X50" s="128"/>
      <c r="Y50" s="128"/>
      <c r="Z50" s="128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</row>
    <row r="51" spans="1:37" ht="13.9" customHeight="1">
      <c r="A51" s="121">
        <v>8995</v>
      </c>
      <c r="B51" s="121" t="s">
        <v>314</v>
      </c>
      <c r="C51" s="109" t="str">
        <f>Rollover!A51</f>
        <v>Ford</v>
      </c>
      <c r="D51" s="109" t="str">
        <f>Rollover!B51</f>
        <v>Transit Wagon RWD (low roof) 15 pass</v>
      </c>
      <c r="E51" s="40" t="s">
        <v>94</v>
      </c>
      <c r="F51" s="122">
        <f>Rollover!C51</f>
        <v>2018</v>
      </c>
      <c r="G51" s="123">
        <v>329.47800000000001</v>
      </c>
      <c r="H51" s="19">
        <v>14.62</v>
      </c>
      <c r="I51" s="19">
        <v>39.817999999999998</v>
      </c>
      <c r="J51" s="124">
        <v>22.263000000000002</v>
      </c>
      <c r="K51" s="124">
        <v>3011.241</v>
      </c>
      <c r="L51" s="125">
        <f t="shared" si="11"/>
        <v>1.2666808890806527E-2</v>
      </c>
      <c r="M51" s="126">
        <f t="shared" si="12"/>
        <v>3.0033926764632565E-2</v>
      </c>
      <c r="N51" s="125">
        <f t="shared" si="13"/>
        <v>4.2000000000000003E-2</v>
      </c>
      <c r="O51" s="10">
        <f t="shared" si="14"/>
        <v>0.28000000000000003</v>
      </c>
      <c r="P51" s="25">
        <f t="shared" si="15"/>
        <v>5</v>
      </c>
      <c r="Q51" s="127">
        <f>ROUND((0.8*'Side MDB'!W51+0.2*'Side Pole'!N51),3)</f>
        <v>2.3E-2</v>
      </c>
      <c r="R51" s="127">
        <f t="shared" si="16"/>
        <v>0.15</v>
      </c>
      <c r="S51" s="25">
        <f t="shared" si="17"/>
        <v>5</v>
      </c>
      <c r="T51" s="127">
        <f>ROUND(((0.8*'Side MDB'!W51+0.2*'Side Pole'!N51)+(IF('Side MDB'!X51="N/A",(0.8*'Side MDB'!W51+0.2*'Side Pole'!N51),'Side MDB'!X51)))/2,3)</f>
        <v>1.6E-2</v>
      </c>
      <c r="U51" s="127">
        <f t="shared" si="18"/>
        <v>0.11</v>
      </c>
      <c r="V51" s="25">
        <f t="shared" si="19"/>
        <v>5</v>
      </c>
      <c r="W51" s="23"/>
      <c r="X51" s="128"/>
      <c r="Y51" s="128"/>
      <c r="Z51" s="128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</row>
    <row r="52" spans="1:37" ht="13.9" customHeight="1">
      <c r="A52" s="131">
        <v>10192</v>
      </c>
      <c r="B52" s="131" t="s">
        <v>255</v>
      </c>
      <c r="C52" s="109" t="str">
        <f>Rollover!A52</f>
        <v>Honda</v>
      </c>
      <c r="D52" s="109" t="str">
        <f>Rollover!B52</f>
        <v>Accord 4DR FWD</v>
      </c>
      <c r="E52" s="40" t="s">
        <v>94</v>
      </c>
      <c r="F52" s="122">
        <f>Rollover!C52</f>
        <v>2018</v>
      </c>
      <c r="G52" s="132">
        <v>242.333</v>
      </c>
      <c r="H52" s="29">
        <v>15.936</v>
      </c>
      <c r="I52" s="29">
        <v>34.206000000000003</v>
      </c>
      <c r="J52" s="133">
        <v>16.289000000000001</v>
      </c>
      <c r="K52" s="133">
        <v>3364.0790000000002</v>
      </c>
      <c r="L52" s="125">
        <f>NORMDIST(LN(G52),7.45231,0.73998,1)</f>
        <v>4.007714330091376E-3</v>
      </c>
      <c r="M52" s="126">
        <f>1/(1+EXP(6.3055-0.00094*K52))</f>
        <v>4.1357448368975133E-2</v>
      </c>
      <c r="N52" s="125">
        <f>ROUND(1-(1-L52)*(1-M52),3)</f>
        <v>4.4999999999999998E-2</v>
      </c>
      <c r="O52" s="10">
        <f>ROUND(N52/0.15,2)</f>
        <v>0.3</v>
      </c>
      <c r="P52" s="25">
        <f>IF(O52&lt;0.67,5,IF(O52&lt;1,4,IF(O52&lt;1.33,3,IF(O52&lt;2.67,2,1))))</f>
        <v>5</v>
      </c>
      <c r="Q52" s="127">
        <f>ROUND((0.8*'Side MDB'!W52+0.2*'Side Pole'!N52),3)</f>
        <v>4.2000000000000003E-2</v>
      </c>
      <c r="R52" s="127">
        <f>ROUND((Q52)/0.15,2)</f>
        <v>0.28000000000000003</v>
      </c>
      <c r="S52" s="25">
        <f>IF(R52&lt;0.67,5,IF(R52&lt;1,4,IF(R52&lt;1.33,3,IF(R52&lt;2.67,2,1))))</f>
        <v>5</v>
      </c>
      <c r="T52" s="127">
        <f>ROUND(((0.8*'Side MDB'!W52+0.2*'Side Pole'!N52)+(IF('Side MDB'!X52="N/A",(0.8*'Side MDB'!W52+0.2*'Side Pole'!N52),'Side MDB'!X52)))/2,3)</f>
        <v>3.6999999999999998E-2</v>
      </c>
      <c r="U52" s="127">
        <f>ROUND((T52)/0.15,2)</f>
        <v>0.25</v>
      </c>
      <c r="V52" s="25">
        <f>IF(U52&lt;0.67,5,IF(U52&lt;1,4,IF(U52&lt;1.33,3,IF(U52&lt;2.67,2,1))))</f>
        <v>5</v>
      </c>
      <c r="W52" s="23"/>
      <c r="X52" s="128"/>
      <c r="Y52" s="128"/>
      <c r="Z52" s="128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</row>
    <row r="53" spans="1:37" ht="13.9" customHeight="1">
      <c r="A53" s="121">
        <v>10192</v>
      </c>
      <c r="B53" s="121" t="s">
        <v>255</v>
      </c>
      <c r="C53" s="134" t="str">
        <f>Rollover!A53</f>
        <v>Honda</v>
      </c>
      <c r="D53" s="134" t="str">
        <f>Rollover!B53</f>
        <v>Accord Hybrid 4DR FWD</v>
      </c>
      <c r="E53" s="40" t="s">
        <v>94</v>
      </c>
      <c r="F53" s="122">
        <f>Rollover!C53</f>
        <v>2018</v>
      </c>
      <c r="G53" s="132">
        <v>242.333</v>
      </c>
      <c r="H53" s="29">
        <v>15.936</v>
      </c>
      <c r="I53" s="29">
        <v>34.206000000000003</v>
      </c>
      <c r="J53" s="133">
        <v>16.289000000000001</v>
      </c>
      <c r="K53" s="133">
        <v>3364.0790000000002</v>
      </c>
      <c r="L53" s="125">
        <f t="shared" ref="L53" si="29">NORMDIST(LN(G53),7.45231,0.73998,1)</f>
        <v>4.007714330091376E-3</v>
      </c>
      <c r="M53" s="126">
        <f t="shared" ref="M53" si="30">1/(1+EXP(6.3055-0.00094*K53))</f>
        <v>4.1357448368975133E-2</v>
      </c>
      <c r="N53" s="125">
        <f t="shared" ref="N53" si="31">ROUND(1-(1-L53)*(1-M53),3)</f>
        <v>4.4999999999999998E-2</v>
      </c>
      <c r="O53" s="10">
        <f t="shared" ref="O53" si="32">ROUND(N53/0.15,2)</f>
        <v>0.3</v>
      </c>
      <c r="P53" s="25">
        <f t="shared" ref="P53" si="33">IF(O53&lt;0.67,5,IF(O53&lt;1,4,IF(O53&lt;1.33,3,IF(O53&lt;2.67,2,1))))</f>
        <v>5</v>
      </c>
      <c r="Q53" s="127">
        <f>ROUND((0.8*'Side MDB'!W53+0.2*'Side Pole'!N53),3)</f>
        <v>4.2000000000000003E-2</v>
      </c>
      <c r="R53" s="127">
        <f t="shared" ref="R53" si="34">ROUND((Q53)/0.15,2)</f>
        <v>0.28000000000000003</v>
      </c>
      <c r="S53" s="25">
        <f t="shared" ref="S53" si="35">IF(R53&lt;0.67,5,IF(R53&lt;1,4,IF(R53&lt;1.33,3,IF(R53&lt;2.67,2,1))))</f>
        <v>5</v>
      </c>
      <c r="T53" s="127">
        <f>ROUND(((0.8*'Side MDB'!W53+0.2*'Side Pole'!N53)+(IF('Side MDB'!X53="N/A",(0.8*'Side MDB'!W53+0.2*'Side Pole'!N53),'Side MDB'!X53)))/2,3)</f>
        <v>3.6999999999999998E-2</v>
      </c>
      <c r="U53" s="127">
        <f t="shared" ref="U53" si="36">ROUND((T53)/0.15,2)</f>
        <v>0.25</v>
      </c>
      <c r="V53" s="25">
        <f t="shared" ref="V53" si="37">IF(U53&lt;0.67,5,IF(U53&lt;1,4,IF(U53&lt;1.33,3,IF(U53&lt;2.67,2,1))))</f>
        <v>5</v>
      </c>
      <c r="W53" s="23"/>
      <c r="X53" s="128"/>
      <c r="Y53" s="128"/>
      <c r="Z53" s="128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</row>
    <row r="54" spans="1:37" ht="13.9" customHeight="1">
      <c r="A54" s="131">
        <v>10130</v>
      </c>
      <c r="B54" s="131" t="s">
        <v>96</v>
      </c>
      <c r="C54" s="109" t="str">
        <f>Rollover!A54</f>
        <v>Honda</v>
      </c>
      <c r="D54" s="109" t="str">
        <f>Rollover!B54</f>
        <v>Odyssey Van FWD</v>
      </c>
      <c r="E54" s="40" t="s">
        <v>94</v>
      </c>
      <c r="F54" s="122">
        <f>Rollover!C54</f>
        <v>2018</v>
      </c>
      <c r="G54" s="132">
        <v>368.584</v>
      </c>
      <c r="H54" s="29">
        <v>22.062000000000001</v>
      </c>
      <c r="I54" s="29">
        <v>41.451999999999998</v>
      </c>
      <c r="J54" s="133">
        <v>30.356000000000002</v>
      </c>
      <c r="K54" s="133">
        <v>2098.6880000000001</v>
      </c>
      <c r="L54" s="125">
        <f t="shared" si="11"/>
        <v>1.8547959962892113E-2</v>
      </c>
      <c r="M54" s="126">
        <f t="shared" si="12"/>
        <v>1.2961402012361992E-2</v>
      </c>
      <c r="N54" s="125">
        <f t="shared" si="13"/>
        <v>3.1E-2</v>
      </c>
      <c r="O54" s="10">
        <f t="shared" si="14"/>
        <v>0.21</v>
      </c>
      <c r="P54" s="25">
        <f t="shared" si="15"/>
        <v>5</v>
      </c>
      <c r="Q54" s="127">
        <f>ROUND((0.8*'Side MDB'!W54+0.2*'Side Pole'!N54),3)</f>
        <v>2.5000000000000001E-2</v>
      </c>
      <c r="R54" s="127">
        <f t="shared" si="16"/>
        <v>0.17</v>
      </c>
      <c r="S54" s="25">
        <f t="shared" si="17"/>
        <v>5</v>
      </c>
      <c r="T54" s="127">
        <f>ROUND(((0.8*'Side MDB'!W54+0.2*'Side Pole'!N54)+(IF('Side MDB'!X54="N/A",(0.8*'Side MDB'!W54+0.2*'Side Pole'!N54),'Side MDB'!X54)))/2,3)</f>
        <v>2.9000000000000001E-2</v>
      </c>
      <c r="U54" s="127">
        <f t="shared" si="18"/>
        <v>0.19</v>
      </c>
      <c r="V54" s="25">
        <f t="shared" si="19"/>
        <v>5</v>
      </c>
      <c r="W54" s="23"/>
      <c r="X54" s="128"/>
      <c r="Y54" s="128"/>
      <c r="Z54" s="128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</row>
    <row r="55" spans="1:37" ht="13.9" customHeight="1">
      <c r="A55" s="121">
        <v>10166</v>
      </c>
      <c r="B55" s="121" t="s">
        <v>221</v>
      </c>
      <c r="C55" s="109" t="str">
        <f>Rollover!A55</f>
        <v>Hyundai</v>
      </c>
      <c r="D55" s="109" t="str">
        <f>Rollover!B55</f>
        <v>Sante Fe SUV AWD</v>
      </c>
      <c r="E55" s="40" t="s">
        <v>94</v>
      </c>
      <c r="F55" s="122">
        <f>Rollover!C55</f>
        <v>2018</v>
      </c>
      <c r="G55" s="123">
        <v>266.83199999999999</v>
      </c>
      <c r="H55" s="19">
        <v>22.382000000000001</v>
      </c>
      <c r="I55" s="19">
        <v>48.04</v>
      </c>
      <c r="J55" s="124">
        <v>23.367999999999999</v>
      </c>
      <c r="K55" s="124">
        <v>2722.0430000000001</v>
      </c>
      <c r="L55" s="125">
        <f t="shared" si="11"/>
        <v>5.8465735790389156E-3</v>
      </c>
      <c r="M55" s="126">
        <f t="shared" si="12"/>
        <v>2.3049777611296982E-2</v>
      </c>
      <c r="N55" s="125">
        <f t="shared" si="13"/>
        <v>2.9000000000000001E-2</v>
      </c>
      <c r="O55" s="10">
        <f t="shared" si="14"/>
        <v>0.19</v>
      </c>
      <c r="P55" s="25">
        <f t="shared" si="15"/>
        <v>5</v>
      </c>
      <c r="Q55" s="127">
        <f>ROUND((0.8*'Side MDB'!W55+0.2*'Side Pole'!N55),3)</f>
        <v>4.2000000000000003E-2</v>
      </c>
      <c r="R55" s="127">
        <f t="shared" si="16"/>
        <v>0.28000000000000003</v>
      </c>
      <c r="S55" s="25">
        <f t="shared" si="17"/>
        <v>5</v>
      </c>
      <c r="T55" s="127">
        <f>ROUND(((0.8*'Side MDB'!W55+0.2*'Side Pole'!N55)+(IF('Side MDB'!X55="N/A",(0.8*'Side MDB'!W55+0.2*'Side Pole'!N55),'Side MDB'!X55)))/2,3)</f>
        <v>2.5999999999999999E-2</v>
      </c>
      <c r="U55" s="127">
        <f t="shared" si="18"/>
        <v>0.17</v>
      </c>
      <c r="V55" s="25">
        <f t="shared" si="19"/>
        <v>5</v>
      </c>
      <c r="W55" s="23"/>
      <c r="X55" s="128"/>
      <c r="Y55" s="128"/>
      <c r="Z55" s="128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</row>
    <row r="56" spans="1:37" ht="13.9" customHeight="1">
      <c r="A56" s="121">
        <v>10166</v>
      </c>
      <c r="B56" s="121" t="s">
        <v>221</v>
      </c>
      <c r="C56" s="109" t="str">
        <f>Rollover!A56</f>
        <v>Hyundai</v>
      </c>
      <c r="D56" s="109" t="str">
        <f>Rollover!B56</f>
        <v>Sante Fe SUV FWD</v>
      </c>
      <c r="E56" s="40" t="s">
        <v>94</v>
      </c>
      <c r="F56" s="122">
        <f>Rollover!C56</f>
        <v>2018</v>
      </c>
      <c r="G56" s="123">
        <v>266.83199999999999</v>
      </c>
      <c r="H56" s="19">
        <v>22.382000000000001</v>
      </c>
      <c r="I56" s="19">
        <v>48.04</v>
      </c>
      <c r="J56" s="124">
        <v>23.367999999999999</v>
      </c>
      <c r="K56" s="124">
        <v>2722.0430000000001</v>
      </c>
      <c r="L56" s="125">
        <f t="shared" si="11"/>
        <v>5.8465735790389156E-3</v>
      </c>
      <c r="M56" s="126">
        <f t="shared" si="12"/>
        <v>2.3049777611296982E-2</v>
      </c>
      <c r="N56" s="125">
        <f t="shared" si="13"/>
        <v>2.9000000000000001E-2</v>
      </c>
      <c r="O56" s="10">
        <f t="shared" si="14"/>
        <v>0.19</v>
      </c>
      <c r="P56" s="25">
        <f t="shared" si="15"/>
        <v>5</v>
      </c>
      <c r="Q56" s="127">
        <f>ROUND((0.8*'Side MDB'!W56+0.2*'Side Pole'!N56),3)</f>
        <v>4.2000000000000003E-2</v>
      </c>
      <c r="R56" s="127">
        <f t="shared" si="16"/>
        <v>0.28000000000000003</v>
      </c>
      <c r="S56" s="25">
        <f t="shared" si="17"/>
        <v>5</v>
      </c>
      <c r="T56" s="127">
        <f>ROUND(((0.8*'Side MDB'!W56+0.2*'Side Pole'!N56)+(IF('Side MDB'!X56="N/A",(0.8*'Side MDB'!W56+0.2*'Side Pole'!N56),'Side MDB'!X56)))/2,3)</f>
        <v>2.5999999999999999E-2</v>
      </c>
      <c r="U56" s="127">
        <f t="shared" si="18"/>
        <v>0.17</v>
      </c>
      <c r="V56" s="25">
        <f t="shared" si="19"/>
        <v>5</v>
      </c>
      <c r="W56" s="23"/>
      <c r="X56" s="128"/>
      <c r="Y56" s="128"/>
      <c r="Z56" s="128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</row>
    <row r="57" spans="1:37" ht="13.9" customHeight="1">
      <c r="A57" s="121">
        <v>10158</v>
      </c>
      <c r="B57" s="121" t="s">
        <v>214</v>
      </c>
      <c r="C57" s="109" t="str">
        <f>Rollover!A57</f>
        <v>Jeep</v>
      </c>
      <c r="D57" s="109" t="str">
        <f>Rollover!B57</f>
        <v>Compass SUV AWD</v>
      </c>
      <c r="E57" s="40" t="s">
        <v>215</v>
      </c>
      <c r="F57" s="122">
        <f>Rollover!C57</f>
        <v>2018</v>
      </c>
      <c r="G57" s="123">
        <v>355.43599999999998</v>
      </c>
      <c r="H57" s="19">
        <v>23.527000000000001</v>
      </c>
      <c r="I57" s="19">
        <v>39.417000000000002</v>
      </c>
      <c r="J57" s="124">
        <v>17.709</v>
      </c>
      <c r="K57" s="124">
        <v>2948.6880000000001</v>
      </c>
      <c r="L57" s="125">
        <f t="shared" si="11"/>
        <v>1.6429828562014498E-2</v>
      </c>
      <c r="M57" s="126">
        <f t="shared" si="12"/>
        <v>2.8367506694036173E-2</v>
      </c>
      <c r="N57" s="125">
        <f t="shared" si="13"/>
        <v>4.3999999999999997E-2</v>
      </c>
      <c r="O57" s="10">
        <f t="shared" si="14"/>
        <v>0.28999999999999998</v>
      </c>
      <c r="P57" s="25">
        <f t="shared" si="15"/>
        <v>5</v>
      </c>
      <c r="Q57" s="127">
        <f>ROUND((0.8*'Side MDB'!W57+0.2*'Side Pole'!N57),3)</f>
        <v>4.2000000000000003E-2</v>
      </c>
      <c r="R57" s="127">
        <f t="shared" si="16"/>
        <v>0.28000000000000003</v>
      </c>
      <c r="S57" s="25">
        <f t="shared" si="17"/>
        <v>5</v>
      </c>
      <c r="T57" s="127">
        <f>ROUND(((0.8*'Side MDB'!W57+0.2*'Side Pole'!N57)+(IF('Side MDB'!X57="N/A",(0.8*'Side MDB'!W57+0.2*'Side Pole'!N57),'Side MDB'!X57)))/2,3)</f>
        <v>6.0999999999999999E-2</v>
      </c>
      <c r="U57" s="127">
        <f t="shared" si="18"/>
        <v>0.41</v>
      </c>
      <c r="V57" s="25">
        <f t="shared" si="19"/>
        <v>5</v>
      </c>
      <c r="W57" s="23"/>
      <c r="X57" s="128"/>
      <c r="Y57" s="128"/>
      <c r="Z57" s="128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</row>
    <row r="58" spans="1:37" ht="13.9" customHeight="1">
      <c r="A58" s="121">
        <v>10158</v>
      </c>
      <c r="B58" s="121" t="s">
        <v>214</v>
      </c>
      <c r="C58" s="109" t="str">
        <f>Rollover!A58</f>
        <v>Jeep</v>
      </c>
      <c r="D58" s="109" t="str">
        <f>Rollover!B58</f>
        <v>Compass SUV FWD</v>
      </c>
      <c r="E58" s="40" t="s">
        <v>215</v>
      </c>
      <c r="F58" s="122">
        <f>Rollover!C58</f>
        <v>2018</v>
      </c>
      <c r="G58" s="123">
        <v>355.43599999999998</v>
      </c>
      <c r="H58" s="19">
        <v>23.527000000000001</v>
      </c>
      <c r="I58" s="19">
        <v>39.417000000000002</v>
      </c>
      <c r="J58" s="124">
        <v>17.709</v>
      </c>
      <c r="K58" s="124">
        <v>2948.6880000000001</v>
      </c>
      <c r="L58" s="125">
        <f t="shared" si="11"/>
        <v>1.6429828562014498E-2</v>
      </c>
      <c r="M58" s="126">
        <f t="shared" si="12"/>
        <v>2.8367506694036173E-2</v>
      </c>
      <c r="N58" s="125">
        <f t="shared" si="13"/>
        <v>4.3999999999999997E-2</v>
      </c>
      <c r="O58" s="10">
        <f t="shared" si="14"/>
        <v>0.28999999999999998</v>
      </c>
      <c r="P58" s="25">
        <f t="shared" si="15"/>
        <v>5</v>
      </c>
      <c r="Q58" s="127">
        <f>ROUND((0.8*'Side MDB'!W58+0.2*'Side Pole'!N58),3)</f>
        <v>4.2000000000000003E-2</v>
      </c>
      <c r="R58" s="127">
        <f t="shared" si="16"/>
        <v>0.28000000000000003</v>
      </c>
      <c r="S58" s="25">
        <f t="shared" si="17"/>
        <v>5</v>
      </c>
      <c r="T58" s="127">
        <f>ROUND(((0.8*'Side MDB'!W58+0.2*'Side Pole'!N58)+(IF('Side MDB'!X58="N/A",(0.8*'Side MDB'!W58+0.2*'Side Pole'!N58),'Side MDB'!X58)))/2,3)</f>
        <v>6.0999999999999999E-2</v>
      </c>
      <c r="U58" s="127">
        <f t="shared" si="18"/>
        <v>0.41</v>
      </c>
      <c r="V58" s="25">
        <f t="shared" si="19"/>
        <v>5</v>
      </c>
      <c r="W58" s="23"/>
      <c r="X58" s="128"/>
      <c r="Y58" s="128"/>
      <c r="Z58" s="128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</row>
    <row r="59" spans="1:37" ht="13.9" customHeight="1">
      <c r="A59" s="121">
        <v>7035</v>
      </c>
      <c r="B59" s="121" t="s">
        <v>280</v>
      </c>
      <c r="C59" s="109" t="str">
        <f>Rollover!A59</f>
        <v>Jeep</v>
      </c>
      <c r="D59" s="109" t="str">
        <f>Rollover!B59</f>
        <v>Grand Cherokee SUV 2WD</v>
      </c>
      <c r="E59" s="40" t="s">
        <v>215</v>
      </c>
      <c r="F59" s="122">
        <f>Rollover!C59</f>
        <v>2018</v>
      </c>
      <c r="G59" s="123">
        <v>181.59299999999999</v>
      </c>
      <c r="H59" s="19">
        <v>19.754999999999999</v>
      </c>
      <c r="I59" s="19">
        <v>27.992999999999999</v>
      </c>
      <c r="J59" s="124">
        <v>17.713000000000001</v>
      </c>
      <c r="K59" s="124">
        <v>2709.3449999999998</v>
      </c>
      <c r="L59" s="125">
        <f t="shared" si="11"/>
        <v>1.1775787562901927E-3</v>
      </c>
      <c r="M59" s="126">
        <f t="shared" si="12"/>
        <v>2.278251892716476E-2</v>
      </c>
      <c r="N59" s="125">
        <f t="shared" si="13"/>
        <v>2.4E-2</v>
      </c>
      <c r="O59" s="10">
        <f t="shared" si="14"/>
        <v>0.16</v>
      </c>
      <c r="P59" s="25">
        <f t="shared" si="15"/>
        <v>5</v>
      </c>
      <c r="Q59" s="127">
        <f>ROUND((0.8*'Side MDB'!W59+0.2*'Side Pole'!N59),3)</f>
        <v>7.1999999999999995E-2</v>
      </c>
      <c r="R59" s="127">
        <f t="shared" si="16"/>
        <v>0.48</v>
      </c>
      <c r="S59" s="25">
        <f t="shared" si="17"/>
        <v>5</v>
      </c>
      <c r="T59" s="127">
        <f>ROUND(((0.8*'Side MDB'!W59+0.2*'Side Pole'!N59)+(IF('Side MDB'!X59="N/A",(0.8*'Side MDB'!W59+0.2*'Side Pole'!N59),'Side MDB'!X59)))/2,3)</f>
        <v>4.8000000000000001E-2</v>
      </c>
      <c r="U59" s="127">
        <f t="shared" si="18"/>
        <v>0.32</v>
      </c>
      <c r="V59" s="25">
        <f t="shared" si="19"/>
        <v>5</v>
      </c>
      <c r="W59" s="23"/>
      <c r="X59" s="128"/>
      <c r="Y59" s="128"/>
      <c r="Z59" s="128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</row>
    <row r="60" spans="1:37" ht="13.9" customHeight="1">
      <c r="A60" s="121">
        <v>7035</v>
      </c>
      <c r="B60" s="121" t="s">
        <v>280</v>
      </c>
      <c r="C60" s="109" t="str">
        <f>Rollover!A60</f>
        <v>Jeep</v>
      </c>
      <c r="D60" s="109" t="str">
        <f>Rollover!B60</f>
        <v>Grand Cherokee SUV 4WD</v>
      </c>
      <c r="E60" s="40" t="s">
        <v>215</v>
      </c>
      <c r="F60" s="122">
        <f>Rollover!C60</f>
        <v>2018</v>
      </c>
      <c r="G60" s="123">
        <v>181.59299999999999</v>
      </c>
      <c r="H60" s="19">
        <v>19.754999999999999</v>
      </c>
      <c r="I60" s="19">
        <v>27.992999999999999</v>
      </c>
      <c r="J60" s="124">
        <v>17.713000000000001</v>
      </c>
      <c r="K60" s="124">
        <v>2709.3449999999998</v>
      </c>
      <c r="L60" s="125">
        <f t="shared" si="11"/>
        <v>1.1775787562901927E-3</v>
      </c>
      <c r="M60" s="126">
        <f t="shared" si="12"/>
        <v>2.278251892716476E-2</v>
      </c>
      <c r="N60" s="125">
        <f t="shared" si="13"/>
        <v>2.4E-2</v>
      </c>
      <c r="O60" s="10">
        <f t="shared" si="14"/>
        <v>0.16</v>
      </c>
      <c r="P60" s="25">
        <f t="shared" si="15"/>
        <v>5</v>
      </c>
      <c r="Q60" s="127">
        <f>ROUND((0.8*'Side MDB'!W60+0.2*'Side Pole'!N60),3)</f>
        <v>7.1999999999999995E-2</v>
      </c>
      <c r="R60" s="127">
        <f t="shared" si="16"/>
        <v>0.48</v>
      </c>
      <c r="S60" s="25">
        <f t="shared" si="17"/>
        <v>5</v>
      </c>
      <c r="T60" s="127">
        <f>ROUND(((0.8*'Side MDB'!W60+0.2*'Side Pole'!N60)+(IF('Side MDB'!X60="N/A",(0.8*'Side MDB'!W60+0.2*'Side Pole'!N60),'Side MDB'!X60)))/2,3)</f>
        <v>4.8000000000000001E-2</v>
      </c>
      <c r="U60" s="127">
        <f t="shared" si="18"/>
        <v>0.32</v>
      </c>
      <c r="V60" s="25">
        <f t="shared" si="19"/>
        <v>5</v>
      </c>
      <c r="W60" s="23"/>
      <c r="X60" s="128"/>
      <c r="Y60" s="128"/>
      <c r="Z60" s="128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</row>
    <row r="61" spans="1:37" ht="13.9" customHeight="1">
      <c r="A61" s="131">
        <v>9584</v>
      </c>
      <c r="B61" s="131" t="s">
        <v>321</v>
      </c>
      <c r="C61" s="109" t="str">
        <f>Rollover!A61</f>
        <v>Lexus</v>
      </c>
      <c r="D61" s="109" t="str">
        <f>Rollover!B61</f>
        <v>RX 350L AWD</v>
      </c>
      <c r="E61" s="40" t="s">
        <v>94</v>
      </c>
      <c r="F61" s="122">
        <f>Rollover!C61</f>
        <v>2018</v>
      </c>
      <c r="G61" s="132">
        <v>274.66899999999998</v>
      </c>
      <c r="H61" s="29">
        <v>17.404</v>
      </c>
      <c r="I61" s="29">
        <v>44.133000000000003</v>
      </c>
      <c r="J61" s="133">
        <v>23.085000000000001</v>
      </c>
      <c r="K61" s="133">
        <v>3046.7280000000001</v>
      </c>
      <c r="L61" s="125">
        <f t="shared" si="11"/>
        <v>6.5295672439673645E-3</v>
      </c>
      <c r="M61" s="126">
        <f t="shared" si="12"/>
        <v>3.1021086128331075E-2</v>
      </c>
      <c r="N61" s="125">
        <f t="shared" si="13"/>
        <v>3.6999999999999998E-2</v>
      </c>
      <c r="O61" s="10">
        <f t="shared" si="14"/>
        <v>0.25</v>
      </c>
      <c r="P61" s="25">
        <f t="shared" si="15"/>
        <v>5</v>
      </c>
      <c r="Q61" s="127">
        <f>ROUND((0.8*'Side MDB'!W61+0.2*'Side Pole'!N61),3)</f>
        <v>3.2000000000000001E-2</v>
      </c>
      <c r="R61" s="127">
        <f t="shared" si="16"/>
        <v>0.21</v>
      </c>
      <c r="S61" s="25">
        <f t="shared" si="17"/>
        <v>5</v>
      </c>
      <c r="T61" s="127">
        <f>ROUND(((0.8*'Side MDB'!W61+0.2*'Side Pole'!N61)+(IF('Side MDB'!X61="N/A",(0.8*'Side MDB'!W61+0.2*'Side Pole'!N61),'Side MDB'!X61)))/2,3)</f>
        <v>2.7E-2</v>
      </c>
      <c r="U61" s="127">
        <f t="shared" si="18"/>
        <v>0.18</v>
      </c>
      <c r="V61" s="25">
        <f t="shared" si="19"/>
        <v>5</v>
      </c>
      <c r="W61" s="23"/>
      <c r="X61" s="128"/>
      <c r="Y61" s="128"/>
      <c r="Z61" s="128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</row>
    <row r="62" spans="1:37" ht="13.9" customHeight="1">
      <c r="A62" s="131">
        <v>9584</v>
      </c>
      <c r="B62" s="131" t="s">
        <v>321</v>
      </c>
      <c r="C62" s="109" t="str">
        <f>Rollover!A62</f>
        <v>Lexus</v>
      </c>
      <c r="D62" s="109" t="str">
        <f>Rollover!B62</f>
        <v>RX 350L FWD</v>
      </c>
      <c r="E62" s="40" t="s">
        <v>94</v>
      </c>
      <c r="F62" s="122">
        <f>Rollover!C62</f>
        <v>2018</v>
      </c>
      <c r="G62" s="132">
        <v>274.66899999999998</v>
      </c>
      <c r="H62" s="29">
        <v>17.404</v>
      </c>
      <c r="I62" s="29">
        <v>44.133000000000003</v>
      </c>
      <c r="J62" s="133">
        <v>23.085000000000001</v>
      </c>
      <c r="K62" s="133">
        <v>3046.7280000000001</v>
      </c>
      <c r="L62" s="125">
        <f t="shared" si="11"/>
        <v>6.5295672439673645E-3</v>
      </c>
      <c r="M62" s="126">
        <f t="shared" si="12"/>
        <v>3.1021086128331075E-2</v>
      </c>
      <c r="N62" s="125">
        <f t="shared" si="13"/>
        <v>3.6999999999999998E-2</v>
      </c>
      <c r="O62" s="10">
        <f t="shared" si="14"/>
        <v>0.25</v>
      </c>
      <c r="P62" s="25">
        <f t="shared" si="15"/>
        <v>5</v>
      </c>
      <c r="Q62" s="127">
        <f>ROUND((0.8*'Side MDB'!W62+0.2*'Side Pole'!N62),3)</f>
        <v>3.2000000000000001E-2</v>
      </c>
      <c r="R62" s="127">
        <f t="shared" si="16"/>
        <v>0.21</v>
      </c>
      <c r="S62" s="25">
        <f t="shared" si="17"/>
        <v>5</v>
      </c>
      <c r="T62" s="127">
        <f>ROUND(((0.8*'Side MDB'!W62+0.2*'Side Pole'!N62)+(IF('Side MDB'!X62="N/A",(0.8*'Side MDB'!W62+0.2*'Side Pole'!N62),'Side MDB'!X62)))/2,3)</f>
        <v>2.7E-2</v>
      </c>
      <c r="U62" s="127">
        <f t="shared" si="18"/>
        <v>0.18</v>
      </c>
      <c r="V62" s="25">
        <f t="shared" si="19"/>
        <v>5</v>
      </c>
      <c r="W62" s="23"/>
      <c r="X62" s="128"/>
      <c r="Y62" s="128"/>
      <c r="Z62" s="128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</row>
    <row r="63" spans="1:37" ht="13.9" customHeight="1">
      <c r="A63" s="131">
        <v>9584</v>
      </c>
      <c r="B63" s="131" t="s">
        <v>321</v>
      </c>
      <c r="C63" s="109" t="str">
        <f>Rollover!A63</f>
        <v>Lexus</v>
      </c>
      <c r="D63" s="109" t="str">
        <f>Rollover!B63</f>
        <v>RX 450hL AWD</v>
      </c>
      <c r="E63" s="40" t="s">
        <v>94</v>
      </c>
      <c r="F63" s="122">
        <f>Rollover!C63</f>
        <v>2018</v>
      </c>
      <c r="G63" s="132">
        <v>274.66899999999998</v>
      </c>
      <c r="H63" s="29">
        <v>17.404</v>
      </c>
      <c r="I63" s="29">
        <v>44.133000000000003</v>
      </c>
      <c r="J63" s="133">
        <v>23.085000000000001</v>
      </c>
      <c r="K63" s="133">
        <v>3046.7280000000001</v>
      </c>
      <c r="L63" s="125">
        <f t="shared" si="11"/>
        <v>6.5295672439673645E-3</v>
      </c>
      <c r="M63" s="126">
        <f t="shared" si="12"/>
        <v>3.1021086128331075E-2</v>
      </c>
      <c r="N63" s="125">
        <f t="shared" si="13"/>
        <v>3.6999999999999998E-2</v>
      </c>
      <c r="O63" s="10">
        <f t="shared" si="14"/>
        <v>0.25</v>
      </c>
      <c r="P63" s="25">
        <f t="shared" si="15"/>
        <v>5</v>
      </c>
      <c r="Q63" s="127">
        <f>ROUND((0.8*'Side MDB'!W63+0.2*'Side Pole'!N63),3)</f>
        <v>3.2000000000000001E-2</v>
      </c>
      <c r="R63" s="127">
        <f t="shared" si="16"/>
        <v>0.21</v>
      </c>
      <c r="S63" s="25">
        <f t="shared" si="17"/>
        <v>5</v>
      </c>
      <c r="T63" s="127">
        <f>ROUND(((0.8*'Side MDB'!W63+0.2*'Side Pole'!N63)+(IF('Side MDB'!X63="N/A",(0.8*'Side MDB'!W63+0.2*'Side Pole'!N63),'Side MDB'!X63)))/2,3)</f>
        <v>2.7E-2</v>
      </c>
      <c r="U63" s="127">
        <f t="shared" si="18"/>
        <v>0.18</v>
      </c>
      <c r="V63" s="25">
        <f t="shared" si="19"/>
        <v>5</v>
      </c>
      <c r="W63" s="23"/>
      <c r="X63" s="128"/>
      <c r="Y63" s="128"/>
      <c r="Z63" s="128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</row>
    <row r="64" spans="1:37" ht="13.9" customHeight="1">
      <c r="A64" s="121">
        <v>10073</v>
      </c>
      <c r="B64" s="121" t="s">
        <v>268</v>
      </c>
      <c r="C64" s="109" t="str">
        <f>Rollover!A64</f>
        <v>Mazda</v>
      </c>
      <c r="D64" s="109" t="str">
        <f>Rollover!B64</f>
        <v>Mazda CX-5 SUV FWD (Later Release)</v>
      </c>
      <c r="E64" s="40" t="s">
        <v>173</v>
      </c>
      <c r="F64" s="122">
        <f>Rollover!C64</f>
        <v>2018</v>
      </c>
      <c r="G64" s="123">
        <v>449.27300000000002</v>
      </c>
      <c r="H64" s="19">
        <v>18.542000000000002</v>
      </c>
      <c r="I64" s="19">
        <v>31.645</v>
      </c>
      <c r="J64" s="124">
        <v>14.513999999999999</v>
      </c>
      <c r="K64" s="124">
        <v>1933.1379999999999</v>
      </c>
      <c r="L64" s="125">
        <f t="shared" si="11"/>
        <v>3.4594527574868451E-2</v>
      </c>
      <c r="M64" s="126">
        <f t="shared" si="12"/>
        <v>1.1114255005895473E-2</v>
      </c>
      <c r="N64" s="125">
        <f t="shared" si="13"/>
        <v>4.4999999999999998E-2</v>
      </c>
      <c r="O64" s="10">
        <f t="shared" si="14"/>
        <v>0.3</v>
      </c>
      <c r="P64" s="25">
        <f t="shared" si="15"/>
        <v>5</v>
      </c>
      <c r="Q64" s="127">
        <f>ROUND((0.8*'Side MDB'!W64+0.2*'Side Pole'!N64),3)</f>
        <v>2.9000000000000001E-2</v>
      </c>
      <c r="R64" s="127">
        <f t="shared" si="16"/>
        <v>0.19</v>
      </c>
      <c r="S64" s="25">
        <f t="shared" si="17"/>
        <v>5</v>
      </c>
      <c r="T64" s="127">
        <f>ROUND(((0.8*'Side MDB'!W64+0.2*'Side Pole'!N64)+(IF('Side MDB'!X64="N/A",(0.8*'Side MDB'!W64+0.2*'Side Pole'!N64),'Side MDB'!X64)))/2,3)</f>
        <v>2.4E-2</v>
      </c>
      <c r="U64" s="127">
        <f t="shared" si="18"/>
        <v>0.16</v>
      </c>
      <c r="V64" s="25">
        <f t="shared" si="19"/>
        <v>5</v>
      </c>
      <c r="W64" s="23"/>
      <c r="X64" s="128"/>
      <c r="Y64" s="128"/>
      <c r="Z64" s="128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</row>
    <row r="65" spans="1:37" ht="13.9" customHeight="1">
      <c r="A65" s="121">
        <v>10073</v>
      </c>
      <c r="B65" s="121" t="s">
        <v>268</v>
      </c>
      <c r="C65" s="109" t="str">
        <f>Rollover!A65</f>
        <v>Mazda</v>
      </c>
      <c r="D65" s="109" t="str">
        <f>Rollover!B65</f>
        <v>Mazda CX-5 SUV AWD (Later Release)</v>
      </c>
      <c r="E65" s="40" t="s">
        <v>173</v>
      </c>
      <c r="F65" s="122">
        <f>Rollover!C65</f>
        <v>2018</v>
      </c>
      <c r="G65" s="123">
        <v>449.27300000000002</v>
      </c>
      <c r="H65" s="19">
        <v>18.542000000000002</v>
      </c>
      <c r="I65" s="19">
        <v>31.645</v>
      </c>
      <c r="J65" s="124">
        <v>14.513999999999999</v>
      </c>
      <c r="K65" s="124">
        <v>1933.1379999999999</v>
      </c>
      <c r="L65" s="125">
        <f>NORMDIST(LN(G65),7.45231,0.73998,1)</f>
        <v>3.4594527574868451E-2</v>
      </c>
      <c r="M65" s="126">
        <f>1/(1+EXP(6.3055-0.00094*K65))</f>
        <v>1.1114255005895473E-2</v>
      </c>
      <c r="N65" s="125">
        <f>ROUND(1-(1-L65)*(1-M65),3)</f>
        <v>4.4999999999999998E-2</v>
      </c>
      <c r="O65" s="10">
        <f t="shared" si="14"/>
        <v>0.3</v>
      </c>
      <c r="P65" s="25">
        <f t="shared" si="15"/>
        <v>5</v>
      </c>
      <c r="Q65" s="127">
        <f>ROUND((0.8*'Side MDB'!W65+0.2*'Side Pole'!N65),3)</f>
        <v>2.9000000000000001E-2</v>
      </c>
      <c r="R65" s="127">
        <f t="shared" si="16"/>
        <v>0.19</v>
      </c>
      <c r="S65" s="25">
        <f t="shared" si="17"/>
        <v>5</v>
      </c>
      <c r="T65" s="127">
        <f>ROUND(((0.8*'Side MDB'!W65+0.2*'Side Pole'!N65)+(IF('Side MDB'!X65="N/A",(0.8*'Side MDB'!W65+0.2*'Side Pole'!N65),'Side MDB'!X65)))/2,3)</f>
        <v>2.4E-2</v>
      </c>
      <c r="U65" s="127">
        <f t="shared" si="18"/>
        <v>0.16</v>
      </c>
      <c r="V65" s="25">
        <f t="shared" si="19"/>
        <v>5</v>
      </c>
      <c r="W65" s="23"/>
      <c r="X65" s="128"/>
      <c r="Y65" s="128"/>
      <c r="Z65" s="128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</row>
    <row r="66" spans="1:37" ht="13.9" customHeight="1">
      <c r="A66" s="121">
        <v>10348</v>
      </c>
      <c r="B66" s="121" t="s">
        <v>299</v>
      </c>
      <c r="C66" s="109" t="str">
        <f>Rollover!A66</f>
        <v>Mazda</v>
      </c>
      <c r="D66" s="109" t="str">
        <f>Rollover!B66</f>
        <v>Mazda CX-9 SUV FWD</v>
      </c>
      <c r="E66" s="40" t="s">
        <v>94</v>
      </c>
      <c r="F66" s="122">
        <f>Rollover!C66</f>
        <v>2018</v>
      </c>
      <c r="G66" s="123">
        <v>248.73</v>
      </c>
      <c r="H66" s="19">
        <v>19.254999999999999</v>
      </c>
      <c r="I66" s="19">
        <v>35.286999999999999</v>
      </c>
      <c r="J66" s="124">
        <v>18.574000000000002</v>
      </c>
      <c r="K66" s="124">
        <v>2460.94</v>
      </c>
      <c r="L66" s="125">
        <f t="shared" si="11"/>
        <v>4.4456111998803236E-3</v>
      </c>
      <c r="M66" s="126">
        <f t="shared" si="12"/>
        <v>1.8124206441010461E-2</v>
      </c>
      <c r="N66" s="125">
        <f t="shared" si="13"/>
        <v>2.1999999999999999E-2</v>
      </c>
      <c r="O66" s="10">
        <f t="shared" si="14"/>
        <v>0.15</v>
      </c>
      <c r="P66" s="25">
        <f t="shared" si="15"/>
        <v>5</v>
      </c>
      <c r="Q66" s="127">
        <f>ROUND((0.8*'Side MDB'!W66+0.2*'Side Pole'!N66),3)</f>
        <v>0.02</v>
      </c>
      <c r="R66" s="127">
        <f t="shared" si="16"/>
        <v>0.13</v>
      </c>
      <c r="S66" s="25">
        <f t="shared" si="17"/>
        <v>5</v>
      </c>
      <c r="T66" s="127">
        <f>ROUND(((0.8*'Side MDB'!W66+0.2*'Side Pole'!N66)+(IF('Side MDB'!X66="N/A",(0.8*'Side MDB'!W66+0.2*'Side Pole'!N66),'Side MDB'!X66)))/2,3)</f>
        <v>2.1000000000000001E-2</v>
      </c>
      <c r="U66" s="127">
        <f t="shared" si="18"/>
        <v>0.14000000000000001</v>
      </c>
      <c r="V66" s="25">
        <f t="shared" si="19"/>
        <v>5</v>
      </c>
      <c r="W66" s="23"/>
      <c r="X66" s="128"/>
      <c r="Y66" s="128"/>
      <c r="Z66" s="128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</row>
    <row r="67" spans="1:37" ht="13.9" customHeight="1">
      <c r="A67" s="121">
        <v>10348</v>
      </c>
      <c r="B67" s="121" t="s">
        <v>299</v>
      </c>
      <c r="C67" s="109" t="str">
        <f>Rollover!A67</f>
        <v>Mazda</v>
      </c>
      <c r="D67" s="109" t="str">
        <f>Rollover!B67</f>
        <v>Mazda CX-9 SUV AWD</v>
      </c>
      <c r="E67" s="40" t="s">
        <v>94</v>
      </c>
      <c r="F67" s="122">
        <f>Rollover!C67</f>
        <v>2018</v>
      </c>
      <c r="G67" s="123">
        <v>248.73</v>
      </c>
      <c r="H67" s="19">
        <v>19.254999999999999</v>
      </c>
      <c r="I67" s="19">
        <v>35.286999999999999</v>
      </c>
      <c r="J67" s="124">
        <v>18.574000000000002</v>
      </c>
      <c r="K67" s="124">
        <v>2460.94</v>
      </c>
      <c r="L67" s="125">
        <f t="shared" si="11"/>
        <v>4.4456111998803236E-3</v>
      </c>
      <c r="M67" s="126">
        <f t="shared" si="12"/>
        <v>1.8124206441010461E-2</v>
      </c>
      <c r="N67" s="125">
        <f t="shared" si="13"/>
        <v>2.1999999999999999E-2</v>
      </c>
      <c r="O67" s="10">
        <f t="shared" si="14"/>
        <v>0.15</v>
      </c>
      <c r="P67" s="25">
        <f t="shared" si="15"/>
        <v>5</v>
      </c>
      <c r="Q67" s="127">
        <f>ROUND((0.8*'Side MDB'!W67+0.2*'Side Pole'!N67),3)</f>
        <v>0.02</v>
      </c>
      <c r="R67" s="127">
        <f t="shared" si="16"/>
        <v>0.13</v>
      </c>
      <c r="S67" s="25">
        <f t="shared" si="17"/>
        <v>5</v>
      </c>
      <c r="T67" s="127">
        <f>ROUND(((0.8*'Side MDB'!W67+0.2*'Side Pole'!N67)+(IF('Side MDB'!X67="N/A",(0.8*'Side MDB'!W67+0.2*'Side Pole'!N67),'Side MDB'!X67)))/2,3)</f>
        <v>2.1000000000000001E-2</v>
      </c>
      <c r="U67" s="127">
        <f t="shared" si="18"/>
        <v>0.14000000000000001</v>
      </c>
      <c r="V67" s="25">
        <f t="shared" si="19"/>
        <v>5</v>
      </c>
      <c r="W67" s="23"/>
      <c r="X67" s="128"/>
      <c r="Y67" s="128"/>
      <c r="Z67" s="128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</row>
    <row r="68" spans="1:37" ht="13.9" customHeight="1">
      <c r="A68" s="121">
        <v>10194</v>
      </c>
      <c r="B68" s="121" t="s">
        <v>257</v>
      </c>
      <c r="C68" s="109" t="str">
        <f>Rollover!A68</f>
        <v>Mercedes-Benz</v>
      </c>
      <c r="D68" s="109" t="str">
        <f>Rollover!B68</f>
        <v>GLC-Class 4DR 4WD</v>
      </c>
      <c r="E68" s="40" t="s">
        <v>215</v>
      </c>
      <c r="F68" s="122">
        <f>Rollover!C68</f>
        <v>2018</v>
      </c>
      <c r="G68" s="123">
        <v>205.548</v>
      </c>
      <c r="H68" s="19">
        <v>29.670999999999999</v>
      </c>
      <c r="I68" s="19">
        <v>39.713999999999999</v>
      </c>
      <c r="J68" s="124">
        <v>24.49</v>
      </c>
      <c r="K68" s="124">
        <v>3501.1680000000001</v>
      </c>
      <c r="L68" s="125">
        <f t="shared" si="11"/>
        <v>2.0271701273248412E-3</v>
      </c>
      <c r="M68" s="126">
        <f t="shared" si="12"/>
        <v>4.6779459811198632E-2</v>
      </c>
      <c r="N68" s="125">
        <f t="shared" si="13"/>
        <v>4.9000000000000002E-2</v>
      </c>
      <c r="O68" s="10">
        <f t="shared" si="14"/>
        <v>0.33</v>
      </c>
      <c r="P68" s="25">
        <f t="shared" si="15"/>
        <v>5</v>
      </c>
      <c r="Q68" s="127">
        <f>ROUND((0.8*'Side MDB'!W68+0.2*'Side Pole'!N68),3)</f>
        <v>5.0999999999999997E-2</v>
      </c>
      <c r="R68" s="127">
        <f t="shared" si="16"/>
        <v>0.34</v>
      </c>
      <c r="S68" s="25">
        <f t="shared" si="17"/>
        <v>5</v>
      </c>
      <c r="T68" s="127">
        <f>ROUND(((0.8*'Side MDB'!W68+0.2*'Side Pole'!N68)+(IF('Side MDB'!X68="N/A",(0.8*'Side MDB'!W68+0.2*'Side Pole'!N68),'Side MDB'!X68)))/2,3)</f>
        <v>4.8000000000000001E-2</v>
      </c>
      <c r="U68" s="127">
        <f t="shared" si="18"/>
        <v>0.32</v>
      </c>
      <c r="V68" s="25">
        <f t="shared" si="19"/>
        <v>5</v>
      </c>
      <c r="W68" s="23"/>
      <c r="X68" s="128"/>
      <c r="Y68" s="128"/>
      <c r="Z68" s="128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</row>
    <row r="69" spans="1:37" ht="13.9" customHeight="1">
      <c r="A69" s="131">
        <v>10194</v>
      </c>
      <c r="B69" s="131" t="s">
        <v>257</v>
      </c>
      <c r="C69" s="109" t="str">
        <f>Rollover!A69</f>
        <v>Mercedes-Benz</v>
      </c>
      <c r="D69" s="109" t="str">
        <f>Rollover!B69</f>
        <v>GLC-Class 4DR RWD</v>
      </c>
      <c r="E69" s="40" t="s">
        <v>215</v>
      </c>
      <c r="F69" s="122">
        <f>Rollover!C69</f>
        <v>2018</v>
      </c>
      <c r="G69" s="123">
        <v>205.548</v>
      </c>
      <c r="H69" s="19">
        <v>29.670999999999999</v>
      </c>
      <c r="I69" s="19">
        <v>39.713999999999999</v>
      </c>
      <c r="J69" s="124">
        <v>24.49</v>
      </c>
      <c r="K69" s="124">
        <v>3501.1680000000001</v>
      </c>
      <c r="L69" s="125">
        <f t="shared" si="11"/>
        <v>2.0271701273248412E-3</v>
      </c>
      <c r="M69" s="126">
        <f t="shared" si="12"/>
        <v>4.6779459811198632E-2</v>
      </c>
      <c r="N69" s="125">
        <f t="shared" si="13"/>
        <v>4.9000000000000002E-2</v>
      </c>
      <c r="O69" s="10">
        <f t="shared" si="14"/>
        <v>0.33</v>
      </c>
      <c r="P69" s="25">
        <f t="shared" si="15"/>
        <v>5</v>
      </c>
      <c r="Q69" s="127">
        <f>ROUND((0.8*'Side MDB'!W69+0.2*'Side Pole'!N69),3)</f>
        <v>5.0999999999999997E-2</v>
      </c>
      <c r="R69" s="127">
        <f t="shared" si="16"/>
        <v>0.34</v>
      </c>
      <c r="S69" s="25">
        <f t="shared" si="17"/>
        <v>5</v>
      </c>
      <c r="T69" s="127">
        <f>ROUND(((0.8*'Side MDB'!W69+0.2*'Side Pole'!N69)+(IF('Side MDB'!X69="N/A",(0.8*'Side MDB'!W69+0.2*'Side Pole'!N69),'Side MDB'!X69)))/2,3)</f>
        <v>4.8000000000000001E-2</v>
      </c>
      <c r="U69" s="127">
        <f t="shared" si="18"/>
        <v>0.32</v>
      </c>
      <c r="V69" s="25">
        <f t="shared" si="19"/>
        <v>5</v>
      </c>
      <c r="W69" s="23"/>
      <c r="X69" s="128"/>
      <c r="Y69" s="128"/>
      <c r="Z69" s="128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</row>
    <row r="70" spans="1:37" ht="13.9" customHeight="1">
      <c r="A70" s="121">
        <v>10637</v>
      </c>
      <c r="B70" s="121" t="s">
        <v>344</v>
      </c>
      <c r="C70" s="109" t="str">
        <f>Rollover!A70</f>
        <v>Mitsubishi</v>
      </c>
      <c r="D70" s="109" t="str">
        <f>Rollover!B70</f>
        <v>Outlander PHEV AWD</v>
      </c>
      <c r="E70" s="40" t="s">
        <v>94</v>
      </c>
      <c r="F70" s="122">
        <f>Rollover!C70</f>
        <v>2018</v>
      </c>
      <c r="G70" s="123">
        <v>367.08800000000002</v>
      </c>
      <c r="H70" s="19">
        <v>23.978999999999999</v>
      </c>
      <c r="I70" s="19">
        <v>59.244999999999997</v>
      </c>
      <c r="J70" s="124">
        <v>30.401</v>
      </c>
      <c r="K70" s="124">
        <v>4300.88</v>
      </c>
      <c r="L70" s="125">
        <f t="shared" si="11"/>
        <v>1.8299785134512202E-2</v>
      </c>
      <c r="M70" s="126">
        <f t="shared" si="12"/>
        <v>9.4261926731477694E-2</v>
      </c>
      <c r="N70" s="125">
        <f t="shared" si="13"/>
        <v>0.111</v>
      </c>
      <c r="O70" s="10">
        <f t="shared" si="14"/>
        <v>0.74</v>
      </c>
      <c r="P70" s="25">
        <f t="shared" si="15"/>
        <v>4</v>
      </c>
      <c r="Q70" s="127">
        <f>ROUND((0.8*'Side MDB'!W70+0.2*'Side Pole'!N70),3)</f>
        <v>4.3999999999999997E-2</v>
      </c>
      <c r="R70" s="127">
        <f t="shared" si="16"/>
        <v>0.28999999999999998</v>
      </c>
      <c r="S70" s="25">
        <f t="shared" si="17"/>
        <v>5</v>
      </c>
      <c r="T70" s="127">
        <f>ROUND(((0.8*'Side MDB'!W70+0.2*'Side Pole'!N70)+(IF('Side MDB'!X70="N/A",(0.8*'Side MDB'!W70+0.2*'Side Pole'!N70),'Side MDB'!X70)))/2,3)</f>
        <v>0.03</v>
      </c>
      <c r="U70" s="127">
        <f t="shared" si="18"/>
        <v>0.2</v>
      </c>
      <c r="V70" s="25">
        <f t="shared" si="19"/>
        <v>5</v>
      </c>
      <c r="W70" s="23"/>
      <c r="X70" s="128"/>
      <c r="Y70" s="128"/>
      <c r="Z70" s="128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</row>
    <row r="71" spans="1:37" ht="13.9" customHeight="1">
      <c r="A71" s="121">
        <v>10182</v>
      </c>
      <c r="B71" s="121" t="s">
        <v>240</v>
      </c>
      <c r="C71" s="109" t="str">
        <f>Rollover!A71</f>
        <v xml:space="preserve">Nissan </v>
      </c>
      <c r="D71" s="109" t="str">
        <f>Rollover!B71</f>
        <v>Armada SUV AWD</v>
      </c>
      <c r="E71" s="40" t="s">
        <v>173</v>
      </c>
      <c r="F71" s="122">
        <f>Rollover!C71</f>
        <v>2018</v>
      </c>
      <c r="G71" s="123">
        <v>437.29199999999997</v>
      </c>
      <c r="H71" s="19">
        <v>19.914999999999999</v>
      </c>
      <c r="I71" s="19">
        <v>39.277000000000001</v>
      </c>
      <c r="J71" s="124">
        <v>17.390999999999998</v>
      </c>
      <c r="K71" s="124">
        <v>3040.42</v>
      </c>
      <c r="L71" s="125">
        <f t="shared" ref="L71" si="38">NORMDIST(LN(G71),7.45231,0.73998,1)</f>
        <v>3.189028081144045E-2</v>
      </c>
      <c r="M71" s="126">
        <f t="shared" ref="M71" si="39">1/(1+EXP(6.3055-0.00094*K71))</f>
        <v>3.0843346782830461E-2</v>
      </c>
      <c r="N71" s="125">
        <f t="shared" ref="N71" si="40">ROUND(1-(1-L71)*(1-M71),3)</f>
        <v>6.2E-2</v>
      </c>
      <c r="O71" s="10">
        <f t="shared" ref="O71" si="41">ROUND(N71/0.15,2)</f>
        <v>0.41</v>
      </c>
      <c r="P71" s="25">
        <f t="shared" ref="P71" si="42">IF(O71&lt;0.67,5,IF(O71&lt;1,4,IF(O71&lt;1.33,3,IF(O71&lt;2.67,2,1))))</f>
        <v>5</v>
      </c>
      <c r="Q71" s="127">
        <f>ROUND((0.8*'Side MDB'!W71+0.2*'Side Pole'!N71),3)</f>
        <v>5.1999999999999998E-2</v>
      </c>
      <c r="R71" s="127">
        <f t="shared" ref="R71" si="43">ROUND((Q71)/0.15,2)</f>
        <v>0.35</v>
      </c>
      <c r="S71" s="25">
        <f t="shared" ref="S71" si="44">IF(R71&lt;0.67,5,IF(R71&lt;1,4,IF(R71&lt;1.33,3,IF(R71&lt;2.67,2,1))))</f>
        <v>5</v>
      </c>
      <c r="T71" s="127">
        <f>ROUND(((0.8*'Side MDB'!W71+0.2*'Side Pole'!N71)+(IF('Side MDB'!X71="N/A",(0.8*'Side MDB'!W71+0.2*'Side Pole'!N71),'Side MDB'!X71)))/2,3)</f>
        <v>2.8000000000000001E-2</v>
      </c>
      <c r="U71" s="127">
        <f t="shared" ref="U71" si="45">ROUND((T71)/0.15,2)</f>
        <v>0.19</v>
      </c>
      <c r="V71" s="25">
        <f t="shared" ref="V71" si="46">IF(U71&lt;0.67,5,IF(U71&lt;1,4,IF(U71&lt;1.33,3,IF(U71&lt;2.67,2,1))))</f>
        <v>5</v>
      </c>
      <c r="W71" s="23"/>
      <c r="X71" s="128"/>
      <c r="Y71" s="128"/>
      <c r="Z71" s="128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</row>
    <row r="72" spans="1:37" ht="13.9" customHeight="1">
      <c r="A72" s="121">
        <v>10182</v>
      </c>
      <c r="B72" s="121" t="s">
        <v>240</v>
      </c>
      <c r="C72" s="109" t="str">
        <f>Rollover!A72</f>
        <v xml:space="preserve">Nissan </v>
      </c>
      <c r="D72" s="109" t="str">
        <f>Rollover!B72</f>
        <v>Armada SUV RWD</v>
      </c>
      <c r="E72" s="40" t="s">
        <v>173</v>
      </c>
      <c r="F72" s="122">
        <f>Rollover!C72</f>
        <v>2018</v>
      </c>
      <c r="G72" s="123">
        <v>437.29199999999997</v>
      </c>
      <c r="H72" s="19">
        <v>19.914999999999999</v>
      </c>
      <c r="I72" s="19">
        <v>39.277000000000001</v>
      </c>
      <c r="J72" s="124">
        <v>17.390999999999998</v>
      </c>
      <c r="K72" s="124">
        <v>3040.42</v>
      </c>
      <c r="L72" s="125">
        <f t="shared" ref="L72:L88" si="47">NORMDIST(LN(G72),7.45231,0.73998,1)</f>
        <v>3.189028081144045E-2</v>
      </c>
      <c r="M72" s="126">
        <f t="shared" ref="M72:M88" si="48">1/(1+EXP(6.3055-0.00094*K72))</f>
        <v>3.0843346782830461E-2</v>
      </c>
      <c r="N72" s="125">
        <f t="shared" ref="N72:N88" si="49">ROUND(1-(1-L72)*(1-M72),3)</f>
        <v>6.2E-2</v>
      </c>
      <c r="O72" s="10">
        <f t="shared" ref="O72:O88" si="50">ROUND(N72/0.15,2)</f>
        <v>0.41</v>
      </c>
      <c r="P72" s="25">
        <f t="shared" ref="P72:P88" si="51">IF(O72&lt;0.67,5,IF(O72&lt;1,4,IF(O72&lt;1.33,3,IF(O72&lt;2.67,2,1))))</f>
        <v>5</v>
      </c>
      <c r="Q72" s="127">
        <f>ROUND((0.8*'Side MDB'!W72+0.2*'Side Pole'!N72),3)</f>
        <v>5.1999999999999998E-2</v>
      </c>
      <c r="R72" s="127">
        <f t="shared" ref="R72:R88" si="52">ROUND((Q72)/0.15,2)</f>
        <v>0.35</v>
      </c>
      <c r="S72" s="25">
        <f t="shared" ref="S72:S88" si="53">IF(R72&lt;0.67,5,IF(R72&lt;1,4,IF(R72&lt;1.33,3,IF(R72&lt;2.67,2,1))))</f>
        <v>5</v>
      </c>
      <c r="T72" s="127">
        <f>ROUND(((0.8*'Side MDB'!W72+0.2*'Side Pole'!N72)+(IF('Side MDB'!X72="N/A",(0.8*'Side MDB'!W72+0.2*'Side Pole'!N72),'Side MDB'!X72)))/2,3)</f>
        <v>2.8000000000000001E-2</v>
      </c>
      <c r="U72" s="127">
        <f t="shared" ref="U72:U88" si="54">ROUND((T72)/0.15,2)</f>
        <v>0.19</v>
      </c>
      <c r="V72" s="25">
        <f t="shared" ref="V72:V88" si="55">IF(U72&lt;0.67,5,IF(U72&lt;1,4,IF(U72&lt;1.33,3,IF(U72&lt;2.67,2,1))))</f>
        <v>5</v>
      </c>
      <c r="W72" s="23"/>
      <c r="X72" s="128"/>
      <c r="Y72" s="128"/>
      <c r="Z72" s="128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</row>
    <row r="73" spans="1:37" ht="13.9" customHeight="1">
      <c r="A73" s="131">
        <v>10182</v>
      </c>
      <c r="B73" s="131" t="s">
        <v>240</v>
      </c>
      <c r="C73" s="134" t="str">
        <f>Rollover!A73</f>
        <v>Infiniti</v>
      </c>
      <c r="D73" s="134" t="str">
        <f>Rollover!B73</f>
        <v>QX80 SUV AWD</v>
      </c>
      <c r="E73" s="40" t="s">
        <v>173</v>
      </c>
      <c r="F73" s="122">
        <f>Rollover!C73</f>
        <v>2018</v>
      </c>
      <c r="G73" s="123">
        <v>437.29199999999997</v>
      </c>
      <c r="H73" s="19">
        <v>19.914999999999999</v>
      </c>
      <c r="I73" s="19">
        <v>39.277000000000001</v>
      </c>
      <c r="J73" s="124">
        <v>17.390999999999998</v>
      </c>
      <c r="K73" s="124">
        <v>3040.42</v>
      </c>
      <c r="L73" s="125">
        <f t="shared" si="47"/>
        <v>3.189028081144045E-2</v>
      </c>
      <c r="M73" s="126">
        <f t="shared" si="48"/>
        <v>3.0843346782830461E-2</v>
      </c>
      <c r="N73" s="125">
        <f t="shared" si="49"/>
        <v>6.2E-2</v>
      </c>
      <c r="O73" s="10">
        <f t="shared" si="50"/>
        <v>0.41</v>
      </c>
      <c r="P73" s="25">
        <f t="shared" si="51"/>
        <v>5</v>
      </c>
      <c r="Q73" s="127">
        <f>ROUND((0.8*'Side MDB'!W73+0.2*'Side Pole'!N73),3)</f>
        <v>5.1999999999999998E-2</v>
      </c>
      <c r="R73" s="127">
        <f t="shared" si="52"/>
        <v>0.35</v>
      </c>
      <c r="S73" s="25">
        <f t="shared" si="53"/>
        <v>5</v>
      </c>
      <c r="T73" s="127">
        <f>ROUND(((0.8*'Side MDB'!W73+0.2*'Side Pole'!N73)+(IF('Side MDB'!X73="N/A",(0.8*'Side MDB'!W73+0.2*'Side Pole'!N73),'Side MDB'!X73)))/2,3)</f>
        <v>2.8000000000000001E-2</v>
      </c>
      <c r="U73" s="127">
        <f t="shared" si="54"/>
        <v>0.19</v>
      </c>
      <c r="V73" s="25">
        <f t="shared" si="55"/>
        <v>5</v>
      </c>
      <c r="W73" s="23"/>
      <c r="X73" s="128"/>
      <c r="Y73" s="128"/>
      <c r="Z73" s="128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</row>
    <row r="74" spans="1:37" ht="13.9" customHeight="1">
      <c r="A74" s="131">
        <v>10182</v>
      </c>
      <c r="B74" s="131" t="s">
        <v>240</v>
      </c>
      <c r="C74" s="134" t="str">
        <f>Rollover!A74</f>
        <v>Infiniti</v>
      </c>
      <c r="D74" s="134" t="str">
        <f>Rollover!B74</f>
        <v>QX80 SUV RWD</v>
      </c>
      <c r="E74" s="40" t="s">
        <v>173</v>
      </c>
      <c r="F74" s="122">
        <f>Rollover!C74</f>
        <v>2018</v>
      </c>
      <c r="G74" s="123">
        <v>437.29199999999997</v>
      </c>
      <c r="H74" s="19">
        <v>19.914999999999999</v>
      </c>
      <c r="I74" s="19">
        <v>39.277000000000001</v>
      </c>
      <c r="J74" s="124">
        <v>17.390999999999998</v>
      </c>
      <c r="K74" s="124">
        <v>3040.42</v>
      </c>
      <c r="L74" s="125">
        <f t="shared" si="47"/>
        <v>3.189028081144045E-2</v>
      </c>
      <c r="M74" s="126">
        <f t="shared" si="48"/>
        <v>3.0843346782830461E-2</v>
      </c>
      <c r="N74" s="125">
        <f t="shared" si="49"/>
        <v>6.2E-2</v>
      </c>
      <c r="O74" s="10">
        <f t="shared" si="50"/>
        <v>0.41</v>
      </c>
      <c r="P74" s="25">
        <f t="shared" si="51"/>
        <v>5</v>
      </c>
      <c r="Q74" s="127">
        <f>ROUND((0.8*'Side MDB'!W74+0.2*'Side Pole'!N74),3)</f>
        <v>5.1999999999999998E-2</v>
      </c>
      <c r="R74" s="127">
        <f t="shared" si="52"/>
        <v>0.35</v>
      </c>
      <c r="S74" s="25">
        <f t="shared" si="53"/>
        <v>5</v>
      </c>
      <c r="T74" s="127">
        <f>ROUND(((0.8*'Side MDB'!W74+0.2*'Side Pole'!N74)+(IF('Side MDB'!X74="N/A",(0.8*'Side MDB'!W74+0.2*'Side Pole'!N74),'Side MDB'!X74)))/2,3)</f>
        <v>2.8000000000000001E-2</v>
      </c>
      <c r="U74" s="127">
        <f t="shared" si="54"/>
        <v>0.19</v>
      </c>
      <c r="V74" s="25">
        <f t="shared" si="55"/>
        <v>5</v>
      </c>
      <c r="W74" s="23"/>
      <c r="X74" s="128"/>
      <c r="Y74" s="128"/>
      <c r="Z74" s="128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</row>
    <row r="75" spans="1:37" ht="12.75" customHeight="1">
      <c r="A75" s="121">
        <v>9293</v>
      </c>
      <c r="B75" s="121" t="s">
        <v>175</v>
      </c>
      <c r="C75" s="109" t="str">
        <f>Rollover!A75</f>
        <v xml:space="preserve">Nissan </v>
      </c>
      <c r="D75" s="109" t="str">
        <f>Rollover!B75</f>
        <v>Maxima 4DR FWD</v>
      </c>
      <c r="E75" s="40" t="s">
        <v>94</v>
      </c>
      <c r="F75" s="122">
        <f>Rollover!C75</f>
        <v>2018</v>
      </c>
      <c r="G75" s="123">
        <v>299.88</v>
      </c>
      <c r="H75" s="19">
        <v>26.363</v>
      </c>
      <c r="I75" s="19">
        <v>52.527000000000001</v>
      </c>
      <c r="J75" s="124">
        <v>25.922999999999998</v>
      </c>
      <c r="K75" s="124">
        <v>4433.68</v>
      </c>
      <c r="L75" s="125">
        <f t="shared" si="47"/>
        <v>9.0521126419352196E-3</v>
      </c>
      <c r="M75" s="126">
        <f t="shared" si="48"/>
        <v>0.1054729331034321</v>
      </c>
      <c r="N75" s="125">
        <f t="shared" si="49"/>
        <v>0.114</v>
      </c>
      <c r="O75" s="10">
        <f t="shared" si="50"/>
        <v>0.76</v>
      </c>
      <c r="P75" s="25">
        <f t="shared" si="51"/>
        <v>4</v>
      </c>
      <c r="Q75" s="127">
        <f>ROUND((0.8*'Side MDB'!W75+0.2*'Side Pole'!N75),3)</f>
        <v>7.0999999999999994E-2</v>
      </c>
      <c r="R75" s="127">
        <f t="shared" si="52"/>
        <v>0.47</v>
      </c>
      <c r="S75" s="25">
        <f t="shared" si="53"/>
        <v>5</v>
      </c>
      <c r="T75" s="127">
        <f>ROUND(((0.8*'Side MDB'!W75+0.2*'Side Pole'!N75)+(IF('Side MDB'!X75="N/A",(0.8*'Side MDB'!W75+0.2*'Side Pole'!N75),'Side MDB'!X75)))/2,3)</f>
        <v>5.7000000000000002E-2</v>
      </c>
      <c r="U75" s="127">
        <f t="shared" si="54"/>
        <v>0.38</v>
      </c>
      <c r="V75" s="25">
        <f t="shared" si="55"/>
        <v>5</v>
      </c>
      <c r="W75" s="23"/>
      <c r="X75" s="128"/>
      <c r="Y75" s="128"/>
      <c r="Z75" s="128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</row>
    <row r="76" spans="1:37" ht="13.9" customHeight="1">
      <c r="A76" s="131">
        <v>8544</v>
      </c>
      <c r="B76" s="131" t="s">
        <v>326</v>
      </c>
      <c r="C76" s="109" t="str">
        <f>Rollover!A76</f>
        <v xml:space="preserve">Nissan </v>
      </c>
      <c r="D76" s="109" t="str">
        <f>Rollover!B76</f>
        <v>Rogue SUV FWD (Later Release)</v>
      </c>
      <c r="E76" s="40"/>
      <c r="F76" s="122">
        <f>Rollover!C76</f>
        <v>2018</v>
      </c>
      <c r="G76" s="132">
        <v>547.19899999999996</v>
      </c>
      <c r="H76" s="29">
        <v>28.117999999999999</v>
      </c>
      <c r="I76" s="29">
        <v>38.439</v>
      </c>
      <c r="J76" s="133">
        <v>16.724</v>
      </c>
      <c r="K76" s="133">
        <v>3485.788</v>
      </c>
      <c r="L76" s="125">
        <f t="shared" si="47"/>
        <v>6.0485100275707596E-2</v>
      </c>
      <c r="M76" s="126">
        <f t="shared" si="48"/>
        <v>4.6139004365127863E-2</v>
      </c>
      <c r="N76" s="125">
        <f t="shared" si="49"/>
        <v>0.104</v>
      </c>
      <c r="O76" s="10">
        <f t="shared" si="50"/>
        <v>0.69</v>
      </c>
      <c r="P76" s="25">
        <f t="shared" si="51"/>
        <v>4</v>
      </c>
      <c r="Q76" s="127">
        <f>ROUND((0.8*'Side MDB'!W76+0.2*'Side Pole'!N76),3)</f>
        <v>7.2999999999999995E-2</v>
      </c>
      <c r="R76" s="127">
        <f t="shared" si="52"/>
        <v>0.49</v>
      </c>
      <c r="S76" s="25">
        <f t="shared" si="53"/>
        <v>5</v>
      </c>
      <c r="T76" s="127">
        <f>ROUND(((0.8*'Side MDB'!W76+0.2*'Side Pole'!N76)+(IF('Side MDB'!X76="N/A",(0.8*'Side MDB'!W76+0.2*'Side Pole'!N76),'Side MDB'!X76)))/2,3)</f>
        <v>5.8999999999999997E-2</v>
      </c>
      <c r="U76" s="127">
        <f t="shared" si="54"/>
        <v>0.39</v>
      </c>
      <c r="V76" s="25">
        <f t="shared" si="55"/>
        <v>5</v>
      </c>
      <c r="W76" s="23"/>
      <c r="X76" s="128"/>
      <c r="Y76" s="128"/>
      <c r="Z76" s="128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</row>
    <row r="77" spans="1:37" ht="13.9" customHeight="1">
      <c r="A77" s="131">
        <v>8544</v>
      </c>
      <c r="B77" s="131" t="s">
        <v>326</v>
      </c>
      <c r="C77" s="109" t="str">
        <f>Rollover!A77</f>
        <v xml:space="preserve">Nissan </v>
      </c>
      <c r="D77" s="109" t="str">
        <f>Rollover!B77</f>
        <v>Rogue SUV AWD (Later Release)</v>
      </c>
      <c r="E77" s="40"/>
      <c r="F77" s="122">
        <f>Rollover!C77</f>
        <v>2018</v>
      </c>
      <c r="G77" s="132">
        <v>547.19899999999996</v>
      </c>
      <c r="H77" s="29">
        <v>28.117999999999999</v>
      </c>
      <c r="I77" s="29">
        <v>38.439</v>
      </c>
      <c r="J77" s="133">
        <v>16.724</v>
      </c>
      <c r="K77" s="133">
        <v>3485.788</v>
      </c>
      <c r="L77" s="125">
        <f t="shared" si="47"/>
        <v>6.0485100275707596E-2</v>
      </c>
      <c r="M77" s="126">
        <f t="shared" si="48"/>
        <v>4.6139004365127863E-2</v>
      </c>
      <c r="N77" s="125">
        <f t="shared" si="49"/>
        <v>0.104</v>
      </c>
      <c r="O77" s="10">
        <f t="shared" si="50"/>
        <v>0.69</v>
      </c>
      <c r="P77" s="25">
        <f t="shared" si="51"/>
        <v>4</v>
      </c>
      <c r="Q77" s="127">
        <f>ROUND((0.8*'Side MDB'!W77+0.2*'Side Pole'!N77),3)</f>
        <v>7.2999999999999995E-2</v>
      </c>
      <c r="R77" s="127">
        <f t="shared" si="52"/>
        <v>0.49</v>
      </c>
      <c r="S77" s="25">
        <f t="shared" si="53"/>
        <v>5</v>
      </c>
      <c r="T77" s="127">
        <f>ROUND(((0.8*'Side MDB'!W77+0.2*'Side Pole'!N77)+(IF('Side MDB'!X77="N/A",(0.8*'Side MDB'!W77+0.2*'Side Pole'!N77),'Side MDB'!X77)))/2,3)</f>
        <v>5.8999999999999997E-2</v>
      </c>
      <c r="U77" s="127">
        <f t="shared" si="54"/>
        <v>0.39</v>
      </c>
      <c r="V77" s="25">
        <f t="shared" si="55"/>
        <v>5</v>
      </c>
      <c r="W77" s="23"/>
      <c r="X77" s="128"/>
      <c r="Y77" s="128"/>
      <c r="Z77" s="128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</row>
    <row r="78" spans="1:37" ht="13.9" customHeight="1">
      <c r="A78" s="121"/>
      <c r="B78" s="121"/>
      <c r="C78" s="134" t="str">
        <f>Rollover!A78</f>
        <v xml:space="preserve">Nissan </v>
      </c>
      <c r="D78" s="134" t="str">
        <f>Rollover!B78</f>
        <v>Rogue Hybrid FWD (Later Release)</v>
      </c>
      <c r="E78" s="40"/>
      <c r="F78" s="122">
        <f>Rollover!C78</f>
        <v>2018</v>
      </c>
      <c r="G78" s="123"/>
      <c r="H78" s="19"/>
      <c r="I78" s="19"/>
      <c r="J78" s="124"/>
      <c r="K78" s="124"/>
      <c r="L78" s="125" t="e">
        <f t="shared" si="47"/>
        <v>#NUM!</v>
      </c>
      <c r="M78" s="126">
        <f t="shared" si="48"/>
        <v>1.8229037773026034E-3</v>
      </c>
      <c r="N78" s="125" t="e">
        <f t="shared" si="49"/>
        <v>#NUM!</v>
      </c>
      <c r="O78" s="10" t="e">
        <f t="shared" si="50"/>
        <v>#NUM!</v>
      </c>
      <c r="P78" s="25" t="e">
        <f t="shared" si="51"/>
        <v>#NUM!</v>
      </c>
      <c r="Q78" s="127" t="e">
        <f>ROUND((0.8*'Side MDB'!W78+0.2*'Side Pole'!N78),3)</f>
        <v>#NUM!</v>
      </c>
      <c r="R78" s="127" t="e">
        <f t="shared" si="52"/>
        <v>#NUM!</v>
      </c>
      <c r="S78" s="25" t="e">
        <f t="shared" si="53"/>
        <v>#NUM!</v>
      </c>
      <c r="T78" s="127" t="e">
        <f>ROUND(((0.8*'Side MDB'!W78+0.2*'Side Pole'!N78)+(IF('Side MDB'!X78="N/A",(0.8*'Side MDB'!W78+0.2*'Side Pole'!N78),'Side MDB'!X78)))/2,3)</f>
        <v>#NUM!</v>
      </c>
      <c r="U78" s="127" t="e">
        <f t="shared" si="54"/>
        <v>#NUM!</v>
      </c>
      <c r="V78" s="25" t="e">
        <f t="shared" si="55"/>
        <v>#NUM!</v>
      </c>
      <c r="W78" s="23"/>
      <c r="X78" s="128"/>
      <c r="Y78" s="128"/>
      <c r="Z78" s="128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</row>
    <row r="79" spans="1:37" ht="13.9" customHeight="1">
      <c r="A79" s="121"/>
      <c r="B79" s="121"/>
      <c r="C79" s="134" t="str">
        <f>Rollover!A79</f>
        <v xml:space="preserve">Nissan </v>
      </c>
      <c r="D79" s="134" t="str">
        <f>Rollover!B79</f>
        <v>Rogue Hybrid AWD (Later Release)</v>
      </c>
      <c r="E79" s="40"/>
      <c r="F79" s="122">
        <f>Rollover!C79</f>
        <v>2018</v>
      </c>
      <c r="G79" s="123"/>
      <c r="H79" s="19"/>
      <c r="I79" s="19"/>
      <c r="J79" s="124"/>
      <c r="K79" s="124"/>
      <c r="L79" s="125" t="e">
        <f t="shared" si="47"/>
        <v>#NUM!</v>
      </c>
      <c r="M79" s="126">
        <f t="shared" si="48"/>
        <v>1.8229037773026034E-3</v>
      </c>
      <c r="N79" s="125" t="e">
        <f t="shared" si="49"/>
        <v>#NUM!</v>
      </c>
      <c r="O79" s="10" t="e">
        <f t="shared" si="50"/>
        <v>#NUM!</v>
      </c>
      <c r="P79" s="25" t="e">
        <f t="shared" si="51"/>
        <v>#NUM!</v>
      </c>
      <c r="Q79" s="127" t="e">
        <f>ROUND((0.8*'Side MDB'!W79+0.2*'Side Pole'!N79),3)</f>
        <v>#NUM!</v>
      </c>
      <c r="R79" s="127" t="e">
        <f t="shared" si="52"/>
        <v>#NUM!</v>
      </c>
      <c r="S79" s="25" t="e">
        <f t="shared" si="53"/>
        <v>#NUM!</v>
      </c>
      <c r="T79" s="127" t="e">
        <f>ROUND(((0.8*'Side MDB'!W79+0.2*'Side Pole'!N79)+(IF('Side MDB'!X79="N/A",(0.8*'Side MDB'!W79+0.2*'Side Pole'!N79),'Side MDB'!X79)))/2,3)</f>
        <v>#NUM!</v>
      </c>
      <c r="U79" s="127" t="e">
        <f t="shared" si="54"/>
        <v>#NUM!</v>
      </c>
      <c r="V79" s="25" t="e">
        <f t="shared" si="55"/>
        <v>#NUM!</v>
      </c>
      <c r="W79" s="23"/>
      <c r="X79" s="128"/>
      <c r="Y79" s="128"/>
      <c r="Z79" s="128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</row>
    <row r="80" spans="1:37" ht="13.9" customHeight="1">
      <c r="A80" s="131">
        <v>10356</v>
      </c>
      <c r="B80" s="121" t="s">
        <v>306</v>
      </c>
      <c r="C80" s="109" t="str">
        <f>Rollover!A80</f>
        <v xml:space="preserve">Nissan </v>
      </c>
      <c r="D80" s="109" t="str">
        <f>Rollover!B80</f>
        <v>Rogue Sport SUV AWD</v>
      </c>
      <c r="E80" s="40" t="s">
        <v>173</v>
      </c>
      <c r="F80" s="122">
        <f>Rollover!C80</f>
        <v>2018</v>
      </c>
      <c r="G80" s="132">
        <v>326.3</v>
      </c>
      <c r="H80" s="29">
        <v>24.032</v>
      </c>
      <c r="I80" s="29">
        <v>45.023000000000003</v>
      </c>
      <c r="J80" s="133">
        <v>21.094999999999999</v>
      </c>
      <c r="K80" s="133">
        <v>2622.9070000000002</v>
      </c>
      <c r="L80" s="125">
        <f t="shared" si="47"/>
        <v>1.2244311696415404E-2</v>
      </c>
      <c r="M80" s="126">
        <f t="shared" si="48"/>
        <v>2.10420181336132E-2</v>
      </c>
      <c r="N80" s="125">
        <f t="shared" si="49"/>
        <v>3.3000000000000002E-2</v>
      </c>
      <c r="O80" s="10">
        <f t="shared" si="50"/>
        <v>0.22</v>
      </c>
      <c r="P80" s="25">
        <f t="shared" si="51"/>
        <v>5</v>
      </c>
      <c r="Q80" s="127">
        <f>ROUND((0.8*'Side MDB'!W80+0.2*'Side Pole'!N80),3)</f>
        <v>4.1000000000000002E-2</v>
      </c>
      <c r="R80" s="127">
        <f t="shared" si="52"/>
        <v>0.27</v>
      </c>
      <c r="S80" s="25">
        <f t="shared" si="53"/>
        <v>5</v>
      </c>
      <c r="T80" s="127">
        <f>ROUND(((0.8*'Side MDB'!W80+0.2*'Side Pole'!N80)+(IF('Side MDB'!X80="N/A",(0.8*'Side MDB'!W80+0.2*'Side Pole'!N80),'Side MDB'!X80)))/2,3)</f>
        <v>4.2999999999999997E-2</v>
      </c>
      <c r="U80" s="127">
        <f t="shared" si="54"/>
        <v>0.28999999999999998</v>
      </c>
      <c r="V80" s="25">
        <f t="shared" si="55"/>
        <v>5</v>
      </c>
      <c r="W80" s="23"/>
      <c r="X80" s="128"/>
      <c r="Y80" s="128"/>
      <c r="Z80" s="128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</row>
    <row r="81" spans="1:37" ht="13.9" customHeight="1">
      <c r="A81" s="121">
        <v>10356</v>
      </c>
      <c r="B81" s="121" t="s">
        <v>306</v>
      </c>
      <c r="C81" s="109" t="str">
        <f>Rollover!A81</f>
        <v xml:space="preserve">Nissan </v>
      </c>
      <c r="D81" s="109" t="str">
        <f>Rollover!B81</f>
        <v>Rogue Sport SUV FWD</v>
      </c>
      <c r="E81" s="40" t="s">
        <v>173</v>
      </c>
      <c r="F81" s="122">
        <f>Rollover!C81</f>
        <v>2018</v>
      </c>
      <c r="G81" s="123">
        <v>326.3</v>
      </c>
      <c r="H81" s="19">
        <v>24.032</v>
      </c>
      <c r="I81" s="19">
        <v>45.023000000000003</v>
      </c>
      <c r="J81" s="124">
        <v>21.094999999999999</v>
      </c>
      <c r="K81" s="124">
        <v>2622.9070000000002</v>
      </c>
      <c r="L81" s="125">
        <f t="shared" si="47"/>
        <v>1.2244311696415404E-2</v>
      </c>
      <c r="M81" s="126">
        <f t="shared" si="48"/>
        <v>2.10420181336132E-2</v>
      </c>
      <c r="N81" s="125">
        <f t="shared" si="49"/>
        <v>3.3000000000000002E-2</v>
      </c>
      <c r="O81" s="10">
        <f t="shared" si="50"/>
        <v>0.22</v>
      </c>
      <c r="P81" s="25">
        <f t="shared" si="51"/>
        <v>5</v>
      </c>
      <c r="Q81" s="127">
        <f>ROUND((0.8*'Side MDB'!W81+0.2*'Side Pole'!N81),3)</f>
        <v>4.1000000000000002E-2</v>
      </c>
      <c r="R81" s="127">
        <f t="shared" si="52"/>
        <v>0.27</v>
      </c>
      <c r="S81" s="25">
        <f t="shared" si="53"/>
        <v>5</v>
      </c>
      <c r="T81" s="127">
        <f>ROUND(((0.8*'Side MDB'!W81+0.2*'Side Pole'!N81)+(IF('Side MDB'!X81="N/A",(0.8*'Side MDB'!W81+0.2*'Side Pole'!N81),'Side MDB'!X81)))/2,3)</f>
        <v>4.2999999999999997E-2</v>
      </c>
      <c r="U81" s="127">
        <f t="shared" si="54"/>
        <v>0.28999999999999998</v>
      </c>
      <c r="V81" s="25">
        <f t="shared" si="55"/>
        <v>5</v>
      </c>
      <c r="W81" s="23"/>
      <c r="X81" s="128"/>
      <c r="Y81" s="128"/>
      <c r="Z81" s="128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</row>
    <row r="82" spans="1:37" ht="13.9" customHeight="1">
      <c r="A82" s="121">
        <v>10554</v>
      </c>
      <c r="B82" s="121" t="s">
        <v>337</v>
      </c>
      <c r="C82" s="109" t="str">
        <f>Rollover!A82</f>
        <v xml:space="preserve">Nissan </v>
      </c>
      <c r="D82" s="109" t="str">
        <f>Rollover!B82</f>
        <v>Titan Crew Cab PU/CC RWD (Later Release)</v>
      </c>
      <c r="E82" s="40" t="s">
        <v>94</v>
      </c>
      <c r="F82" s="122">
        <f>Rollover!C82</f>
        <v>2018</v>
      </c>
      <c r="G82" s="123">
        <v>220.61799999999999</v>
      </c>
      <c r="H82" s="19">
        <v>26.181000000000001</v>
      </c>
      <c r="I82" s="19">
        <v>34.093000000000004</v>
      </c>
      <c r="J82" s="124">
        <v>20.722999999999999</v>
      </c>
      <c r="K82" s="124">
        <v>2505.6529999999998</v>
      </c>
      <c r="L82" s="125">
        <f t="shared" si="47"/>
        <v>2.7323108554456912E-3</v>
      </c>
      <c r="M82" s="126">
        <f t="shared" si="48"/>
        <v>1.8887511568581709E-2</v>
      </c>
      <c r="N82" s="125">
        <f t="shared" si="49"/>
        <v>2.1999999999999999E-2</v>
      </c>
      <c r="O82" s="10">
        <f t="shared" si="50"/>
        <v>0.15</v>
      </c>
      <c r="P82" s="25">
        <f t="shared" si="51"/>
        <v>5</v>
      </c>
      <c r="Q82" s="127">
        <f>ROUND((0.8*'Side MDB'!W82+0.2*'Side Pole'!N82),3)</f>
        <v>4.7E-2</v>
      </c>
      <c r="R82" s="127">
        <f t="shared" si="52"/>
        <v>0.31</v>
      </c>
      <c r="S82" s="25">
        <f t="shared" si="53"/>
        <v>5</v>
      </c>
      <c r="T82" s="127">
        <f>ROUND(((0.8*'Side MDB'!W82+0.2*'Side Pole'!N82)+(IF('Side MDB'!X82="N/A",(0.8*'Side MDB'!W82+0.2*'Side Pole'!N82),'Side MDB'!X82)))/2,3)</f>
        <v>2.7E-2</v>
      </c>
      <c r="U82" s="127">
        <f t="shared" si="54"/>
        <v>0.18</v>
      </c>
      <c r="V82" s="25">
        <f t="shared" si="55"/>
        <v>5</v>
      </c>
      <c r="W82" s="23"/>
      <c r="X82" s="128"/>
      <c r="Y82" s="128"/>
      <c r="Z82" s="128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</row>
    <row r="83" spans="1:37" ht="13.9" customHeight="1">
      <c r="A83" s="121">
        <v>10554</v>
      </c>
      <c r="B83" s="121" t="s">
        <v>337</v>
      </c>
      <c r="C83" s="109" t="str">
        <f>Rollover!A83</f>
        <v xml:space="preserve">Nissan </v>
      </c>
      <c r="D83" s="109" t="str">
        <f>Rollover!B83</f>
        <v>Titan Crew Cab PU/CC AWD (Later Release)</v>
      </c>
      <c r="E83" s="40" t="s">
        <v>94</v>
      </c>
      <c r="F83" s="122">
        <f>Rollover!C83</f>
        <v>2018</v>
      </c>
      <c r="G83" s="123">
        <v>220.61799999999999</v>
      </c>
      <c r="H83" s="19">
        <v>26.181000000000001</v>
      </c>
      <c r="I83" s="19">
        <v>34.093000000000004</v>
      </c>
      <c r="J83" s="124">
        <v>20.722999999999999</v>
      </c>
      <c r="K83" s="124">
        <v>2505.6529999999998</v>
      </c>
      <c r="L83" s="125">
        <f t="shared" si="47"/>
        <v>2.7323108554456912E-3</v>
      </c>
      <c r="M83" s="126">
        <f t="shared" si="48"/>
        <v>1.8887511568581709E-2</v>
      </c>
      <c r="N83" s="125">
        <f t="shared" si="49"/>
        <v>2.1999999999999999E-2</v>
      </c>
      <c r="O83" s="10">
        <f t="shared" si="50"/>
        <v>0.15</v>
      </c>
      <c r="P83" s="25">
        <f t="shared" si="51"/>
        <v>5</v>
      </c>
      <c r="Q83" s="127">
        <f>ROUND((0.8*'Side MDB'!W83+0.2*'Side Pole'!N83),3)</f>
        <v>4.7E-2</v>
      </c>
      <c r="R83" s="127">
        <f t="shared" si="52"/>
        <v>0.31</v>
      </c>
      <c r="S83" s="25">
        <f t="shared" si="53"/>
        <v>5</v>
      </c>
      <c r="T83" s="127">
        <f>ROUND(((0.8*'Side MDB'!W83+0.2*'Side Pole'!N83)+(IF('Side MDB'!X83="N/A",(0.8*'Side MDB'!W83+0.2*'Side Pole'!N83),'Side MDB'!X83)))/2,3)</f>
        <v>2.7E-2</v>
      </c>
      <c r="U83" s="127">
        <f t="shared" si="54"/>
        <v>0.18</v>
      </c>
      <c r="V83" s="25">
        <f t="shared" si="55"/>
        <v>5</v>
      </c>
      <c r="W83" s="23"/>
      <c r="X83" s="128"/>
      <c r="Y83" s="128"/>
      <c r="Z83" s="128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</row>
    <row r="84" spans="1:37" ht="13.9" customHeight="1">
      <c r="A84" s="121">
        <v>10179</v>
      </c>
      <c r="B84" s="121" t="s">
        <v>249</v>
      </c>
      <c r="C84" s="109" t="str">
        <f>Rollover!A84</f>
        <v xml:space="preserve">Nissan </v>
      </c>
      <c r="D84" s="109" t="str">
        <f>Rollover!B84</f>
        <v>Versa 4DR FWD</v>
      </c>
      <c r="E84" s="40" t="s">
        <v>173</v>
      </c>
      <c r="F84" s="122">
        <f>Rollover!C84</f>
        <v>2018</v>
      </c>
      <c r="G84" s="123">
        <v>279.46100000000001</v>
      </c>
      <c r="H84" s="19">
        <v>21.748000000000001</v>
      </c>
      <c r="I84" s="19">
        <v>31.719000000000001</v>
      </c>
      <c r="J84" s="124">
        <v>20.789000000000001</v>
      </c>
      <c r="K84" s="124">
        <v>2599.739</v>
      </c>
      <c r="L84" s="125">
        <f t="shared" si="47"/>
        <v>6.9705211764091307E-3</v>
      </c>
      <c r="M84" s="126">
        <f t="shared" si="48"/>
        <v>2.0598057649095006E-2</v>
      </c>
      <c r="N84" s="125">
        <f t="shared" si="49"/>
        <v>2.7E-2</v>
      </c>
      <c r="O84" s="10">
        <f t="shared" si="50"/>
        <v>0.18</v>
      </c>
      <c r="P84" s="25">
        <f t="shared" si="51"/>
        <v>5</v>
      </c>
      <c r="Q84" s="127">
        <f>ROUND((0.8*'Side MDB'!W84+0.2*'Side Pole'!N84),3)</f>
        <v>0.108</v>
      </c>
      <c r="R84" s="127">
        <f t="shared" si="52"/>
        <v>0.72</v>
      </c>
      <c r="S84" s="25">
        <f t="shared" si="53"/>
        <v>4</v>
      </c>
      <c r="T84" s="127">
        <f>ROUND(((0.8*'Side MDB'!W84+0.2*'Side Pole'!N84)+(IF('Side MDB'!X84="N/A",(0.8*'Side MDB'!W84+0.2*'Side Pole'!N84),'Side MDB'!X84)))/2,3)</f>
        <v>0.115</v>
      </c>
      <c r="U84" s="127">
        <f t="shared" si="54"/>
        <v>0.77</v>
      </c>
      <c r="V84" s="25">
        <f t="shared" si="55"/>
        <v>4</v>
      </c>
      <c r="W84" s="23"/>
      <c r="X84" s="128"/>
      <c r="Y84" s="128"/>
      <c r="Z84" s="128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</row>
    <row r="85" spans="1:37" ht="13.9" customHeight="1">
      <c r="A85" s="121">
        <v>10059</v>
      </c>
      <c r="B85" s="121" t="s">
        <v>181</v>
      </c>
      <c r="C85" s="109" t="str">
        <f>Rollover!A85</f>
        <v>Subaru</v>
      </c>
      <c r="D85" s="109" t="str">
        <f>Rollover!B85</f>
        <v>Crosstrek SW AWD (twin of Impreza for pole only)</v>
      </c>
      <c r="E85" s="40" t="s">
        <v>173</v>
      </c>
      <c r="F85" s="122">
        <f>Rollover!C85</f>
        <v>2018</v>
      </c>
      <c r="G85" s="123">
        <v>200.68199999999999</v>
      </c>
      <c r="H85" s="19">
        <v>16.888000000000002</v>
      </c>
      <c r="I85" s="19">
        <v>48.695999999999998</v>
      </c>
      <c r="J85" s="124">
        <v>21.849</v>
      </c>
      <c r="K85" s="124">
        <v>3665.15</v>
      </c>
      <c r="L85" s="125">
        <f t="shared" si="47"/>
        <v>1.8287750376189552E-3</v>
      </c>
      <c r="M85" s="126">
        <f t="shared" si="48"/>
        <v>5.4153432752064426E-2</v>
      </c>
      <c r="N85" s="125">
        <f t="shared" si="49"/>
        <v>5.6000000000000001E-2</v>
      </c>
      <c r="O85" s="10">
        <f t="shared" si="50"/>
        <v>0.37</v>
      </c>
      <c r="P85" s="25">
        <f t="shared" si="51"/>
        <v>5</v>
      </c>
      <c r="Q85" s="127">
        <f>ROUND((0.8*'Side MDB'!W85+0.2*'Side Pole'!N85),3)</f>
        <v>4.5999999999999999E-2</v>
      </c>
      <c r="R85" s="127">
        <f t="shared" si="52"/>
        <v>0.31</v>
      </c>
      <c r="S85" s="25">
        <f t="shared" si="53"/>
        <v>5</v>
      </c>
      <c r="T85" s="127">
        <f>ROUND(((0.8*'Side MDB'!W85+0.2*'Side Pole'!N85)+(IF('Side MDB'!X85="N/A",(0.8*'Side MDB'!W85+0.2*'Side Pole'!N85),'Side MDB'!X85)))/2,3)</f>
        <v>3.3000000000000002E-2</v>
      </c>
      <c r="U85" s="127">
        <f t="shared" si="54"/>
        <v>0.22</v>
      </c>
      <c r="V85" s="25">
        <f t="shared" si="55"/>
        <v>5</v>
      </c>
      <c r="W85" s="23"/>
      <c r="X85" s="128"/>
      <c r="Y85" s="128"/>
      <c r="Z85" s="128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</row>
    <row r="86" spans="1:37" ht="13.9" customHeight="1">
      <c r="A86" s="121">
        <v>10059</v>
      </c>
      <c r="B86" s="121" t="s">
        <v>181</v>
      </c>
      <c r="C86" s="134" t="str">
        <f>Rollover!A86</f>
        <v>Subaru</v>
      </c>
      <c r="D86" s="134" t="str">
        <f>Rollover!B86</f>
        <v>Impreza 4DR AWD (twin of Crosstrek for pole only)</v>
      </c>
      <c r="E86" s="40" t="s">
        <v>173</v>
      </c>
      <c r="F86" s="122">
        <f>Rollover!C86</f>
        <v>2018</v>
      </c>
      <c r="G86" s="123">
        <v>200.68199999999999</v>
      </c>
      <c r="H86" s="19">
        <v>16.888000000000002</v>
      </c>
      <c r="I86" s="19">
        <v>48.695999999999998</v>
      </c>
      <c r="J86" s="124">
        <v>21.849</v>
      </c>
      <c r="K86" s="124">
        <v>3665.15</v>
      </c>
      <c r="L86" s="125">
        <f t="shared" si="47"/>
        <v>1.8287750376189552E-3</v>
      </c>
      <c r="M86" s="126">
        <f t="shared" si="48"/>
        <v>5.4153432752064426E-2</v>
      </c>
      <c r="N86" s="125">
        <f t="shared" si="49"/>
        <v>5.6000000000000001E-2</v>
      </c>
      <c r="O86" s="10">
        <f t="shared" si="50"/>
        <v>0.37</v>
      </c>
      <c r="P86" s="25">
        <f t="shared" si="51"/>
        <v>5</v>
      </c>
      <c r="Q86" s="127">
        <f>ROUND((0.8*'Side MDB'!W86+0.2*'Side Pole'!N86),3)</f>
        <v>7.9000000000000001E-2</v>
      </c>
      <c r="R86" s="127">
        <f t="shared" si="52"/>
        <v>0.53</v>
      </c>
      <c r="S86" s="25">
        <f t="shared" si="53"/>
        <v>5</v>
      </c>
      <c r="T86" s="127">
        <f>ROUND(((0.8*'Side MDB'!W86+0.2*'Side Pole'!N86)+(IF('Side MDB'!X86="N/A",(0.8*'Side MDB'!W86+0.2*'Side Pole'!N86),'Side MDB'!X86)))/2,3)</f>
        <v>6.6000000000000003E-2</v>
      </c>
      <c r="U86" s="127">
        <f t="shared" si="54"/>
        <v>0.44</v>
      </c>
      <c r="V86" s="25">
        <f t="shared" si="55"/>
        <v>5</v>
      </c>
      <c r="W86" s="23"/>
      <c r="X86" s="128"/>
      <c r="Y86" s="128"/>
      <c r="Z86" s="128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</row>
    <row r="87" spans="1:37" ht="13.9" customHeight="1">
      <c r="A87" s="121">
        <v>10059</v>
      </c>
      <c r="B87" s="121" t="s">
        <v>181</v>
      </c>
      <c r="C87" s="134" t="str">
        <f>Rollover!A87</f>
        <v>Subaru</v>
      </c>
      <c r="D87" s="134" t="str">
        <f>Rollover!B87</f>
        <v>Impreza SW AWD (twin of Crosstrek for pole only)</v>
      </c>
      <c r="E87" s="40" t="s">
        <v>173</v>
      </c>
      <c r="F87" s="122">
        <f>Rollover!C87</f>
        <v>2018</v>
      </c>
      <c r="G87" s="132">
        <v>200.68199999999999</v>
      </c>
      <c r="H87" s="29">
        <v>16.888000000000002</v>
      </c>
      <c r="I87" s="29">
        <v>48.695999999999998</v>
      </c>
      <c r="J87" s="133">
        <v>21.849</v>
      </c>
      <c r="K87" s="133">
        <v>3665.15</v>
      </c>
      <c r="L87" s="125">
        <f t="shared" si="47"/>
        <v>1.8287750376189552E-3</v>
      </c>
      <c r="M87" s="126">
        <f t="shared" si="48"/>
        <v>5.4153432752064426E-2</v>
      </c>
      <c r="N87" s="125">
        <f t="shared" si="49"/>
        <v>5.6000000000000001E-2</v>
      </c>
      <c r="O87" s="10">
        <f t="shared" si="50"/>
        <v>0.37</v>
      </c>
      <c r="P87" s="25">
        <f t="shared" si="51"/>
        <v>5</v>
      </c>
      <c r="Q87" s="127">
        <f>ROUND((0.8*'Side MDB'!W87+0.2*'Side Pole'!N87),3)</f>
        <v>7.9000000000000001E-2</v>
      </c>
      <c r="R87" s="127">
        <f t="shared" si="52"/>
        <v>0.53</v>
      </c>
      <c r="S87" s="25">
        <f t="shared" si="53"/>
        <v>5</v>
      </c>
      <c r="T87" s="127">
        <f>ROUND(((0.8*'Side MDB'!W87+0.2*'Side Pole'!N87)+(IF('Side MDB'!X87="N/A",(0.8*'Side MDB'!W87+0.2*'Side Pole'!N87),'Side MDB'!X87)))/2,3)</f>
        <v>6.6000000000000003E-2</v>
      </c>
      <c r="U87" s="127">
        <f t="shared" si="54"/>
        <v>0.44</v>
      </c>
      <c r="V87" s="25">
        <f t="shared" si="55"/>
        <v>5</v>
      </c>
      <c r="W87" s="23"/>
      <c r="X87" s="128"/>
      <c r="Y87" s="128"/>
      <c r="Z87" s="128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</row>
    <row r="88" spans="1:37" ht="13.9" customHeight="1">
      <c r="A88" s="121">
        <v>8990</v>
      </c>
      <c r="B88" s="121" t="s">
        <v>184</v>
      </c>
      <c r="C88" s="134" t="str">
        <f>Rollover!A88</f>
        <v>Subaru</v>
      </c>
      <c r="D88" s="134" t="str">
        <f>Rollover!B88</f>
        <v>Outback SW AWD ( twin of Legacy for Front/pole)</v>
      </c>
      <c r="E88" s="40"/>
      <c r="F88" s="122">
        <f>Rollover!C88</f>
        <v>2018</v>
      </c>
      <c r="G88" s="123">
        <v>210.74</v>
      </c>
      <c r="H88" s="19">
        <v>17.887</v>
      </c>
      <c r="I88" s="19">
        <v>40.075000000000003</v>
      </c>
      <c r="J88" s="124">
        <v>20.524999999999999</v>
      </c>
      <c r="K88" s="124">
        <v>3274.5940000000001</v>
      </c>
      <c r="L88" s="125">
        <f t="shared" si="47"/>
        <v>2.2543234430152546E-3</v>
      </c>
      <c r="M88" s="126">
        <f t="shared" si="48"/>
        <v>3.8148206248891141E-2</v>
      </c>
      <c r="N88" s="125">
        <f t="shared" si="49"/>
        <v>0.04</v>
      </c>
      <c r="O88" s="10">
        <f t="shared" si="50"/>
        <v>0.27</v>
      </c>
      <c r="P88" s="25">
        <f t="shared" si="51"/>
        <v>5</v>
      </c>
      <c r="Q88" s="127">
        <f>ROUND((0.8*'Side MDB'!W88+0.2*'Side Pole'!N88),3)</f>
        <v>3.1E-2</v>
      </c>
      <c r="R88" s="127">
        <f t="shared" si="52"/>
        <v>0.21</v>
      </c>
      <c r="S88" s="25">
        <f t="shared" si="53"/>
        <v>5</v>
      </c>
      <c r="T88" s="127">
        <f>ROUND(((0.8*'Side MDB'!W88+0.2*'Side Pole'!N88)+(IF('Side MDB'!X88="N/A",(0.8*'Side MDB'!W88+0.2*'Side Pole'!N88),'Side MDB'!X88)))/2,3)</f>
        <v>2.5000000000000001E-2</v>
      </c>
      <c r="U88" s="127">
        <f t="shared" si="54"/>
        <v>0.17</v>
      </c>
      <c r="V88" s="25">
        <f t="shared" si="55"/>
        <v>5</v>
      </c>
      <c r="W88" s="23"/>
      <c r="X88" s="128"/>
      <c r="Y88" s="128"/>
      <c r="Z88" s="128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</row>
    <row r="89" spans="1:37" ht="13.9" customHeight="1">
      <c r="A89" s="121">
        <v>8990</v>
      </c>
      <c r="B89" s="121" t="s">
        <v>184</v>
      </c>
      <c r="C89" s="109" t="str">
        <f>Rollover!A89</f>
        <v>Subaru</v>
      </c>
      <c r="D89" s="109" t="str">
        <f>Rollover!B89</f>
        <v xml:space="preserve">Legacy 4DR AWD (twin of Outback for Front/pole) </v>
      </c>
      <c r="E89" s="40"/>
      <c r="F89" s="122">
        <f>Rollover!C89</f>
        <v>2018</v>
      </c>
      <c r="G89" s="123">
        <v>210.74</v>
      </c>
      <c r="H89" s="19">
        <v>17.887</v>
      </c>
      <c r="I89" s="19">
        <v>40.075000000000003</v>
      </c>
      <c r="J89" s="124">
        <v>20.524999999999999</v>
      </c>
      <c r="K89" s="124">
        <v>3274.5940000000001</v>
      </c>
      <c r="L89" s="125">
        <f t="shared" ref="L89:L97" si="56">NORMDIST(LN(G89),7.45231,0.73998,1)</f>
        <v>2.2543234430152546E-3</v>
      </c>
      <c r="M89" s="126">
        <f t="shared" ref="M89:M97" si="57">1/(1+EXP(6.3055-0.00094*K89))</f>
        <v>3.8148206248891141E-2</v>
      </c>
      <c r="N89" s="125">
        <f t="shared" ref="N89:N97" si="58">ROUND(1-(1-L89)*(1-M89),3)</f>
        <v>0.04</v>
      </c>
      <c r="O89" s="10">
        <f t="shared" ref="O89:O97" si="59">ROUND(N89/0.15,2)</f>
        <v>0.27</v>
      </c>
      <c r="P89" s="25">
        <f t="shared" ref="P89:P97" si="60">IF(O89&lt;0.67,5,IF(O89&lt;1,4,IF(O89&lt;1.33,3,IF(O89&lt;2.67,2,1))))</f>
        <v>5</v>
      </c>
      <c r="Q89" s="127">
        <f>ROUND((0.8*'Side MDB'!W89+0.2*'Side Pole'!N89),3)</f>
        <v>3.4000000000000002E-2</v>
      </c>
      <c r="R89" s="127">
        <f t="shared" ref="R89:R97" si="61">ROUND((Q89)/0.15,2)</f>
        <v>0.23</v>
      </c>
      <c r="S89" s="25">
        <f t="shared" ref="S89:S97" si="62">IF(R89&lt;0.67,5,IF(R89&lt;1,4,IF(R89&lt;1.33,3,IF(R89&lt;2.67,2,1))))</f>
        <v>5</v>
      </c>
      <c r="T89" s="127">
        <f>ROUND(((0.8*'Side MDB'!W89+0.2*'Side Pole'!N89)+(IF('Side MDB'!X89="N/A",(0.8*'Side MDB'!W89+0.2*'Side Pole'!N89),'Side MDB'!X89)))/2,3)</f>
        <v>4.1000000000000002E-2</v>
      </c>
      <c r="U89" s="127">
        <f t="shared" ref="U89:U97" si="63">ROUND((T89)/0.15,2)</f>
        <v>0.27</v>
      </c>
      <c r="V89" s="25">
        <f t="shared" ref="V89:V97" si="64">IF(U89&lt;0.67,5,IF(U89&lt;1,4,IF(U89&lt;1.33,3,IF(U89&lt;2.67,2,1))))</f>
        <v>5</v>
      </c>
      <c r="W89" s="23"/>
      <c r="X89" s="128"/>
      <c r="Y89" s="128"/>
      <c r="Z89" s="128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</row>
    <row r="90" spans="1:37" ht="13.9" customHeight="1">
      <c r="A90" s="121">
        <v>10385</v>
      </c>
      <c r="B90" s="121" t="s">
        <v>329</v>
      </c>
      <c r="C90" s="109" t="str">
        <f>Rollover!A90</f>
        <v>Tesla</v>
      </c>
      <c r="D90" s="109" t="str">
        <f>Rollover!B90</f>
        <v>Model 3 RWD</v>
      </c>
      <c r="E90" s="40" t="s">
        <v>215</v>
      </c>
      <c r="F90" s="122">
        <f>Rollover!C90</f>
        <v>2018</v>
      </c>
      <c r="G90" s="123">
        <v>384.25200000000001</v>
      </c>
      <c r="H90" s="19">
        <v>23.114000000000001</v>
      </c>
      <c r="I90" s="19">
        <v>40.673000000000002</v>
      </c>
      <c r="J90" s="124">
        <v>27.701000000000001</v>
      </c>
      <c r="K90" s="124">
        <v>2478.0590000000002</v>
      </c>
      <c r="L90" s="125">
        <f t="shared" si="56"/>
        <v>2.1257240888009721E-2</v>
      </c>
      <c r="M90" s="126">
        <f t="shared" si="57"/>
        <v>1.8412804309543243E-2</v>
      </c>
      <c r="N90" s="125">
        <f t="shared" si="58"/>
        <v>3.9E-2</v>
      </c>
      <c r="O90" s="10">
        <f t="shared" si="59"/>
        <v>0.26</v>
      </c>
      <c r="P90" s="25">
        <f t="shared" si="60"/>
        <v>5</v>
      </c>
      <c r="Q90" s="127">
        <f>ROUND((0.8*'Side MDB'!W90+0.2*'Side Pole'!N90),3)</f>
        <v>2.9000000000000001E-2</v>
      </c>
      <c r="R90" s="127">
        <f t="shared" si="61"/>
        <v>0.19</v>
      </c>
      <c r="S90" s="25">
        <f t="shared" si="62"/>
        <v>5</v>
      </c>
      <c r="T90" s="127">
        <f>ROUND(((0.8*'Side MDB'!W90+0.2*'Side Pole'!N90)+(IF('Side MDB'!X90="N/A",(0.8*'Side MDB'!W90+0.2*'Side Pole'!N90),'Side MDB'!X90)))/2,3)</f>
        <v>2.4E-2</v>
      </c>
      <c r="U90" s="127">
        <f t="shared" si="63"/>
        <v>0.16</v>
      </c>
      <c r="V90" s="25">
        <f t="shared" si="64"/>
        <v>5</v>
      </c>
      <c r="W90" s="23"/>
      <c r="X90" s="128"/>
      <c r="Y90" s="128"/>
      <c r="Z90" s="128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</row>
    <row r="91" spans="1:37" ht="13.9" customHeight="1">
      <c r="A91" s="121">
        <v>10385</v>
      </c>
      <c r="B91" s="121" t="s">
        <v>329</v>
      </c>
      <c r="C91" s="109" t="str">
        <f>Rollover!A91</f>
        <v>Tesla</v>
      </c>
      <c r="D91" s="109" t="str">
        <f>Rollover!B91</f>
        <v>Model 3 AWD</v>
      </c>
      <c r="E91" s="40" t="s">
        <v>215</v>
      </c>
      <c r="F91" s="122">
        <f>Rollover!C91</f>
        <v>2018</v>
      </c>
      <c r="G91" s="123">
        <v>384.25200000000001</v>
      </c>
      <c r="H91" s="19">
        <v>23.114000000000001</v>
      </c>
      <c r="I91" s="19">
        <v>40.673000000000002</v>
      </c>
      <c r="J91" s="124">
        <v>27.701000000000001</v>
      </c>
      <c r="K91" s="124">
        <v>2478.0590000000002</v>
      </c>
      <c r="L91" s="125">
        <f t="shared" si="56"/>
        <v>2.1257240888009721E-2</v>
      </c>
      <c r="M91" s="126">
        <f t="shared" si="57"/>
        <v>1.8412804309543243E-2</v>
      </c>
      <c r="N91" s="125">
        <f t="shared" si="58"/>
        <v>3.9E-2</v>
      </c>
      <c r="O91" s="10">
        <f t="shared" si="59"/>
        <v>0.26</v>
      </c>
      <c r="P91" s="25">
        <f t="shared" si="60"/>
        <v>5</v>
      </c>
      <c r="Q91" s="127">
        <f>ROUND((0.8*'Side MDB'!W91+0.2*'Side Pole'!N91),3)</f>
        <v>2.9000000000000001E-2</v>
      </c>
      <c r="R91" s="127">
        <f t="shared" si="61"/>
        <v>0.19</v>
      </c>
      <c r="S91" s="25">
        <f t="shared" si="62"/>
        <v>5</v>
      </c>
      <c r="T91" s="127">
        <f>ROUND(((0.8*'Side MDB'!W91+0.2*'Side Pole'!N91)+(IF('Side MDB'!X91="N/A",(0.8*'Side MDB'!W91+0.2*'Side Pole'!N91),'Side MDB'!X91)))/2,3)</f>
        <v>2.4E-2</v>
      </c>
      <c r="U91" s="127">
        <f t="shared" si="63"/>
        <v>0.16</v>
      </c>
      <c r="V91" s="25">
        <f t="shared" si="64"/>
        <v>5</v>
      </c>
      <c r="W91" s="23"/>
      <c r="X91" s="128"/>
      <c r="Y91" s="128"/>
      <c r="Z91" s="128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</row>
    <row r="92" spans="1:37" ht="13.9" customHeight="1">
      <c r="A92" s="121">
        <v>10145</v>
      </c>
      <c r="B92" s="121" t="s">
        <v>193</v>
      </c>
      <c r="C92" s="109" t="str">
        <f>Rollover!A92</f>
        <v>Toyota</v>
      </c>
      <c r="D92" s="109" t="str">
        <f>Rollover!B92</f>
        <v>Camry 4DR FWD</v>
      </c>
      <c r="E92" s="40" t="s">
        <v>94</v>
      </c>
      <c r="F92" s="122">
        <f>Rollover!C92</f>
        <v>2018</v>
      </c>
      <c r="G92" s="123">
        <v>163.739</v>
      </c>
      <c r="H92" s="19">
        <v>20.581</v>
      </c>
      <c r="I92" s="19">
        <v>35.177999999999997</v>
      </c>
      <c r="J92" s="124">
        <v>20.622</v>
      </c>
      <c r="K92" s="124">
        <v>2764.7660000000001</v>
      </c>
      <c r="L92" s="125">
        <f t="shared" si="56"/>
        <v>7.3329089081010455E-4</v>
      </c>
      <c r="M92" s="126">
        <f t="shared" si="57"/>
        <v>2.3971645110028264E-2</v>
      </c>
      <c r="N92" s="125">
        <f t="shared" si="58"/>
        <v>2.5000000000000001E-2</v>
      </c>
      <c r="O92" s="10">
        <f t="shared" si="59"/>
        <v>0.17</v>
      </c>
      <c r="P92" s="25">
        <f t="shared" si="60"/>
        <v>5</v>
      </c>
      <c r="Q92" s="127">
        <f>ROUND((0.8*'Side MDB'!W92+0.2*'Side Pole'!N92),3)</f>
        <v>3.3000000000000002E-2</v>
      </c>
      <c r="R92" s="127">
        <f t="shared" si="61"/>
        <v>0.22</v>
      </c>
      <c r="S92" s="25">
        <f t="shared" si="62"/>
        <v>5</v>
      </c>
      <c r="T92" s="127">
        <f>ROUND(((0.8*'Side MDB'!W92+0.2*'Side Pole'!N92)+(IF('Side MDB'!X92="N/A",(0.8*'Side MDB'!W92+0.2*'Side Pole'!N92),'Side MDB'!X92)))/2,3)</f>
        <v>4.1000000000000002E-2</v>
      </c>
      <c r="U92" s="127">
        <f t="shared" si="63"/>
        <v>0.27</v>
      </c>
      <c r="V92" s="25">
        <f t="shared" si="64"/>
        <v>5</v>
      </c>
      <c r="W92" s="23"/>
      <c r="X92" s="128"/>
      <c r="Y92" s="128"/>
      <c r="Z92" s="128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</row>
    <row r="93" spans="1:37" ht="13.9" customHeight="1">
      <c r="A93" s="121">
        <v>10145</v>
      </c>
      <c r="B93" s="121" t="s">
        <v>193</v>
      </c>
      <c r="C93" s="109" t="str">
        <f>Rollover!A93</f>
        <v>Toyota</v>
      </c>
      <c r="D93" s="109" t="str">
        <f>Rollover!B93</f>
        <v>Camry  Hybrid 4DR FWD</v>
      </c>
      <c r="E93" s="40" t="s">
        <v>94</v>
      </c>
      <c r="F93" s="122">
        <f>Rollover!C93</f>
        <v>2018</v>
      </c>
      <c r="G93" s="123">
        <v>163.739</v>
      </c>
      <c r="H93" s="19">
        <v>20.581</v>
      </c>
      <c r="I93" s="19">
        <v>35.177999999999997</v>
      </c>
      <c r="J93" s="124">
        <v>20.622</v>
      </c>
      <c r="K93" s="124">
        <v>2764.7660000000001</v>
      </c>
      <c r="L93" s="125">
        <f t="shared" si="56"/>
        <v>7.3329089081010455E-4</v>
      </c>
      <c r="M93" s="126">
        <f t="shared" si="57"/>
        <v>2.3971645110028264E-2</v>
      </c>
      <c r="N93" s="125">
        <f t="shared" si="58"/>
        <v>2.5000000000000001E-2</v>
      </c>
      <c r="O93" s="10">
        <f t="shared" si="59"/>
        <v>0.17</v>
      </c>
      <c r="P93" s="25">
        <f t="shared" si="60"/>
        <v>5</v>
      </c>
      <c r="Q93" s="127">
        <f>ROUND((0.8*'Side MDB'!W93+0.2*'Side Pole'!N93),3)</f>
        <v>3.3000000000000002E-2</v>
      </c>
      <c r="R93" s="127">
        <f t="shared" si="61"/>
        <v>0.22</v>
      </c>
      <c r="S93" s="25">
        <f t="shared" si="62"/>
        <v>5</v>
      </c>
      <c r="T93" s="127">
        <f>ROUND(((0.8*'Side MDB'!W93+0.2*'Side Pole'!N93)+(IF('Side MDB'!X93="N/A",(0.8*'Side MDB'!W93+0.2*'Side Pole'!N93),'Side MDB'!X93)))/2,3)</f>
        <v>4.1000000000000002E-2</v>
      </c>
      <c r="U93" s="127">
        <f t="shared" si="63"/>
        <v>0.27</v>
      </c>
      <c r="V93" s="25">
        <f t="shared" si="64"/>
        <v>5</v>
      </c>
      <c r="W93" s="23"/>
      <c r="X93" s="128"/>
      <c r="Y93" s="128"/>
      <c r="Z93" s="128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</row>
    <row r="94" spans="1:37" ht="13.9" customHeight="1">
      <c r="A94" s="121">
        <v>10152</v>
      </c>
      <c r="B94" s="121" t="s">
        <v>204</v>
      </c>
      <c r="C94" s="109" t="str">
        <f>Rollover!A94</f>
        <v>Toyota</v>
      </c>
      <c r="D94" s="109" t="str">
        <f>Rollover!B94</f>
        <v>C-HR 5HB FWD</v>
      </c>
      <c r="E94" s="40" t="s">
        <v>94</v>
      </c>
      <c r="F94" s="122">
        <f>Rollover!C94</f>
        <v>2018</v>
      </c>
      <c r="G94" s="123">
        <v>243.08</v>
      </c>
      <c r="H94" s="19">
        <v>15.573</v>
      </c>
      <c r="I94" s="19">
        <v>40.058</v>
      </c>
      <c r="J94" s="124">
        <v>17.567</v>
      </c>
      <c r="K94" s="124">
        <v>3176.886</v>
      </c>
      <c r="L94" s="125">
        <f t="shared" si="56"/>
        <v>4.0573478408207639E-3</v>
      </c>
      <c r="M94" s="126">
        <f t="shared" si="57"/>
        <v>3.4917442501193489E-2</v>
      </c>
      <c r="N94" s="125">
        <f t="shared" si="58"/>
        <v>3.9E-2</v>
      </c>
      <c r="O94" s="10">
        <f t="shared" si="59"/>
        <v>0.26</v>
      </c>
      <c r="P94" s="25">
        <f t="shared" si="60"/>
        <v>5</v>
      </c>
      <c r="Q94" s="127">
        <f>ROUND((0.8*'Side MDB'!W94+0.2*'Side Pole'!N94),3)</f>
        <v>3.3000000000000002E-2</v>
      </c>
      <c r="R94" s="127">
        <f t="shared" si="61"/>
        <v>0.22</v>
      </c>
      <c r="S94" s="25">
        <f t="shared" si="62"/>
        <v>5</v>
      </c>
      <c r="T94" s="127">
        <f>ROUND(((0.8*'Side MDB'!W94+0.2*'Side Pole'!N94)+(IF('Side MDB'!X94="N/A",(0.8*'Side MDB'!W94+0.2*'Side Pole'!N94),'Side MDB'!X94)))/2,3)</f>
        <v>3.1E-2</v>
      </c>
      <c r="U94" s="127">
        <f t="shared" si="63"/>
        <v>0.21</v>
      </c>
      <c r="V94" s="25">
        <f t="shared" si="64"/>
        <v>5</v>
      </c>
      <c r="W94" s="23"/>
      <c r="X94" s="128"/>
      <c r="Y94" s="128"/>
      <c r="Z94" s="128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</row>
    <row r="95" spans="1:37" ht="13.9" customHeight="1">
      <c r="A95" s="121">
        <v>10161</v>
      </c>
      <c r="B95" s="121" t="s">
        <v>219</v>
      </c>
      <c r="C95" s="109" t="str">
        <f>Rollover!A95</f>
        <v>Toyota</v>
      </c>
      <c r="D95" s="109" t="str">
        <f>Rollover!B95</f>
        <v>Prius c 5HB FWD</v>
      </c>
      <c r="E95" s="40" t="s">
        <v>173</v>
      </c>
      <c r="F95" s="122">
        <f>Rollover!C95</f>
        <v>2018</v>
      </c>
      <c r="G95" s="123">
        <v>291.16899999999998</v>
      </c>
      <c r="H95" s="19">
        <v>18.931000000000001</v>
      </c>
      <c r="I95" s="19">
        <v>41.348999999999997</v>
      </c>
      <c r="J95" s="124">
        <v>25.527000000000001</v>
      </c>
      <c r="K95" s="124">
        <v>3417.6350000000002</v>
      </c>
      <c r="L95" s="125">
        <f t="shared" si="56"/>
        <v>8.1235593514941383E-3</v>
      </c>
      <c r="M95" s="126">
        <f t="shared" si="57"/>
        <v>4.3400115836820713E-2</v>
      </c>
      <c r="N95" s="125">
        <f t="shared" si="58"/>
        <v>5.0999999999999997E-2</v>
      </c>
      <c r="O95" s="10">
        <f t="shared" si="59"/>
        <v>0.34</v>
      </c>
      <c r="P95" s="25">
        <f t="shared" si="60"/>
        <v>5</v>
      </c>
      <c r="Q95" s="127">
        <f>ROUND((0.8*'Side MDB'!W95+0.2*'Side Pole'!N95),3)</f>
        <v>0.152</v>
      </c>
      <c r="R95" s="127">
        <f t="shared" si="61"/>
        <v>1.01</v>
      </c>
      <c r="S95" s="25">
        <f t="shared" si="62"/>
        <v>3</v>
      </c>
      <c r="T95" s="127">
        <f>ROUND(((0.8*'Side MDB'!W95+0.2*'Side Pole'!N95)+(IF('Side MDB'!X95="N/A",(0.8*'Side MDB'!W95+0.2*'Side Pole'!N95),'Side MDB'!X95)))/2,3)</f>
        <v>0.10199999999999999</v>
      </c>
      <c r="U95" s="127">
        <f t="shared" si="63"/>
        <v>0.68</v>
      </c>
      <c r="V95" s="25">
        <f t="shared" si="64"/>
        <v>4</v>
      </c>
      <c r="W95" s="23"/>
      <c r="X95" s="128"/>
      <c r="Y95" s="128"/>
      <c r="Z95" s="128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</row>
    <row r="96" spans="1:37" ht="13.9" customHeight="1">
      <c r="A96" s="121">
        <v>10322</v>
      </c>
      <c r="B96" s="121" t="s">
        <v>290</v>
      </c>
      <c r="C96" s="109" t="str">
        <f>Rollover!A96</f>
        <v>Toyota</v>
      </c>
      <c r="D96" s="109" t="str">
        <f>Rollover!B96</f>
        <v>Sienna Van AWD</v>
      </c>
      <c r="E96" s="40" t="s">
        <v>170</v>
      </c>
      <c r="F96" s="122">
        <f>Rollover!C96</f>
        <v>2018</v>
      </c>
      <c r="G96" s="123">
        <v>410.64</v>
      </c>
      <c r="H96" s="19">
        <v>13.374000000000001</v>
      </c>
      <c r="I96" s="19">
        <v>32.283999999999999</v>
      </c>
      <c r="J96" s="124">
        <v>17.77</v>
      </c>
      <c r="K96" s="124">
        <v>3041.096</v>
      </c>
      <c r="L96" s="125">
        <f t="shared" si="56"/>
        <v>2.6269445161125851E-2</v>
      </c>
      <c r="M96" s="126">
        <f t="shared" si="57"/>
        <v>3.0862347041121792E-2</v>
      </c>
      <c r="N96" s="125">
        <f t="shared" si="58"/>
        <v>5.6000000000000001E-2</v>
      </c>
      <c r="O96" s="10">
        <f t="shared" si="59"/>
        <v>0.37</v>
      </c>
      <c r="P96" s="25">
        <f t="shared" si="60"/>
        <v>5</v>
      </c>
      <c r="Q96" s="127">
        <f>ROUND((0.8*'Side MDB'!W96+0.2*'Side Pole'!N96),3)</f>
        <v>3.7999999999999999E-2</v>
      </c>
      <c r="R96" s="127">
        <f t="shared" si="61"/>
        <v>0.25</v>
      </c>
      <c r="S96" s="25">
        <f t="shared" si="62"/>
        <v>5</v>
      </c>
      <c r="T96" s="127">
        <f>ROUND(((0.8*'Side MDB'!W96+0.2*'Side Pole'!N96)+(IF('Side MDB'!X96="N/A",(0.8*'Side MDB'!W96+0.2*'Side Pole'!N96),'Side MDB'!X96)))/2,3)</f>
        <v>2.8000000000000001E-2</v>
      </c>
      <c r="U96" s="127">
        <f t="shared" si="63"/>
        <v>0.19</v>
      </c>
      <c r="V96" s="25">
        <f t="shared" si="64"/>
        <v>5</v>
      </c>
      <c r="W96" s="23"/>
      <c r="X96" s="128"/>
      <c r="Y96" s="128"/>
      <c r="Z96" s="128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</row>
    <row r="97" spans="1:37" ht="13.9" customHeight="1">
      <c r="A97" s="121">
        <v>10322</v>
      </c>
      <c r="B97" s="121" t="s">
        <v>290</v>
      </c>
      <c r="C97" s="109" t="str">
        <f>Rollover!A97</f>
        <v>Toyota</v>
      </c>
      <c r="D97" s="109" t="str">
        <f>Rollover!B97</f>
        <v>Sienna Van FWD</v>
      </c>
      <c r="E97" s="40" t="s">
        <v>170</v>
      </c>
      <c r="F97" s="122">
        <f>Rollover!C97</f>
        <v>2018</v>
      </c>
      <c r="G97" s="123">
        <v>410.64</v>
      </c>
      <c r="H97" s="19">
        <v>13.374000000000001</v>
      </c>
      <c r="I97" s="19">
        <v>32.283999999999999</v>
      </c>
      <c r="J97" s="124">
        <v>17.77</v>
      </c>
      <c r="K97" s="124">
        <v>3041.096</v>
      </c>
      <c r="L97" s="125">
        <f t="shared" si="56"/>
        <v>2.6269445161125851E-2</v>
      </c>
      <c r="M97" s="126">
        <f t="shared" si="57"/>
        <v>3.0862347041121792E-2</v>
      </c>
      <c r="N97" s="125">
        <f t="shared" si="58"/>
        <v>5.6000000000000001E-2</v>
      </c>
      <c r="O97" s="10">
        <f t="shared" si="59"/>
        <v>0.37</v>
      </c>
      <c r="P97" s="25">
        <f t="shared" si="60"/>
        <v>5</v>
      </c>
      <c r="Q97" s="127">
        <f>ROUND((0.8*'Side MDB'!W97+0.2*'Side Pole'!N97),3)</f>
        <v>3.7999999999999999E-2</v>
      </c>
      <c r="R97" s="127">
        <f t="shared" si="61"/>
        <v>0.25</v>
      </c>
      <c r="S97" s="25">
        <f t="shared" si="62"/>
        <v>5</v>
      </c>
      <c r="T97" s="127">
        <f>ROUND(((0.8*'Side MDB'!W97+0.2*'Side Pole'!N97)+(IF('Side MDB'!X97="N/A",(0.8*'Side MDB'!W97+0.2*'Side Pole'!N97),'Side MDB'!X97)))/2,3)</f>
        <v>2.8000000000000001E-2</v>
      </c>
      <c r="U97" s="127">
        <f t="shared" si="63"/>
        <v>0.19</v>
      </c>
      <c r="V97" s="25">
        <f t="shared" si="64"/>
        <v>5</v>
      </c>
      <c r="W97" s="23"/>
      <c r="X97" s="128"/>
      <c r="Y97" s="128"/>
      <c r="Z97" s="128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</row>
    <row r="98" spans="1:37" ht="13.9" customHeight="1">
      <c r="A98" s="121">
        <v>10135</v>
      </c>
      <c r="B98" s="121" t="s">
        <v>98</v>
      </c>
      <c r="C98" s="109" t="str">
        <f>Rollover!A98</f>
        <v>Volkswagen</v>
      </c>
      <c r="D98" s="109" t="str">
        <f>Rollover!B98</f>
        <v>Atlas SUV AWD</v>
      </c>
      <c r="E98" s="40" t="s">
        <v>94</v>
      </c>
      <c r="F98" s="122">
        <f>Rollover!C98</f>
        <v>2018</v>
      </c>
      <c r="G98" s="123">
        <v>278.65800000000002</v>
      </c>
      <c r="H98" s="19">
        <v>22.061</v>
      </c>
      <c r="I98" s="19">
        <v>51.177999999999997</v>
      </c>
      <c r="J98" s="124">
        <v>21.844999999999999</v>
      </c>
      <c r="K98" s="124">
        <v>3560.018</v>
      </c>
      <c r="L98" s="125">
        <f t="shared" ref="L98:L101" si="65">NORMDIST(LN(G98),7.45231,0.73998,1)</f>
        <v>6.8953849439398404E-3</v>
      </c>
      <c r="M98" s="126">
        <f t="shared" ref="M98:M102" si="66">1/(1+EXP(6.3055-0.00094*K98))</f>
        <v>4.9308971331676041E-2</v>
      </c>
      <c r="N98" s="125">
        <f t="shared" ref="N98:N102" si="67">ROUND(1-(1-L98)*(1-M98),3)</f>
        <v>5.6000000000000001E-2</v>
      </c>
      <c r="O98" s="10">
        <f t="shared" ref="O98:O102" si="68">ROUND(N98/0.15,2)</f>
        <v>0.37</v>
      </c>
      <c r="P98" s="25">
        <f t="shared" ref="P98:P102" si="69">IF(O98&lt;0.67,5,IF(O98&lt;1,4,IF(O98&lt;1.33,3,IF(O98&lt;2.67,2,1))))</f>
        <v>5</v>
      </c>
      <c r="Q98" s="127">
        <f>ROUND((0.8*'Side MDB'!W98+0.2*'Side Pole'!N98),3)</f>
        <v>2.7E-2</v>
      </c>
      <c r="R98" s="127">
        <f t="shared" ref="R98:R102" si="70">ROUND((Q98)/0.15,2)</f>
        <v>0.18</v>
      </c>
      <c r="S98" s="25">
        <f t="shared" ref="S98:S102" si="71">IF(R98&lt;0.67,5,IF(R98&lt;1,4,IF(R98&lt;1.33,3,IF(R98&lt;2.67,2,1))))</f>
        <v>5</v>
      </c>
      <c r="T98" s="127">
        <f>ROUND(((0.8*'Side MDB'!W98+0.2*'Side Pole'!N98)+(IF('Side MDB'!X98="N/A",(0.8*'Side MDB'!W98+0.2*'Side Pole'!N98),'Side MDB'!X98)))/2,3)</f>
        <v>2.1999999999999999E-2</v>
      </c>
      <c r="U98" s="127">
        <f t="shared" ref="U98:U102" si="72">ROUND((T98)/0.15,2)</f>
        <v>0.15</v>
      </c>
      <c r="V98" s="25">
        <f t="shared" ref="V98:V102" si="73">IF(U98&lt;0.67,5,IF(U98&lt;1,4,IF(U98&lt;1.33,3,IF(U98&lt;2.67,2,1))))</f>
        <v>5</v>
      </c>
      <c r="W98" s="23"/>
      <c r="X98" s="128"/>
      <c r="Y98" s="128"/>
      <c r="Z98" s="128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</row>
    <row r="99" spans="1:37" ht="13.9" customHeight="1">
      <c r="A99" s="121">
        <v>10135</v>
      </c>
      <c r="B99" s="121" t="s">
        <v>98</v>
      </c>
      <c r="C99" s="109" t="str">
        <f>Rollover!A99</f>
        <v>Volkswagen</v>
      </c>
      <c r="D99" s="109" t="str">
        <f>Rollover!B99</f>
        <v>Atlas SUV FWD</v>
      </c>
      <c r="E99" s="40" t="s">
        <v>94</v>
      </c>
      <c r="F99" s="122">
        <f>Rollover!C99</f>
        <v>2018</v>
      </c>
      <c r="G99" s="123">
        <v>278.65800000000002</v>
      </c>
      <c r="H99" s="19">
        <v>22.061</v>
      </c>
      <c r="I99" s="19">
        <v>51.177999999999997</v>
      </c>
      <c r="J99" s="124">
        <v>21.844999999999999</v>
      </c>
      <c r="K99" s="124">
        <v>3560.018</v>
      </c>
      <c r="L99" s="125">
        <f t="shared" si="65"/>
        <v>6.8953849439398404E-3</v>
      </c>
      <c r="M99" s="126">
        <f t="shared" si="66"/>
        <v>4.9308971331676041E-2</v>
      </c>
      <c r="N99" s="125">
        <f t="shared" si="67"/>
        <v>5.6000000000000001E-2</v>
      </c>
      <c r="O99" s="10">
        <f t="shared" si="68"/>
        <v>0.37</v>
      </c>
      <c r="P99" s="25">
        <f t="shared" si="69"/>
        <v>5</v>
      </c>
      <c r="Q99" s="127">
        <f>ROUND((0.8*'Side MDB'!W99+0.2*'Side Pole'!N99),3)</f>
        <v>2.7E-2</v>
      </c>
      <c r="R99" s="127">
        <f t="shared" si="70"/>
        <v>0.18</v>
      </c>
      <c r="S99" s="25">
        <f t="shared" si="71"/>
        <v>5</v>
      </c>
      <c r="T99" s="127">
        <f>ROUND(((0.8*'Side MDB'!W99+0.2*'Side Pole'!N99)+(IF('Side MDB'!X99="N/A",(0.8*'Side MDB'!W99+0.2*'Side Pole'!N99),'Side MDB'!X99)))/2,3)</f>
        <v>2.1999999999999999E-2</v>
      </c>
      <c r="U99" s="127">
        <f t="shared" si="72"/>
        <v>0.15</v>
      </c>
      <c r="V99" s="25">
        <f t="shared" si="73"/>
        <v>5</v>
      </c>
      <c r="W99" s="23"/>
      <c r="X99" s="128"/>
      <c r="Y99" s="128"/>
      <c r="Z99" s="128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</row>
    <row r="100" spans="1:37" ht="13.9" customHeight="1">
      <c r="A100" s="121">
        <v>10188</v>
      </c>
      <c r="B100" s="121" t="s">
        <v>252</v>
      </c>
      <c r="C100" s="109" t="str">
        <f>Rollover!A100</f>
        <v>Volkswagen</v>
      </c>
      <c r="D100" s="109" t="str">
        <f>Rollover!B100</f>
        <v>Tiguan SUV AWD (Early Release)</v>
      </c>
      <c r="E100" s="40" t="s">
        <v>170</v>
      </c>
      <c r="F100" s="122">
        <f>Rollover!C100</f>
        <v>2018</v>
      </c>
      <c r="G100" s="123">
        <v>330.14</v>
      </c>
      <c r="H100" s="19">
        <v>24.722000000000001</v>
      </c>
      <c r="I100" s="19">
        <v>48.917000000000002</v>
      </c>
      <c r="J100" s="124">
        <v>17.233000000000001</v>
      </c>
      <c r="K100" s="124">
        <v>3804.1909999999998</v>
      </c>
      <c r="L100" s="125">
        <f>NORMDIST(LN(G100),7.45231,0.73998,1)</f>
        <v>1.2755864986237399E-2</v>
      </c>
      <c r="M100" s="126">
        <f t="shared" si="66"/>
        <v>6.1251431361813748E-2</v>
      </c>
      <c r="N100" s="125">
        <f t="shared" si="67"/>
        <v>7.2999999999999995E-2</v>
      </c>
      <c r="O100" s="10">
        <f t="shared" si="68"/>
        <v>0.49</v>
      </c>
      <c r="P100" s="25">
        <f t="shared" si="69"/>
        <v>5</v>
      </c>
      <c r="Q100" s="127">
        <f>ROUND((0.8*'Side MDB'!W100+0.2*'Side Pole'!N100),3)</f>
        <v>3.9E-2</v>
      </c>
      <c r="R100" s="127">
        <f t="shared" si="70"/>
        <v>0.26</v>
      </c>
      <c r="S100" s="25">
        <f t="shared" si="71"/>
        <v>5</v>
      </c>
      <c r="T100" s="127">
        <f>ROUND(((0.8*'Side MDB'!W100+0.2*'Side Pole'!N100)+(IF('Side MDB'!X100="N/A",(0.8*'Side MDB'!W100+0.2*'Side Pole'!N100),'Side MDB'!X100)))/2,3)</f>
        <v>2.8000000000000001E-2</v>
      </c>
      <c r="U100" s="127">
        <f t="shared" si="72"/>
        <v>0.19</v>
      </c>
      <c r="V100" s="25">
        <f t="shared" si="73"/>
        <v>5</v>
      </c>
      <c r="W100" s="23"/>
      <c r="X100" s="128"/>
      <c r="Y100" s="128"/>
      <c r="Z100" s="128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</row>
    <row r="101" spans="1:37" ht="13.9" customHeight="1">
      <c r="A101" s="121">
        <v>10188</v>
      </c>
      <c r="B101" s="121" t="s">
        <v>252</v>
      </c>
      <c r="C101" s="109" t="str">
        <f>Rollover!A101</f>
        <v>Volkswagen</v>
      </c>
      <c r="D101" s="109" t="str">
        <f>Rollover!B101</f>
        <v>Tiguan SUV FWD (Early Release)</v>
      </c>
      <c r="E101" s="40" t="s">
        <v>170</v>
      </c>
      <c r="F101" s="122">
        <f>Rollover!C101</f>
        <v>2018</v>
      </c>
      <c r="G101" s="123">
        <v>330.14</v>
      </c>
      <c r="H101" s="19">
        <v>24.722000000000001</v>
      </c>
      <c r="I101" s="19">
        <v>48.917000000000002</v>
      </c>
      <c r="J101" s="124">
        <v>17.233000000000001</v>
      </c>
      <c r="K101" s="124">
        <v>3804.1909999999998</v>
      </c>
      <c r="L101" s="125">
        <f t="shared" si="65"/>
        <v>1.2755864986237399E-2</v>
      </c>
      <c r="M101" s="126">
        <f t="shared" si="66"/>
        <v>6.1251431361813748E-2</v>
      </c>
      <c r="N101" s="125">
        <f t="shared" si="67"/>
        <v>7.2999999999999995E-2</v>
      </c>
      <c r="O101" s="10">
        <f t="shared" si="68"/>
        <v>0.49</v>
      </c>
      <c r="P101" s="25">
        <f t="shared" si="69"/>
        <v>5</v>
      </c>
      <c r="Q101" s="127">
        <f>ROUND((0.8*'Side MDB'!W101+0.2*'Side Pole'!N101),3)</f>
        <v>3.9E-2</v>
      </c>
      <c r="R101" s="127">
        <f t="shared" si="70"/>
        <v>0.26</v>
      </c>
      <c r="S101" s="25">
        <f t="shared" si="71"/>
        <v>5</v>
      </c>
      <c r="T101" s="127">
        <f>ROUND(((0.8*'Side MDB'!W101+0.2*'Side Pole'!N101)+(IF('Side MDB'!X101="N/A",(0.8*'Side MDB'!W101+0.2*'Side Pole'!N101),'Side MDB'!X101)))/2,3)</f>
        <v>2.8000000000000001E-2</v>
      </c>
      <c r="U101" s="127">
        <f t="shared" si="72"/>
        <v>0.19</v>
      </c>
      <c r="V101" s="25">
        <f t="shared" si="73"/>
        <v>5</v>
      </c>
      <c r="W101" s="23"/>
      <c r="X101" s="128"/>
      <c r="Y101" s="128"/>
      <c r="Z101" s="128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</row>
    <row r="102" spans="1:37" ht="13.9" customHeight="1">
      <c r="A102" s="121">
        <v>10188</v>
      </c>
      <c r="B102" s="121" t="s">
        <v>252</v>
      </c>
      <c r="C102" s="109" t="str">
        <f>Rollover!A102</f>
        <v>Volkswagen</v>
      </c>
      <c r="D102" s="109" t="str">
        <f>Rollover!B102</f>
        <v>Tiguan SUV AWD (Later Release)</v>
      </c>
      <c r="E102" s="40" t="s">
        <v>170</v>
      </c>
      <c r="F102" s="122">
        <f>Rollover!C102</f>
        <v>2018</v>
      </c>
      <c r="G102" s="123">
        <v>330.14</v>
      </c>
      <c r="H102" s="19">
        <v>24.722000000000001</v>
      </c>
      <c r="I102" s="19">
        <v>48.917000000000002</v>
      </c>
      <c r="J102" s="124">
        <v>17.233000000000001</v>
      </c>
      <c r="K102" s="124">
        <v>3804.1909999999998</v>
      </c>
      <c r="L102" s="125">
        <f>NORMDIST(LN(G102),7.45231,0.73998,1)</f>
        <v>1.2755864986237399E-2</v>
      </c>
      <c r="M102" s="126">
        <f t="shared" si="66"/>
        <v>6.1251431361813748E-2</v>
      </c>
      <c r="N102" s="125">
        <f t="shared" si="67"/>
        <v>7.2999999999999995E-2</v>
      </c>
      <c r="O102" s="10">
        <f t="shared" si="68"/>
        <v>0.49</v>
      </c>
      <c r="P102" s="25">
        <f t="shared" si="69"/>
        <v>5</v>
      </c>
      <c r="Q102" s="127">
        <f>ROUND((0.8*'Side MDB'!W102+0.2*'Side Pole'!N102),3)</f>
        <v>3.9E-2</v>
      </c>
      <c r="R102" s="127">
        <f t="shared" si="70"/>
        <v>0.26</v>
      </c>
      <c r="S102" s="25">
        <f t="shared" si="71"/>
        <v>5</v>
      </c>
      <c r="T102" s="127">
        <f>ROUND(((0.8*'Side MDB'!W102+0.2*'Side Pole'!N102)+(IF('Side MDB'!X102="N/A",(0.8*'Side MDB'!W102+0.2*'Side Pole'!N102),'Side MDB'!X102)))/2,3)</f>
        <v>2.8000000000000001E-2</v>
      </c>
      <c r="U102" s="127">
        <f t="shared" si="72"/>
        <v>0.19</v>
      </c>
      <c r="V102" s="25">
        <f t="shared" si="73"/>
        <v>5</v>
      </c>
      <c r="W102" s="23"/>
      <c r="X102" s="128"/>
      <c r="Y102" s="128"/>
      <c r="Z102" s="128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</row>
    <row r="103" spans="1:37" ht="13.9" customHeight="1">
      <c r="A103" s="121">
        <v>10188</v>
      </c>
      <c r="B103" s="121" t="s">
        <v>252</v>
      </c>
      <c r="C103" s="109" t="str">
        <f>Rollover!A103</f>
        <v>Volkswagen</v>
      </c>
      <c r="D103" s="109" t="str">
        <f>Rollover!B103</f>
        <v>Tiguan SUV FWD (Later Release)</v>
      </c>
      <c r="E103" s="40" t="s">
        <v>170</v>
      </c>
      <c r="F103" s="122">
        <f>Rollover!C103</f>
        <v>2018</v>
      </c>
      <c r="G103" s="123">
        <v>330.14</v>
      </c>
      <c r="H103" s="19">
        <v>24.722000000000001</v>
      </c>
      <c r="I103" s="19">
        <v>48.917000000000002</v>
      </c>
      <c r="J103" s="124">
        <v>17.233000000000001</v>
      </c>
      <c r="K103" s="124">
        <v>3804.1909999999998</v>
      </c>
      <c r="L103" s="125">
        <f t="shared" ref="L103" si="74">NORMDIST(LN(G103),7.45231,0.73998,1)</f>
        <v>1.2755864986237399E-2</v>
      </c>
      <c r="M103" s="126">
        <f t="shared" ref="M103" si="75">1/(1+EXP(6.3055-0.00094*K103))</f>
        <v>6.1251431361813748E-2</v>
      </c>
      <c r="N103" s="125">
        <f t="shared" ref="N103" si="76">ROUND(1-(1-L103)*(1-M103),3)</f>
        <v>7.2999999999999995E-2</v>
      </c>
      <c r="O103" s="10">
        <f t="shared" ref="O103" si="77">ROUND(N103/0.15,2)</f>
        <v>0.49</v>
      </c>
      <c r="P103" s="25">
        <f t="shared" ref="P103" si="78">IF(O103&lt;0.67,5,IF(O103&lt;1,4,IF(O103&lt;1.33,3,IF(O103&lt;2.67,2,1))))</f>
        <v>5</v>
      </c>
      <c r="Q103" s="127">
        <f>ROUND((0.8*'Side MDB'!W103+0.2*'Side Pole'!N103),3)</f>
        <v>3.9E-2</v>
      </c>
      <c r="R103" s="127">
        <f t="shared" ref="R103" si="79">ROUND((Q103)/0.15,2)</f>
        <v>0.26</v>
      </c>
      <c r="S103" s="25">
        <f t="shared" ref="S103" si="80">IF(R103&lt;0.67,5,IF(R103&lt;1,4,IF(R103&lt;1.33,3,IF(R103&lt;2.67,2,1))))</f>
        <v>5</v>
      </c>
      <c r="T103" s="127">
        <f>ROUND(((0.8*'Side MDB'!W103+0.2*'Side Pole'!N103)+(IF('Side MDB'!X103="N/A",(0.8*'Side MDB'!W103+0.2*'Side Pole'!N103),'Side MDB'!X103)))/2,3)</f>
        <v>2.8000000000000001E-2</v>
      </c>
      <c r="U103" s="127">
        <f t="shared" ref="U103" si="81">ROUND((T103)/0.15,2)</f>
        <v>0.19</v>
      </c>
      <c r="V103" s="25">
        <f t="shared" ref="V103" si="82">IF(U103&lt;0.67,5,IF(U103&lt;1,4,IF(U103&lt;1.33,3,IF(U103&lt;2.67,2,1))))</f>
        <v>5</v>
      </c>
      <c r="W103" s="23"/>
      <c r="X103" s="128"/>
      <c r="Y103" s="128"/>
      <c r="Z103" s="128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</row>
    <row r="104" spans="1:37" ht="13.9" customHeight="1">
      <c r="N104" s="130"/>
      <c r="O104" s="130"/>
      <c r="P104" s="136"/>
      <c r="Q104" s="130"/>
    </row>
    <row r="105" spans="1:37" ht="13.9" customHeight="1">
      <c r="N105" s="130"/>
      <c r="O105" s="130"/>
      <c r="P105" s="136"/>
      <c r="Q105" s="130"/>
    </row>
    <row r="106" spans="1:37" ht="13.9" customHeight="1">
      <c r="N106" s="130"/>
      <c r="O106" s="130"/>
      <c r="P106" s="136"/>
      <c r="Q106" s="130"/>
    </row>
    <row r="107" spans="1:37" ht="13.9" customHeight="1">
      <c r="N107" s="130"/>
      <c r="O107" s="130"/>
      <c r="P107" s="136"/>
      <c r="Q107" s="130"/>
    </row>
    <row r="108" spans="1:37" ht="13.9" customHeight="1">
      <c r="N108" s="130"/>
      <c r="O108" s="130"/>
      <c r="P108" s="136"/>
      <c r="Q108" s="130"/>
    </row>
    <row r="109" spans="1:37" ht="13.9" customHeight="1">
      <c r="N109" s="130"/>
      <c r="O109" s="130"/>
      <c r="P109" s="136"/>
      <c r="Q109" s="130"/>
    </row>
    <row r="110" spans="1:37" ht="13.9" customHeight="1">
      <c r="N110" s="130"/>
      <c r="O110" s="130"/>
      <c r="P110" s="136"/>
      <c r="Q110" s="130"/>
    </row>
    <row r="111" spans="1:37" ht="13.9" customHeight="1">
      <c r="N111" s="130"/>
      <c r="O111" s="130"/>
      <c r="P111" s="136"/>
      <c r="Q111" s="130"/>
    </row>
    <row r="112" spans="1:37" ht="13.9" customHeight="1">
      <c r="N112" s="130"/>
      <c r="O112" s="130"/>
      <c r="P112" s="136"/>
      <c r="Q112" s="130"/>
    </row>
    <row r="113" spans="14:17" ht="13.9" customHeight="1">
      <c r="N113" s="130"/>
      <c r="O113" s="130"/>
      <c r="P113" s="136"/>
      <c r="Q113" s="130"/>
    </row>
    <row r="114" spans="14:17" ht="13.9" customHeight="1">
      <c r="N114" s="130"/>
      <c r="O114" s="130"/>
      <c r="P114" s="136"/>
      <c r="Q114" s="130"/>
    </row>
    <row r="115" spans="14:17" ht="13.9" customHeight="1">
      <c r="N115" s="130"/>
      <c r="O115" s="130"/>
      <c r="P115" s="136"/>
      <c r="Q115" s="130"/>
    </row>
    <row r="116" spans="14:17" ht="13.9" customHeight="1">
      <c r="N116" s="130"/>
      <c r="O116" s="130"/>
      <c r="P116" s="136"/>
      <c r="Q116" s="130"/>
    </row>
    <row r="117" spans="14:17" ht="13.9" customHeight="1">
      <c r="N117" s="130"/>
      <c r="O117" s="130"/>
      <c r="P117" s="136"/>
      <c r="Q117" s="130"/>
    </row>
    <row r="118" spans="14:17" ht="13.9" customHeight="1">
      <c r="N118" s="130"/>
      <c r="O118" s="130"/>
      <c r="P118" s="136"/>
      <c r="Q118" s="130"/>
    </row>
    <row r="119" spans="14:17" ht="13.9" customHeight="1">
      <c r="N119" s="130"/>
      <c r="O119" s="130"/>
      <c r="P119" s="136"/>
      <c r="Q119" s="130"/>
    </row>
    <row r="120" spans="14:17" ht="13.9" customHeight="1">
      <c r="N120" s="130"/>
      <c r="O120" s="130"/>
      <c r="P120" s="136"/>
      <c r="Q120" s="130"/>
    </row>
    <row r="121" spans="14:17" ht="13.9" customHeight="1">
      <c r="N121" s="130"/>
      <c r="O121" s="130"/>
      <c r="P121" s="136"/>
      <c r="Q121" s="130"/>
    </row>
    <row r="122" spans="14:17" ht="13.9" customHeight="1">
      <c r="N122" s="130"/>
      <c r="O122" s="130"/>
      <c r="P122" s="136"/>
      <c r="Q122" s="130"/>
    </row>
    <row r="123" spans="14:17" ht="13.9" customHeight="1">
      <c r="N123" s="130"/>
      <c r="O123" s="130"/>
      <c r="P123" s="136"/>
      <c r="Q123" s="130"/>
    </row>
    <row r="124" spans="14:17" ht="13.9" customHeight="1">
      <c r="N124" s="130"/>
      <c r="O124" s="130"/>
      <c r="P124" s="136"/>
      <c r="Q124" s="130"/>
    </row>
    <row r="125" spans="14:17" ht="13.9" customHeight="1">
      <c r="N125" s="130"/>
      <c r="O125" s="130"/>
      <c r="P125" s="136"/>
      <c r="Q125" s="130"/>
    </row>
    <row r="126" spans="14:17" ht="13.9" customHeight="1">
      <c r="N126" s="130"/>
      <c r="O126" s="130"/>
      <c r="P126" s="136"/>
      <c r="Q126" s="130"/>
    </row>
    <row r="127" spans="14:17" ht="13.9" customHeight="1">
      <c r="N127" s="130"/>
      <c r="O127" s="130"/>
      <c r="P127" s="136"/>
      <c r="Q127" s="130"/>
    </row>
    <row r="128" spans="14:17" ht="13.9" customHeight="1">
      <c r="N128" s="130"/>
      <c r="O128" s="130"/>
      <c r="P128" s="136"/>
      <c r="Q128" s="130"/>
    </row>
    <row r="129" spans="14:17" ht="13.9" customHeight="1">
      <c r="N129" s="130"/>
      <c r="O129" s="130"/>
      <c r="P129" s="136"/>
      <c r="Q129" s="130"/>
    </row>
    <row r="130" spans="14:17" ht="13.9" customHeight="1">
      <c r="N130" s="130"/>
      <c r="O130" s="130"/>
      <c r="P130" s="136"/>
      <c r="Q130" s="130"/>
    </row>
    <row r="131" spans="14:17" ht="13.9" customHeight="1">
      <c r="N131" s="130"/>
      <c r="O131" s="130"/>
      <c r="P131" s="136"/>
      <c r="Q131" s="130"/>
    </row>
    <row r="132" spans="14:17" ht="13.9" customHeight="1">
      <c r="N132" s="130"/>
      <c r="O132" s="130"/>
      <c r="P132" s="136"/>
      <c r="Q132" s="130"/>
    </row>
    <row r="133" spans="14:17" ht="13.9" customHeight="1">
      <c r="N133" s="130"/>
      <c r="O133" s="130"/>
      <c r="P133" s="136"/>
      <c r="Q133" s="130"/>
    </row>
    <row r="134" spans="14:17" ht="13.9" customHeight="1">
      <c r="N134" s="130"/>
      <c r="O134" s="130"/>
      <c r="P134" s="136"/>
      <c r="Q134" s="130"/>
    </row>
    <row r="135" spans="14:17" ht="13.9" customHeight="1">
      <c r="N135" s="130"/>
      <c r="O135" s="130"/>
      <c r="P135" s="136"/>
      <c r="Q135" s="130"/>
    </row>
    <row r="136" spans="14:17" ht="13.9" customHeight="1">
      <c r="N136" s="130"/>
      <c r="O136" s="130"/>
      <c r="P136" s="136"/>
      <c r="Q136" s="130"/>
    </row>
    <row r="137" spans="14:17" ht="13.9" customHeight="1">
      <c r="N137" s="130"/>
      <c r="O137" s="130"/>
      <c r="P137" s="136"/>
      <c r="Q137" s="130"/>
    </row>
    <row r="138" spans="14:17" ht="13.9" customHeight="1">
      <c r="N138" s="130"/>
      <c r="O138" s="130"/>
      <c r="P138" s="136"/>
      <c r="Q138" s="130"/>
    </row>
    <row r="139" spans="14:17" ht="13.9" customHeight="1">
      <c r="N139" s="130"/>
      <c r="O139" s="130"/>
      <c r="P139" s="136"/>
      <c r="Q139" s="130"/>
    </row>
    <row r="140" spans="14:17" ht="13.9" customHeight="1">
      <c r="N140" s="130"/>
      <c r="O140" s="130"/>
      <c r="P140" s="136"/>
      <c r="Q140" s="130"/>
    </row>
    <row r="141" spans="14:17" ht="13.9" customHeight="1">
      <c r="N141" s="130"/>
      <c r="O141" s="130"/>
      <c r="P141" s="136"/>
      <c r="Q141" s="130"/>
    </row>
    <row r="142" spans="14:17" ht="13.9" customHeight="1">
      <c r="N142" s="130"/>
      <c r="O142" s="130"/>
      <c r="P142" s="136"/>
      <c r="Q142" s="130"/>
    </row>
    <row r="143" spans="14:17" ht="13.9" customHeight="1">
      <c r="N143" s="130"/>
      <c r="O143" s="130"/>
      <c r="P143" s="136"/>
      <c r="Q143" s="130"/>
    </row>
    <row r="144" spans="14:17" ht="13.9" customHeight="1">
      <c r="N144" s="130"/>
      <c r="O144" s="130"/>
      <c r="P144" s="136"/>
      <c r="Q144" s="130"/>
    </row>
    <row r="145" spans="14:17" ht="13.9" customHeight="1">
      <c r="N145" s="130"/>
      <c r="O145" s="130"/>
      <c r="P145" s="136"/>
      <c r="Q145" s="130"/>
    </row>
    <row r="146" spans="14:17" ht="13.9" customHeight="1">
      <c r="N146" s="130"/>
      <c r="O146" s="130"/>
      <c r="P146" s="136"/>
      <c r="Q146" s="130"/>
    </row>
    <row r="147" spans="14:17" ht="13.9" customHeight="1">
      <c r="N147" s="130"/>
      <c r="O147" s="130"/>
      <c r="P147" s="136"/>
      <c r="Q147" s="130"/>
    </row>
    <row r="148" spans="14:17" ht="13.9" customHeight="1">
      <c r="N148" s="130"/>
      <c r="O148" s="130"/>
      <c r="P148" s="136"/>
      <c r="Q148" s="130"/>
    </row>
    <row r="149" spans="14:17" ht="13.9" customHeight="1">
      <c r="N149" s="130"/>
      <c r="O149" s="130"/>
      <c r="P149" s="136"/>
      <c r="Q149" s="130"/>
    </row>
    <row r="150" spans="14:17" ht="13.9" customHeight="1">
      <c r="N150" s="130"/>
      <c r="O150" s="130"/>
      <c r="P150" s="136"/>
      <c r="Q150" s="130"/>
    </row>
    <row r="151" spans="14:17" ht="13.9" customHeight="1">
      <c r="N151" s="130"/>
      <c r="O151" s="130"/>
      <c r="P151" s="136"/>
      <c r="Q151" s="130"/>
    </row>
    <row r="152" spans="14:17" ht="13.9" customHeight="1">
      <c r="N152" s="130"/>
      <c r="O152" s="130"/>
      <c r="P152" s="136"/>
      <c r="Q152" s="130"/>
    </row>
    <row r="153" spans="14:17" ht="13.9" customHeight="1">
      <c r="N153" s="130"/>
      <c r="O153" s="130"/>
      <c r="P153" s="136"/>
      <c r="Q153" s="130"/>
    </row>
    <row r="154" spans="14:17" ht="13.9" customHeight="1">
      <c r="N154" s="130"/>
      <c r="O154" s="130"/>
      <c r="P154" s="136"/>
      <c r="Q154" s="130"/>
    </row>
    <row r="155" spans="14:17" ht="13.9" customHeight="1">
      <c r="N155" s="130"/>
      <c r="O155" s="130"/>
      <c r="P155" s="136"/>
      <c r="Q155" s="130"/>
    </row>
    <row r="156" spans="14:17" ht="13.9" customHeight="1">
      <c r="N156" s="130"/>
      <c r="O156" s="130"/>
      <c r="P156" s="136"/>
      <c r="Q156" s="130"/>
    </row>
    <row r="157" spans="14:17" ht="13.9" customHeight="1">
      <c r="N157" s="130"/>
      <c r="O157" s="130"/>
      <c r="P157" s="136"/>
      <c r="Q157" s="130"/>
    </row>
    <row r="158" spans="14:17" ht="13.9" customHeight="1">
      <c r="N158" s="130"/>
      <c r="O158" s="130"/>
      <c r="P158" s="136"/>
      <c r="Q158" s="130"/>
    </row>
    <row r="159" spans="14:17" ht="13.9" customHeight="1">
      <c r="N159" s="130"/>
      <c r="O159" s="130"/>
      <c r="P159" s="136"/>
      <c r="Q159" s="130"/>
    </row>
    <row r="160" spans="14:17" ht="13.9" customHeight="1">
      <c r="N160" s="130"/>
      <c r="O160" s="130"/>
      <c r="P160" s="136"/>
      <c r="Q160" s="130"/>
    </row>
    <row r="161" spans="14:17" ht="13.9" customHeight="1">
      <c r="N161" s="130"/>
      <c r="O161" s="130"/>
      <c r="P161" s="136"/>
      <c r="Q161" s="130"/>
    </row>
    <row r="162" spans="14:17" ht="13.9" customHeight="1">
      <c r="N162" s="130"/>
      <c r="O162" s="130"/>
      <c r="P162" s="136"/>
      <c r="Q162" s="130"/>
    </row>
    <row r="163" spans="14:17" ht="13.9" customHeight="1">
      <c r="N163" s="130"/>
      <c r="O163" s="130"/>
      <c r="P163" s="136"/>
      <c r="Q163" s="130"/>
    </row>
    <row r="164" spans="14:17" ht="13.9" customHeight="1">
      <c r="N164" s="130"/>
      <c r="O164" s="130"/>
      <c r="P164" s="136"/>
      <c r="Q164" s="130"/>
    </row>
    <row r="165" spans="14:17" ht="13.9" customHeight="1">
      <c r="N165" s="130"/>
      <c r="O165" s="130"/>
      <c r="P165" s="136"/>
      <c r="Q165" s="130"/>
    </row>
    <row r="166" spans="14:17" ht="13.9" customHeight="1">
      <c r="N166" s="130"/>
      <c r="O166" s="130"/>
      <c r="P166" s="136"/>
      <c r="Q166" s="130"/>
    </row>
    <row r="167" spans="14:17" ht="13.9" customHeight="1">
      <c r="N167" s="130"/>
      <c r="O167" s="130"/>
      <c r="P167" s="136"/>
      <c r="Q167" s="130"/>
    </row>
    <row r="168" spans="14:17" ht="13.9" customHeight="1">
      <c r="N168" s="130"/>
      <c r="O168" s="130"/>
      <c r="P168" s="136"/>
      <c r="Q168" s="130"/>
    </row>
    <row r="169" spans="14:17" ht="13.9" customHeight="1">
      <c r="N169" s="130"/>
      <c r="O169" s="130"/>
      <c r="P169" s="136"/>
      <c r="Q169" s="130"/>
    </row>
    <row r="170" spans="14:17" ht="13.9" customHeight="1">
      <c r="N170" s="130"/>
      <c r="O170" s="130"/>
      <c r="P170" s="136"/>
      <c r="Q170" s="130"/>
    </row>
    <row r="171" spans="14:17" ht="13.9" customHeight="1">
      <c r="N171" s="130"/>
      <c r="O171" s="130"/>
      <c r="P171" s="136"/>
      <c r="Q171" s="130"/>
    </row>
    <row r="172" spans="14:17" ht="13.9" customHeight="1">
      <c r="N172" s="130"/>
      <c r="O172" s="130"/>
      <c r="P172" s="136"/>
      <c r="Q172" s="130"/>
    </row>
    <row r="173" spans="14:17" ht="13.9" customHeight="1">
      <c r="N173" s="130"/>
      <c r="O173" s="130"/>
      <c r="P173" s="136"/>
      <c r="Q173" s="130"/>
    </row>
  </sheetData>
  <mergeCells count="2">
    <mergeCell ref="G1:K1"/>
    <mergeCell ref="L1:M1"/>
  </mergeCells>
  <phoneticPr fontId="2" type="noConversion"/>
  <conditionalFormatting sqref="H88:H89">
    <cfRule type="cellIs" dxfId="4" priority="5" operator="greaterThan">
      <formula>38*0.8</formula>
    </cfRule>
  </conditionalFormatting>
  <conditionalFormatting sqref="H50">
    <cfRule type="cellIs" dxfId="3" priority="4" operator="greaterThan">
      <formula>38*0.8</formula>
    </cfRule>
  </conditionalFormatting>
  <conditionalFormatting sqref="H76:H77">
    <cfRule type="cellIs" dxfId="2" priority="3" operator="greaterThan">
      <formula>38*0.8</formula>
    </cfRule>
  </conditionalFormatting>
  <conditionalFormatting sqref="H51">
    <cfRule type="cellIs" dxfId="1" priority="2" operator="greaterThan">
      <formula>38*0.8</formula>
    </cfRule>
  </conditionalFormatting>
  <conditionalFormatting sqref="H49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3"/>
  <sheetViews>
    <sheetView tabSelected="1" zoomScaleNormal="100" workbookViewId="0">
      <pane xSplit="4" ySplit="2" topLeftCell="E69" activePane="bottomRight" state="frozen"/>
      <selection activeCell="A104" sqref="A104:XFD300"/>
      <selection pane="topRight" activeCell="A104" sqref="A104:XFD300"/>
      <selection pane="bottomLeft" activeCell="A104" sqref="A104:XFD300"/>
      <selection pane="bottomRight" activeCell="A100" sqref="A100:XFD103"/>
    </sheetView>
  </sheetViews>
  <sheetFormatPr defaultColWidth="9.140625" defaultRowHeight="14.45" customHeight="1"/>
  <cols>
    <col min="1" max="1" width="9.28515625" style="42" customWidth="1"/>
    <col min="2" max="2" width="17.42578125" style="103" customWidth="1"/>
    <col min="3" max="3" width="43.7109375" style="103" customWidth="1"/>
    <col min="4" max="4" width="5.85546875" style="103" customWidth="1"/>
    <col min="5" max="5" width="6.140625" style="104" customWidth="1"/>
    <col min="6" max="6" width="5.42578125" style="105" customWidth="1"/>
    <col min="7" max="7" width="6.28515625" style="105" customWidth="1"/>
    <col min="8" max="8" width="6.42578125" style="105" customWidth="1"/>
    <col min="9" max="9" width="5.7109375" style="105" bestFit="1" customWidth="1"/>
    <col min="10" max="10" width="7.140625" style="105" customWidth="1"/>
    <col min="11" max="12" width="9.28515625" style="38" customWidth="1"/>
    <col min="13" max="13" width="10" style="38" customWidth="1"/>
    <col min="14" max="14" width="7.42578125" style="104" customWidth="1"/>
    <col min="15" max="15" width="9" style="107" customWidth="1"/>
    <col min="16" max="16" width="9.7109375" style="42" customWidth="1"/>
    <col min="17" max="16384" width="9.140625" style="42"/>
  </cols>
  <sheetData>
    <row r="1" spans="1:16" s="88" customFormat="1" ht="24" customHeight="1">
      <c r="A1" s="76" t="s">
        <v>76</v>
      </c>
      <c r="B1" s="77"/>
      <c r="C1" s="77"/>
      <c r="D1" s="78"/>
      <c r="E1" s="79" t="s">
        <v>50</v>
      </c>
      <c r="F1" s="80"/>
      <c r="G1" s="81"/>
      <c r="H1" s="79" t="s">
        <v>52</v>
      </c>
      <c r="I1" s="82"/>
      <c r="J1" s="83"/>
      <c r="K1" s="84" t="s">
        <v>55</v>
      </c>
      <c r="L1" s="84" t="s">
        <v>60</v>
      </c>
      <c r="M1" s="84" t="s">
        <v>62</v>
      </c>
      <c r="N1" s="85" t="s">
        <v>56</v>
      </c>
      <c r="O1" s="86" t="s">
        <v>49</v>
      </c>
      <c r="P1" s="87" t="s">
        <v>49</v>
      </c>
    </row>
    <row r="2" spans="1:16" s="95" customFormat="1" ht="19.899999999999999" customHeight="1">
      <c r="A2" s="76"/>
      <c r="B2" s="67" t="s">
        <v>19</v>
      </c>
      <c r="C2" s="67" t="s">
        <v>20</v>
      </c>
      <c r="D2" s="89" t="s">
        <v>21</v>
      </c>
      <c r="E2" s="90" t="s">
        <v>13</v>
      </c>
      <c r="F2" s="67" t="s">
        <v>53</v>
      </c>
      <c r="G2" s="44" t="s">
        <v>54</v>
      </c>
      <c r="H2" s="90" t="s">
        <v>13</v>
      </c>
      <c r="I2" s="67" t="s">
        <v>53</v>
      </c>
      <c r="J2" s="44" t="s">
        <v>54</v>
      </c>
      <c r="K2" s="91" t="s">
        <v>13</v>
      </c>
      <c r="L2" s="91" t="s">
        <v>13</v>
      </c>
      <c r="M2" s="91" t="s">
        <v>49</v>
      </c>
      <c r="N2" s="92"/>
      <c r="O2" s="93" t="s">
        <v>57</v>
      </c>
      <c r="P2" s="94" t="s">
        <v>58</v>
      </c>
    </row>
    <row r="3" spans="1:16" ht="14.45" customHeight="1">
      <c r="A3" s="96">
        <v>43088</v>
      </c>
      <c r="B3" s="17" t="str">
        <f>Rollover!A3</f>
        <v>Audi</v>
      </c>
      <c r="C3" s="17" t="str">
        <f>Rollover!B3</f>
        <v xml:space="preserve">Q5 SUV AWD ( Early Release) </v>
      </c>
      <c r="D3" s="16">
        <f>Rollover!C3</f>
        <v>2018</v>
      </c>
      <c r="E3" s="97">
        <f>Front!AW3</f>
        <v>5</v>
      </c>
      <c r="F3" s="17">
        <f>Front!AX3</f>
        <v>5</v>
      </c>
      <c r="G3" s="17">
        <f>Front!AY3</f>
        <v>5</v>
      </c>
      <c r="H3" s="97">
        <f>'Side MDB'!AC3</f>
        <v>5</v>
      </c>
      <c r="I3" s="97">
        <f>'Side MDB'!AD3</f>
        <v>5</v>
      </c>
      <c r="J3" s="97">
        <f>'Side MDB'!AE3</f>
        <v>5</v>
      </c>
      <c r="K3" s="98">
        <f>'Side Pole'!P3</f>
        <v>5</v>
      </c>
      <c r="L3" s="98">
        <f>'Side Pole'!S3</f>
        <v>5</v>
      </c>
      <c r="M3" s="98">
        <f>'Side Pole'!V3</f>
        <v>5</v>
      </c>
      <c r="N3" s="99">
        <f>Rollover!J3</f>
        <v>4</v>
      </c>
      <c r="O3" s="100">
        <f>ROUND(5/12*Front!AV3+4/12*'Side Pole'!U3+3/12*Rollover!I3,2)</f>
        <v>0.64</v>
      </c>
      <c r="P3" s="101">
        <f t="shared" ref="P3:P22" si="0">IF(O3&lt;0.67,5,IF(O3&lt;1,4,IF(O3&lt;1.33,3,IF(O3&lt;2.67,2,1))))</f>
        <v>5</v>
      </c>
    </row>
    <row r="4" spans="1:16" ht="14.45" customHeight="1">
      <c r="A4" s="96">
        <v>43088</v>
      </c>
      <c r="B4" s="17" t="str">
        <f>Rollover!A4</f>
        <v>Audi</v>
      </c>
      <c r="C4" s="17" t="str">
        <f>Rollover!B4</f>
        <v>SQ5 SUV AWD (just rollover)</v>
      </c>
      <c r="D4" s="16">
        <f>Rollover!C4</f>
        <v>2018</v>
      </c>
      <c r="E4" s="97" t="e">
        <f>Front!AW4</f>
        <v>#NUM!</v>
      </c>
      <c r="F4" s="17" t="e">
        <f>Front!AX4</f>
        <v>#NUM!</v>
      </c>
      <c r="G4" s="17" t="e">
        <f>Front!AY4</f>
        <v>#NUM!</v>
      </c>
      <c r="H4" s="97" t="e">
        <f>'Side MDB'!AC4</f>
        <v>#NUM!</v>
      </c>
      <c r="I4" s="97" t="e">
        <f>'Side MDB'!AD4</f>
        <v>#NUM!</v>
      </c>
      <c r="J4" s="97" t="e">
        <f>'Side MDB'!AE4</f>
        <v>#NUM!</v>
      </c>
      <c r="K4" s="98" t="e">
        <f>'Side Pole'!P4</f>
        <v>#NUM!</v>
      </c>
      <c r="L4" s="98" t="e">
        <f>'Side Pole'!S4</f>
        <v>#NUM!</v>
      </c>
      <c r="M4" s="98" t="e">
        <f>'Side Pole'!V4</f>
        <v>#NUM!</v>
      </c>
      <c r="N4" s="99">
        <f>Rollover!J4</f>
        <v>4</v>
      </c>
      <c r="O4" s="100" t="e">
        <f>ROUND(5/12*Front!AV4+4/12*'Side Pole'!U4+3/12*Rollover!I4,2)</f>
        <v>#NUM!</v>
      </c>
      <c r="P4" s="101" t="e">
        <f t="shared" si="0"/>
        <v>#NUM!</v>
      </c>
    </row>
    <row r="5" spans="1:16" ht="14.45" customHeight="1">
      <c r="A5" s="96">
        <v>43103</v>
      </c>
      <c r="B5" s="16" t="str">
        <f>Rollover!A5</f>
        <v>Audi</v>
      </c>
      <c r="C5" s="16" t="str">
        <f>Rollover!B5</f>
        <v>Q5 SUV AWD ( Later Release)</v>
      </c>
      <c r="D5" s="16">
        <f>Rollover!C5</f>
        <v>2018</v>
      </c>
      <c r="E5" s="97">
        <f>Front!AW5</f>
        <v>5</v>
      </c>
      <c r="F5" s="17">
        <f>Front!AX5</f>
        <v>5</v>
      </c>
      <c r="G5" s="17">
        <f>Front!AY5</f>
        <v>5</v>
      </c>
      <c r="H5" s="97">
        <f>'Side MDB'!AC5</f>
        <v>5</v>
      </c>
      <c r="I5" s="97">
        <f>'Side MDB'!AD5</f>
        <v>5</v>
      </c>
      <c r="J5" s="97">
        <f>'Side MDB'!AE5</f>
        <v>5</v>
      </c>
      <c r="K5" s="98">
        <f>'Side Pole'!P5</f>
        <v>5</v>
      </c>
      <c r="L5" s="98">
        <f>'Side Pole'!S5</f>
        <v>5</v>
      </c>
      <c r="M5" s="98">
        <f>'Side Pole'!V5</f>
        <v>5</v>
      </c>
      <c r="N5" s="99">
        <f>Rollover!J5</f>
        <v>4</v>
      </c>
      <c r="O5" s="100">
        <f>ROUND(5/12*Front!AV5+4/12*'Side Pole'!U5+3/12*Rollover!I5,2)</f>
        <v>0.62</v>
      </c>
      <c r="P5" s="101">
        <f t="shared" si="0"/>
        <v>5</v>
      </c>
    </row>
    <row r="6" spans="1:16" ht="14.45" customHeight="1">
      <c r="A6" s="96">
        <v>43067</v>
      </c>
      <c r="B6" s="17" t="str">
        <f>Rollover!A6</f>
        <v>Audi</v>
      </c>
      <c r="C6" s="17" t="str">
        <f>Rollover!B6</f>
        <v>Q7 SUV AWD</v>
      </c>
      <c r="D6" s="16">
        <f>Rollover!C6</f>
        <v>2018</v>
      </c>
      <c r="E6" s="97">
        <f>Front!AW6</f>
        <v>4</v>
      </c>
      <c r="F6" s="17">
        <f>Front!AX6</f>
        <v>4</v>
      </c>
      <c r="G6" s="17">
        <f>Front!AY6</f>
        <v>4</v>
      </c>
      <c r="H6" s="97">
        <f>'Side MDB'!AC6</f>
        <v>5</v>
      </c>
      <c r="I6" s="97">
        <f>'Side MDB'!AD6</f>
        <v>5</v>
      </c>
      <c r="J6" s="97">
        <f>'Side MDB'!AE6</f>
        <v>5</v>
      </c>
      <c r="K6" s="98">
        <f>'Side Pole'!P6</f>
        <v>5</v>
      </c>
      <c r="L6" s="98">
        <f>'Side Pole'!S6</f>
        <v>5</v>
      </c>
      <c r="M6" s="98">
        <f>'Side Pole'!V6</f>
        <v>5</v>
      </c>
      <c r="N6" s="99">
        <f>Rollover!J6</f>
        <v>4</v>
      </c>
      <c r="O6" s="100">
        <f>ROUND(5/12*Front!AV6+4/12*'Side Pole'!U6+3/12*Rollover!I6,2)</f>
        <v>0.62</v>
      </c>
      <c r="P6" s="101">
        <f t="shared" si="0"/>
        <v>5</v>
      </c>
    </row>
    <row r="7" spans="1:16" ht="14.45" customHeight="1">
      <c r="A7" s="96">
        <v>43105</v>
      </c>
      <c r="B7" s="17" t="str">
        <f>Rollover!A7</f>
        <v>BMW</v>
      </c>
      <c r="C7" s="17" t="str">
        <f>Rollover!B7</f>
        <v>X1 SUV AWD</v>
      </c>
      <c r="D7" s="16">
        <f>Rollover!C7</f>
        <v>2018</v>
      </c>
      <c r="E7" s="97">
        <f>Front!AW7</f>
        <v>4</v>
      </c>
      <c r="F7" s="17">
        <f>Front!AX7</f>
        <v>5</v>
      </c>
      <c r="G7" s="17">
        <f>Front!AY7</f>
        <v>4</v>
      </c>
      <c r="H7" s="97">
        <f>'Side MDB'!AC7</f>
        <v>5</v>
      </c>
      <c r="I7" s="97">
        <f>'Side MDB'!AD7</f>
        <v>5</v>
      </c>
      <c r="J7" s="97">
        <f>'Side MDB'!AE7</f>
        <v>5</v>
      </c>
      <c r="K7" s="98">
        <f>'Side Pole'!P7</f>
        <v>5</v>
      </c>
      <c r="L7" s="98">
        <f>'Side Pole'!S7</f>
        <v>5</v>
      </c>
      <c r="M7" s="98">
        <f>'Side Pole'!V7</f>
        <v>5</v>
      </c>
      <c r="N7" s="99">
        <f>Rollover!J7</f>
        <v>4</v>
      </c>
      <c r="O7" s="100">
        <f>ROUND(5/12*Front!AV7+4/12*'Side Pole'!U7+3/12*Rollover!I7,2)</f>
        <v>0.6</v>
      </c>
      <c r="P7" s="101">
        <f t="shared" si="0"/>
        <v>5</v>
      </c>
    </row>
    <row r="8" spans="1:16" ht="14.45" customHeight="1">
      <c r="A8" s="96">
        <v>43105</v>
      </c>
      <c r="B8" s="17" t="str">
        <f>Rollover!A8</f>
        <v>BMW</v>
      </c>
      <c r="C8" s="17" t="str">
        <f>Rollover!B8</f>
        <v>X1 SUV FWD</v>
      </c>
      <c r="D8" s="16">
        <f>Rollover!C8</f>
        <v>2018</v>
      </c>
      <c r="E8" s="97">
        <f>Front!AW8</f>
        <v>4</v>
      </c>
      <c r="F8" s="17">
        <f>Front!AX8</f>
        <v>5</v>
      </c>
      <c r="G8" s="17">
        <f>Front!AY8</f>
        <v>4</v>
      </c>
      <c r="H8" s="97">
        <f>'Side MDB'!AC8</f>
        <v>5</v>
      </c>
      <c r="I8" s="97">
        <f>'Side MDB'!AD8</f>
        <v>5</v>
      </c>
      <c r="J8" s="97">
        <f>'Side MDB'!AE8</f>
        <v>5</v>
      </c>
      <c r="K8" s="98">
        <f>'Side Pole'!P8</f>
        <v>5</v>
      </c>
      <c r="L8" s="98">
        <f>'Side Pole'!S8</f>
        <v>5</v>
      </c>
      <c r="M8" s="98">
        <f>'Side Pole'!V8</f>
        <v>5</v>
      </c>
      <c r="N8" s="99">
        <f>Rollover!J8</f>
        <v>4</v>
      </c>
      <c r="O8" s="100">
        <f>ROUND(5/12*Front!AV8+4/12*'Side Pole'!U8+3/12*Rollover!I8,2)</f>
        <v>0.62</v>
      </c>
      <c r="P8" s="101">
        <f t="shared" si="0"/>
        <v>5</v>
      </c>
    </row>
    <row r="9" spans="1:16" ht="14.45" customHeight="1">
      <c r="A9" s="96">
        <v>43251</v>
      </c>
      <c r="B9" s="17" t="str">
        <f>Rollover!A9</f>
        <v>Chevrolet</v>
      </c>
      <c r="C9" s="17" t="str">
        <f>Rollover!B9</f>
        <v>Bolt EV 5 HB FWD</v>
      </c>
      <c r="D9" s="16">
        <f>Rollover!C9</f>
        <v>2018</v>
      </c>
      <c r="E9" s="97">
        <f>Front!AW9</f>
        <v>5</v>
      </c>
      <c r="F9" s="17">
        <f>Front!AX9</f>
        <v>4</v>
      </c>
      <c r="G9" s="17">
        <f>Front!AY9</f>
        <v>4</v>
      </c>
      <c r="H9" s="97">
        <f>'Side MDB'!AC9</f>
        <v>5</v>
      </c>
      <c r="I9" s="97">
        <f>'Side MDB'!AD9</f>
        <v>4</v>
      </c>
      <c r="J9" s="97">
        <f>'Side MDB'!AE9</f>
        <v>5</v>
      </c>
      <c r="K9" s="98">
        <f>'Side Pole'!P9</f>
        <v>5</v>
      </c>
      <c r="L9" s="98">
        <f>'Side Pole'!S9</f>
        <v>5</v>
      </c>
      <c r="M9" s="98">
        <f>'Side Pole'!V9</f>
        <v>5</v>
      </c>
      <c r="N9" s="99">
        <f>Rollover!J9</f>
        <v>5</v>
      </c>
      <c r="O9" s="100">
        <f>ROUND(5/12*Front!AV9+4/12*'Side Pole'!U9+3/12*Rollover!I9,2)</f>
        <v>0.62</v>
      </c>
      <c r="P9" s="101">
        <f t="shared" si="0"/>
        <v>5</v>
      </c>
    </row>
    <row r="10" spans="1:16" ht="14.45" customHeight="1">
      <c r="A10" s="96">
        <v>43081</v>
      </c>
      <c r="B10" s="17" t="str">
        <f>Rollover!A10</f>
        <v>Chevrolet</v>
      </c>
      <c r="C10" s="17" t="str">
        <f>Rollover!B10</f>
        <v>Camaro SS 2DR RWD (wo recaro seats)</v>
      </c>
      <c r="D10" s="16">
        <f>Rollover!C10</f>
        <v>2018</v>
      </c>
      <c r="E10" s="97">
        <f>Front!AW10</f>
        <v>4</v>
      </c>
      <c r="F10" s="17">
        <f>Front!AX10</f>
        <v>4</v>
      </c>
      <c r="G10" s="17">
        <f>Front!AY10</f>
        <v>4</v>
      </c>
      <c r="H10" s="97">
        <f>'Side MDB'!AC10</f>
        <v>5</v>
      </c>
      <c r="I10" s="97">
        <f>'Side MDB'!AD10</f>
        <v>5</v>
      </c>
      <c r="J10" s="97">
        <f>'Side MDB'!AE10</f>
        <v>5</v>
      </c>
      <c r="K10" s="98">
        <f>'Side Pole'!P10</f>
        <v>5</v>
      </c>
      <c r="L10" s="98">
        <f>'Side Pole'!S10</f>
        <v>5</v>
      </c>
      <c r="M10" s="98">
        <f>'Side Pole'!V10</f>
        <v>5</v>
      </c>
      <c r="N10" s="99">
        <f>Rollover!J10</f>
        <v>5</v>
      </c>
      <c r="O10" s="100">
        <f>ROUND(5/12*Front!AV10+4/12*'Side Pole'!U10+3/12*Rollover!I10,2)</f>
        <v>0.55000000000000004</v>
      </c>
      <c r="P10" s="101">
        <f t="shared" si="0"/>
        <v>5</v>
      </c>
    </row>
    <row r="11" spans="1:16" ht="14.45" customHeight="1">
      <c r="A11" s="96">
        <v>43081</v>
      </c>
      <c r="B11" s="16" t="str">
        <f>Rollover!A11</f>
        <v>Chevrolet</v>
      </c>
      <c r="C11" s="16" t="str">
        <f>Rollover!B11</f>
        <v>Camaro ZL1 2DR  RWD</v>
      </c>
      <c r="D11" s="16">
        <f>Rollover!C11</f>
        <v>2018</v>
      </c>
      <c r="E11" s="97">
        <f>Front!AW11</f>
        <v>4</v>
      </c>
      <c r="F11" s="17">
        <f>Front!AX11</f>
        <v>4</v>
      </c>
      <c r="G11" s="17">
        <f>Front!AY11</f>
        <v>4</v>
      </c>
      <c r="H11" s="97" t="e">
        <f>'Side MDB'!AC11</f>
        <v>#NUM!</v>
      </c>
      <c r="I11" s="97" t="e">
        <f>'Side MDB'!AD11</f>
        <v>#NUM!</v>
      </c>
      <c r="J11" s="97" t="e">
        <f>'Side MDB'!AE11</f>
        <v>#NUM!</v>
      </c>
      <c r="K11" s="98" t="e">
        <f>'Side Pole'!P11</f>
        <v>#NUM!</v>
      </c>
      <c r="L11" s="98" t="e">
        <f>'Side Pole'!S11</f>
        <v>#NUM!</v>
      </c>
      <c r="M11" s="98" t="e">
        <f>'Side Pole'!V11</f>
        <v>#NUM!</v>
      </c>
      <c r="N11" s="99">
        <f>Rollover!J11</f>
        <v>5</v>
      </c>
      <c r="O11" s="100" t="e">
        <f>ROUND(5/12*Front!AV11+4/12*'Side Pole'!U11+3/12*Rollover!I11,2)</f>
        <v>#NUM!</v>
      </c>
      <c r="P11" s="101" t="e">
        <f t="shared" si="0"/>
        <v>#NUM!</v>
      </c>
    </row>
    <row r="12" spans="1:16" ht="14.45" customHeight="1">
      <c r="A12" s="96">
        <v>43046</v>
      </c>
      <c r="B12" s="17" t="str">
        <f>Rollover!A12</f>
        <v>Chevrolet</v>
      </c>
      <c r="C12" s="17" t="str">
        <f>Rollover!B12</f>
        <v>Equinox SUV AWD (Early Release)</v>
      </c>
      <c r="D12" s="16">
        <f>Rollover!C12</f>
        <v>2018</v>
      </c>
      <c r="E12" s="97">
        <f>Front!AW12</f>
        <v>5</v>
      </c>
      <c r="F12" s="17">
        <f>Front!AX12</f>
        <v>5</v>
      </c>
      <c r="G12" s="17">
        <f>Front!AY12</f>
        <v>5</v>
      </c>
      <c r="H12" s="97">
        <f>'Side MDB'!AC12</f>
        <v>5</v>
      </c>
      <c r="I12" s="97">
        <f>'Side MDB'!AD12</f>
        <v>3</v>
      </c>
      <c r="J12" s="97">
        <f>'Side MDB'!AE12</f>
        <v>4</v>
      </c>
      <c r="K12" s="98">
        <f>'Side Pole'!P12</f>
        <v>5</v>
      </c>
      <c r="L12" s="98">
        <f>'Side Pole'!S12</f>
        <v>5</v>
      </c>
      <c r="M12" s="98">
        <f>'Side Pole'!V12</f>
        <v>4</v>
      </c>
      <c r="N12" s="99">
        <f>Rollover!J12</f>
        <v>4</v>
      </c>
      <c r="O12" s="100">
        <f>ROUND(5/12*Front!AV12+4/12*'Side Pole'!U12+3/12*Rollover!I12,2)</f>
        <v>0.78</v>
      </c>
      <c r="P12" s="101">
        <f t="shared" si="0"/>
        <v>4</v>
      </c>
    </row>
    <row r="13" spans="1:16" ht="14.45" customHeight="1">
      <c r="A13" s="96">
        <v>43046</v>
      </c>
      <c r="B13" s="17" t="str">
        <f>Rollover!A13</f>
        <v>Chevrolet</v>
      </c>
      <c r="C13" s="17" t="str">
        <f>Rollover!B13</f>
        <v>Equinox SUV FWD (Early Release)</v>
      </c>
      <c r="D13" s="16">
        <f>Rollover!C13</f>
        <v>2018</v>
      </c>
      <c r="E13" s="97">
        <f>Front!AW13</f>
        <v>5</v>
      </c>
      <c r="F13" s="17">
        <f>Front!AX13</f>
        <v>5</v>
      </c>
      <c r="G13" s="17">
        <f>Front!AY13</f>
        <v>5</v>
      </c>
      <c r="H13" s="97">
        <f>'Side MDB'!AC13</f>
        <v>5</v>
      </c>
      <c r="I13" s="97">
        <f>'Side MDB'!AD13</f>
        <v>3</v>
      </c>
      <c r="J13" s="97">
        <f>'Side MDB'!AE13</f>
        <v>4</v>
      </c>
      <c r="K13" s="98">
        <f>'Side Pole'!P13</f>
        <v>5</v>
      </c>
      <c r="L13" s="98">
        <f>'Side Pole'!S13</f>
        <v>5</v>
      </c>
      <c r="M13" s="98">
        <f>'Side Pole'!V13</f>
        <v>4</v>
      </c>
      <c r="N13" s="99">
        <f>Rollover!J13</f>
        <v>4</v>
      </c>
      <c r="O13" s="100">
        <f>ROUND(5/12*Front!AV13+4/12*'Side Pole'!U13+3/12*Rollover!I13,2)</f>
        <v>0.82</v>
      </c>
      <c r="P13" s="101">
        <f t="shared" si="0"/>
        <v>4</v>
      </c>
    </row>
    <row r="14" spans="1:16" ht="14.45" customHeight="1">
      <c r="A14" s="96">
        <v>43046</v>
      </c>
      <c r="B14" s="16" t="str">
        <f>Rollover!A14</f>
        <v>GMC</v>
      </c>
      <c r="C14" s="16" t="str">
        <f>Rollover!B14</f>
        <v>Terrain SUV AWD (Early Release)</v>
      </c>
      <c r="D14" s="16">
        <f>Rollover!C14</f>
        <v>2018</v>
      </c>
      <c r="E14" s="97">
        <f>Front!AW14</f>
        <v>5</v>
      </c>
      <c r="F14" s="17">
        <f>Front!AX14</f>
        <v>5</v>
      </c>
      <c r="G14" s="17">
        <f>Front!AY14</f>
        <v>5</v>
      </c>
      <c r="H14" s="97">
        <f>'Side MDB'!AC14</f>
        <v>5</v>
      </c>
      <c r="I14" s="97">
        <f>'Side MDB'!AD14</f>
        <v>3</v>
      </c>
      <c r="J14" s="97">
        <f>'Side MDB'!AE14</f>
        <v>4</v>
      </c>
      <c r="K14" s="98">
        <f>'Side Pole'!P14</f>
        <v>5</v>
      </c>
      <c r="L14" s="98">
        <f>'Side Pole'!S14</f>
        <v>5</v>
      </c>
      <c r="M14" s="98">
        <f>'Side Pole'!V14</f>
        <v>4</v>
      </c>
      <c r="N14" s="99">
        <f>Rollover!J14</f>
        <v>4</v>
      </c>
      <c r="O14" s="100">
        <f>ROUND(5/12*Front!AV14+4/12*'Side Pole'!U14+3/12*Rollover!I14,2)</f>
        <v>0.78</v>
      </c>
      <c r="P14" s="101">
        <f t="shared" si="0"/>
        <v>4</v>
      </c>
    </row>
    <row r="15" spans="1:16" ht="14.45" customHeight="1">
      <c r="A15" s="96">
        <v>43046</v>
      </c>
      <c r="B15" s="16" t="str">
        <f>Rollover!A15</f>
        <v>GMC</v>
      </c>
      <c r="C15" s="16" t="str">
        <f>Rollover!B15</f>
        <v>Terrain SUV FWD (Early Release)</v>
      </c>
      <c r="D15" s="16">
        <f>Rollover!C15</f>
        <v>2018</v>
      </c>
      <c r="E15" s="97">
        <f>Front!AW15</f>
        <v>5</v>
      </c>
      <c r="F15" s="17">
        <f>Front!AX15</f>
        <v>5</v>
      </c>
      <c r="G15" s="17">
        <f>Front!AY15</f>
        <v>5</v>
      </c>
      <c r="H15" s="97">
        <f>'Side MDB'!AC15</f>
        <v>5</v>
      </c>
      <c r="I15" s="97">
        <f>'Side MDB'!AD15</f>
        <v>3</v>
      </c>
      <c r="J15" s="97">
        <f>'Side MDB'!AE15</f>
        <v>4</v>
      </c>
      <c r="K15" s="98">
        <f>'Side Pole'!P15</f>
        <v>5</v>
      </c>
      <c r="L15" s="98">
        <f>'Side Pole'!S15</f>
        <v>5</v>
      </c>
      <c r="M15" s="98">
        <f>'Side Pole'!V15</f>
        <v>4</v>
      </c>
      <c r="N15" s="99">
        <f>Rollover!J15</f>
        <v>4</v>
      </c>
      <c r="O15" s="100">
        <f>ROUND(5/12*Front!AV15+4/12*'Side Pole'!U15+3/12*Rollover!I15,2)</f>
        <v>0.82</v>
      </c>
      <c r="P15" s="101">
        <f t="shared" si="0"/>
        <v>4</v>
      </c>
    </row>
    <row r="16" spans="1:16" ht="14.45" customHeight="1">
      <c r="A16" s="102">
        <v>43241</v>
      </c>
      <c r="B16" s="17" t="str">
        <f>Rollover!A16</f>
        <v>Chevrolet</v>
      </c>
      <c r="C16" s="17" t="str">
        <f>Rollover!B16</f>
        <v>Equinox SUV AWD (Later Release)</v>
      </c>
      <c r="D16" s="16">
        <f>Rollover!C16</f>
        <v>2018</v>
      </c>
      <c r="E16" s="97">
        <f>Front!AW16</f>
        <v>5</v>
      </c>
      <c r="F16" s="17">
        <f>Front!AX16</f>
        <v>5</v>
      </c>
      <c r="G16" s="17">
        <f>Front!AY16</f>
        <v>5</v>
      </c>
      <c r="H16" s="97">
        <f>'Side MDB'!AC16</f>
        <v>5</v>
      </c>
      <c r="I16" s="97">
        <f>'Side MDB'!AD16</f>
        <v>5</v>
      </c>
      <c r="J16" s="97">
        <f>'Side MDB'!AE16</f>
        <v>5</v>
      </c>
      <c r="K16" s="98">
        <f>'Side Pole'!P16</f>
        <v>5</v>
      </c>
      <c r="L16" s="98">
        <f>'Side Pole'!S16</f>
        <v>5</v>
      </c>
      <c r="M16" s="98">
        <f>'Side Pole'!V16</f>
        <v>5</v>
      </c>
      <c r="N16" s="99">
        <f>Rollover!J16</f>
        <v>4</v>
      </c>
      <c r="O16" s="100">
        <f>ROUND(5/12*Front!AV16+4/12*'Side Pole'!U16+3/12*Rollover!I16,2)</f>
        <v>0.62</v>
      </c>
      <c r="P16" s="101">
        <f t="shared" si="0"/>
        <v>5</v>
      </c>
    </row>
    <row r="17" spans="1:16" ht="14.45" customHeight="1">
      <c r="A17" s="102">
        <v>43241</v>
      </c>
      <c r="B17" s="17" t="str">
        <f>Rollover!A17</f>
        <v>Chevrolet</v>
      </c>
      <c r="C17" s="17" t="str">
        <f>Rollover!B17</f>
        <v>Equinox SUV FWD (Later Release)</v>
      </c>
      <c r="D17" s="16">
        <f>Rollover!C17</f>
        <v>2018</v>
      </c>
      <c r="E17" s="97">
        <f>Front!AW17</f>
        <v>5</v>
      </c>
      <c r="F17" s="17">
        <f>Front!AX17</f>
        <v>5</v>
      </c>
      <c r="G17" s="17">
        <f>Front!AY17</f>
        <v>5</v>
      </c>
      <c r="H17" s="97">
        <f>'Side MDB'!AC17</f>
        <v>5</v>
      </c>
      <c r="I17" s="97">
        <f>'Side MDB'!AD17</f>
        <v>5</v>
      </c>
      <c r="J17" s="97">
        <f>'Side MDB'!AE17</f>
        <v>5</v>
      </c>
      <c r="K17" s="98">
        <f>'Side Pole'!P17</f>
        <v>5</v>
      </c>
      <c r="L17" s="98">
        <f>'Side Pole'!S17</f>
        <v>5</v>
      </c>
      <c r="M17" s="98">
        <f>'Side Pole'!V17</f>
        <v>5</v>
      </c>
      <c r="N17" s="99">
        <f>Rollover!J17</f>
        <v>4</v>
      </c>
      <c r="O17" s="100">
        <f>ROUND(5/12*Front!AV17+4/12*'Side Pole'!U17+3/12*Rollover!I17,2)</f>
        <v>0.66</v>
      </c>
      <c r="P17" s="101">
        <f t="shared" si="0"/>
        <v>5</v>
      </c>
    </row>
    <row r="18" spans="1:16" ht="14.45" customHeight="1">
      <c r="A18" s="102">
        <v>43241</v>
      </c>
      <c r="B18" s="16" t="str">
        <f>Rollover!A18</f>
        <v>GMC</v>
      </c>
      <c r="C18" s="16" t="str">
        <f>Rollover!B18</f>
        <v>Terrain SUV AWD (Later Release)</v>
      </c>
      <c r="D18" s="16">
        <f>Rollover!C18</f>
        <v>2018</v>
      </c>
      <c r="E18" s="97">
        <f>Front!AW18</f>
        <v>5</v>
      </c>
      <c r="F18" s="17">
        <f>Front!AX18</f>
        <v>5</v>
      </c>
      <c r="G18" s="17">
        <f>Front!AY18</f>
        <v>5</v>
      </c>
      <c r="H18" s="97">
        <f>'Side MDB'!AC18</f>
        <v>5</v>
      </c>
      <c r="I18" s="97">
        <f>'Side MDB'!AD18</f>
        <v>5</v>
      </c>
      <c r="J18" s="97">
        <f>'Side MDB'!AE18</f>
        <v>5</v>
      </c>
      <c r="K18" s="98">
        <f>'Side Pole'!P18</f>
        <v>5</v>
      </c>
      <c r="L18" s="98">
        <f>'Side Pole'!S18</f>
        <v>5</v>
      </c>
      <c r="M18" s="98">
        <f>'Side Pole'!V18</f>
        <v>5</v>
      </c>
      <c r="N18" s="99">
        <f>Rollover!J18</f>
        <v>4</v>
      </c>
      <c r="O18" s="100">
        <f>ROUND(5/12*Front!AV18+4/12*'Side Pole'!U18+3/12*Rollover!I18,2)</f>
        <v>0.62</v>
      </c>
      <c r="P18" s="101">
        <f t="shared" si="0"/>
        <v>5</v>
      </c>
    </row>
    <row r="19" spans="1:16" ht="14.45" customHeight="1">
      <c r="A19" s="102">
        <v>43241</v>
      </c>
      <c r="B19" s="16" t="str">
        <f>Rollover!A19</f>
        <v>GMC</v>
      </c>
      <c r="C19" s="16" t="str">
        <f>Rollover!B19</f>
        <v>Terrain SUV FWD (Later Release)</v>
      </c>
      <c r="D19" s="16">
        <f>Rollover!C19</f>
        <v>2018</v>
      </c>
      <c r="E19" s="97">
        <f>Front!AW19</f>
        <v>5</v>
      </c>
      <c r="F19" s="17">
        <f>Front!AX19</f>
        <v>5</v>
      </c>
      <c r="G19" s="17">
        <f>Front!AY19</f>
        <v>5</v>
      </c>
      <c r="H19" s="97">
        <f>'Side MDB'!AC19</f>
        <v>5</v>
      </c>
      <c r="I19" s="97">
        <f>'Side MDB'!AD19</f>
        <v>5</v>
      </c>
      <c r="J19" s="97">
        <f>'Side MDB'!AE19</f>
        <v>5</v>
      </c>
      <c r="K19" s="98">
        <f>'Side Pole'!P19</f>
        <v>5</v>
      </c>
      <c r="L19" s="98">
        <f>'Side Pole'!S19</f>
        <v>5</v>
      </c>
      <c r="M19" s="98">
        <f>'Side Pole'!V19</f>
        <v>5</v>
      </c>
      <c r="N19" s="99">
        <f>Rollover!J19</f>
        <v>4</v>
      </c>
      <c r="O19" s="100">
        <f>ROUND(5/12*Front!AV19+4/12*'Side Pole'!U19+3/12*Rollover!I19,2)</f>
        <v>0.66</v>
      </c>
      <c r="P19" s="101">
        <f t="shared" si="0"/>
        <v>5</v>
      </c>
    </row>
    <row r="20" spans="1:16" ht="14.45" customHeight="1">
      <c r="A20" s="96">
        <v>43070</v>
      </c>
      <c r="B20" s="17" t="str">
        <f>Rollover!A20</f>
        <v>Chevrolet</v>
      </c>
      <c r="C20" s="17" t="str">
        <f>Rollover!B20</f>
        <v xml:space="preserve"> Traverse SUV AWD </v>
      </c>
      <c r="D20" s="16">
        <f>Rollover!C20</f>
        <v>2018</v>
      </c>
      <c r="E20" s="97">
        <f>Front!AW20</f>
        <v>5</v>
      </c>
      <c r="F20" s="17">
        <f>Front!AX20</f>
        <v>4</v>
      </c>
      <c r="G20" s="17">
        <f>Front!AY20</f>
        <v>4</v>
      </c>
      <c r="H20" s="97">
        <f>'Side MDB'!AC20</f>
        <v>5</v>
      </c>
      <c r="I20" s="97">
        <f>'Side MDB'!AD20</f>
        <v>5</v>
      </c>
      <c r="J20" s="97">
        <f>'Side MDB'!AE20</f>
        <v>5</v>
      </c>
      <c r="K20" s="98">
        <f>'Side Pole'!P20</f>
        <v>5</v>
      </c>
      <c r="L20" s="98">
        <f>'Side Pole'!S20</f>
        <v>5</v>
      </c>
      <c r="M20" s="98">
        <f>'Side Pole'!V20</f>
        <v>5</v>
      </c>
      <c r="N20" s="99">
        <f>Rollover!J20</f>
        <v>4</v>
      </c>
      <c r="O20" s="100">
        <f>ROUND(5/12*Front!AV20+4/12*'Side Pole'!U20+3/12*Rollover!I20,2)</f>
        <v>0.62</v>
      </c>
      <c r="P20" s="101">
        <f t="shared" si="0"/>
        <v>5</v>
      </c>
    </row>
    <row r="21" spans="1:16" ht="14.45" customHeight="1">
      <c r="A21" s="96">
        <v>43070</v>
      </c>
      <c r="B21" s="17" t="str">
        <f>Rollover!A21</f>
        <v>Chevrolet</v>
      </c>
      <c r="C21" s="17" t="str">
        <f>Rollover!B21</f>
        <v xml:space="preserve"> Traverse SUV FWD </v>
      </c>
      <c r="D21" s="16">
        <f>Rollover!C21</f>
        <v>2018</v>
      </c>
      <c r="E21" s="97">
        <f>Front!AW21</f>
        <v>5</v>
      </c>
      <c r="F21" s="17">
        <f>Front!AX21</f>
        <v>4</v>
      </c>
      <c r="G21" s="17">
        <f>Front!AY21</f>
        <v>4</v>
      </c>
      <c r="H21" s="97">
        <f>'Side MDB'!AC21</f>
        <v>5</v>
      </c>
      <c r="I21" s="97">
        <f>'Side MDB'!AD21</f>
        <v>5</v>
      </c>
      <c r="J21" s="97">
        <f>'Side MDB'!AE21</f>
        <v>5</v>
      </c>
      <c r="K21" s="98">
        <f>'Side Pole'!P21</f>
        <v>5</v>
      </c>
      <c r="L21" s="98">
        <f>'Side Pole'!S21</f>
        <v>5</v>
      </c>
      <c r="M21" s="98">
        <f>'Side Pole'!V21</f>
        <v>5</v>
      </c>
      <c r="N21" s="99">
        <f>Rollover!J21</f>
        <v>4</v>
      </c>
      <c r="O21" s="100">
        <f>ROUND(5/12*Front!AV21+4/12*'Side Pole'!U21+3/12*Rollover!I21,2)</f>
        <v>0.65</v>
      </c>
      <c r="P21" s="101">
        <f t="shared" si="0"/>
        <v>5</v>
      </c>
    </row>
    <row r="22" spans="1:16" ht="14.45" customHeight="1">
      <c r="A22" s="96">
        <v>43070</v>
      </c>
      <c r="B22" s="16" t="str">
        <f>Rollover!A22</f>
        <v>Buick</v>
      </c>
      <c r="C22" s="16" t="str">
        <f>Rollover!B22</f>
        <v>Enclave SUV AWD</v>
      </c>
      <c r="D22" s="16">
        <f>Rollover!C22</f>
        <v>2018</v>
      </c>
      <c r="E22" s="97">
        <f>Front!AW22</f>
        <v>5</v>
      </c>
      <c r="F22" s="17">
        <f>Front!AX22</f>
        <v>4</v>
      </c>
      <c r="G22" s="17">
        <f>Front!AY22</f>
        <v>4</v>
      </c>
      <c r="H22" s="97">
        <f>'Side MDB'!AC22</f>
        <v>5</v>
      </c>
      <c r="I22" s="97">
        <f>'Side MDB'!AD22</f>
        <v>5</v>
      </c>
      <c r="J22" s="97">
        <f>'Side MDB'!AE22</f>
        <v>5</v>
      </c>
      <c r="K22" s="98">
        <f>'Side Pole'!P22</f>
        <v>5</v>
      </c>
      <c r="L22" s="98">
        <f>'Side Pole'!S22</f>
        <v>5</v>
      </c>
      <c r="M22" s="98">
        <f>'Side Pole'!V22</f>
        <v>5</v>
      </c>
      <c r="N22" s="99">
        <f>Rollover!J22</f>
        <v>4</v>
      </c>
      <c r="O22" s="100">
        <f>ROUND(5/12*Front!AV22+4/12*'Side Pole'!U22+3/12*Rollover!I22,2)</f>
        <v>0.62</v>
      </c>
      <c r="P22" s="101">
        <f t="shared" si="0"/>
        <v>5</v>
      </c>
    </row>
    <row r="23" spans="1:16" ht="14.45" customHeight="1">
      <c r="A23" s="96">
        <v>43070</v>
      </c>
      <c r="B23" s="16" t="str">
        <f>Rollover!A23</f>
        <v>Buick</v>
      </c>
      <c r="C23" s="16" t="str">
        <f>Rollover!B23</f>
        <v>Enclave SUV FWD</v>
      </c>
      <c r="D23" s="16">
        <f>Rollover!C23</f>
        <v>2018</v>
      </c>
      <c r="E23" s="97">
        <f>Front!AW23</f>
        <v>5</v>
      </c>
      <c r="F23" s="17">
        <f>Front!AX23</f>
        <v>4</v>
      </c>
      <c r="G23" s="17">
        <f>Front!AY23</f>
        <v>4</v>
      </c>
      <c r="H23" s="97">
        <f>'Side MDB'!AC23</f>
        <v>5</v>
      </c>
      <c r="I23" s="97">
        <f>'Side MDB'!AD23</f>
        <v>5</v>
      </c>
      <c r="J23" s="97">
        <f>'Side MDB'!AE23</f>
        <v>5</v>
      </c>
      <c r="K23" s="98">
        <f>'Side Pole'!P23</f>
        <v>5</v>
      </c>
      <c r="L23" s="98">
        <f>'Side Pole'!S23</f>
        <v>5</v>
      </c>
      <c r="M23" s="98">
        <f>'Side Pole'!V23</f>
        <v>5</v>
      </c>
      <c r="N23" s="99">
        <f>Rollover!J23</f>
        <v>4</v>
      </c>
      <c r="O23" s="100">
        <f>ROUND(5/12*Front!AV23+4/12*'Side Pole'!U23+3/12*Rollover!I23,2)</f>
        <v>0.65</v>
      </c>
      <c r="P23" s="101">
        <f t="shared" ref="P23" si="1">IF(O23&lt;0.67,5,IF(O23&lt;1,4,IF(O23&lt;1.33,3,IF(O23&lt;2.67,2,1))))</f>
        <v>5</v>
      </c>
    </row>
    <row r="24" spans="1:16" ht="14.45" customHeight="1">
      <c r="A24" s="96">
        <v>43241</v>
      </c>
      <c r="B24" s="17" t="str">
        <f>Rollover!A24</f>
        <v>Dodge</v>
      </c>
      <c r="C24" s="17" t="str">
        <f>Rollover!B24</f>
        <v>Durango SUV AWD</v>
      </c>
      <c r="D24" s="16">
        <f>Rollover!C24</f>
        <v>2018</v>
      </c>
      <c r="E24" s="97">
        <f>Front!AW24</f>
        <v>4</v>
      </c>
      <c r="F24" s="17">
        <f>Front!AX24</f>
        <v>5</v>
      </c>
      <c r="G24" s="17">
        <f>Front!AY24</f>
        <v>4</v>
      </c>
      <c r="H24" s="97">
        <f>'Side MDB'!AC24</f>
        <v>5</v>
      </c>
      <c r="I24" s="97">
        <f>'Side MDB'!AD24</f>
        <v>5</v>
      </c>
      <c r="J24" s="97">
        <f>'Side MDB'!AE24</f>
        <v>5</v>
      </c>
      <c r="K24" s="98">
        <f>'Side Pole'!P24</f>
        <v>5</v>
      </c>
      <c r="L24" s="98">
        <f>'Side Pole'!S24</f>
        <v>5</v>
      </c>
      <c r="M24" s="98">
        <f>'Side Pole'!V24</f>
        <v>5</v>
      </c>
      <c r="N24" s="99">
        <f>Rollover!J24</f>
        <v>3</v>
      </c>
      <c r="O24" s="100">
        <f>ROUND(5/12*Front!AV24+4/12*'Side Pole'!U24+3/12*Rollover!I24,2)</f>
        <v>0.77</v>
      </c>
      <c r="P24" s="101">
        <f t="shared" ref="P24:P97" si="2">IF(O24&lt;0.67,5,IF(O24&lt;1,4,IF(O24&lt;1.33,3,IF(O24&lt;2.67,2,1))))</f>
        <v>4</v>
      </c>
    </row>
    <row r="25" spans="1:16" ht="14.45" customHeight="1">
      <c r="A25" s="96">
        <v>43241</v>
      </c>
      <c r="B25" s="17" t="str">
        <f>Rollover!A25</f>
        <v>Dodge</v>
      </c>
      <c r="C25" s="17" t="str">
        <f>Rollover!B25</f>
        <v>Durango SUV RWD</v>
      </c>
      <c r="D25" s="16">
        <f>Rollover!C25</f>
        <v>2018</v>
      </c>
      <c r="E25" s="97">
        <f>Front!AW25</f>
        <v>4</v>
      </c>
      <c r="F25" s="17">
        <f>Front!AX25</f>
        <v>5</v>
      </c>
      <c r="G25" s="17">
        <f>Front!AY25</f>
        <v>4</v>
      </c>
      <c r="H25" s="97">
        <f>'Side MDB'!AC25</f>
        <v>5</v>
      </c>
      <c r="I25" s="97">
        <f>'Side MDB'!AD25</f>
        <v>5</v>
      </c>
      <c r="J25" s="97">
        <f>'Side MDB'!AE25</f>
        <v>5</v>
      </c>
      <c r="K25" s="98">
        <f>'Side Pole'!P25</f>
        <v>5</v>
      </c>
      <c r="L25" s="98">
        <f>'Side Pole'!S25</f>
        <v>5</v>
      </c>
      <c r="M25" s="98">
        <f>'Side Pole'!V25</f>
        <v>5</v>
      </c>
      <c r="N25" s="99">
        <f>Rollover!J25</f>
        <v>4</v>
      </c>
      <c r="O25" s="100">
        <f>ROUND(5/12*Front!AV25+4/12*'Side Pole'!U25+3/12*Rollover!I25,2)</f>
        <v>0.75</v>
      </c>
      <c r="P25" s="101">
        <f t="shared" si="2"/>
        <v>4</v>
      </c>
    </row>
    <row r="26" spans="1:16" ht="14.45" customHeight="1">
      <c r="A26" s="102">
        <v>43270</v>
      </c>
      <c r="B26" s="16" t="str">
        <f>Rollover!A26</f>
        <v>Dodge</v>
      </c>
      <c r="C26" s="17" t="str">
        <f>Rollover!B26</f>
        <v>Grand Caravan Van FWD</v>
      </c>
      <c r="D26" s="16">
        <f>Rollover!C26</f>
        <v>2018</v>
      </c>
      <c r="E26" s="97">
        <f>Front!AW26</f>
        <v>4</v>
      </c>
      <c r="F26" s="17">
        <f>Front!AX26</f>
        <v>4</v>
      </c>
      <c r="G26" s="17">
        <f>Front!AY26</f>
        <v>4</v>
      </c>
      <c r="H26" s="97">
        <f>'Side MDB'!AC26</f>
        <v>5</v>
      </c>
      <c r="I26" s="97">
        <f>'Side MDB'!AD26</f>
        <v>5</v>
      </c>
      <c r="J26" s="97">
        <f>'Side MDB'!AE26</f>
        <v>5</v>
      </c>
      <c r="K26" s="98">
        <f>'Side Pole'!P26</f>
        <v>5</v>
      </c>
      <c r="L26" s="98">
        <f>'Side Pole'!S26</f>
        <v>5</v>
      </c>
      <c r="M26" s="98">
        <f>'Side Pole'!V26</f>
        <v>5</v>
      </c>
      <c r="N26" s="99">
        <f>Rollover!J26</f>
        <v>4</v>
      </c>
      <c r="O26" s="100">
        <f>ROUND(5/12*Front!AV26+4/12*'Side Pole'!U26+3/12*Rollover!I26,2)</f>
        <v>0.75</v>
      </c>
      <c r="P26" s="101">
        <f t="shared" si="2"/>
        <v>4</v>
      </c>
    </row>
    <row r="27" spans="1:16" ht="14.45" customHeight="1">
      <c r="A27" s="96">
        <v>43299</v>
      </c>
      <c r="B27" s="17" t="str">
        <f>Rollover!A27</f>
        <v>Dodge</v>
      </c>
      <c r="C27" s="17" t="str">
        <f>Rollover!B27</f>
        <v>Journey SUV AWD</v>
      </c>
      <c r="D27" s="16">
        <f>Rollover!C28</f>
        <v>2018</v>
      </c>
      <c r="E27" s="97">
        <f>Front!AW27</f>
        <v>5</v>
      </c>
      <c r="F27" s="17">
        <f>Front!AX27</f>
        <v>4</v>
      </c>
      <c r="G27" s="17">
        <f>Front!AY27</f>
        <v>4</v>
      </c>
      <c r="H27" s="97">
        <f>'Side MDB'!AC27</f>
        <v>5</v>
      </c>
      <c r="I27" s="97">
        <f>'Side MDB'!AD27</f>
        <v>5</v>
      </c>
      <c r="J27" s="97">
        <f>'Side MDB'!AE27</f>
        <v>5</v>
      </c>
      <c r="K27" s="98">
        <f>'Side Pole'!P27</f>
        <v>5</v>
      </c>
      <c r="L27" s="98">
        <f>'Side Pole'!S27</f>
        <v>5</v>
      </c>
      <c r="M27" s="98">
        <f>'Side Pole'!V27</f>
        <v>5</v>
      </c>
      <c r="N27" s="99">
        <f>Rollover!J27</f>
        <v>4</v>
      </c>
      <c r="O27" s="100">
        <f>ROUND(5/12*Front!AV27+4/12*'Side Pole'!U27+3/12*Rollover!I27,2)</f>
        <v>0.78</v>
      </c>
      <c r="P27" s="101">
        <f t="shared" si="2"/>
        <v>4</v>
      </c>
    </row>
    <row r="28" spans="1:16" ht="14.45" customHeight="1">
      <c r="A28" s="96">
        <v>43299</v>
      </c>
      <c r="B28" s="17" t="str">
        <f>Rollover!A28</f>
        <v>Dodge</v>
      </c>
      <c r="C28" s="17" t="str">
        <f>Rollover!B28</f>
        <v>Journey SUV FWD</v>
      </c>
      <c r="D28" s="16">
        <f>Rollover!C29</f>
        <v>2018</v>
      </c>
      <c r="E28" s="97">
        <f>Front!AW28</f>
        <v>5</v>
      </c>
      <c r="F28" s="17">
        <f>Front!AX28</f>
        <v>4</v>
      </c>
      <c r="G28" s="17">
        <f>Front!AY28</f>
        <v>4</v>
      </c>
      <c r="H28" s="97">
        <f>'Side MDB'!AC28</f>
        <v>5</v>
      </c>
      <c r="I28" s="97">
        <f>'Side MDB'!AD28</f>
        <v>5</v>
      </c>
      <c r="J28" s="97">
        <f>'Side MDB'!AE28</f>
        <v>5</v>
      </c>
      <c r="K28" s="98">
        <f>'Side Pole'!P28</f>
        <v>5</v>
      </c>
      <c r="L28" s="98">
        <f>'Side Pole'!S28</f>
        <v>5</v>
      </c>
      <c r="M28" s="98">
        <f>'Side Pole'!V28</f>
        <v>5</v>
      </c>
      <c r="N28" s="99">
        <f>Rollover!J28</f>
        <v>4</v>
      </c>
      <c r="O28" s="100">
        <f>ROUND(5/12*Front!AV28+4/12*'Side Pole'!U28+3/12*Rollover!I28,2)</f>
        <v>0.79</v>
      </c>
      <c r="P28" s="101">
        <f t="shared" si="2"/>
        <v>4</v>
      </c>
    </row>
    <row r="29" spans="1:16" ht="14.45" customHeight="1">
      <c r="A29" s="102">
        <v>43278</v>
      </c>
      <c r="B29" s="17" t="str">
        <f>Rollover!A29</f>
        <v>Ford</v>
      </c>
      <c r="C29" s="17" t="str">
        <f>Rollover!B29</f>
        <v>EcoSport SUV AWD</v>
      </c>
      <c r="D29" s="16">
        <f>Rollover!C29</f>
        <v>2018</v>
      </c>
      <c r="E29" s="97">
        <f>Front!AW29</f>
        <v>4</v>
      </c>
      <c r="F29" s="17">
        <f>Front!AX29</f>
        <v>4</v>
      </c>
      <c r="G29" s="17">
        <f>Front!AY29</f>
        <v>4</v>
      </c>
      <c r="H29" s="97">
        <f>'Side MDB'!AC29</f>
        <v>5</v>
      </c>
      <c r="I29" s="97">
        <f>'Side MDB'!AD29</f>
        <v>5</v>
      </c>
      <c r="J29" s="97">
        <f>'Side MDB'!AE29</f>
        <v>5</v>
      </c>
      <c r="K29" s="98">
        <f>'Side Pole'!P29</f>
        <v>5</v>
      </c>
      <c r="L29" s="98">
        <f>'Side Pole'!S29</f>
        <v>5</v>
      </c>
      <c r="M29" s="98">
        <f>'Side Pole'!V29</f>
        <v>5</v>
      </c>
      <c r="N29" s="99">
        <f>Rollover!J29</f>
        <v>4</v>
      </c>
      <c r="O29" s="100">
        <f>ROUND(5/12*Front!AV29+4/12*'Side Pole'!U29+3/12*Rollover!I29,2)</f>
        <v>0.7</v>
      </c>
      <c r="P29" s="101">
        <f t="shared" si="2"/>
        <v>4</v>
      </c>
    </row>
    <row r="30" spans="1:16" ht="14.45" customHeight="1">
      <c r="A30" s="102">
        <v>43278</v>
      </c>
      <c r="B30" s="17" t="str">
        <f>Rollover!A30</f>
        <v>Ford</v>
      </c>
      <c r="C30" s="17" t="str">
        <f>Rollover!B30</f>
        <v>EcoSport SUV FWD</v>
      </c>
      <c r="D30" s="16">
        <f>Rollover!C30</f>
        <v>2018</v>
      </c>
      <c r="E30" s="97">
        <f>Front!AW30</f>
        <v>4</v>
      </c>
      <c r="F30" s="17">
        <f>Front!AX30</f>
        <v>4</v>
      </c>
      <c r="G30" s="17">
        <f>Front!AY30</f>
        <v>4</v>
      </c>
      <c r="H30" s="97">
        <f>'Side MDB'!AC30</f>
        <v>5</v>
      </c>
      <c r="I30" s="97">
        <f>'Side MDB'!AD30</f>
        <v>5</v>
      </c>
      <c r="J30" s="97">
        <f>'Side MDB'!AE30</f>
        <v>5</v>
      </c>
      <c r="K30" s="98">
        <f>'Side Pole'!P30</f>
        <v>5</v>
      </c>
      <c r="L30" s="98">
        <f>'Side Pole'!S30</f>
        <v>5</v>
      </c>
      <c r="M30" s="98">
        <f>'Side Pole'!V30</f>
        <v>5</v>
      </c>
      <c r="N30" s="99">
        <f>Rollover!J30</f>
        <v>3</v>
      </c>
      <c r="O30" s="100">
        <f>ROUND(5/12*Front!AV30+4/12*'Side Pole'!U30+3/12*Rollover!I30,2)</f>
        <v>0.73</v>
      </c>
      <c r="P30" s="101">
        <f t="shared" si="2"/>
        <v>4</v>
      </c>
    </row>
    <row r="31" spans="1:16" ht="14.45" customHeight="1">
      <c r="A31" s="102">
        <v>43258</v>
      </c>
      <c r="B31" s="17" t="str">
        <f>Rollover!A31</f>
        <v xml:space="preserve">Ford </v>
      </c>
      <c r="C31" s="17" t="str">
        <f>Rollover!B31</f>
        <v>Expedition SUV 2WD</v>
      </c>
      <c r="D31" s="16">
        <f>Rollover!C31</f>
        <v>2018</v>
      </c>
      <c r="E31" s="97">
        <f>Front!AW31</f>
        <v>5</v>
      </c>
      <c r="F31" s="17">
        <f>Front!AX31</f>
        <v>5</v>
      </c>
      <c r="G31" s="17">
        <f>Front!AY31</f>
        <v>5</v>
      </c>
      <c r="H31" s="97">
        <f>'Side MDB'!AC31</f>
        <v>5</v>
      </c>
      <c r="I31" s="97">
        <f>'Side MDB'!AD31</f>
        <v>5</v>
      </c>
      <c r="J31" s="97">
        <f>'Side MDB'!AE31</f>
        <v>5</v>
      </c>
      <c r="K31" s="98">
        <f>'Side Pole'!P31</f>
        <v>5</v>
      </c>
      <c r="L31" s="98">
        <f>'Side Pole'!S31</f>
        <v>5</v>
      </c>
      <c r="M31" s="98">
        <f>'Side Pole'!V31</f>
        <v>5</v>
      </c>
      <c r="N31" s="99">
        <f>Rollover!J31</f>
        <v>3</v>
      </c>
      <c r="O31" s="100">
        <f>ROUND(5/12*Front!AV31+4/12*'Side Pole'!U31+3/12*Rollover!I31,2)</f>
        <v>0.64</v>
      </c>
      <c r="P31" s="101">
        <f t="shared" ref="P31:P37" si="3">IF(O31&lt;0.67,5,IF(O31&lt;1,4,IF(O31&lt;1.33,3,IF(O31&lt;2.67,2,1))))</f>
        <v>5</v>
      </c>
    </row>
    <row r="32" spans="1:16" ht="14.45" customHeight="1">
      <c r="A32" s="102">
        <v>43258</v>
      </c>
      <c r="B32" s="17" t="str">
        <f>Rollover!A32</f>
        <v>Ford</v>
      </c>
      <c r="C32" s="17" t="str">
        <f>Rollover!B32</f>
        <v>Expedition SUV 4WD</v>
      </c>
      <c r="D32" s="16">
        <f>Rollover!C32</f>
        <v>2018</v>
      </c>
      <c r="E32" s="97">
        <f>Front!AW32</f>
        <v>5</v>
      </c>
      <c r="F32" s="17">
        <f>Front!AX32</f>
        <v>5</v>
      </c>
      <c r="G32" s="17">
        <f>Front!AY32</f>
        <v>5</v>
      </c>
      <c r="H32" s="97">
        <f>'Side MDB'!AC32</f>
        <v>5</v>
      </c>
      <c r="I32" s="97">
        <f>'Side MDB'!AD32</f>
        <v>5</v>
      </c>
      <c r="J32" s="97">
        <f>'Side MDB'!AE32</f>
        <v>5</v>
      </c>
      <c r="K32" s="98">
        <f>'Side Pole'!P32</f>
        <v>5</v>
      </c>
      <c r="L32" s="98">
        <f>'Side Pole'!S32</f>
        <v>5</v>
      </c>
      <c r="M32" s="98">
        <f>'Side Pole'!V32</f>
        <v>5</v>
      </c>
      <c r="N32" s="99">
        <f>Rollover!J32</f>
        <v>4</v>
      </c>
      <c r="O32" s="100">
        <f>ROUND(5/12*Front!AV32+4/12*'Side Pole'!U32+3/12*Rollover!I32,2)</f>
        <v>0.6</v>
      </c>
      <c r="P32" s="101">
        <f t="shared" si="3"/>
        <v>5</v>
      </c>
    </row>
    <row r="33" spans="1:16" ht="14.45" customHeight="1">
      <c r="A33" s="102">
        <v>43258</v>
      </c>
      <c r="B33" s="16" t="str">
        <f>Rollover!A33</f>
        <v xml:space="preserve">Ford </v>
      </c>
      <c r="C33" s="16" t="str">
        <f>Rollover!B33</f>
        <v>Expedition EL SUV 2WD</v>
      </c>
      <c r="D33" s="16">
        <f>Rollover!C33</f>
        <v>2018</v>
      </c>
      <c r="E33" s="97">
        <f>Front!AW33</f>
        <v>5</v>
      </c>
      <c r="F33" s="17">
        <f>Front!AX33</f>
        <v>5</v>
      </c>
      <c r="G33" s="17">
        <f>Front!AY33</f>
        <v>5</v>
      </c>
      <c r="H33" s="97">
        <f>'Side MDB'!AC33</f>
        <v>5</v>
      </c>
      <c r="I33" s="97">
        <f>'Side MDB'!AD33</f>
        <v>5</v>
      </c>
      <c r="J33" s="97">
        <f>'Side MDB'!AE33</f>
        <v>5</v>
      </c>
      <c r="K33" s="98">
        <f>'Side Pole'!P33</f>
        <v>5</v>
      </c>
      <c r="L33" s="98">
        <f>'Side Pole'!S33</f>
        <v>5</v>
      </c>
      <c r="M33" s="98">
        <f>'Side Pole'!V33</f>
        <v>5</v>
      </c>
      <c r="N33" s="99">
        <f>Rollover!J33</f>
        <v>3</v>
      </c>
      <c r="O33" s="100">
        <f>ROUND(5/12*Front!AV33+4/12*'Side Pole'!U33+3/12*Rollover!I33,2)</f>
        <v>0.64</v>
      </c>
      <c r="P33" s="101">
        <f t="shared" si="3"/>
        <v>5</v>
      </c>
    </row>
    <row r="34" spans="1:16" ht="14.45" customHeight="1">
      <c r="A34" s="102">
        <v>43258</v>
      </c>
      <c r="B34" s="16" t="str">
        <f>Rollover!A34</f>
        <v xml:space="preserve">Ford </v>
      </c>
      <c r="C34" s="16" t="str">
        <f>Rollover!B34</f>
        <v>Expedition EL SUV 4WD</v>
      </c>
      <c r="D34" s="16">
        <f>Rollover!C34</f>
        <v>2018</v>
      </c>
      <c r="E34" s="97">
        <f>Front!AW34</f>
        <v>5</v>
      </c>
      <c r="F34" s="17">
        <f>Front!AX34</f>
        <v>5</v>
      </c>
      <c r="G34" s="17">
        <f>Front!AY34</f>
        <v>5</v>
      </c>
      <c r="H34" s="97">
        <f>'Side MDB'!AC34</f>
        <v>5</v>
      </c>
      <c r="I34" s="97">
        <f>'Side MDB'!AD34</f>
        <v>5</v>
      </c>
      <c r="J34" s="97">
        <f>'Side MDB'!AE34</f>
        <v>5</v>
      </c>
      <c r="K34" s="98">
        <f>'Side Pole'!P34</f>
        <v>5</v>
      </c>
      <c r="L34" s="98">
        <f>'Side Pole'!S34</f>
        <v>5</v>
      </c>
      <c r="M34" s="98">
        <f>'Side Pole'!V34</f>
        <v>5</v>
      </c>
      <c r="N34" s="99">
        <f>Rollover!J34</f>
        <v>4</v>
      </c>
      <c r="O34" s="100">
        <f>ROUND(5/12*Front!AV34+4/12*'Side Pole'!U34+3/12*Rollover!I34,2)</f>
        <v>0.6</v>
      </c>
      <c r="P34" s="101">
        <f t="shared" si="3"/>
        <v>5</v>
      </c>
    </row>
    <row r="35" spans="1:16" ht="14.45" customHeight="1">
      <c r="A35" s="102">
        <v>43258</v>
      </c>
      <c r="B35" s="16" t="str">
        <f>Rollover!A35</f>
        <v>Lincoln</v>
      </c>
      <c r="C35" s="16" t="str">
        <f>Rollover!B35</f>
        <v>Navigator SUV 2WD</v>
      </c>
      <c r="D35" s="16">
        <f>Rollover!C35</f>
        <v>2018</v>
      </c>
      <c r="E35" s="97">
        <f>Front!AW35</f>
        <v>5</v>
      </c>
      <c r="F35" s="17">
        <f>Front!AX35</f>
        <v>5</v>
      </c>
      <c r="G35" s="17">
        <f>Front!AY35</f>
        <v>5</v>
      </c>
      <c r="H35" s="97">
        <f>'Side MDB'!AC35</f>
        <v>5</v>
      </c>
      <c r="I35" s="97">
        <f>'Side MDB'!AD35</f>
        <v>5</v>
      </c>
      <c r="J35" s="97">
        <f>'Side MDB'!AE35</f>
        <v>5</v>
      </c>
      <c r="K35" s="98">
        <f>'Side Pole'!P35</f>
        <v>5</v>
      </c>
      <c r="L35" s="98">
        <f>'Side Pole'!S35</f>
        <v>5</v>
      </c>
      <c r="M35" s="98">
        <f>'Side Pole'!V35</f>
        <v>5</v>
      </c>
      <c r="N35" s="99">
        <f>Rollover!J35</f>
        <v>3</v>
      </c>
      <c r="O35" s="100">
        <f>ROUND(5/12*Front!AV35+4/12*'Side Pole'!U35+3/12*Rollover!I35,2)</f>
        <v>0.64</v>
      </c>
      <c r="P35" s="101">
        <f t="shared" si="3"/>
        <v>5</v>
      </c>
    </row>
    <row r="36" spans="1:16" ht="14.45" customHeight="1">
      <c r="A36" s="102">
        <v>43258</v>
      </c>
      <c r="B36" s="16" t="str">
        <f>Rollover!A36</f>
        <v>Lincoln</v>
      </c>
      <c r="C36" s="16" t="str">
        <f>Rollover!B36</f>
        <v>Navigator SUV 4WD</v>
      </c>
      <c r="D36" s="16">
        <f>Rollover!C36</f>
        <v>2018</v>
      </c>
      <c r="E36" s="97">
        <f>Front!AW36</f>
        <v>5</v>
      </c>
      <c r="F36" s="17">
        <f>Front!AX36</f>
        <v>5</v>
      </c>
      <c r="G36" s="17">
        <f>Front!AY36</f>
        <v>5</v>
      </c>
      <c r="H36" s="97">
        <f>'Side MDB'!AC36</f>
        <v>5</v>
      </c>
      <c r="I36" s="97">
        <f>'Side MDB'!AD36</f>
        <v>5</v>
      </c>
      <c r="J36" s="97">
        <f>'Side MDB'!AE36</f>
        <v>5</v>
      </c>
      <c r="K36" s="98">
        <f>'Side Pole'!P36</f>
        <v>5</v>
      </c>
      <c r="L36" s="98">
        <f>'Side Pole'!S36</f>
        <v>5</v>
      </c>
      <c r="M36" s="98">
        <f>'Side Pole'!V36</f>
        <v>5</v>
      </c>
      <c r="N36" s="99">
        <f>Rollover!J36</f>
        <v>4</v>
      </c>
      <c r="O36" s="100">
        <f>ROUND(5/12*Front!AV36+4/12*'Side Pole'!U36+3/12*Rollover!I36,2)</f>
        <v>0.6</v>
      </c>
      <c r="P36" s="101">
        <f t="shared" si="3"/>
        <v>5</v>
      </c>
    </row>
    <row r="37" spans="1:16" ht="14.45" customHeight="1">
      <c r="A37" s="102">
        <v>43258</v>
      </c>
      <c r="B37" s="16" t="str">
        <f>Rollover!A37</f>
        <v>Lincoln</v>
      </c>
      <c r="C37" s="16" t="str">
        <f>Rollover!B37</f>
        <v>Navigator EL SUV 2WD</v>
      </c>
      <c r="D37" s="16">
        <f>Rollover!C37</f>
        <v>2018</v>
      </c>
      <c r="E37" s="97">
        <f>Front!AW37</f>
        <v>5</v>
      </c>
      <c r="F37" s="17">
        <f>Front!AX37</f>
        <v>5</v>
      </c>
      <c r="G37" s="17">
        <f>Front!AY37</f>
        <v>5</v>
      </c>
      <c r="H37" s="97">
        <f>'Side MDB'!AC37</f>
        <v>5</v>
      </c>
      <c r="I37" s="97">
        <f>'Side MDB'!AD37</f>
        <v>5</v>
      </c>
      <c r="J37" s="97">
        <f>'Side MDB'!AE37</f>
        <v>5</v>
      </c>
      <c r="K37" s="98">
        <f>'Side Pole'!P37</f>
        <v>5</v>
      </c>
      <c r="L37" s="98">
        <f>'Side Pole'!S37</f>
        <v>5</v>
      </c>
      <c r="M37" s="98">
        <f>'Side Pole'!V37</f>
        <v>5</v>
      </c>
      <c r="N37" s="99">
        <f>Rollover!J37</f>
        <v>3</v>
      </c>
      <c r="O37" s="100">
        <f>ROUND(5/12*Front!AV37+4/12*'Side Pole'!U37+3/12*Rollover!I37,2)</f>
        <v>0.64</v>
      </c>
      <c r="P37" s="101">
        <f t="shared" si="3"/>
        <v>5</v>
      </c>
    </row>
    <row r="38" spans="1:16" ht="14.45" customHeight="1">
      <c r="A38" s="102">
        <v>43258</v>
      </c>
      <c r="B38" s="16" t="str">
        <f>Rollover!A38</f>
        <v>Lincoln</v>
      </c>
      <c r="C38" s="16" t="str">
        <f>Rollover!B38</f>
        <v>Navigator EL SUV 4WD</v>
      </c>
      <c r="D38" s="16">
        <f>Rollover!C38</f>
        <v>2018</v>
      </c>
      <c r="E38" s="97">
        <f>Front!AW38</f>
        <v>5</v>
      </c>
      <c r="F38" s="17">
        <f>Front!AX38</f>
        <v>5</v>
      </c>
      <c r="G38" s="17">
        <f>Front!AY38</f>
        <v>5</v>
      </c>
      <c r="H38" s="97">
        <f>'Side MDB'!AC38</f>
        <v>5</v>
      </c>
      <c r="I38" s="97">
        <f>'Side MDB'!AD38</f>
        <v>5</v>
      </c>
      <c r="J38" s="97">
        <f>'Side MDB'!AE38</f>
        <v>5</v>
      </c>
      <c r="K38" s="98">
        <f>'Side Pole'!P38</f>
        <v>5</v>
      </c>
      <c r="L38" s="98">
        <f>'Side Pole'!S38</f>
        <v>5</v>
      </c>
      <c r="M38" s="98">
        <f>'Side Pole'!V38</f>
        <v>5</v>
      </c>
      <c r="N38" s="99">
        <f>Rollover!J38</f>
        <v>4</v>
      </c>
      <c r="O38" s="100">
        <f>ROUND(5/12*Front!AV38+4/12*'Side Pole'!U38+3/12*Rollover!I38,2)</f>
        <v>0.6</v>
      </c>
      <c r="P38" s="101">
        <f t="shared" si="2"/>
        <v>5</v>
      </c>
    </row>
    <row r="39" spans="1:16" ht="14.45" customHeight="1">
      <c r="A39" s="96">
        <v>43131</v>
      </c>
      <c r="B39" s="17" t="str">
        <f>Rollover!A39</f>
        <v>Ford</v>
      </c>
      <c r="C39" s="17" t="str">
        <f>Rollover!B39</f>
        <v>F-150 SuperCrew PU/CC 2WD</v>
      </c>
      <c r="D39" s="16">
        <f>Rollover!C39</f>
        <v>2018</v>
      </c>
      <c r="E39" s="97">
        <f>Front!AW39</f>
        <v>5</v>
      </c>
      <c r="F39" s="17">
        <f>Front!AX39</f>
        <v>5</v>
      </c>
      <c r="G39" s="17">
        <f>Front!AY39</f>
        <v>5</v>
      </c>
      <c r="H39" s="97">
        <f>'Side MDB'!AC39</f>
        <v>5</v>
      </c>
      <c r="I39" s="97">
        <f>'Side MDB'!AD39</f>
        <v>5</v>
      </c>
      <c r="J39" s="97">
        <f>'Side MDB'!AE39</f>
        <v>5</v>
      </c>
      <c r="K39" s="98">
        <f>'Side Pole'!P39</f>
        <v>5</v>
      </c>
      <c r="L39" s="98">
        <f>'Side Pole'!S39</f>
        <v>5</v>
      </c>
      <c r="M39" s="98">
        <f>'Side Pole'!V39</f>
        <v>5</v>
      </c>
      <c r="N39" s="99">
        <f>Rollover!J39</f>
        <v>4</v>
      </c>
      <c r="O39" s="100">
        <f>ROUND(5/12*Front!AV39+4/12*'Side Pole'!U39+3/12*Rollover!I39,2)</f>
        <v>0.59</v>
      </c>
      <c r="P39" s="101">
        <f t="shared" si="2"/>
        <v>5</v>
      </c>
    </row>
    <row r="40" spans="1:16" ht="14.45" customHeight="1">
      <c r="A40" s="96">
        <v>43131</v>
      </c>
      <c r="B40" s="17" t="str">
        <f>Rollover!A40</f>
        <v>Ford</v>
      </c>
      <c r="C40" s="17" t="str">
        <f>Rollover!B40</f>
        <v>F-150 SuperCrew PU/CC 4WD</v>
      </c>
      <c r="D40" s="16">
        <f>Rollover!C40</f>
        <v>2018</v>
      </c>
      <c r="E40" s="97">
        <f>Front!AW40</f>
        <v>5</v>
      </c>
      <c r="F40" s="17">
        <f>Front!AX40</f>
        <v>5</v>
      </c>
      <c r="G40" s="17">
        <f>Front!AY40</f>
        <v>5</v>
      </c>
      <c r="H40" s="97">
        <f>'Side MDB'!AC40</f>
        <v>5</v>
      </c>
      <c r="I40" s="97">
        <f>'Side MDB'!AD40</f>
        <v>5</v>
      </c>
      <c r="J40" s="97">
        <f>'Side MDB'!AE40</f>
        <v>5</v>
      </c>
      <c r="K40" s="98">
        <f>'Side Pole'!P40</f>
        <v>5</v>
      </c>
      <c r="L40" s="98">
        <f>'Side Pole'!S40</f>
        <v>5</v>
      </c>
      <c r="M40" s="98">
        <f>'Side Pole'!V40</f>
        <v>5</v>
      </c>
      <c r="N40" s="99">
        <f>Rollover!J40</f>
        <v>4</v>
      </c>
      <c r="O40" s="100">
        <f>ROUND(5/12*Front!AV40+4/12*'Side Pole'!U40+3/12*Rollover!I40,2)</f>
        <v>0.59</v>
      </c>
      <c r="P40" s="101">
        <f t="shared" si="2"/>
        <v>5</v>
      </c>
    </row>
    <row r="41" spans="1:16" ht="14.45" customHeight="1">
      <c r="A41" s="96">
        <v>43229</v>
      </c>
      <c r="B41" s="17" t="str">
        <f>Rollover!A41</f>
        <v>Ford</v>
      </c>
      <c r="C41" s="17" t="str">
        <f>Rollover!B41</f>
        <v>F-150 SuperCab PU/EC 2WD</v>
      </c>
      <c r="D41" s="16">
        <f>Rollover!C41</f>
        <v>2018</v>
      </c>
      <c r="E41" s="97">
        <f>Front!AW41</f>
        <v>4</v>
      </c>
      <c r="F41" s="17">
        <f>Front!AX41</f>
        <v>4</v>
      </c>
      <c r="G41" s="17">
        <f>Front!AY41</f>
        <v>4</v>
      </c>
      <c r="H41" s="97">
        <f>'Side MDB'!AC41</f>
        <v>5</v>
      </c>
      <c r="I41" s="97">
        <f>'Side MDB'!AD41</f>
        <v>5</v>
      </c>
      <c r="J41" s="97">
        <f>'Side MDB'!AE41</f>
        <v>5</v>
      </c>
      <c r="K41" s="98">
        <f>'Side Pole'!P41</f>
        <v>5</v>
      </c>
      <c r="L41" s="98">
        <f>'Side Pole'!S41</f>
        <v>5</v>
      </c>
      <c r="M41" s="98">
        <f>'Side Pole'!V41</f>
        <v>5</v>
      </c>
      <c r="N41" s="99">
        <f>Rollover!J41</f>
        <v>4</v>
      </c>
      <c r="O41" s="100">
        <f>ROUND(5/12*Front!AV41+4/12*'Side Pole'!U41+3/12*Rollover!I41,2)</f>
        <v>0.71</v>
      </c>
      <c r="P41" s="101">
        <f t="shared" si="2"/>
        <v>4</v>
      </c>
    </row>
    <row r="42" spans="1:16" ht="14.45" customHeight="1">
      <c r="A42" s="96">
        <v>43229</v>
      </c>
      <c r="B42" s="17" t="str">
        <f>Rollover!A42</f>
        <v>Ford</v>
      </c>
      <c r="C42" s="17" t="str">
        <f>Rollover!B42</f>
        <v>F-150 SuperCab PU/EC 4WD</v>
      </c>
      <c r="D42" s="16">
        <f>Rollover!C42</f>
        <v>2018</v>
      </c>
      <c r="E42" s="97">
        <f>Front!AW42</f>
        <v>4</v>
      </c>
      <c r="F42" s="17">
        <f>Front!AX42</f>
        <v>4</v>
      </c>
      <c r="G42" s="17">
        <f>Front!AY42</f>
        <v>4</v>
      </c>
      <c r="H42" s="97">
        <f>'Side MDB'!AC42</f>
        <v>5</v>
      </c>
      <c r="I42" s="97">
        <f>'Side MDB'!AD42</f>
        <v>5</v>
      </c>
      <c r="J42" s="97">
        <f>'Side MDB'!AE42</f>
        <v>5</v>
      </c>
      <c r="K42" s="98">
        <f>'Side Pole'!P42</f>
        <v>5</v>
      </c>
      <c r="L42" s="98">
        <f>'Side Pole'!S42</f>
        <v>5</v>
      </c>
      <c r="M42" s="98">
        <f>'Side Pole'!V42</f>
        <v>5</v>
      </c>
      <c r="N42" s="99">
        <f>Rollover!J42</f>
        <v>4</v>
      </c>
      <c r="O42" s="100">
        <f>ROUND(5/12*Front!AV42+4/12*'Side Pole'!U42+3/12*Rollover!I42,2)</f>
        <v>0.71</v>
      </c>
      <c r="P42" s="101">
        <f t="shared" si="2"/>
        <v>4</v>
      </c>
    </row>
    <row r="43" spans="1:16" ht="14.45" customHeight="1">
      <c r="A43" s="96">
        <v>43229</v>
      </c>
      <c r="B43" s="16" t="str">
        <f>Rollover!A43</f>
        <v>Ford</v>
      </c>
      <c r="C43" s="16" t="str">
        <f>Rollover!B43</f>
        <v>F-150 Regular Cab PU/RC 2WD</v>
      </c>
      <c r="D43" s="16">
        <f>Rollover!C43</f>
        <v>2018</v>
      </c>
      <c r="E43" s="97">
        <f>Front!AW43</f>
        <v>4</v>
      </c>
      <c r="F43" s="17">
        <f>Front!AX43</f>
        <v>4</v>
      </c>
      <c r="G43" s="17">
        <f>Front!AY43</f>
        <v>4</v>
      </c>
      <c r="H43" s="97">
        <f>'Side MDB'!AC43</f>
        <v>5</v>
      </c>
      <c r="I43" s="97" t="str">
        <f>'Side MDB'!AD43</f>
        <v>N/A</v>
      </c>
      <c r="J43" s="97">
        <f>'Side MDB'!AE43</f>
        <v>5</v>
      </c>
      <c r="K43" s="98">
        <f>'Side Pole'!P43</f>
        <v>5</v>
      </c>
      <c r="L43" s="98">
        <f>'Side Pole'!S43</f>
        <v>5</v>
      </c>
      <c r="M43" s="98">
        <f>'Side Pole'!V43</f>
        <v>5</v>
      </c>
      <c r="N43" s="99">
        <f>Rollover!J43</f>
        <v>4</v>
      </c>
      <c r="O43" s="100">
        <f>ROUND(5/12*Front!AV43+4/12*'Side Pole'!U43+3/12*Rollover!I43,2)</f>
        <v>0.74</v>
      </c>
      <c r="P43" s="101">
        <f t="shared" si="2"/>
        <v>4</v>
      </c>
    </row>
    <row r="44" spans="1:16" ht="14.45" customHeight="1">
      <c r="A44" s="96">
        <v>43229</v>
      </c>
      <c r="B44" s="16" t="str">
        <f>Rollover!A44</f>
        <v>Ford</v>
      </c>
      <c r="C44" s="16" t="str">
        <f>Rollover!B44</f>
        <v>F-150 Regular Cab PU/RC 4WD</v>
      </c>
      <c r="D44" s="16">
        <f>Rollover!C44</f>
        <v>2018</v>
      </c>
      <c r="E44" s="97">
        <f>Front!AW44</f>
        <v>4</v>
      </c>
      <c r="F44" s="17">
        <f>Front!AX44</f>
        <v>4</v>
      </c>
      <c r="G44" s="17">
        <f>Front!AY44</f>
        <v>4</v>
      </c>
      <c r="H44" s="97">
        <f>'Side MDB'!AC44</f>
        <v>5</v>
      </c>
      <c r="I44" s="97" t="str">
        <f>'Side MDB'!AD44</f>
        <v>N/A</v>
      </c>
      <c r="J44" s="97">
        <f>'Side MDB'!AE44</f>
        <v>5</v>
      </c>
      <c r="K44" s="98">
        <f>'Side Pole'!P44</f>
        <v>5</v>
      </c>
      <c r="L44" s="98">
        <f>'Side Pole'!S44</f>
        <v>5</v>
      </c>
      <c r="M44" s="98">
        <f>'Side Pole'!V44</f>
        <v>5</v>
      </c>
      <c r="N44" s="99">
        <f>Rollover!J44</f>
        <v>4</v>
      </c>
      <c r="O44" s="100">
        <f>ROUND(5/12*Front!AV44+4/12*'Side Pole'!U44+3/12*Rollover!I44,2)</f>
        <v>0.74</v>
      </c>
      <c r="P44" s="101">
        <f t="shared" si="2"/>
        <v>4</v>
      </c>
    </row>
    <row r="45" spans="1:16" ht="14.45" customHeight="1">
      <c r="A45" s="96">
        <v>43294</v>
      </c>
      <c r="B45" s="17" t="str">
        <f>Rollover!A45</f>
        <v>Ford</v>
      </c>
      <c r="C45" s="17" t="str">
        <f>Rollover!B45</f>
        <v>Fiesta 4DR FWD</v>
      </c>
      <c r="D45" s="16">
        <f>Rollover!C45</f>
        <v>2018</v>
      </c>
      <c r="E45" s="97">
        <f>Front!AW45</f>
        <v>5</v>
      </c>
      <c r="F45" s="17">
        <f>Front!AX45</f>
        <v>4</v>
      </c>
      <c r="G45" s="17">
        <f>Front!AY45</f>
        <v>4</v>
      </c>
      <c r="H45" s="97">
        <f>'Side MDB'!AC45</f>
        <v>4</v>
      </c>
      <c r="I45" s="97">
        <f>'Side MDB'!AD45</f>
        <v>4</v>
      </c>
      <c r="J45" s="97">
        <f>'Side MDB'!AE45</f>
        <v>4</v>
      </c>
      <c r="K45" s="98">
        <f>'Side Pole'!P45</f>
        <v>5</v>
      </c>
      <c r="L45" s="98">
        <f>'Side Pole'!S45</f>
        <v>4</v>
      </c>
      <c r="M45" s="98">
        <f>'Side Pole'!V45</f>
        <v>4</v>
      </c>
      <c r="N45" s="99">
        <f>Rollover!J45</f>
        <v>4</v>
      </c>
      <c r="O45" s="100">
        <f>ROUND(5/12*Front!AV45+4/12*'Side Pole'!U45+3/12*Rollover!I45,2)</f>
        <v>0.76</v>
      </c>
      <c r="P45" s="101">
        <f t="shared" si="2"/>
        <v>4</v>
      </c>
    </row>
    <row r="46" spans="1:16" ht="14.45" customHeight="1">
      <c r="A46" s="96">
        <v>43294</v>
      </c>
      <c r="B46" s="16" t="str">
        <f>Rollover!A46</f>
        <v>Ford</v>
      </c>
      <c r="C46" s="16" t="str">
        <f>Rollover!B46</f>
        <v>Fiesta 5HB FWD</v>
      </c>
      <c r="D46" s="16">
        <f>Rollover!C46</f>
        <v>2018</v>
      </c>
      <c r="E46" s="97">
        <f>Front!AW46</f>
        <v>5</v>
      </c>
      <c r="F46" s="17">
        <f>Front!AX46</f>
        <v>4</v>
      </c>
      <c r="G46" s="17">
        <f>Front!AY46</f>
        <v>4</v>
      </c>
      <c r="H46" s="97">
        <f>'Side MDB'!AC46</f>
        <v>4</v>
      </c>
      <c r="I46" s="97">
        <f>'Side MDB'!AD46</f>
        <v>4</v>
      </c>
      <c r="J46" s="97">
        <f>'Side MDB'!AE46</f>
        <v>4</v>
      </c>
      <c r="K46" s="98">
        <f>'Side Pole'!P46</f>
        <v>5</v>
      </c>
      <c r="L46" s="98">
        <f>'Side Pole'!S46</f>
        <v>4</v>
      </c>
      <c r="M46" s="98">
        <f>'Side Pole'!V46</f>
        <v>4</v>
      </c>
      <c r="N46" s="99">
        <f>Rollover!J46</f>
        <v>4</v>
      </c>
      <c r="O46" s="100">
        <f>ROUND(5/12*Front!AV46+4/12*'Side Pole'!U46+3/12*Rollover!I46,2)</f>
        <v>0.76</v>
      </c>
      <c r="P46" s="101">
        <f t="shared" si="2"/>
        <v>4</v>
      </c>
    </row>
    <row r="47" spans="1:16" ht="14.45" customHeight="1">
      <c r="A47" s="102">
        <v>43124</v>
      </c>
      <c r="B47" s="17" t="str">
        <f>Rollover!A47</f>
        <v>Ford</v>
      </c>
      <c r="C47" s="17" t="str">
        <f>Rollover!B47</f>
        <v>Mustang 2DR RWD</v>
      </c>
      <c r="D47" s="16">
        <f>Rollover!C47</f>
        <v>2018</v>
      </c>
      <c r="E47" s="97">
        <f>Front!AW47</f>
        <v>5</v>
      </c>
      <c r="F47" s="17">
        <f>Front!AX47</f>
        <v>5</v>
      </c>
      <c r="G47" s="17">
        <f>Front!AY47</f>
        <v>5</v>
      </c>
      <c r="H47" s="97">
        <f>'Side MDB'!AC47</f>
        <v>5</v>
      </c>
      <c r="I47" s="97">
        <f>'Side MDB'!AD47</f>
        <v>5</v>
      </c>
      <c r="J47" s="97">
        <f>'Side MDB'!AE47</f>
        <v>5</v>
      </c>
      <c r="K47" s="98">
        <f>'Side Pole'!P47</f>
        <v>5</v>
      </c>
      <c r="L47" s="98">
        <f>'Side Pole'!S47</f>
        <v>5</v>
      </c>
      <c r="M47" s="98">
        <f>'Side Pole'!V47</f>
        <v>5</v>
      </c>
      <c r="N47" s="99">
        <f>Rollover!J47</f>
        <v>5</v>
      </c>
      <c r="O47" s="100">
        <f>ROUND(5/12*Front!AV47+4/12*'Side Pole'!U47+3/12*Rollover!I47,2)</f>
        <v>0.47</v>
      </c>
      <c r="P47" s="101">
        <f t="shared" si="2"/>
        <v>5</v>
      </c>
    </row>
    <row r="48" spans="1:16" ht="14.45" customHeight="1">
      <c r="A48" s="102">
        <v>43124</v>
      </c>
      <c r="B48" s="16" t="str">
        <f>Rollover!A48</f>
        <v>Ford</v>
      </c>
      <c r="C48" s="16" t="str">
        <f>Rollover!B48</f>
        <v>Mustang GT350R 2DR RWD (2 seats)</v>
      </c>
      <c r="D48" s="16">
        <f>Rollover!C48</f>
        <v>2018</v>
      </c>
      <c r="E48" s="97">
        <f>Front!AW48</f>
        <v>5</v>
      </c>
      <c r="F48" s="17">
        <f>Front!AX48</f>
        <v>5</v>
      </c>
      <c r="G48" s="17">
        <f>Front!AY48</f>
        <v>5</v>
      </c>
      <c r="H48" s="97">
        <f>'Side MDB'!AC48</f>
        <v>5</v>
      </c>
      <c r="I48" s="97" t="str">
        <f>'Side MDB'!AD48</f>
        <v>N/A</v>
      </c>
      <c r="J48" s="97">
        <f>'Side MDB'!AE48</f>
        <v>5</v>
      </c>
      <c r="K48" s="98">
        <f>'Side Pole'!P48</f>
        <v>5</v>
      </c>
      <c r="L48" s="98">
        <f>'Side Pole'!S48</f>
        <v>5</v>
      </c>
      <c r="M48" s="98">
        <f>'Side Pole'!V48</f>
        <v>5</v>
      </c>
      <c r="N48" s="99">
        <f>Rollover!J48</f>
        <v>5</v>
      </c>
      <c r="O48" s="100">
        <f>ROUND(5/12*Front!AV48+4/12*'Side Pole'!U48+3/12*Rollover!I48,2)</f>
        <v>0.44</v>
      </c>
      <c r="P48" s="101">
        <f t="shared" si="2"/>
        <v>5</v>
      </c>
    </row>
    <row r="49" spans="1:16" ht="14.45" customHeight="1">
      <c r="A49" s="102">
        <v>43671</v>
      </c>
      <c r="B49" s="16" t="str">
        <f>Rollover!A49</f>
        <v>Ford</v>
      </c>
      <c r="C49" s="16" t="str">
        <f>Rollover!B49</f>
        <v>Transit Wagon RWD (High roof) 15 pass</v>
      </c>
      <c r="D49" s="16">
        <f>Rollover!C49</f>
        <v>2018</v>
      </c>
      <c r="E49" s="97">
        <f>Front!AW49</f>
        <v>4</v>
      </c>
      <c r="F49" s="17">
        <f>Front!AX49</f>
        <v>3</v>
      </c>
      <c r="G49" s="17">
        <f>Front!AY49</f>
        <v>4</v>
      </c>
      <c r="H49" s="97">
        <f>'Side MDB'!AC49</f>
        <v>5</v>
      </c>
      <c r="I49" s="97">
        <f>'Side MDB'!AD49</f>
        <v>5</v>
      </c>
      <c r="J49" s="97">
        <f>'Side MDB'!AE49</f>
        <v>5</v>
      </c>
      <c r="K49" s="98">
        <f>'Side Pole'!P49</f>
        <v>5</v>
      </c>
      <c r="L49" s="98">
        <f>'Side Pole'!S49</f>
        <v>5</v>
      </c>
      <c r="M49" s="98">
        <f>'Side Pole'!V49</f>
        <v>5</v>
      </c>
      <c r="N49" s="99">
        <f>Rollover!J49</f>
        <v>1</v>
      </c>
      <c r="O49" s="100">
        <f>ROUND(5/12*Front!AV49+4/12*'Side Pole'!U49+3/12*Rollover!I49,2)</f>
        <v>1.19</v>
      </c>
      <c r="P49" s="101">
        <f t="shared" si="2"/>
        <v>3</v>
      </c>
    </row>
    <row r="50" spans="1:16" ht="14.45" customHeight="1">
      <c r="A50" s="102">
        <v>43293</v>
      </c>
      <c r="B50" s="16" t="str">
        <f>Rollover!A50</f>
        <v>Ford</v>
      </c>
      <c r="C50" s="16" t="str">
        <f>Rollover!B50</f>
        <v>Transit Wagon RWD (med roof) 12 pass</v>
      </c>
      <c r="D50" s="16">
        <f>Rollover!C50</f>
        <v>2018</v>
      </c>
      <c r="E50" s="97">
        <f>Front!AW50</f>
        <v>4</v>
      </c>
      <c r="F50" s="17">
        <f>Front!AX50</f>
        <v>3</v>
      </c>
      <c r="G50" s="17">
        <f>Front!AY50</f>
        <v>4</v>
      </c>
      <c r="H50" s="97">
        <f>'Side MDB'!AC50</f>
        <v>5</v>
      </c>
      <c r="I50" s="97">
        <f>'Side MDB'!AD50</f>
        <v>5</v>
      </c>
      <c r="J50" s="97">
        <f>'Side MDB'!AE50</f>
        <v>5</v>
      </c>
      <c r="K50" s="98">
        <f>'Side Pole'!P50</f>
        <v>5</v>
      </c>
      <c r="L50" s="98">
        <f>'Side Pole'!S50</f>
        <v>5</v>
      </c>
      <c r="M50" s="98">
        <f>'Side Pole'!V50</f>
        <v>5</v>
      </c>
      <c r="N50" s="99">
        <f>Rollover!J50</f>
        <v>2</v>
      </c>
      <c r="O50" s="100">
        <f>ROUND(5/12*Front!AV50+4/12*'Side Pole'!U50+3/12*Rollover!I50,2)</f>
        <v>1.07</v>
      </c>
      <c r="P50" s="101">
        <f t="shared" si="2"/>
        <v>3</v>
      </c>
    </row>
    <row r="51" spans="1:16" ht="14.45" customHeight="1">
      <c r="A51" s="102">
        <v>43385</v>
      </c>
      <c r="B51" s="17" t="str">
        <f>Rollover!A51</f>
        <v>Ford</v>
      </c>
      <c r="C51" s="17" t="str">
        <f>Rollover!B51</f>
        <v>Transit Wagon RWD (low roof) 15 pass</v>
      </c>
      <c r="D51" s="16">
        <f>Rollover!C51</f>
        <v>2018</v>
      </c>
      <c r="E51" s="97">
        <f>Front!AW51</f>
        <v>4</v>
      </c>
      <c r="F51" s="17">
        <f>Front!AX51</f>
        <v>3</v>
      </c>
      <c r="G51" s="17">
        <f>Front!AY51</f>
        <v>4</v>
      </c>
      <c r="H51" s="97">
        <f>'Side MDB'!AC51</f>
        <v>5</v>
      </c>
      <c r="I51" s="97">
        <f>'Side MDB'!AD51</f>
        <v>5</v>
      </c>
      <c r="J51" s="97">
        <f>'Side MDB'!AE51</f>
        <v>5</v>
      </c>
      <c r="K51" s="98">
        <f>'Side Pole'!P51</f>
        <v>5</v>
      </c>
      <c r="L51" s="98">
        <f>'Side Pole'!S51</f>
        <v>5</v>
      </c>
      <c r="M51" s="98">
        <f>'Side Pole'!V51</f>
        <v>5</v>
      </c>
      <c r="N51" s="99">
        <f>Rollover!J51</f>
        <v>2</v>
      </c>
      <c r="O51" s="100">
        <f>ROUND(5/12*Front!AV51+4/12*'Side Pole'!U51+3/12*Rollover!I51,2)</f>
        <v>1</v>
      </c>
      <c r="P51" s="101">
        <f t="shared" si="2"/>
        <v>3</v>
      </c>
    </row>
    <row r="52" spans="1:16" ht="14.45" customHeight="1">
      <c r="A52" s="102">
        <v>43124</v>
      </c>
      <c r="B52" s="17" t="str">
        <f>Rollover!A52</f>
        <v>Honda</v>
      </c>
      <c r="C52" s="17" t="str">
        <f>Rollover!B52</f>
        <v>Accord 4DR FWD</v>
      </c>
      <c r="D52" s="16">
        <f>Rollover!C52</f>
        <v>2018</v>
      </c>
      <c r="E52" s="97">
        <f>Front!AW52</f>
        <v>5</v>
      </c>
      <c r="F52" s="17">
        <f>Front!AX52</f>
        <v>5</v>
      </c>
      <c r="G52" s="17">
        <f>Front!AY52</f>
        <v>5</v>
      </c>
      <c r="H52" s="97">
        <f>'Side MDB'!AC52</f>
        <v>5</v>
      </c>
      <c r="I52" s="97">
        <f>'Side MDB'!AD52</f>
        <v>5</v>
      </c>
      <c r="J52" s="97">
        <f>'Side MDB'!AE52</f>
        <v>5</v>
      </c>
      <c r="K52" s="98">
        <f>'Side Pole'!P52</f>
        <v>5</v>
      </c>
      <c r="L52" s="98">
        <f>'Side Pole'!S52</f>
        <v>5</v>
      </c>
      <c r="M52" s="98">
        <f>'Side Pole'!V52</f>
        <v>5</v>
      </c>
      <c r="N52" s="99">
        <f>Rollover!J52</f>
        <v>5</v>
      </c>
      <c r="O52" s="100">
        <f>ROUND(5/12*Front!AV52+4/12*'Side Pole'!U52+3/12*Rollover!I52,2)</f>
        <v>0.47</v>
      </c>
      <c r="P52" s="101">
        <f>IF(O52&lt;0.67,5,IF(O52&lt;1,4,IF(O52&lt;1.33,3,IF(O52&lt;2.67,2,1))))</f>
        <v>5</v>
      </c>
    </row>
    <row r="53" spans="1:16" ht="14.45" customHeight="1">
      <c r="A53" s="96">
        <v>76054</v>
      </c>
      <c r="B53" s="16" t="str">
        <f>Rollover!A53</f>
        <v>Honda</v>
      </c>
      <c r="C53" s="16" t="str">
        <f>Rollover!B53</f>
        <v>Accord Hybrid 4DR FWD</v>
      </c>
      <c r="D53" s="16">
        <f>Rollover!C53</f>
        <v>2018</v>
      </c>
      <c r="E53" s="97">
        <f>Front!AW53</f>
        <v>5</v>
      </c>
      <c r="F53" s="17">
        <f>Front!AX53</f>
        <v>5</v>
      </c>
      <c r="G53" s="17">
        <f>Front!AY53</f>
        <v>5</v>
      </c>
      <c r="H53" s="97">
        <f>'Side MDB'!AC53</f>
        <v>5</v>
      </c>
      <c r="I53" s="97">
        <f>'Side MDB'!AD53</f>
        <v>5</v>
      </c>
      <c r="J53" s="97">
        <f>'Side MDB'!AE53</f>
        <v>5</v>
      </c>
      <c r="K53" s="98">
        <f>'Side Pole'!P53</f>
        <v>5</v>
      </c>
      <c r="L53" s="98">
        <f>'Side Pole'!S53</f>
        <v>5</v>
      </c>
      <c r="M53" s="98">
        <f>'Side Pole'!V53</f>
        <v>5</v>
      </c>
      <c r="N53" s="99">
        <f>Rollover!J53</f>
        <v>5</v>
      </c>
      <c r="O53" s="100">
        <f>ROUND(5/12*Front!AV53+4/12*'Side Pole'!U53+3/12*Rollover!I53,2)</f>
        <v>0.47</v>
      </c>
      <c r="P53" s="101">
        <f t="shared" ref="P53" si="4">IF(O53&lt;0.67,5,IF(O53&lt;1,4,IF(O53&lt;1.33,3,IF(O53&lt;2.67,2,1))))</f>
        <v>5</v>
      </c>
    </row>
    <row r="54" spans="1:16" ht="14.45" customHeight="1">
      <c r="A54" s="102">
        <v>42984</v>
      </c>
      <c r="B54" s="17" t="str">
        <f>Rollover!A54</f>
        <v>Honda</v>
      </c>
      <c r="C54" s="17" t="str">
        <f>Rollover!B54</f>
        <v>Odyssey Van FWD</v>
      </c>
      <c r="D54" s="16">
        <f>Rollover!C54</f>
        <v>2018</v>
      </c>
      <c r="E54" s="97">
        <f>Front!AW54</f>
        <v>5</v>
      </c>
      <c r="F54" s="17">
        <f>Front!AX54</f>
        <v>5</v>
      </c>
      <c r="G54" s="17">
        <f>Front!AY54</f>
        <v>5</v>
      </c>
      <c r="H54" s="97">
        <f>'Side MDB'!AC54</f>
        <v>5</v>
      </c>
      <c r="I54" s="97">
        <f>'Side MDB'!AD54</f>
        <v>5</v>
      </c>
      <c r="J54" s="97">
        <f>'Side MDB'!AE54</f>
        <v>5</v>
      </c>
      <c r="K54" s="98">
        <f>'Side Pole'!P54</f>
        <v>5</v>
      </c>
      <c r="L54" s="98">
        <f>'Side Pole'!S54</f>
        <v>5</v>
      </c>
      <c r="M54" s="98">
        <f>'Side Pole'!V54</f>
        <v>5</v>
      </c>
      <c r="N54" s="99">
        <f>Rollover!J54</f>
        <v>4</v>
      </c>
      <c r="O54" s="100">
        <f>ROUND(5/12*Front!AV54+4/12*'Side Pole'!U54+3/12*Rollover!I54,2)</f>
        <v>0.55000000000000004</v>
      </c>
      <c r="P54" s="101">
        <f t="shared" si="2"/>
        <v>5</v>
      </c>
    </row>
    <row r="55" spans="1:16" ht="14.45" customHeight="1">
      <c r="A55" s="96">
        <v>43082</v>
      </c>
      <c r="B55" s="17" t="str">
        <f>Rollover!A55</f>
        <v>Hyundai</v>
      </c>
      <c r="C55" s="17" t="str">
        <f>Rollover!B55</f>
        <v>Sante Fe SUV AWD</v>
      </c>
      <c r="D55" s="16">
        <f>Rollover!C55</f>
        <v>2018</v>
      </c>
      <c r="E55" s="97">
        <f>Front!AW55</f>
        <v>4</v>
      </c>
      <c r="F55" s="17">
        <f>Front!AX55</f>
        <v>4</v>
      </c>
      <c r="G55" s="17">
        <f>Front!AY55</f>
        <v>4</v>
      </c>
      <c r="H55" s="97">
        <f>'Side MDB'!AC55</f>
        <v>5</v>
      </c>
      <c r="I55" s="97">
        <f>'Side MDB'!AD55</f>
        <v>5</v>
      </c>
      <c r="J55" s="97">
        <f>'Side MDB'!AE55</f>
        <v>5</v>
      </c>
      <c r="K55" s="98">
        <f>'Side Pole'!P55</f>
        <v>5</v>
      </c>
      <c r="L55" s="98">
        <f>'Side Pole'!S55</f>
        <v>5</v>
      </c>
      <c r="M55" s="98">
        <f>'Side Pole'!V55</f>
        <v>5</v>
      </c>
      <c r="N55" s="99">
        <f>Rollover!J55</f>
        <v>4</v>
      </c>
      <c r="O55" s="100">
        <f>ROUND(5/12*Front!AV55+4/12*'Side Pole'!U55+3/12*Rollover!I55,2)</f>
        <v>0.63</v>
      </c>
      <c r="P55" s="101">
        <f t="shared" si="2"/>
        <v>5</v>
      </c>
    </row>
    <row r="56" spans="1:16" ht="14.45" customHeight="1">
      <c r="A56" s="96">
        <v>43082</v>
      </c>
      <c r="B56" s="17" t="str">
        <f>Rollover!A56</f>
        <v>Hyundai</v>
      </c>
      <c r="C56" s="17" t="str">
        <f>Rollover!B56</f>
        <v>Sante Fe SUV FWD</v>
      </c>
      <c r="D56" s="16">
        <f>Rollover!C56</f>
        <v>2018</v>
      </c>
      <c r="E56" s="97">
        <f>Front!AW56</f>
        <v>4</v>
      </c>
      <c r="F56" s="17">
        <f>Front!AX56</f>
        <v>4</v>
      </c>
      <c r="G56" s="17">
        <f>Front!AY56</f>
        <v>4</v>
      </c>
      <c r="H56" s="97">
        <f>'Side MDB'!AC56</f>
        <v>5</v>
      </c>
      <c r="I56" s="97">
        <f>'Side MDB'!AD56</f>
        <v>5</v>
      </c>
      <c r="J56" s="97">
        <f>'Side MDB'!AE56</f>
        <v>5</v>
      </c>
      <c r="K56" s="98">
        <f>'Side Pole'!P56</f>
        <v>5</v>
      </c>
      <c r="L56" s="98">
        <f>'Side Pole'!S56</f>
        <v>5</v>
      </c>
      <c r="M56" s="98">
        <f>'Side Pole'!V56</f>
        <v>5</v>
      </c>
      <c r="N56" s="99">
        <f>Rollover!J56</f>
        <v>4</v>
      </c>
      <c r="O56" s="100">
        <f>ROUND(5/12*Front!AV56+4/12*'Side Pole'!U56+3/12*Rollover!I56,2)</f>
        <v>0.62</v>
      </c>
      <c r="P56" s="101">
        <f t="shared" si="2"/>
        <v>5</v>
      </c>
    </row>
    <row r="57" spans="1:16" ht="14.45" customHeight="1">
      <c r="A57" s="96">
        <v>43074</v>
      </c>
      <c r="B57" s="17" t="str">
        <f>Rollover!A57</f>
        <v>Jeep</v>
      </c>
      <c r="C57" s="17" t="str">
        <f>Rollover!B57</f>
        <v>Compass SUV AWD</v>
      </c>
      <c r="D57" s="16">
        <f>Rollover!C57</f>
        <v>2018</v>
      </c>
      <c r="E57" s="97">
        <f>Front!AW57</f>
        <v>4</v>
      </c>
      <c r="F57" s="17">
        <f>Front!AX57</f>
        <v>4</v>
      </c>
      <c r="G57" s="17">
        <f>Front!AY57</f>
        <v>4</v>
      </c>
      <c r="H57" s="97">
        <f>'Side MDB'!AC57</f>
        <v>5</v>
      </c>
      <c r="I57" s="97">
        <f>'Side MDB'!AD57</f>
        <v>5</v>
      </c>
      <c r="J57" s="97">
        <f>'Side MDB'!AE57</f>
        <v>5</v>
      </c>
      <c r="K57" s="98">
        <f>'Side Pole'!P57</f>
        <v>5</v>
      </c>
      <c r="L57" s="98">
        <f>'Side Pole'!S57</f>
        <v>5</v>
      </c>
      <c r="M57" s="98">
        <f>'Side Pole'!V57</f>
        <v>5</v>
      </c>
      <c r="N57" s="99">
        <f>Rollover!J57</f>
        <v>3</v>
      </c>
      <c r="O57" s="100">
        <f>ROUND(5/12*Front!AV57+4/12*'Side Pole'!U57+3/12*Rollover!I57,2)</f>
        <v>0.79</v>
      </c>
      <c r="P57" s="101">
        <f t="shared" si="2"/>
        <v>4</v>
      </c>
    </row>
    <row r="58" spans="1:16" ht="14.45" customHeight="1">
      <c r="A58" s="96">
        <v>43074</v>
      </c>
      <c r="B58" s="17" t="str">
        <f>Rollover!A58</f>
        <v>Jeep</v>
      </c>
      <c r="C58" s="17" t="str">
        <f>Rollover!B58</f>
        <v>Compass SUV FWD</v>
      </c>
      <c r="D58" s="16">
        <f>Rollover!C58</f>
        <v>2018</v>
      </c>
      <c r="E58" s="97">
        <f>Front!AW58</f>
        <v>4</v>
      </c>
      <c r="F58" s="17">
        <f>Front!AX58</f>
        <v>4</v>
      </c>
      <c r="G58" s="17">
        <f>Front!AY58</f>
        <v>4</v>
      </c>
      <c r="H58" s="97">
        <f>'Side MDB'!AC58</f>
        <v>5</v>
      </c>
      <c r="I58" s="97">
        <f>'Side MDB'!AD58</f>
        <v>5</v>
      </c>
      <c r="J58" s="97">
        <f>'Side MDB'!AE58</f>
        <v>5</v>
      </c>
      <c r="K58" s="98">
        <f>'Side Pole'!P58</f>
        <v>5</v>
      </c>
      <c r="L58" s="98">
        <f>'Side Pole'!S58</f>
        <v>5</v>
      </c>
      <c r="M58" s="98">
        <f>'Side Pole'!V58</f>
        <v>5</v>
      </c>
      <c r="N58" s="99">
        <f>Rollover!J58</f>
        <v>3</v>
      </c>
      <c r="O58" s="100">
        <f>ROUND(5/12*Front!AV58+4/12*'Side Pole'!U58+3/12*Rollover!I58,2)</f>
        <v>0.79</v>
      </c>
      <c r="P58" s="101">
        <f t="shared" si="2"/>
        <v>4</v>
      </c>
    </row>
    <row r="59" spans="1:16" ht="14.45" customHeight="1">
      <c r="A59" s="102">
        <v>43222</v>
      </c>
      <c r="B59" s="17" t="str">
        <f>Rollover!A59</f>
        <v>Jeep</v>
      </c>
      <c r="C59" s="17" t="str">
        <f>Rollover!B59</f>
        <v>Grand Cherokee SUV 2WD</v>
      </c>
      <c r="D59" s="16">
        <f>Rollover!C59</f>
        <v>2018</v>
      </c>
      <c r="E59" s="97">
        <f>Front!AW59</f>
        <v>4</v>
      </c>
      <c r="F59" s="17">
        <f>Front!AX59</f>
        <v>5</v>
      </c>
      <c r="G59" s="17">
        <f>Front!AY59</f>
        <v>4</v>
      </c>
      <c r="H59" s="97">
        <f>'Side MDB'!AC59</f>
        <v>5</v>
      </c>
      <c r="I59" s="97">
        <f>'Side MDB'!AD59</f>
        <v>5</v>
      </c>
      <c r="J59" s="97">
        <f>'Side MDB'!AE59</f>
        <v>5</v>
      </c>
      <c r="K59" s="98">
        <f>'Side Pole'!P59</f>
        <v>5</v>
      </c>
      <c r="L59" s="98">
        <f>'Side Pole'!S59</f>
        <v>5</v>
      </c>
      <c r="M59" s="98">
        <f>'Side Pole'!V59</f>
        <v>5</v>
      </c>
      <c r="N59" s="99">
        <f>Rollover!J59</f>
        <v>3</v>
      </c>
      <c r="O59" s="100">
        <f>ROUND(5/12*Front!AV59+4/12*'Side Pole'!U59+3/12*Rollover!I59,2)</f>
        <v>0.73</v>
      </c>
      <c r="P59" s="101">
        <f t="shared" si="2"/>
        <v>4</v>
      </c>
    </row>
    <row r="60" spans="1:16" ht="14.45" customHeight="1">
      <c r="A60" s="102">
        <v>43222</v>
      </c>
      <c r="B60" s="17" t="str">
        <f>Rollover!A60</f>
        <v>Jeep</v>
      </c>
      <c r="C60" s="17" t="str">
        <f>Rollover!B60</f>
        <v>Grand Cherokee SUV 4WD</v>
      </c>
      <c r="D60" s="16">
        <f>Rollover!C60</f>
        <v>2018</v>
      </c>
      <c r="E60" s="97">
        <f>Front!AW60</f>
        <v>4</v>
      </c>
      <c r="F60" s="17">
        <f>Front!AX60</f>
        <v>5</v>
      </c>
      <c r="G60" s="17">
        <f>Front!AY60</f>
        <v>4</v>
      </c>
      <c r="H60" s="97">
        <f>'Side MDB'!AC60</f>
        <v>5</v>
      </c>
      <c r="I60" s="97">
        <f>'Side MDB'!AD60</f>
        <v>5</v>
      </c>
      <c r="J60" s="97">
        <f>'Side MDB'!AE60</f>
        <v>5</v>
      </c>
      <c r="K60" s="98">
        <f>'Side Pole'!P60</f>
        <v>5</v>
      </c>
      <c r="L60" s="98">
        <f>'Side Pole'!S60</f>
        <v>5</v>
      </c>
      <c r="M60" s="98">
        <f>'Side Pole'!V60</f>
        <v>5</v>
      </c>
      <c r="N60" s="99">
        <f>Rollover!J60</f>
        <v>4</v>
      </c>
      <c r="O60" s="100">
        <f>ROUND(5/12*Front!AV60+4/12*'Side Pole'!U60+3/12*Rollover!I60,2)</f>
        <v>0.68</v>
      </c>
      <c r="P60" s="101">
        <f t="shared" si="2"/>
        <v>4</v>
      </c>
    </row>
    <row r="61" spans="1:16" ht="14.45" customHeight="1">
      <c r="A61" s="102">
        <v>43322</v>
      </c>
      <c r="B61" s="17" t="str">
        <f>Rollover!A61</f>
        <v>Lexus</v>
      </c>
      <c r="C61" s="17" t="str">
        <f>Rollover!B61</f>
        <v>RX 350L AWD</v>
      </c>
      <c r="D61" s="16">
        <f>Rollover!C61</f>
        <v>2018</v>
      </c>
      <c r="E61" s="97">
        <f>Front!AW61</f>
        <v>4</v>
      </c>
      <c r="F61" s="17">
        <f>Front!AX61</f>
        <v>4</v>
      </c>
      <c r="G61" s="17">
        <f>Front!AY61</f>
        <v>4</v>
      </c>
      <c r="H61" s="97">
        <f>'Side MDB'!AC61</f>
        <v>5</v>
      </c>
      <c r="I61" s="97">
        <f>'Side MDB'!AD61</f>
        <v>5</v>
      </c>
      <c r="J61" s="97">
        <f>'Side MDB'!AE61</f>
        <v>5</v>
      </c>
      <c r="K61" s="98">
        <f>'Side Pole'!P61</f>
        <v>5</v>
      </c>
      <c r="L61" s="98">
        <f>'Side Pole'!S61</f>
        <v>5</v>
      </c>
      <c r="M61" s="98">
        <f>'Side Pole'!V61</f>
        <v>5</v>
      </c>
      <c r="N61" s="99">
        <f>Rollover!J61</f>
        <v>4</v>
      </c>
      <c r="O61" s="100">
        <f>ROUND(5/12*Front!AV61+4/12*'Side Pole'!U61+3/12*Rollover!I61,2)</f>
        <v>0.67</v>
      </c>
      <c r="P61" s="101">
        <f t="shared" si="2"/>
        <v>4</v>
      </c>
    </row>
    <row r="62" spans="1:16" ht="14.45" customHeight="1">
      <c r="A62" s="102">
        <v>43322</v>
      </c>
      <c r="B62" s="17" t="str">
        <f>Rollover!A62</f>
        <v>Lexus</v>
      </c>
      <c r="C62" s="17" t="str">
        <f>Rollover!B62</f>
        <v>RX 350L FWD</v>
      </c>
      <c r="D62" s="16">
        <f>Rollover!C62</f>
        <v>2018</v>
      </c>
      <c r="E62" s="97">
        <f>Front!AW62</f>
        <v>4</v>
      </c>
      <c r="F62" s="17">
        <f>Front!AX62</f>
        <v>4</v>
      </c>
      <c r="G62" s="17">
        <f>Front!AY62</f>
        <v>4</v>
      </c>
      <c r="H62" s="97">
        <f>'Side MDB'!AC62</f>
        <v>5</v>
      </c>
      <c r="I62" s="97">
        <f>'Side MDB'!AD62</f>
        <v>5</v>
      </c>
      <c r="J62" s="97">
        <f>'Side MDB'!AE62</f>
        <v>5</v>
      </c>
      <c r="K62" s="98">
        <f>'Side Pole'!P62</f>
        <v>5</v>
      </c>
      <c r="L62" s="98">
        <f>'Side Pole'!S62</f>
        <v>5</v>
      </c>
      <c r="M62" s="98">
        <f>'Side Pole'!V62</f>
        <v>5</v>
      </c>
      <c r="N62" s="99">
        <f>Rollover!J62</f>
        <v>4</v>
      </c>
      <c r="O62" s="100">
        <f>ROUND(5/12*Front!AV62+4/12*'Side Pole'!U62+3/12*Rollover!I62,2)</f>
        <v>0.69</v>
      </c>
      <c r="P62" s="101">
        <f t="shared" si="2"/>
        <v>4</v>
      </c>
    </row>
    <row r="63" spans="1:16" ht="14.45" customHeight="1">
      <c r="A63" s="102">
        <v>43322</v>
      </c>
      <c r="B63" s="17" t="str">
        <f>Rollover!A63</f>
        <v>Lexus</v>
      </c>
      <c r="C63" s="17" t="str">
        <f>Rollover!B63</f>
        <v>RX 450hL AWD</v>
      </c>
      <c r="D63" s="16">
        <f>Rollover!C63</f>
        <v>2018</v>
      </c>
      <c r="E63" s="97">
        <f>Front!AW63</f>
        <v>4</v>
      </c>
      <c r="F63" s="17">
        <f>Front!AX63</f>
        <v>4</v>
      </c>
      <c r="G63" s="17">
        <f>Front!AY63</f>
        <v>4</v>
      </c>
      <c r="H63" s="97">
        <f>'Side MDB'!AC63</f>
        <v>5</v>
      </c>
      <c r="I63" s="97">
        <f>'Side MDB'!AD63</f>
        <v>5</v>
      </c>
      <c r="J63" s="97">
        <f>'Side MDB'!AE63</f>
        <v>5</v>
      </c>
      <c r="K63" s="98">
        <f>'Side Pole'!P63</f>
        <v>5</v>
      </c>
      <c r="L63" s="98">
        <f>'Side Pole'!S63</f>
        <v>5</v>
      </c>
      <c r="M63" s="98">
        <f>'Side Pole'!V63</f>
        <v>5</v>
      </c>
      <c r="N63" s="99">
        <f>Rollover!J63</f>
        <v>4</v>
      </c>
      <c r="O63" s="100">
        <f>ROUND(5/12*Front!AV63+4/12*'Side Pole'!U63+3/12*Rollover!I63,2)</f>
        <v>0.67</v>
      </c>
      <c r="P63" s="101">
        <f t="shared" si="2"/>
        <v>4</v>
      </c>
    </row>
    <row r="64" spans="1:16" ht="14.45" customHeight="1">
      <c r="A64" s="96">
        <v>43299</v>
      </c>
      <c r="B64" s="17" t="str">
        <f>Rollover!A64</f>
        <v>Mazda</v>
      </c>
      <c r="C64" s="17" t="str">
        <f>Rollover!B64</f>
        <v>Mazda CX-5 SUV FWD (Later Release)</v>
      </c>
      <c r="D64" s="16">
        <f>Rollover!C64</f>
        <v>2018</v>
      </c>
      <c r="E64" s="97">
        <f>Front!AW64</f>
        <v>5</v>
      </c>
      <c r="F64" s="17">
        <f>Front!AX64</f>
        <v>5</v>
      </c>
      <c r="G64" s="17">
        <f>Front!AY64</f>
        <v>5</v>
      </c>
      <c r="H64" s="97">
        <f>'Side MDB'!AC64</f>
        <v>5</v>
      </c>
      <c r="I64" s="97">
        <f>'Side MDB'!AD64</f>
        <v>5</v>
      </c>
      <c r="J64" s="97">
        <f>'Side MDB'!AE64</f>
        <v>5</v>
      </c>
      <c r="K64" s="98">
        <f>'Side Pole'!P64</f>
        <v>5</v>
      </c>
      <c r="L64" s="98">
        <f>'Side Pole'!S64</f>
        <v>5</v>
      </c>
      <c r="M64" s="98">
        <f>'Side Pole'!V64</f>
        <v>5</v>
      </c>
      <c r="N64" s="99">
        <f>Rollover!J64</f>
        <v>4</v>
      </c>
      <c r="O64" s="100">
        <f>ROUND(5/12*Front!AV64+4/12*'Side Pole'!U64+3/12*Rollover!I64,2)</f>
        <v>0.6</v>
      </c>
      <c r="P64" s="101">
        <f t="shared" si="2"/>
        <v>5</v>
      </c>
    </row>
    <row r="65" spans="1:16" ht="14.45" customHeight="1">
      <c r="A65" s="96">
        <v>43299</v>
      </c>
      <c r="B65" s="17" t="str">
        <f>Rollover!A65</f>
        <v>Mazda</v>
      </c>
      <c r="C65" s="17" t="str">
        <f>Rollover!B65</f>
        <v>Mazda CX-5 SUV AWD (Later Release)</v>
      </c>
      <c r="D65" s="16">
        <f>Rollover!C65</f>
        <v>2018</v>
      </c>
      <c r="E65" s="97">
        <f>Front!AW65</f>
        <v>5</v>
      </c>
      <c r="F65" s="17">
        <f>Front!AX65</f>
        <v>5</v>
      </c>
      <c r="G65" s="17">
        <f>Front!AY65</f>
        <v>5</v>
      </c>
      <c r="H65" s="97">
        <f>'Side MDB'!AC65</f>
        <v>5</v>
      </c>
      <c r="I65" s="97">
        <f>'Side MDB'!AD65</f>
        <v>5</v>
      </c>
      <c r="J65" s="97">
        <f>'Side MDB'!AE65</f>
        <v>5</v>
      </c>
      <c r="K65" s="98">
        <f>'Side Pole'!P65</f>
        <v>5</v>
      </c>
      <c r="L65" s="98">
        <f>'Side Pole'!S65</f>
        <v>5</v>
      </c>
      <c r="M65" s="98">
        <f>'Side Pole'!V65</f>
        <v>5</v>
      </c>
      <c r="N65" s="99">
        <f>Rollover!J65</f>
        <v>4</v>
      </c>
      <c r="O65" s="100">
        <f>ROUND(5/12*Front!AV65+4/12*'Side Pole'!U65+3/12*Rollover!I65,2)</f>
        <v>0.59</v>
      </c>
      <c r="P65" s="101">
        <f t="shared" si="2"/>
        <v>5</v>
      </c>
    </row>
    <row r="66" spans="1:16" ht="14.45" customHeight="1">
      <c r="A66" s="102">
        <v>43272</v>
      </c>
      <c r="B66" s="17" t="str">
        <f>Rollover!A66</f>
        <v>Mazda</v>
      </c>
      <c r="C66" s="17" t="str">
        <f>Rollover!B66</f>
        <v>Mazda CX-9 SUV FWD</v>
      </c>
      <c r="D66" s="16">
        <f>Rollover!C66</f>
        <v>2018</v>
      </c>
      <c r="E66" s="97">
        <f>Front!AW66</f>
        <v>4</v>
      </c>
      <c r="F66" s="17">
        <f>Front!AX66</f>
        <v>4</v>
      </c>
      <c r="G66" s="17">
        <f>Front!AY66</f>
        <v>4</v>
      </c>
      <c r="H66" s="97">
        <f>'Side MDB'!AC66</f>
        <v>5</v>
      </c>
      <c r="I66" s="97">
        <f>'Side MDB'!AD66</f>
        <v>5</v>
      </c>
      <c r="J66" s="97">
        <f>'Side MDB'!AE66</f>
        <v>5</v>
      </c>
      <c r="K66" s="98">
        <f>'Side Pole'!P66</f>
        <v>5</v>
      </c>
      <c r="L66" s="98">
        <f>'Side Pole'!S66</f>
        <v>5</v>
      </c>
      <c r="M66" s="98">
        <f>'Side Pole'!V66</f>
        <v>5</v>
      </c>
      <c r="N66" s="99">
        <f>Rollover!J66</f>
        <v>4</v>
      </c>
      <c r="O66" s="100">
        <f>ROUND(5/12*Front!AV66+4/12*'Side Pole'!U66+3/12*Rollover!I66,2)</f>
        <v>0.62</v>
      </c>
      <c r="P66" s="101">
        <f t="shared" si="2"/>
        <v>5</v>
      </c>
    </row>
    <row r="67" spans="1:16" ht="14.45" customHeight="1">
      <c r="A67" s="102">
        <v>43272</v>
      </c>
      <c r="B67" s="17" t="str">
        <f>Rollover!A67</f>
        <v>Mazda</v>
      </c>
      <c r="C67" s="17" t="str">
        <f>Rollover!B67</f>
        <v>Mazda CX-9 SUV AWD</v>
      </c>
      <c r="D67" s="16">
        <f>Rollover!C67</f>
        <v>2018</v>
      </c>
      <c r="E67" s="97">
        <f>Front!AW67</f>
        <v>4</v>
      </c>
      <c r="F67" s="17">
        <f>Front!AX67</f>
        <v>4</v>
      </c>
      <c r="G67" s="17">
        <f>Front!AY67</f>
        <v>4</v>
      </c>
      <c r="H67" s="97">
        <f>'Side MDB'!AC67</f>
        <v>5</v>
      </c>
      <c r="I67" s="97">
        <f>'Side MDB'!AD67</f>
        <v>5</v>
      </c>
      <c r="J67" s="97">
        <f>'Side MDB'!AE67</f>
        <v>5</v>
      </c>
      <c r="K67" s="98">
        <f>'Side Pole'!P67</f>
        <v>5</v>
      </c>
      <c r="L67" s="98">
        <f>'Side Pole'!S67</f>
        <v>5</v>
      </c>
      <c r="M67" s="98">
        <f>'Side Pole'!V67</f>
        <v>5</v>
      </c>
      <c r="N67" s="99">
        <f>Rollover!J67</f>
        <v>4</v>
      </c>
      <c r="O67" s="100">
        <f>ROUND(5/12*Front!AV67+4/12*'Side Pole'!U67+3/12*Rollover!I67,2)</f>
        <v>0.6</v>
      </c>
      <c r="P67" s="101">
        <f t="shared" si="2"/>
        <v>5</v>
      </c>
    </row>
    <row r="68" spans="1:16" ht="14.45" customHeight="1">
      <c r="A68" s="102">
        <v>43111</v>
      </c>
      <c r="B68" s="17" t="str">
        <f>Rollover!A68</f>
        <v>Mercedes-Benz</v>
      </c>
      <c r="C68" s="17" t="str">
        <f>Rollover!B68</f>
        <v>GLC-Class 4DR 4WD</v>
      </c>
      <c r="D68" s="16">
        <f>Rollover!C68</f>
        <v>2018</v>
      </c>
      <c r="E68" s="97">
        <f>Front!AW68</f>
        <v>5</v>
      </c>
      <c r="F68" s="17">
        <f>Front!AX68</f>
        <v>5</v>
      </c>
      <c r="G68" s="17">
        <f>Front!AY68</f>
        <v>5</v>
      </c>
      <c r="H68" s="97">
        <f>'Side MDB'!AC68</f>
        <v>5</v>
      </c>
      <c r="I68" s="97">
        <f>'Side MDB'!AD68</f>
        <v>5</v>
      </c>
      <c r="J68" s="97">
        <f>'Side MDB'!AE68</f>
        <v>5</v>
      </c>
      <c r="K68" s="98">
        <f>'Side Pole'!P68</f>
        <v>5</v>
      </c>
      <c r="L68" s="98">
        <f>'Side Pole'!S68</f>
        <v>5</v>
      </c>
      <c r="M68" s="98">
        <f>'Side Pole'!V68</f>
        <v>5</v>
      </c>
      <c r="N68" s="99">
        <f>Rollover!J68</f>
        <v>4</v>
      </c>
      <c r="O68" s="100">
        <f>ROUND(5/12*Front!AV68+4/12*'Side Pole'!U68+3/12*Rollover!I68,2)</f>
        <v>0.64</v>
      </c>
      <c r="P68" s="101">
        <f t="shared" si="2"/>
        <v>5</v>
      </c>
    </row>
    <row r="69" spans="1:16" ht="14.45" customHeight="1">
      <c r="A69" s="102">
        <v>43111</v>
      </c>
      <c r="B69" s="17" t="str">
        <f>Rollover!A69</f>
        <v>Mercedes-Benz</v>
      </c>
      <c r="C69" s="17" t="str">
        <f>Rollover!B69</f>
        <v>GLC-Class 4DR RWD</v>
      </c>
      <c r="D69" s="16">
        <f>Rollover!C69</f>
        <v>2018</v>
      </c>
      <c r="E69" s="97">
        <f>Front!AW69</f>
        <v>5</v>
      </c>
      <c r="F69" s="17">
        <f>Front!AX69</f>
        <v>5</v>
      </c>
      <c r="G69" s="17">
        <f>Front!AY69</f>
        <v>5</v>
      </c>
      <c r="H69" s="97">
        <f>'Side MDB'!AC69</f>
        <v>5</v>
      </c>
      <c r="I69" s="97">
        <f>'Side MDB'!AD69</f>
        <v>5</v>
      </c>
      <c r="J69" s="97">
        <f>'Side MDB'!AE69</f>
        <v>5</v>
      </c>
      <c r="K69" s="98">
        <f>'Side Pole'!P69</f>
        <v>5</v>
      </c>
      <c r="L69" s="98">
        <f>'Side Pole'!S69</f>
        <v>5</v>
      </c>
      <c r="M69" s="98">
        <f>'Side Pole'!V69</f>
        <v>5</v>
      </c>
      <c r="N69" s="99">
        <f>Rollover!J69</f>
        <v>4</v>
      </c>
      <c r="O69" s="100">
        <f>ROUND(5/12*Front!AV69+4/12*'Side Pole'!U69+3/12*Rollover!I69,2)</f>
        <v>0.64</v>
      </c>
      <c r="P69" s="101">
        <f t="shared" si="2"/>
        <v>5</v>
      </c>
    </row>
    <row r="70" spans="1:16" ht="14.45" customHeight="1">
      <c r="A70" s="102">
        <v>43676</v>
      </c>
      <c r="B70" s="17" t="str">
        <f>Rollover!A70</f>
        <v>Mitsubishi</v>
      </c>
      <c r="C70" s="17" t="str">
        <f>Rollover!B70</f>
        <v>Outlander PHEV AWD</v>
      </c>
      <c r="D70" s="16">
        <f>Rollover!C70</f>
        <v>2018</v>
      </c>
      <c r="E70" s="97">
        <f>Front!AW70</f>
        <v>4</v>
      </c>
      <c r="F70" s="17">
        <f>Front!AX70</f>
        <v>4</v>
      </c>
      <c r="G70" s="17">
        <f>Front!AY70</f>
        <v>4</v>
      </c>
      <c r="H70" s="97">
        <f>'Side MDB'!AC70</f>
        <v>5</v>
      </c>
      <c r="I70" s="97">
        <f>'Side MDB'!AD70</f>
        <v>5</v>
      </c>
      <c r="J70" s="97">
        <f>'Side MDB'!AE70</f>
        <v>5</v>
      </c>
      <c r="K70" s="98">
        <f>'Side Pole'!P70</f>
        <v>4</v>
      </c>
      <c r="L70" s="98">
        <f>'Side Pole'!S70</f>
        <v>5</v>
      </c>
      <c r="M70" s="98">
        <f>'Side Pole'!V70</f>
        <v>5</v>
      </c>
      <c r="N70" s="99">
        <f>Rollover!J70</f>
        <v>4</v>
      </c>
      <c r="O70" s="100">
        <f>ROUND(5/12*Front!AV70+4/12*'Side Pole'!U70+3/12*Rollover!I70,2)</f>
        <v>0.62</v>
      </c>
      <c r="P70" s="101">
        <f t="shared" si="2"/>
        <v>5</v>
      </c>
    </row>
    <row r="71" spans="1:16" ht="14.45" customHeight="1">
      <c r="A71" s="102">
        <v>43230</v>
      </c>
      <c r="B71" s="17" t="str">
        <f>Rollover!A71</f>
        <v xml:space="preserve">Nissan </v>
      </c>
      <c r="C71" s="17" t="str">
        <f>Rollover!B71</f>
        <v>Armada SUV AWD</v>
      </c>
      <c r="D71" s="16">
        <f>Rollover!C71</f>
        <v>2018</v>
      </c>
      <c r="E71" s="97">
        <f>Front!AW71</f>
        <v>3</v>
      </c>
      <c r="F71" s="17">
        <f>Front!AX71</f>
        <v>4</v>
      </c>
      <c r="G71" s="17">
        <f>Front!AY71</f>
        <v>3</v>
      </c>
      <c r="H71" s="97">
        <f>'Side MDB'!AC71</f>
        <v>5</v>
      </c>
      <c r="I71" s="97">
        <f>'Side MDB'!AD71</f>
        <v>5</v>
      </c>
      <c r="J71" s="97">
        <f>'Side MDB'!AE71</f>
        <v>5</v>
      </c>
      <c r="K71" s="98">
        <f>'Side Pole'!P71</f>
        <v>5</v>
      </c>
      <c r="L71" s="98">
        <f>'Side Pole'!S71</f>
        <v>5</v>
      </c>
      <c r="M71" s="98">
        <f>'Side Pole'!V71</f>
        <v>5</v>
      </c>
      <c r="N71" s="99">
        <f>Rollover!J71</f>
        <v>3</v>
      </c>
      <c r="O71" s="100">
        <f>ROUND(5/12*Front!AV71+4/12*'Side Pole'!U71+3/12*Rollover!I71,2)</f>
        <v>0.88</v>
      </c>
      <c r="P71" s="101">
        <f t="shared" si="2"/>
        <v>4</v>
      </c>
    </row>
    <row r="72" spans="1:16" ht="14.45" customHeight="1">
      <c r="A72" s="102">
        <v>43230</v>
      </c>
      <c r="B72" s="17" t="str">
        <f>Rollover!A72</f>
        <v xml:space="preserve">Nissan </v>
      </c>
      <c r="C72" s="17" t="str">
        <f>Rollover!B72</f>
        <v>Armada SUV RWD</v>
      </c>
      <c r="D72" s="16">
        <f>Rollover!C72</f>
        <v>2018</v>
      </c>
      <c r="E72" s="97">
        <f>Front!AW72</f>
        <v>3</v>
      </c>
      <c r="F72" s="17">
        <f>Front!AX72</f>
        <v>4</v>
      </c>
      <c r="G72" s="17">
        <f>Front!AY72</f>
        <v>3</v>
      </c>
      <c r="H72" s="97">
        <f>'Side MDB'!AC72</f>
        <v>5</v>
      </c>
      <c r="I72" s="97">
        <f>'Side MDB'!AD72</f>
        <v>5</v>
      </c>
      <c r="J72" s="97">
        <f>'Side MDB'!AE72</f>
        <v>5</v>
      </c>
      <c r="K72" s="98">
        <f>'Side Pole'!P72</f>
        <v>5</v>
      </c>
      <c r="L72" s="98">
        <f>'Side Pole'!S72</f>
        <v>5</v>
      </c>
      <c r="M72" s="98">
        <f>'Side Pole'!V72</f>
        <v>5</v>
      </c>
      <c r="N72" s="99">
        <f>Rollover!J72</f>
        <v>3</v>
      </c>
      <c r="O72" s="100">
        <f>ROUND(5/12*Front!AV72+4/12*'Side Pole'!U72+3/12*Rollover!I72,2)</f>
        <v>0.91</v>
      </c>
      <c r="P72" s="101">
        <f t="shared" si="2"/>
        <v>4</v>
      </c>
    </row>
    <row r="73" spans="1:16" ht="14.45" customHeight="1">
      <c r="A73" s="102">
        <v>43230</v>
      </c>
      <c r="B73" s="16" t="str">
        <f>Rollover!A73</f>
        <v>Infiniti</v>
      </c>
      <c r="C73" s="16" t="str">
        <f>Rollover!B73</f>
        <v>QX80 SUV AWD</v>
      </c>
      <c r="D73" s="16">
        <f>Rollover!C73</f>
        <v>2018</v>
      </c>
      <c r="E73" s="97" t="e">
        <f>Front!AW73</f>
        <v>#NUM!</v>
      </c>
      <c r="F73" s="17" t="e">
        <f>Front!AX73</f>
        <v>#NUM!</v>
      </c>
      <c r="G73" s="17" t="e">
        <f>Front!AY73</f>
        <v>#NUM!</v>
      </c>
      <c r="H73" s="97">
        <f>'Side MDB'!AC73</f>
        <v>5</v>
      </c>
      <c r="I73" s="97">
        <f>'Side MDB'!AD73</f>
        <v>5</v>
      </c>
      <c r="J73" s="97">
        <f>'Side MDB'!AE73</f>
        <v>5</v>
      </c>
      <c r="K73" s="98">
        <f>'Side Pole'!P73</f>
        <v>5</v>
      </c>
      <c r="L73" s="98">
        <f>'Side Pole'!S73</f>
        <v>5</v>
      </c>
      <c r="M73" s="98">
        <f>'Side Pole'!V73</f>
        <v>5</v>
      </c>
      <c r="N73" s="99">
        <f>Rollover!J73</f>
        <v>3</v>
      </c>
      <c r="O73" s="100" t="e">
        <f>ROUND(5/12*Front!AV73+4/12*'Side Pole'!U73+3/12*Rollover!I73,2)</f>
        <v>#NUM!</v>
      </c>
      <c r="P73" s="101" t="e">
        <f t="shared" si="2"/>
        <v>#NUM!</v>
      </c>
    </row>
    <row r="74" spans="1:16" ht="14.45" customHeight="1">
      <c r="A74" s="102">
        <v>43230</v>
      </c>
      <c r="B74" s="16" t="str">
        <f>Rollover!A74</f>
        <v>Infiniti</v>
      </c>
      <c r="C74" s="16" t="str">
        <f>Rollover!B74</f>
        <v>QX80 SUV RWD</v>
      </c>
      <c r="D74" s="16">
        <f>Rollover!C74</f>
        <v>2018</v>
      </c>
      <c r="E74" s="97" t="e">
        <f>Front!AW74</f>
        <v>#NUM!</v>
      </c>
      <c r="F74" s="17" t="e">
        <f>Front!AX74</f>
        <v>#NUM!</v>
      </c>
      <c r="G74" s="17" t="e">
        <f>Front!AY74</f>
        <v>#NUM!</v>
      </c>
      <c r="H74" s="97">
        <f>'Side MDB'!AC74</f>
        <v>5</v>
      </c>
      <c r="I74" s="97">
        <f>'Side MDB'!AD74</f>
        <v>5</v>
      </c>
      <c r="J74" s="97">
        <f>'Side MDB'!AE74</f>
        <v>5</v>
      </c>
      <c r="K74" s="98">
        <f>'Side Pole'!P74</f>
        <v>5</v>
      </c>
      <c r="L74" s="98">
        <f>'Side Pole'!S74</f>
        <v>5</v>
      </c>
      <c r="M74" s="98">
        <f>'Side Pole'!V74</f>
        <v>5</v>
      </c>
      <c r="N74" s="99">
        <f>Rollover!J74</f>
        <v>3</v>
      </c>
      <c r="O74" s="100" t="e">
        <f>ROUND(5/12*Front!AV74+4/12*'Side Pole'!U74+3/12*Rollover!I74,2)</f>
        <v>#NUM!</v>
      </c>
      <c r="P74" s="101" t="e">
        <f t="shared" si="2"/>
        <v>#NUM!</v>
      </c>
    </row>
    <row r="75" spans="1:16" ht="14.45" customHeight="1">
      <c r="A75" s="96">
        <v>43265</v>
      </c>
      <c r="B75" s="17" t="str">
        <f>Rollover!A75</f>
        <v xml:space="preserve">Nissan </v>
      </c>
      <c r="C75" s="17" t="str">
        <f>Rollover!B75</f>
        <v>Maxima 4DR FWD</v>
      </c>
      <c r="D75" s="16">
        <f>Rollover!C75</f>
        <v>2018</v>
      </c>
      <c r="E75" s="97">
        <f>Front!AW75</f>
        <v>5</v>
      </c>
      <c r="F75" s="17">
        <f>Front!AX75</f>
        <v>4</v>
      </c>
      <c r="G75" s="17">
        <f>Front!AY75</f>
        <v>4</v>
      </c>
      <c r="H75" s="97">
        <f>'Side MDB'!AC75</f>
        <v>5</v>
      </c>
      <c r="I75" s="97">
        <f>'Side MDB'!AD75</f>
        <v>5</v>
      </c>
      <c r="J75" s="97">
        <f>'Side MDB'!AE75</f>
        <v>5</v>
      </c>
      <c r="K75" s="98">
        <f>'Side Pole'!P75</f>
        <v>4</v>
      </c>
      <c r="L75" s="98">
        <f>'Side Pole'!S75</f>
        <v>5</v>
      </c>
      <c r="M75" s="98">
        <f>'Side Pole'!V75</f>
        <v>5</v>
      </c>
      <c r="N75" s="99">
        <f>Rollover!J75</f>
        <v>5</v>
      </c>
      <c r="O75" s="100">
        <f>ROUND(5/12*Front!AV75+4/12*'Side Pole'!U75+3/12*Rollover!I75,2)</f>
        <v>0.6</v>
      </c>
      <c r="P75" s="101">
        <f t="shared" si="2"/>
        <v>5</v>
      </c>
    </row>
    <row r="76" spans="1:16" ht="14.45" customHeight="1">
      <c r="A76" s="102">
        <v>43391</v>
      </c>
      <c r="B76" s="17" t="str">
        <f>Rollover!A76</f>
        <v xml:space="preserve">Nissan </v>
      </c>
      <c r="C76" s="17" t="str">
        <f>Rollover!B76</f>
        <v>Rogue SUV FWD (Later Release)</v>
      </c>
      <c r="D76" s="16">
        <f>Rollover!C76</f>
        <v>2018</v>
      </c>
      <c r="E76" s="97">
        <f>Front!AW76</f>
        <v>3</v>
      </c>
      <c r="F76" s="17">
        <f>Front!AX76</f>
        <v>4</v>
      </c>
      <c r="G76" s="17">
        <f>Front!AY76</f>
        <v>4</v>
      </c>
      <c r="H76" s="97">
        <f>'Side MDB'!AC76</f>
        <v>5</v>
      </c>
      <c r="I76" s="97">
        <f>'Side MDB'!AD76</f>
        <v>5</v>
      </c>
      <c r="J76" s="97">
        <f>'Side MDB'!AE76</f>
        <v>5</v>
      </c>
      <c r="K76" s="98">
        <f>'Side Pole'!P76</f>
        <v>4</v>
      </c>
      <c r="L76" s="98">
        <f>'Side Pole'!S76</f>
        <v>5</v>
      </c>
      <c r="M76" s="98">
        <f>'Side Pole'!V76</f>
        <v>5</v>
      </c>
      <c r="N76" s="99">
        <f>Rollover!J76</f>
        <v>4</v>
      </c>
      <c r="O76" s="100">
        <f>ROUND(5/12*Front!AV76+4/12*'Side Pole'!U76+3/12*Rollover!I76,2)</f>
        <v>0.83</v>
      </c>
      <c r="P76" s="101">
        <f t="shared" si="2"/>
        <v>4</v>
      </c>
    </row>
    <row r="77" spans="1:16" ht="14.45" customHeight="1">
      <c r="A77" s="102">
        <v>43391</v>
      </c>
      <c r="B77" s="17" t="str">
        <f>Rollover!A77</f>
        <v xml:space="preserve">Nissan </v>
      </c>
      <c r="C77" s="17" t="str">
        <f>Rollover!B77</f>
        <v>Rogue SUV AWD (Later Release)</v>
      </c>
      <c r="D77" s="16">
        <f>Rollover!C77</f>
        <v>2018</v>
      </c>
      <c r="E77" s="97">
        <f>Front!AW77</f>
        <v>3</v>
      </c>
      <c r="F77" s="17">
        <f>Front!AX77</f>
        <v>4</v>
      </c>
      <c r="G77" s="17">
        <f>Front!AY77</f>
        <v>4</v>
      </c>
      <c r="H77" s="97">
        <f>'Side MDB'!AC77</f>
        <v>5</v>
      </c>
      <c r="I77" s="97">
        <f>'Side MDB'!AD77</f>
        <v>5</v>
      </c>
      <c r="J77" s="97">
        <f>'Side MDB'!AE77</f>
        <v>5</v>
      </c>
      <c r="K77" s="98">
        <f>'Side Pole'!P77</f>
        <v>4</v>
      </c>
      <c r="L77" s="98">
        <f>'Side Pole'!S77</f>
        <v>5</v>
      </c>
      <c r="M77" s="98">
        <f>'Side Pole'!V77</f>
        <v>5</v>
      </c>
      <c r="N77" s="99">
        <f>Rollover!J77</f>
        <v>4</v>
      </c>
      <c r="O77" s="100">
        <f>ROUND(5/12*Front!AV77+4/12*'Side Pole'!U77+3/12*Rollover!I77,2)</f>
        <v>0.82</v>
      </c>
      <c r="P77" s="101">
        <f t="shared" si="2"/>
        <v>4</v>
      </c>
    </row>
    <row r="78" spans="1:16" ht="14.45" customHeight="1">
      <c r="A78" s="102">
        <v>43391</v>
      </c>
      <c r="B78" s="16" t="str">
        <f>Rollover!A78</f>
        <v xml:space="preserve">Nissan </v>
      </c>
      <c r="C78" s="16" t="str">
        <f>Rollover!B78</f>
        <v>Rogue Hybrid FWD (Later Release)</v>
      </c>
      <c r="D78" s="16">
        <f>Rollover!C78</f>
        <v>2018</v>
      </c>
      <c r="E78" s="97">
        <f>Front!AW78</f>
        <v>3</v>
      </c>
      <c r="F78" s="17">
        <f>Front!AX78</f>
        <v>4</v>
      </c>
      <c r="G78" s="17">
        <f>Front!AY78</f>
        <v>4</v>
      </c>
      <c r="H78" s="97" t="e">
        <f>'Side MDB'!AC78</f>
        <v>#NUM!</v>
      </c>
      <c r="I78" s="97" t="e">
        <f>'Side MDB'!AD78</f>
        <v>#NUM!</v>
      </c>
      <c r="J78" s="97" t="e">
        <f>'Side MDB'!AE78</f>
        <v>#NUM!</v>
      </c>
      <c r="K78" s="98" t="e">
        <f>'Side Pole'!P78</f>
        <v>#NUM!</v>
      </c>
      <c r="L78" s="98" t="e">
        <f>'Side Pole'!S78</f>
        <v>#NUM!</v>
      </c>
      <c r="M78" s="98" t="e">
        <f>'Side Pole'!V78</f>
        <v>#NUM!</v>
      </c>
      <c r="N78" s="99">
        <f>Rollover!J78</f>
        <v>4</v>
      </c>
      <c r="O78" s="100" t="e">
        <f>ROUND(5/12*Front!AV78+4/12*'Side Pole'!U78+3/12*Rollover!I78,2)</f>
        <v>#NUM!</v>
      </c>
      <c r="P78" s="101" t="e">
        <f t="shared" si="2"/>
        <v>#NUM!</v>
      </c>
    </row>
    <row r="79" spans="1:16" ht="14.45" customHeight="1">
      <c r="A79" s="102">
        <v>43391</v>
      </c>
      <c r="B79" s="16" t="str">
        <f>Rollover!A79</f>
        <v xml:space="preserve">Nissan </v>
      </c>
      <c r="C79" s="16" t="str">
        <f>Rollover!B79</f>
        <v>Rogue Hybrid AWD (Later Release)</v>
      </c>
      <c r="D79" s="16">
        <f>Rollover!C79</f>
        <v>2018</v>
      </c>
      <c r="E79" s="97">
        <f>Front!AW79</f>
        <v>3</v>
      </c>
      <c r="F79" s="17">
        <f>Front!AX79</f>
        <v>4</v>
      </c>
      <c r="G79" s="17">
        <f>Front!AY79</f>
        <v>4</v>
      </c>
      <c r="H79" s="97" t="e">
        <f>'Side MDB'!AC79</f>
        <v>#NUM!</v>
      </c>
      <c r="I79" s="97" t="e">
        <f>'Side MDB'!AD79</f>
        <v>#NUM!</v>
      </c>
      <c r="J79" s="97" t="e">
        <f>'Side MDB'!AE79</f>
        <v>#NUM!</v>
      </c>
      <c r="K79" s="98" t="e">
        <f>'Side Pole'!P79</f>
        <v>#NUM!</v>
      </c>
      <c r="L79" s="98" t="e">
        <f>'Side Pole'!S79</f>
        <v>#NUM!</v>
      </c>
      <c r="M79" s="98" t="e">
        <f>'Side Pole'!V79</f>
        <v>#NUM!</v>
      </c>
      <c r="N79" s="99">
        <f>Rollover!J79</f>
        <v>4</v>
      </c>
      <c r="O79" s="100" t="e">
        <f>ROUND(5/12*Front!AV79+4/12*'Side Pole'!U79+3/12*Rollover!I79,2)</f>
        <v>#NUM!</v>
      </c>
      <c r="P79" s="101" t="e">
        <f t="shared" si="2"/>
        <v>#NUM!</v>
      </c>
    </row>
    <row r="80" spans="1:16" ht="14.45" customHeight="1">
      <c r="A80" s="96">
        <v>39640</v>
      </c>
      <c r="B80" s="17" t="str">
        <f>Rollover!A80</f>
        <v xml:space="preserve">Nissan </v>
      </c>
      <c r="C80" s="17" t="str">
        <f>Rollover!B80</f>
        <v>Rogue Sport SUV AWD</v>
      </c>
      <c r="D80" s="16">
        <f>Rollover!C80</f>
        <v>2018</v>
      </c>
      <c r="E80" s="97">
        <f>Front!AW80</f>
        <v>5</v>
      </c>
      <c r="F80" s="17">
        <f>Front!AX80</f>
        <v>2</v>
      </c>
      <c r="G80" s="17">
        <f>Front!AY80</f>
        <v>4</v>
      </c>
      <c r="H80" s="97">
        <f>'Side MDB'!AC80</f>
        <v>5</v>
      </c>
      <c r="I80" s="97">
        <f>'Side MDB'!AD80</f>
        <v>5</v>
      </c>
      <c r="J80" s="97">
        <f>'Side MDB'!AE80</f>
        <v>5</v>
      </c>
      <c r="K80" s="98">
        <f>'Side Pole'!P80</f>
        <v>5</v>
      </c>
      <c r="L80" s="98">
        <f>'Side Pole'!S80</f>
        <v>5</v>
      </c>
      <c r="M80" s="98">
        <f>'Side Pole'!V80</f>
        <v>5</v>
      </c>
      <c r="N80" s="99">
        <f>Rollover!J80</f>
        <v>4</v>
      </c>
      <c r="O80" s="100">
        <f>ROUND(5/12*Front!AV80+4/12*'Side Pole'!U80+3/12*Rollover!I80,2)</f>
        <v>0.73</v>
      </c>
      <c r="P80" s="101">
        <f t="shared" si="2"/>
        <v>4</v>
      </c>
    </row>
    <row r="81" spans="1:16" ht="14.45" customHeight="1">
      <c r="A81" s="96">
        <v>39640</v>
      </c>
      <c r="B81" s="17" t="str">
        <f>Rollover!A81</f>
        <v xml:space="preserve">Nissan </v>
      </c>
      <c r="C81" s="17" t="str">
        <f>Rollover!B81</f>
        <v>Rogue Sport SUV FWD</v>
      </c>
      <c r="D81" s="16">
        <f>Rollover!C81</f>
        <v>2018</v>
      </c>
      <c r="E81" s="97">
        <f>Front!AW81</f>
        <v>5</v>
      </c>
      <c r="F81" s="17">
        <f>Front!AX81</f>
        <v>2</v>
      </c>
      <c r="G81" s="17">
        <f>Front!AY81</f>
        <v>4</v>
      </c>
      <c r="H81" s="97">
        <f>'Side MDB'!AC81</f>
        <v>5</v>
      </c>
      <c r="I81" s="97">
        <f>'Side MDB'!AD81</f>
        <v>5</v>
      </c>
      <c r="J81" s="97">
        <f>'Side MDB'!AE81</f>
        <v>5</v>
      </c>
      <c r="K81" s="98">
        <f>'Side Pole'!P81</f>
        <v>5</v>
      </c>
      <c r="L81" s="98">
        <f>'Side Pole'!S81</f>
        <v>5</v>
      </c>
      <c r="M81" s="98">
        <f>'Side Pole'!V81</f>
        <v>5</v>
      </c>
      <c r="N81" s="99">
        <f>Rollover!J81</f>
        <v>4</v>
      </c>
      <c r="O81" s="100">
        <f>ROUND(5/12*Front!AV81+4/12*'Side Pole'!U81+3/12*Rollover!I81,2)</f>
        <v>0.76</v>
      </c>
      <c r="P81" s="101">
        <f t="shared" si="2"/>
        <v>4</v>
      </c>
    </row>
    <row r="82" spans="1:16" ht="14.45" customHeight="1">
      <c r="A82" s="102">
        <v>43419</v>
      </c>
      <c r="B82" s="17" t="str">
        <f>Rollover!A82</f>
        <v xml:space="preserve">Nissan </v>
      </c>
      <c r="C82" s="17" t="str">
        <f>Rollover!B82</f>
        <v>Titan Crew Cab PU/CC RWD (Later Release)</v>
      </c>
      <c r="D82" s="16">
        <f>Rollover!C82</f>
        <v>2018</v>
      </c>
      <c r="E82" s="97">
        <f>Front!AW82</f>
        <v>4</v>
      </c>
      <c r="F82" s="17">
        <f>Front!AX82</f>
        <v>4</v>
      </c>
      <c r="G82" s="17">
        <f>Front!AY82</f>
        <v>4</v>
      </c>
      <c r="H82" s="97">
        <f>'Side MDB'!AC82</f>
        <v>5</v>
      </c>
      <c r="I82" s="97">
        <f>'Side MDB'!AD82</f>
        <v>5</v>
      </c>
      <c r="J82" s="97">
        <f>'Side MDB'!AE82</f>
        <v>5</v>
      </c>
      <c r="K82" s="98">
        <f>'Side Pole'!P82</f>
        <v>5</v>
      </c>
      <c r="L82" s="98">
        <f>'Side Pole'!S82</f>
        <v>5</v>
      </c>
      <c r="M82" s="98">
        <f>'Side Pole'!V82</f>
        <v>5</v>
      </c>
      <c r="N82" s="99">
        <f>Rollover!J82</f>
        <v>4</v>
      </c>
      <c r="O82" s="100">
        <f>ROUND(5/12*Front!AV82+4/12*'Side Pole'!U82+3/12*Rollover!I82,2)</f>
        <v>0.75</v>
      </c>
      <c r="P82" s="101">
        <f t="shared" si="2"/>
        <v>4</v>
      </c>
    </row>
    <row r="83" spans="1:16" ht="14.45" customHeight="1">
      <c r="A83" s="102">
        <v>43419</v>
      </c>
      <c r="B83" s="17" t="str">
        <f>Rollover!A83</f>
        <v xml:space="preserve">Nissan </v>
      </c>
      <c r="C83" s="17" t="str">
        <f>Rollover!B83</f>
        <v>Titan Crew Cab PU/CC AWD (Later Release)</v>
      </c>
      <c r="D83" s="16">
        <f>Rollover!C83</f>
        <v>2018</v>
      </c>
      <c r="E83" s="97">
        <f>Front!AW83</f>
        <v>4</v>
      </c>
      <c r="F83" s="17">
        <f>Front!AX83</f>
        <v>4</v>
      </c>
      <c r="G83" s="17">
        <f>Front!AY83</f>
        <v>4</v>
      </c>
      <c r="H83" s="97">
        <f>'Side MDB'!AC83</f>
        <v>5</v>
      </c>
      <c r="I83" s="97">
        <f>'Side MDB'!AD83</f>
        <v>5</v>
      </c>
      <c r="J83" s="97">
        <f>'Side MDB'!AE83</f>
        <v>5</v>
      </c>
      <c r="K83" s="98">
        <f>'Side Pole'!P83</f>
        <v>5</v>
      </c>
      <c r="L83" s="98">
        <f>'Side Pole'!S83</f>
        <v>5</v>
      </c>
      <c r="M83" s="98">
        <f>'Side Pole'!V83</f>
        <v>5</v>
      </c>
      <c r="N83" s="99">
        <f>Rollover!J83</f>
        <v>4</v>
      </c>
      <c r="O83" s="100">
        <f>ROUND(5/12*Front!AV83+4/12*'Side Pole'!U83+3/12*Rollover!I83,2)</f>
        <v>0.75</v>
      </c>
      <c r="P83" s="101">
        <f t="shared" si="2"/>
        <v>4</v>
      </c>
    </row>
    <row r="84" spans="1:16" ht="14.45" customHeight="1">
      <c r="A84" s="96">
        <v>43112</v>
      </c>
      <c r="B84" s="17" t="str">
        <f>Rollover!A84</f>
        <v xml:space="preserve">Nissan </v>
      </c>
      <c r="C84" s="17" t="str">
        <f>Rollover!B84</f>
        <v>Versa 4DR FWD</v>
      </c>
      <c r="D84" s="16">
        <f>Rollover!C84</f>
        <v>2018</v>
      </c>
      <c r="E84" s="97">
        <f>Front!AW84</f>
        <v>4</v>
      </c>
      <c r="F84" s="17">
        <f>Front!AX84</f>
        <v>3</v>
      </c>
      <c r="G84" s="17">
        <f>Front!AY84</f>
        <v>4</v>
      </c>
      <c r="H84" s="97">
        <f>'Side MDB'!AC84</f>
        <v>4</v>
      </c>
      <c r="I84" s="97">
        <f>'Side MDB'!AD84</f>
        <v>4</v>
      </c>
      <c r="J84" s="97">
        <f>'Side MDB'!AE84</f>
        <v>4</v>
      </c>
      <c r="K84" s="98">
        <f>'Side Pole'!P84</f>
        <v>5</v>
      </c>
      <c r="L84" s="98">
        <f>'Side Pole'!S84</f>
        <v>4</v>
      </c>
      <c r="M84" s="98">
        <f>'Side Pole'!V84</f>
        <v>4</v>
      </c>
      <c r="N84" s="99">
        <f>Rollover!J84</f>
        <v>4</v>
      </c>
      <c r="O84" s="100">
        <f>ROUND(5/12*Front!AV84+4/12*'Side Pole'!U84+3/12*Rollover!I84,2)</f>
        <v>0.86</v>
      </c>
      <c r="P84" s="101">
        <f t="shared" si="2"/>
        <v>4</v>
      </c>
    </row>
    <row r="85" spans="1:16" ht="14.45" customHeight="1">
      <c r="A85" s="96">
        <v>43069</v>
      </c>
      <c r="B85" s="17" t="str">
        <f>Rollover!A85</f>
        <v>Subaru</v>
      </c>
      <c r="C85" s="17" t="str">
        <f>Rollover!B85</f>
        <v>Crosstrek SW AWD (twin of Impreza for pole only)</v>
      </c>
      <c r="D85" s="16">
        <f>Rollover!C85</f>
        <v>2018</v>
      </c>
      <c r="E85" s="97">
        <f>Front!AW85</f>
        <v>4</v>
      </c>
      <c r="F85" s="17">
        <f>Front!AX85</f>
        <v>4</v>
      </c>
      <c r="G85" s="17">
        <f>Front!AY85</f>
        <v>4</v>
      </c>
      <c r="H85" s="97">
        <f>'Side MDB'!AC85</f>
        <v>5</v>
      </c>
      <c r="I85" s="97">
        <f>'Side MDB'!AD85</f>
        <v>5</v>
      </c>
      <c r="J85" s="97">
        <f>'Side MDB'!AE85</f>
        <v>5</v>
      </c>
      <c r="K85" s="98">
        <f>'Side Pole'!P85</f>
        <v>5</v>
      </c>
      <c r="L85" s="98">
        <f>'Side Pole'!S85</f>
        <v>5</v>
      </c>
      <c r="M85" s="98">
        <f>'Side Pole'!V85</f>
        <v>5</v>
      </c>
      <c r="N85" s="99">
        <f>Rollover!J85</f>
        <v>4</v>
      </c>
      <c r="O85" s="100">
        <f>ROUND(5/12*Front!AV85+4/12*'Side Pole'!U85+3/12*Rollover!I85,2)</f>
        <v>0.63</v>
      </c>
      <c r="P85" s="101">
        <f t="shared" si="2"/>
        <v>5</v>
      </c>
    </row>
    <row r="86" spans="1:16" ht="14.45" customHeight="1">
      <c r="A86" s="96">
        <v>43231</v>
      </c>
      <c r="B86" s="16" t="str">
        <f>Rollover!A86</f>
        <v>Subaru</v>
      </c>
      <c r="C86" s="16" t="str">
        <f>Rollover!B86</f>
        <v>Impreza 4DR AWD (twin of Crosstrek for pole only)</v>
      </c>
      <c r="D86" s="16">
        <f>Rollover!C86</f>
        <v>2018</v>
      </c>
      <c r="E86" s="97">
        <f>Front!AW86</f>
        <v>5</v>
      </c>
      <c r="F86" s="17">
        <f>Front!AX86</f>
        <v>5</v>
      </c>
      <c r="G86" s="17">
        <f>Front!AY86</f>
        <v>5</v>
      </c>
      <c r="H86" s="97">
        <f>'Side MDB'!AC86</f>
        <v>5</v>
      </c>
      <c r="I86" s="97">
        <f>'Side MDB'!AD86</f>
        <v>5</v>
      </c>
      <c r="J86" s="97">
        <f>'Side MDB'!AE86</f>
        <v>5</v>
      </c>
      <c r="K86" s="98">
        <f>'Side Pole'!P86</f>
        <v>5</v>
      </c>
      <c r="L86" s="98">
        <f>'Side Pole'!S86</f>
        <v>5</v>
      </c>
      <c r="M86" s="98">
        <f>'Side Pole'!V86</f>
        <v>5</v>
      </c>
      <c r="N86" s="99">
        <f>Rollover!J86</f>
        <v>5</v>
      </c>
      <c r="O86" s="100">
        <f>ROUND(5/12*Front!AV86+4/12*'Side Pole'!U86+3/12*Rollover!I86,2)</f>
        <v>0.56000000000000005</v>
      </c>
      <c r="P86" s="101">
        <f t="shared" ref="P86" si="5">IF(O86&lt;0.67,5,IF(O86&lt;1,4,IF(O86&lt;1.33,3,IF(O86&lt;2.67,2,1))))</f>
        <v>5</v>
      </c>
    </row>
    <row r="87" spans="1:16" ht="14.45" customHeight="1">
      <c r="A87" s="96">
        <v>43231</v>
      </c>
      <c r="B87" s="16" t="str">
        <f>Rollover!A87</f>
        <v>Subaru</v>
      </c>
      <c r="C87" s="16" t="str">
        <f>Rollover!B87</f>
        <v>Impreza SW AWD (twin of Crosstrek for pole only)</v>
      </c>
      <c r="D87" s="16">
        <f>Rollover!C87</f>
        <v>2018</v>
      </c>
      <c r="E87" s="97">
        <f>Front!AW87</f>
        <v>5</v>
      </c>
      <c r="F87" s="17">
        <f>Front!AX87</f>
        <v>5</v>
      </c>
      <c r="G87" s="17">
        <f>Front!AY87</f>
        <v>5</v>
      </c>
      <c r="H87" s="97">
        <f>'Side MDB'!AC87</f>
        <v>5</v>
      </c>
      <c r="I87" s="97">
        <f>'Side MDB'!AD87</f>
        <v>5</v>
      </c>
      <c r="J87" s="97">
        <f>'Side MDB'!AE87</f>
        <v>5</v>
      </c>
      <c r="K87" s="98">
        <f>'Side Pole'!P87</f>
        <v>5</v>
      </c>
      <c r="L87" s="98">
        <f>'Side Pole'!S87</f>
        <v>5</v>
      </c>
      <c r="M87" s="98">
        <f>'Side Pole'!V87</f>
        <v>5</v>
      </c>
      <c r="N87" s="99">
        <f>Rollover!J87</f>
        <v>5</v>
      </c>
      <c r="O87" s="100">
        <f>ROUND(5/12*Front!AV87+4/12*'Side Pole'!U87+3/12*Rollover!I87,2)</f>
        <v>0.56000000000000005</v>
      </c>
      <c r="P87" s="101">
        <f t="shared" si="2"/>
        <v>5</v>
      </c>
    </row>
    <row r="88" spans="1:16" ht="14.45" customHeight="1">
      <c r="A88" s="96">
        <v>43046</v>
      </c>
      <c r="B88" s="16" t="str">
        <f>Rollover!A88</f>
        <v>Subaru</v>
      </c>
      <c r="C88" s="16" t="str">
        <f>Rollover!B88</f>
        <v>Outback SW AWD ( twin of Legacy for Front/pole)</v>
      </c>
      <c r="D88" s="16">
        <f>Rollover!C88</f>
        <v>2018</v>
      </c>
      <c r="E88" s="97">
        <f>Front!AW88</f>
        <v>5</v>
      </c>
      <c r="F88" s="17">
        <f>Front!AX88</f>
        <v>5</v>
      </c>
      <c r="G88" s="17">
        <f>Front!AY88</f>
        <v>5</v>
      </c>
      <c r="H88" s="97">
        <f>'Side MDB'!AC88</f>
        <v>5</v>
      </c>
      <c r="I88" s="97">
        <f>'Side MDB'!AD88</f>
        <v>5</v>
      </c>
      <c r="J88" s="97">
        <f>'Side MDB'!AE88</f>
        <v>5</v>
      </c>
      <c r="K88" s="98">
        <f>'Side Pole'!P88</f>
        <v>5</v>
      </c>
      <c r="L88" s="98">
        <f>'Side Pole'!S88</f>
        <v>5</v>
      </c>
      <c r="M88" s="98">
        <f>'Side Pole'!V88</f>
        <v>5</v>
      </c>
      <c r="N88" s="99">
        <f>Rollover!J88</f>
        <v>4</v>
      </c>
      <c r="O88" s="100">
        <f>ROUND(5/12*Front!AV88+4/12*'Side Pole'!U88+3/12*Rollover!I88,2)</f>
        <v>0.59</v>
      </c>
      <c r="P88" s="101">
        <f t="shared" si="2"/>
        <v>5</v>
      </c>
    </row>
    <row r="89" spans="1:16" ht="14.45" customHeight="1">
      <c r="A89" s="96">
        <v>43046</v>
      </c>
      <c r="B89" s="17" t="str">
        <f>Rollover!A89</f>
        <v>Subaru</v>
      </c>
      <c r="C89" s="17" t="str">
        <f>Rollover!B89</f>
        <v xml:space="preserve">Legacy 4DR AWD (twin of Outback for Front/pole) </v>
      </c>
      <c r="D89" s="16">
        <f>Rollover!C89</f>
        <v>2018</v>
      </c>
      <c r="E89" s="97">
        <f>Front!AW89</f>
        <v>5</v>
      </c>
      <c r="F89" s="17">
        <f>Front!AX89</f>
        <v>5</v>
      </c>
      <c r="G89" s="17">
        <f>Front!AY89</f>
        <v>5</v>
      </c>
      <c r="H89" s="97">
        <f>'Side MDB'!AC89</f>
        <v>5</v>
      </c>
      <c r="I89" s="97">
        <f>'Side MDB'!AD89</f>
        <v>5</v>
      </c>
      <c r="J89" s="97">
        <f>'Side MDB'!AE89</f>
        <v>5</v>
      </c>
      <c r="K89" s="98">
        <f>'Side Pole'!P89</f>
        <v>5</v>
      </c>
      <c r="L89" s="98">
        <f>'Side Pole'!S89</f>
        <v>5</v>
      </c>
      <c r="M89" s="98">
        <f>'Side Pole'!V89</f>
        <v>5</v>
      </c>
      <c r="N89" s="99">
        <f>Rollover!J89</f>
        <v>5</v>
      </c>
      <c r="O89" s="100">
        <f>ROUND(5/12*Front!AV89+4/12*'Side Pole'!U89+3/12*Rollover!I89,2)</f>
        <v>0.5</v>
      </c>
      <c r="P89" s="101">
        <f t="shared" si="2"/>
        <v>5</v>
      </c>
    </row>
    <row r="90" spans="1:16" ht="14.45" customHeight="1">
      <c r="A90" s="102">
        <v>43362</v>
      </c>
      <c r="B90" s="17" t="str">
        <f>Rollover!A90</f>
        <v>Tesla</v>
      </c>
      <c r="C90" s="17" t="str">
        <f>Rollover!B90</f>
        <v>Model 3 RWD</v>
      </c>
      <c r="D90" s="16">
        <f>Rollover!C90</f>
        <v>2018</v>
      </c>
      <c r="E90" s="97">
        <f>Front!AW90</f>
        <v>5</v>
      </c>
      <c r="F90" s="17">
        <f>Front!AX90</f>
        <v>5</v>
      </c>
      <c r="G90" s="17">
        <f>Front!AY90</f>
        <v>5</v>
      </c>
      <c r="H90" s="97">
        <f>'Side MDB'!AC90</f>
        <v>5</v>
      </c>
      <c r="I90" s="97">
        <f>'Side MDB'!AD90</f>
        <v>5</v>
      </c>
      <c r="J90" s="97">
        <f>'Side MDB'!AE90</f>
        <v>5</v>
      </c>
      <c r="K90" s="98">
        <f>'Side Pole'!P90</f>
        <v>5</v>
      </c>
      <c r="L90" s="98">
        <f>'Side Pole'!S90</f>
        <v>5</v>
      </c>
      <c r="M90" s="98">
        <f>'Side Pole'!V90</f>
        <v>5</v>
      </c>
      <c r="N90" s="99">
        <f>Rollover!J90</f>
        <v>5</v>
      </c>
      <c r="O90" s="100">
        <f>ROUND(5/12*Front!AV90+4/12*'Side Pole'!U90+3/12*Rollover!I90,2)</f>
        <v>0.38</v>
      </c>
      <c r="P90" s="101">
        <f t="shared" si="2"/>
        <v>5</v>
      </c>
    </row>
    <row r="91" spans="1:16" ht="14.45" customHeight="1">
      <c r="A91" s="102">
        <v>43362</v>
      </c>
      <c r="B91" s="17" t="str">
        <f>Rollover!A91</f>
        <v>Tesla</v>
      </c>
      <c r="C91" s="17" t="str">
        <f>Rollover!B91</f>
        <v>Model 3 AWD</v>
      </c>
      <c r="D91" s="16">
        <f>Rollover!C91</f>
        <v>2018</v>
      </c>
      <c r="E91" s="97" t="e">
        <f>Front!AW91</f>
        <v>#NUM!</v>
      </c>
      <c r="F91" s="17" t="e">
        <f>Front!AX91</f>
        <v>#NUM!</v>
      </c>
      <c r="G91" s="17" t="e">
        <f>Front!AY91</f>
        <v>#NUM!</v>
      </c>
      <c r="H91" s="97">
        <f>'Side MDB'!AC91</f>
        <v>5</v>
      </c>
      <c r="I91" s="97">
        <f>'Side MDB'!AD91</f>
        <v>5</v>
      </c>
      <c r="J91" s="97">
        <f>'Side MDB'!AE91</f>
        <v>5</v>
      </c>
      <c r="K91" s="98">
        <f>'Side Pole'!P91</f>
        <v>5</v>
      </c>
      <c r="L91" s="98">
        <f>'Side Pole'!S91</f>
        <v>5</v>
      </c>
      <c r="M91" s="98">
        <f>'Side Pole'!V91</f>
        <v>5</v>
      </c>
      <c r="N91" s="99">
        <f>Rollover!J91</f>
        <v>5</v>
      </c>
      <c r="O91" s="100" t="e">
        <f>ROUND(5/12*Front!AV91+4/12*'Side Pole'!U91+3/12*Rollover!I91,2)</f>
        <v>#NUM!</v>
      </c>
      <c r="P91" s="101" t="e">
        <f t="shared" si="2"/>
        <v>#NUM!</v>
      </c>
    </row>
    <row r="92" spans="1:16" ht="14.45" customHeight="1">
      <c r="A92" s="96">
        <v>43033</v>
      </c>
      <c r="B92" s="17" t="str">
        <f>Rollover!A92</f>
        <v>Toyota</v>
      </c>
      <c r="C92" s="17" t="str">
        <f>Rollover!B92</f>
        <v>Camry 4DR FWD</v>
      </c>
      <c r="D92" s="16">
        <f>Rollover!C92</f>
        <v>2018</v>
      </c>
      <c r="E92" s="97">
        <f>Front!AW92</f>
        <v>5</v>
      </c>
      <c r="F92" s="17">
        <f>Front!AX92</f>
        <v>5</v>
      </c>
      <c r="G92" s="17">
        <f>Front!AY92</f>
        <v>5</v>
      </c>
      <c r="H92" s="97">
        <f>'Side MDB'!AC92</f>
        <v>5</v>
      </c>
      <c r="I92" s="97">
        <f>'Side MDB'!AD92</f>
        <v>5</v>
      </c>
      <c r="J92" s="97">
        <f>'Side MDB'!AE92</f>
        <v>5</v>
      </c>
      <c r="K92" s="98">
        <f>'Side Pole'!P92</f>
        <v>5</v>
      </c>
      <c r="L92" s="98">
        <f>'Side Pole'!S92</f>
        <v>5</v>
      </c>
      <c r="M92" s="98">
        <f>'Side Pole'!V92</f>
        <v>5</v>
      </c>
      <c r="N92" s="99">
        <f>Rollover!J92</f>
        <v>5</v>
      </c>
      <c r="O92" s="100">
        <f>ROUND(5/12*Front!AV92+4/12*'Side Pole'!U92+3/12*Rollover!I92,2)</f>
        <v>0.5</v>
      </c>
      <c r="P92" s="101">
        <f t="shared" si="2"/>
        <v>5</v>
      </c>
    </row>
    <row r="93" spans="1:16" ht="14.45" customHeight="1">
      <c r="A93" s="96">
        <v>43033</v>
      </c>
      <c r="B93" s="16" t="str">
        <f>Rollover!A93</f>
        <v>Toyota</v>
      </c>
      <c r="C93" s="16" t="str">
        <f>Rollover!B93</f>
        <v>Camry  Hybrid 4DR FWD</v>
      </c>
      <c r="D93" s="16">
        <f>Rollover!C93</f>
        <v>2018</v>
      </c>
      <c r="E93" s="97">
        <f>Front!AW93</f>
        <v>5</v>
      </c>
      <c r="F93" s="17">
        <f>Front!AX93</f>
        <v>5</v>
      </c>
      <c r="G93" s="17">
        <f>Front!AY93</f>
        <v>5</v>
      </c>
      <c r="H93" s="97">
        <f>'Side MDB'!AC93</f>
        <v>5</v>
      </c>
      <c r="I93" s="97">
        <f>'Side MDB'!AD93</f>
        <v>5</v>
      </c>
      <c r="J93" s="97">
        <f>'Side MDB'!AE93</f>
        <v>5</v>
      </c>
      <c r="K93" s="98">
        <f>'Side Pole'!P93</f>
        <v>5</v>
      </c>
      <c r="L93" s="98">
        <f>'Side Pole'!S93</f>
        <v>5</v>
      </c>
      <c r="M93" s="98">
        <f>'Side Pole'!V93</f>
        <v>5</v>
      </c>
      <c r="N93" s="99">
        <f>Rollover!J93</f>
        <v>5</v>
      </c>
      <c r="O93" s="100">
        <f>ROUND(5/12*Front!AV93+4/12*'Side Pole'!U93+3/12*Rollover!I93,2)</f>
        <v>0.5</v>
      </c>
      <c r="P93" s="101">
        <f t="shared" si="2"/>
        <v>5</v>
      </c>
    </row>
    <row r="94" spans="1:16" ht="14.45" customHeight="1">
      <c r="A94" s="102">
        <v>43053</v>
      </c>
      <c r="B94" s="17" t="str">
        <f>Rollover!A94</f>
        <v>Toyota</v>
      </c>
      <c r="C94" s="17" t="str">
        <f>Rollover!B94</f>
        <v>C-HR 5HB FWD</v>
      </c>
      <c r="D94" s="16">
        <f>Rollover!C94</f>
        <v>2018</v>
      </c>
      <c r="E94" s="97">
        <f>Front!AW94</f>
        <v>5</v>
      </c>
      <c r="F94" s="17">
        <f>Front!AX94</f>
        <v>4</v>
      </c>
      <c r="G94" s="17">
        <f>Front!AY94</f>
        <v>4</v>
      </c>
      <c r="H94" s="97">
        <f>'Side MDB'!AC94</f>
        <v>5</v>
      </c>
      <c r="I94" s="97">
        <f>'Side MDB'!AD94</f>
        <v>5</v>
      </c>
      <c r="J94" s="97">
        <f>'Side MDB'!AE94</f>
        <v>5</v>
      </c>
      <c r="K94" s="98">
        <f>'Side Pole'!P94</f>
        <v>5</v>
      </c>
      <c r="L94" s="98">
        <f>'Side Pole'!S94</f>
        <v>5</v>
      </c>
      <c r="M94" s="98">
        <f>'Side Pole'!V94</f>
        <v>5</v>
      </c>
      <c r="N94" s="99">
        <f>Rollover!J94</f>
        <v>4</v>
      </c>
      <c r="O94" s="100">
        <f>ROUND(5/12*Front!AV94+4/12*'Side Pole'!U94+3/12*Rollover!I94,2)</f>
        <v>0.6</v>
      </c>
      <c r="P94" s="101">
        <f t="shared" si="2"/>
        <v>5</v>
      </c>
    </row>
    <row r="95" spans="1:16" ht="14.45" customHeight="1">
      <c r="A95" s="96">
        <v>43076</v>
      </c>
      <c r="B95" s="17" t="str">
        <f>Rollover!A95</f>
        <v>Toyota</v>
      </c>
      <c r="C95" s="17" t="str">
        <f>Rollover!B95</f>
        <v>Prius c 5HB FWD</v>
      </c>
      <c r="D95" s="16">
        <f>Rollover!C95</f>
        <v>2018</v>
      </c>
      <c r="E95" s="97">
        <f>Front!AW95</f>
        <v>4</v>
      </c>
      <c r="F95" s="17">
        <f>Front!AX95</f>
        <v>4</v>
      </c>
      <c r="G95" s="17">
        <f>Front!AY95</f>
        <v>4</v>
      </c>
      <c r="H95" s="97">
        <f>'Side MDB'!AC95</f>
        <v>3</v>
      </c>
      <c r="I95" s="97">
        <f>'Side MDB'!AD95</f>
        <v>5</v>
      </c>
      <c r="J95" s="97">
        <f>'Side MDB'!AE95</f>
        <v>4</v>
      </c>
      <c r="K95" s="98">
        <f>'Side Pole'!P95</f>
        <v>5</v>
      </c>
      <c r="L95" s="98">
        <f>'Side Pole'!S95</f>
        <v>3</v>
      </c>
      <c r="M95" s="98">
        <f>'Side Pole'!V95</f>
        <v>4</v>
      </c>
      <c r="N95" s="99">
        <f>Rollover!J95</f>
        <v>4</v>
      </c>
      <c r="O95" s="100">
        <f>ROUND(5/12*Front!AV95+4/12*'Side Pole'!U95+3/12*Rollover!I95,2)</f>
        <v>0.73</v>
      </c>
      <c r="P95" s="101">
        <f t="shared" si="2"/>
        <v>4</v>
      </c>
    </row>
    <row r="96" spans="1:16" ht="14.45" customHeight="1">
      <c r="A96" s="102">
        <v>43251</v>
      </c>
      <c r="B96" s="17" t="str">
        <f>Rollover!A96</f>
        <v>Toyota</v>
      </c>
      <c r="C96" s="17" t="str">
        <f>Rollover!B96</f>
        <v>Sienna Van AWD</v>
      </c>
      <c r="D96" s="16">
        <f>Rollover!C96</f>
        <v>2018</v>
      </c>
      <c r="E96" s="97">
        <f>Front!AW96</f>
        <v>5</v>
      </c>
      <c r="F96" s="17">
        <f>Front!AX96</f>
        <v>4</v>
      </c>
      <c r="G96" s="17">
        <f>Front!AY96</f>
        <v>4</v>
      </c>
      <c r="H96" s="97">
        <f>'Side MDB'!AC96</f>
        <v>5</v>
      </c>
      <c r="I96" s="97">
        <f>'Side MDB'!AD96</f>
        <v>5</v>
      </c>
      <c r="J96" s="97">
        <f>'Side MDB'!AE96</f>
        <v>5</v>
      </c>
      <c r="K96" s="98">
        <f>'Side Pole'!P96</f>
        <v>5</v>
      </c>
      <c r="L96" s="98">
        <f>'Side Pole'!S96</f>
        <v>5</v>
      </c>
      <c r="M96" s="98">
        <f>'Side Pole'!V96</f>
        <v>5</v>
      </c>
      <c r="N96" s="99">
        <f>Rollover!J96</f>
        <v>4</v>
      </c>
      <c r="O96" s="100">
        <f>ROUND(5/12*Front!AV96+4/12*'Side Pole'!U96+3/12*Rollover!I96,2)</f>
        <v>0.57999999999999996</v>
      </c>
      <c r="P96" s="101">
        <f t="shared" si="2"/>
        <v>5</v>
      </c>
    </row>
    <row r="97" spans="1:16" ht="14.45" customHeight="1">
      <c r="A97" s="102">
        <v>43251</v>
      </c>
      <c r="B97" s="17" t="str">
        <f>Rollover!A97</f>
        <v>Toyota</v>
      </c>
      <c r="C97" s="17" t="str">
        <f>Rollover!B97</f>
        <v>Sienna Van FWD</v>
      </c>
      <c r="D97" s="16">
        <f>Rollover!C97</f>
        <v>2018</v>
      </c>
      <c r="E97" s="97">
        <f>Front!AW97</f>
        <v>5</v>
      </c>
      <c r="F97" s="17">
        <f>Front!AX97</f>
        <v>4</v>
      </c>
      <c r="G97" s="17">
        <f>Front!AY97</f>
        <v>4</v>
      </c>
      <c r="H97" s="97">
        <f>'Side MDB'!AC97</f>
        <v>5</v>
      </c>
      <c r="I97" s="97">
        <f>'Side MDB'!AD97</f>
        <v>5</v>
      </c>
      <c r="J97" s="97">
        <f>'Side MDB'!AE97</f>
        <v>5</v>
      </c>
      <c r="K97" s="98">
        <f>'Side Pole'!P97</f>
        <v>5</v>
      </c>
      <c r="L97" s="98">
        <f>'Side Pole'!S97</f>
        <v>5</v>
      </c>
      <c r="M97" s="98">
        <f>'Side Pole'!V97</f>
        <v>5</v>
      </c>
      <c r="N97" s="99">
        <f>Rollover!J97</f>
        <v>4</v>
      </c>
      <c r="O97" s="100">
        <f>ROUND(5/12*Front!AV97+4/12*'Side Pole'!U97+3/12*Rollover!I97,2)</f>
        <v>0.57999999999999996</v>
      </c>
      <c r="P97" s="101">
        <f t="shared" si="2"/>
        <v>5</v>
      </c>
    </row>
    <row r="98" spans="1:16" ht="14.45" customHeight="1">
      <c r="A98" s="96">
        <v>42991</v>
      </c>
      <c r="B98" s="17" t="str">
        <f>Rollover!A98</f>
        <v>Volkswagen</v>
      </c>
      <c r="C98" s="17" t="str">
        <f>Rollover!B98</f>
        <v>Atlas SUV AWD</v>
      </c>
      <c r="D98" s="16">
        <f>Rollover!C98</f>
        <v>2018</v>
      </c>
      <c r="E98" s="97">
        <f>Front!AW98</f>
        <v>4</v>
      </c>
      <c r="F98" s="17">
        <f>Front!AX98</f>
        <v>5</v>
      </c>
      <c r="G98" s="17">
        <f>Front!AY98</f>
        <v>5</v>
      </c>
      <c r="H98" s="97">
        <f>'Side MDB'!AC98</f>
        <v>5</v>
      </c>
      <c r="I98" s="97">
        <f>'Side MDB'!AD98</f>
        <v>5</v>
      </c>
      <c r="J98" s="97">
        <f>'Side MDB'!AE98</f>
        <v>5</v>
      </c>
      <c r="K98" s="98">
        <f>'Side Pole'!P98</f>
        <v>5</v>
      </c>
      <c r="L98" s="98">
        <f>'Side Pole'!S98</f>
        <v>5</v>
      </c>
      <c r="M98" s="98">
        <f>'Side Pole'!V98</f>
        <v>5</v>
      </c>
      <c r="N98" s="99">
        <f>Rollover!J98</f>
        <v>4</v>
      </c>
      <c r="O98" s="100">
        <f>ROUND(5/12*Front!AV98+4/12*'Side Pole'!U98+3/12*Rollover!I98,2)</f>
        <v>0.57999999999999996</v>
      </c>
      <c r="P98" s="101">
        <f t="shared" ref="P98:P102" si="6">IF(O98&lt;0.67,5,IF(O98&lt;1,4,IF(O98&lt;1.33,3,IF(O98&lt;2.67,2,1))))</f>
        <v>5</v>
      </c>
    </row>
    <row r="99" spans="1:16" ht="14.45" customHeight="1">
      <c r="A99" s="96">
        <v>42991</v>
      </c>
      <c r="B99" s="17" t="str">
        <f>Rollover!A99</f>
        <v>Volkswagen</v>
      </c>
      <c r="C99" s="17" t="str">
        <f>Rollover!B99</f>
        <v>Atlas SUV FWD</v>
      </c>
      <c r="D99" s="16">
        <f>Rollover!C99</f>
        <v>2018</v>
      </c>
      <c r="E99" s="97">
        <f>Front!AW99</f>
        <v>4</v>
      </c>
      <c r="F99" s="17">
        <f>Front!AX99</f>
        <v>5</v>
      </c>
      <c r="G99" s="17">
        <f>Front!AY99</f>
        <v>5</v>
      </c>
      <c r="H99" s="97">
        <f>'Side MDB'!AC99</f>
        <v>5</v>
      </c>
      <c r="I99" s="97">
        <f>'Side MDB'!AD99</f>
        <v>5</v>
      </c>
      <c r="J99" s="97">
        <f>'Side MDB'!AE99</f>
        <v>5</v>
      </c>
      <c r="K99" s="98">
        <f>'Side Pole'!P99</f>
        <v>5</v>
      </c>
      <c r="L99" s="98">
        <f>'Side Pole'!S99</f>
        <v>5</v>
      </c>
      <c r="M99" s="98">
        <f>'Side Pole'!V99</f>
        <v>5</v>
      </c>
      <c r="N99" s="99">
        <f>Rollover!J99</f>
        <v>4</v>
      </c>
      <c r="O99" s="100">
        <f>ROUND(5/12*Front!AV99+4/12*'Side Pole'!U99+3/12*Rollover!I99,2)</f>
        <v>0.54</v>
      </c>
      <c r="P99" s="101">
        <f t="shared" si="6"/>
        <v>5</v>
      </c>
    </row>
    <row r="100" spans="1:16" ht="14.45" customHeight="1">
      <c r="A100" s="96">
        <v>45001</v>
      </c>
      <c r="B100" s="17" t="str">
        <f>Rollover!A100</f>
        <v>Volkswagen</v>
      </c>
      <c r="C100" s="17" t="str">
        <f>Rollover!B100</f>
        <v>Tiguan SUV AWD (Early Release)</v>
      </c>
      <c r="D100" s="16">
        <f>Rollover!C100</f>
        <v>2018</v>
      </c>
      <c r="E100" s="97">
        <f>Front!AW100</f>
        <v>3</v>
      </c>
      <c r="F100" s="17">
        <f>Front!AX100</f>
        <v>4</v>
      </c>
      <c r="G100" s="17">
        <f>Front!AY100</f>
        <v>4</v>
      </c>
      <c r="H100" s="97">
        <f>'Side MDB'!AC100</f>
        <v>5</v>
      </c>
      <c r="I100" s="97">
        <f>'Side MDB'!AD100</f>
        <v>5</v>
      </c>
      <c r="J100" s="97">
        <f>'Side MDB'!AE100</f>
        <v>5</v>
      </c>
      <c r="K100" s="98">
        <f>'Side Pole'!P100</f>
        <v>5</v>
      </c>
      <c r="L100" s="98">
        <f>'Side Pole'!S100</f>
        <v>5</v>
      </c>
      <c r="M100" s="98">
        <f>'Side Pole'!V100</f>
        <v>5</v>
      </c>
      <c r="N100" s="99">
        <f>Rollover!J100</f>
        <v>4</v>
      </c>
      <c r="O100" s="100">
        <f>ROUND(5/12*Front!AV100+4/12*'Side Pole'!U100+3/12*Rollover!I100,2)</f>
        <v>0.72</v>
      </c>
      <c r="P100" s="101">
        <f t="shared" si="6"/>
        <v>4</v>
      </c>
    </row>
    <row r="101" spans="1:16" ht="14.45" customHeight="1">
      <c r="A101" s="96">
        <v>45001</v>
      </c>
      <c r="B101" s="17" t="str">
        <f>Rollover!A101</f>
        <v>Volkswagen</v>
      </c>
      <c r="C101" s="17" t="str">
        <f>Rollover!B101</f>
        <v>Tiguan SUV FWD (Early Release)</v>
      </c>
      <c r="D101" s="16">
        <f>Rollover!C101</f>
        <v>2018</v>
      </c>
      <c r="E101" s="97">
        <f>Front!AW101</f>
        <v>3</v>
      </c>
      <c r="F101" s="17">
        <f>Front!AX101</f>
        <v>4</v>
      </c>
      <c r="G101" s="17">
        <f>Front!AY101</f>
        <v>4</v>
      </c>
      <c r="H101" s="97">
        <f>'Side MDB'!AC101</f>
        <v>5</v>
      </c>
      <c r="I101" s="97">
        <f>'Side MDB'!AD101</f>
        <v>5</v>
      </c>
      <c r="J101" s="97">
        <f>'Side MDB'!AE101</f>
        <v>5</v>
      </c>
      <c r="K101" s="98">
        <f>'Side Pole'!P101</f>
        <v>5</v>
      </c>
      <c r="L101" s="98">
        <f>'Side Pole'!S101</f>
        <v>5</v>
      </c>
      <c r="M101" s="98">
        <f>'Side Pole'!V101</f>
        <v>5</v>
      </c>
      <c r="N101" s="99">
        <f>Rollover!J101</f>
        <v>4</v>
      </c>
      <c r="O101" s="100">
        <f>ROUND(5/12*Front!AV101+4/12*'Side Pole'!U101+3/12*Rollover!I101,2)</f>
        <v>0.74</v>
      </c>
      <c r="P101" s="101">
        <f t="shared" si="6"/>
        <v>4</v>
      </c>
    </row>
    <row r="102" spans="1:16" ht="14.45" customHeight="1">
      <c r="A102" s="96">
        <v>45001</v>
      </c>
      <c r="B102" s="17" t="str">
        <f>Rollover!A102</f>
        <v>Volkswagen</v>
      </c>
      <c r="C102" s="17" t="str">
        <f>Rollover!B102</f>
        <v>Tiguan SUV AWD (Later Release)</v>
      </c>
      <c r="D102" s="16">
        <f>Rollover!C102</f>
        <v>2018</v>
      </c>
      <c r="E102" s="97">
        <f>Front!AW102</f>
        <v>4</v>
      </c>
      <c r="F102" s="17">
        <f>Front!AX102</f>
        <v>4</v>
      </c>
      <c r="G102" s="17">
        <f>Front!AY102</f>
        <v>4</v>
      </c>
      <c r="H102" s="97">
        <f>'Side MDB'!AC102</f>
        <v>5</v>
      </c>
      <c r="I102" s="97">
        <f>'Side MDB'!AD102</f>
        <v>5</v>
      </c>
      <c r="J102" s="97">
        <f>'Side MDB'!AE102</f>
        <v>5</v>
      </c>
      <c r="K102" s="98">
        <f>'Side Pole'!P102</f>
        <v>5</v>
      </c>
      <c r="L102" s="98">
        <f>'Side Pole'!S102</f>
        <v>5</v>
      </c>
      <c r="M102" s="98">
        <f>'Side Pole'!V102</f>
        <v>5</v>
      </c>
      <c r="N102" s="99">
        <f>Rollover!J102</f>
        <v>4</v>
      </c>
      <c r="O102" s="100">
        <f>ROUND(5/12*Front!AV102+4/12*'Side Pole'!U102+3/12*Rollover!I102,2)</f>
        <v>0.64</v>
      </c>
      <c r="P102" s="101">
        <f t="shared" si="6"/>
        <v>5</v>
      </c>
    </row>
    <row r="103" spans="1:16" ht="14.45" customHeight="1">
      <c r="A103" s="96">
        <v>45001</v>
      </c>
      <c r="B103" s="17" t="str">
        <f>Rollover!A103</f>
        <v>Volkswagen</v>
      </c>
      <c r="C103" s="17" t="str">
        <f>Rollover!B103</f>
        <v>Tiguan SUV FWD (Later Release)</v>
      </c>
      <c r="D103" s="16">
        <f>Rollover!C103</f>
        <v>2018</v>
      </c>
      <c r="E103" s="97">
        <f>Front!AW103</f>
        <v>4</v>
      </c>
      <c r="F103" s="17">
        <f>Front!AX103</f>
        <v>4</v>
      </c>
      <c r="G103" s="17">
        <f>Front!AY103</f>
        <v>4</v>
      </c>
      <c r="H103" s="97">
        <f>'Side MDB'!AC103</f>
        <v>5</v>
      </c>
      <c r="I103" s="97">
        <f>'Side MDB'!AD103</f>
        <v>5</v>
      </c>
      <c r="J103" s="97">
        <f>'Side MDB'!AE103</f>
        <v>5</v>
      </c>
      <c r="K103" s="98">
        <f>'Side Pole'!P103</f>
        <v>5</v>
      </c>
      <c r="L103" s="98">
        <f>'Side Pole'!S103</f>
        <v>5</v>
      </c>
      <c r="M103" s="98">
        <f>'Side Pole'!V103</f>
        <v>5</v>
      </c>
      <c r="N103" s="99">
        <f>Rollover!J103</f>
        <v>4</v>
      </c>
      <c r="O103" s="100">
        <f>ROUND(5/12*Front!AV103+4/12*'Side Pole'!U103+3/12*Rollover!I103,2)</f>
        <v>0.66</v>
      </c>
      <c r="P103" s="101">
        <f t="shared" ref="P103" si="7">IF(O103&lt;0.67,5,IF(O103&lt;1,4,IF(O103&lt;1.33,3,IF(O103&lt;2.67,2,1))))</f>
        <v>5</v>
      </c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Moore, Vanessa (NHTSA)</cp:lastModifiedBy>
  <cp:lastPrinted>2012-05-02T13:38:27Z</cp:lastPrinted>
  <dcterms:created xsi:type="dcterms:W3CDTF">2007-06-14T17:31:50Z</dcterms:created>
  <dcterms:modified xsi:type="dcterms:W3CDTF">2023-03-16T13:47:10Z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