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nhtsa-nvsfile.ad.dot.gov\NVS\data\Rulemaking\NCAPDATA\Web Database and media files\2021 web and docket data\"/>
    </mc:Choice>
  </mc:AlternateContent>
  <xr:revisionPtr revIDLastSave="0" documentId="13_ncr:1_{34C8A703-C6DF-4297-8EC8-ECB2D0838A1C}" xr6:coauthVersionLast="45" xr6:coauthVersionMax="45" xr10:uidLastSave="{00000000-0000-0000-0000-000000000000}"/>
  <bookViews>
    <workbookView xWindow="-24120" yWindow="2595" windowWidth="24240" windowHeight="13140" tabRatio="516" activeTab="4" xr2:uid="{00000000-000D-0000-FFFF-FFFF00000000}"/>
  </bookViews>
  <sheets>
    <sheet name="Rollover" sheetId="24" r:id="rId1"/>
    <sheet name="Front" sheetId="21" r:id="rId2"/>
    <sheet name="Side MDB" sheetId="22" r:id="rId3"/>
    <sheet name="Side Pole" sheetId="29" r:id="rId4"/>
    <sheet name="Comb VSS+Overall Ratings" sheetId="31" r:id="rId5"/>
  </sheets>
  <externalReferences>
    <externalReference r:id="rId6"/>
  </externalReferences>
  <definedNames>
    <definedName name="BodyType">'[1]Source Sheet'!$C$2:$C$14</definedName>
    <definedName name="_xlnm.Print_Area" localSheetId="4">'Comb VSS+Overall Ratings'!$B$1:$P$2</definedName>
    <definedName name="_xlnm.Print_Area" localSheetId="1">Front!$A$2:$V$2</definedName>
    <definedName name="_xlnm.Print_Area" localSheetId="2">'Side MDB'!$A$2:$P$2</definedName>
    <definedName name="_xlnm.Print_Area" localSheetId="3">'Side Pole'!$A$2:$K$2</definedName>
    <definedName name="_xlnm.Print_Titles" localSheetId="4">'Comb VSS+Overall Ratings'!$B:$C,'Comb VSS+Overall Ratings'!$1:$2</definedName>
    <definedName name="_xlnm.Print_Titles" localSheetId="1">Front!$A:$D,Front!$2:$2</definedName>
    <definedName name="_xlnm.Print_Titles" localSheetId="0">Rollover!$2:$2</definedName>
    <definedName name="_xlnm.Print_Titles" localSheetId="2">'Side MDB'!$A:$D,'Side MDB'!$2:$2</definedName>
    <definedName name="_xlnm.Print_Titles" localSheetId="3">'Side Pole'!$A:$D,'Side Pole'!$2:$2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8" i="31" l="1"/>
  <c r="D78" i="29" l="1"/>
  <c r="D78" i="22"/>
  <c r="F29" i="29" l="1"/>
  <c r="F28" i="29"/>
  <c r="F30" i="22"/>
  <c r="F29" i="22"/>
  <c r="F28" i="22"/>
  <c r="F30" i="21"/>
  <c r="F29" i="21"/>
  <c r="F28" i="21"/>
  <c r="D98" i="31" l="1"/>
  <c r="C98" i="31"/>
  <c r="B98" i="31"/>
  <c r="M98" i="29"/>
  <c r="L98" i="29"/>
  <c r="N98" i="29" s="1"/>
  <c r="F98" i="29"/>
  <c r="D98" i="29"/>
  <c r="C98" i="29"/>
  <c r="V98" i="22"/>
  <c r="U98" i="22"/>
  <c r="X98" i="22" s="1"/>
  <c r="AA98" i="22" s="1"/>
  <c r="AD98" i="22" s="1"/>
  <c r="I98" i="31" s="1"/>
  <c r="T98" i="22"/>
  <c r="S98" i="22"/>
  <c r="R98" i="22"/>
  <c r="Q98" i="22"/>
  <c r="F98" i="22"/>
  <c r="D98" i="22"/>
  <c r="C98" i="22"/>
  <c r="AO98" i="21"/>
  <c r="AN98" i="21"/>
  <c r="AL98" i="21"/>
  <c r="AM98" i="21" s="1"/>
  <c r="AJ98" i="21"/>
  <c r="AI98" i="21"/>
  <c r="AH98" i="21"/>
  <c r="AG98" i="21"/>
  <c r="AE98" i="21"/>
  <c r="AD98" i="21"/>
  <c r="AB98" i="21"/>
  <c r="AC98" i="21" s="1"/>
  <c r="Z98" i="21"/>
  <c r="Y98" i="21"/>
  <c r="X98" i="21"/>
  <c r="W98" i="21"/>
  <c r="F98" i="21"/>
  <c r="D98" i="21"/>
  <c r="C98" i="21"/>
  <c r="G98" i="24"/>
  <c r="H98" i="24" s="1"/>
  <c r="I98" i="24" s="1"/>
  <c r="J98" i="24" s="1"/>
  <c r="N98" i="31" s="1"/>
  <c r="AF98" i="21" l="1"/>
  <c r="AA98" i="21"/>
  <c r="AK98" i="21"/>
  <c r="W98" i="22"/>
  <c r="Y98" i="22" s="1"/>
  <c r="AB98" i="22" s="1"/>
  <c r="AE98" i="22" s="1"/>
  <c r="J98" i="31" s="1"/>
  <c r="AP98" i="21"/>
  <c r="O98" i="29"/>
  <c r="P98" i="29" s="1"/>
  <c r="K98" i="31" s="1"/>
  <c r="D65" i="31"/>
  <c r="C65" i="31"/>
  <c r="B65" i="31"/>
  <c r="M65" i="29"/>
  <c r="L65" i="29"/>
  <c r="F65" i="29"/>
  <c r="D65" i="29"/>
  <c r="C65" i="29"/>
  <c r="V65" i="22"/>
  <c r="U65" i="22"/>
  <c r="T65" i="22"/>
  <c r="S65" i="22"/>
  <c r="R65" i="22"/>
  <c r="Q65" i="22"/>
  <c r="F65" i="22"/>
  <c r="D65" i="22"/>
  <c r="C65" i="22"/>
  <c r="AO65" i="21"/>
  <c r="AN65" i="21"/>
  <c r="AL65" i="21"/>
  <c r="AM65" i="21" s="1"/>
  <c r="AJ65" i="21"/>
  <c r="AI65" i="21"/>
  <c r="AH65" i="21"/>
  <c r="AG65" i="21"/>
  <c r="AE65" i="21"/>
  <c r="AD65" i="21"/>
  <c r="AB65" i="21"/>
  <c r="AC65" i="21" s="1"/>
  <c r="Z65" i="21"/>
  <c r="Y65" i="21"/>
  <c r="X65" i="21"/>
  <c r="W65" i="21"/>
  <c r="F65" i="21"/>
  <c r="D65" i="21"/>
  <c r="C65" i="21"/>
  <c r="G65" i="24"/>
  <c r="H65" i="24" s="1"/>
  <c r="I65" i="24" s="1"/>
  <c r="J65" i="24" s="1"/>
  <c r="N65" i="31" s="1"/>
  <c r="AQ98" i="21" l="1"/>
  <c r="AT98" i="21" s="1"/>
  <c r="AW98" i="21" s="1"/>
  <c r="E98" i="31" s="1"/>
  <c r="AR98" i="21"/>
  <c r="AU98" i="21" s="1"/>
  <c r="AX98" i="21" s="1"/>
  <c r="F98" i="31" s="1"/>
  <c r="AF65" i="21"/>
  <c r="X65" i="22"/>
  <c r="AA65" i="22" s="1"/>
  <c r="AD65" i="22" s="1"/>
  <c r="I65" i="31" s="1"/>
  <c r="Q98" i="29"/>
  <c r="R98" i="29" s="1"/>
  <c r="S98" i="29" s="1"/>
  <c r="L98" i="31" s="1"/>
  <c r="T98" i="29"/>
  <c r="U98" i="29" s="1"/>
  <c r="V98" i="29" s="1"/>
  <c r="M98" i="31" s="1"/>
  <c r="Z98" i="22"/>
  <c r="AC98" i="22" s="1"/>
  <c r="H98" i="31" s="1"/>
  <c r="N65" i="29"/>
  <c r="O65" i="29" s="1"/>
  <c r="P65" i="29" s="1"/>
  <c r="K65" i="31" s="1"/>
  <c r="AA65" i="21"/>
  <c r="AQ65" i="21" s="1"/>
  <c r="AT65" i="21" s="1"/>
  <c r="AW65" i="21" s="1"/>
  <c r="E65" i="31" s="1"/>
  <c r="W65" i="22"/>
  <c r="AK65" i="21"/>
  <c r="AP65" i="21"/>
  <c r="D57" i="31"/>
  <c r="C57" i="31"/>
  <c r="B57" i="31"/>
  <c r="D56" i="31"/>
  <c r="C56" i="31"/>
  <c r="B56" i="31"/>
  <c r="M57" i="29"/>
  <c r="L57" i="29"/>
  <c r="F57" i="29"/>
  <c r="D57" i="29"/>
  <c r="C57" i="29"/>
  <c r="M56" i="29"/>
  <c r="L56" i="29"/>
  <c r="F56" i="29"/>
  <c r="D56" i="29"/>
  <c r="C56" i="29"/>
  <c r="V57" i="22"/>
  <c r="U57" i="22"/>
  <c r="T57" i="22"/>
  <c r="S57" i="22"/>
  <c r="R57" i="22"/>
  <c r="Q57" i="22"/>
  <c r="F57" i="22"/>
  <c r="D57" i="22"/>
  <c r="C57" i="22"/>
  <c r="V56" i="22"/>
  <c r="U56" i="22"/>
  <c r="T56" i="22"/>
  <c r="S56" i="22"/>
  <c r="R56" i="22"/>
  <c r="Q56" i="22"/>
  <c r="F56" i="22"/>
  <c r="D56" i="22"/>
  <c r="C56" i="22"/>
  <c r="AO57" i="21"/>
  <c r="AN57" i="21"/>
  <c r="AL57" i="21"/>
  <c r="AM57" i="21" s="1"/>
  <c r="AJ57" i="21"/>
  <c r="AI57" i="21"/>
  <c r="AH57" i="21"/>
  <c r="AG57" i="21"/>
  <c r="AE57" i="21"/>
  <c r="AD57" i="21"/>
  <c r="AB57" i="21"/>
  <c r="AC57" i="21" s="1"/>
  <c r="Z57" i="21"/>
  <c r="Y57" i="21"/>
  <c r="X57" i="21"/>
  <c r="W57" i="21"/>
  <c r="F57" i="21"/>
  <c r="D57" i="21"/>
  <c r="C57" i="21"/>
  <c r="AO56" i="21"/>
  <c r="AN56" i="21"/>
  <c r="AL56" i="21"/>
  <c r="AM56" i="21" s="1"/>
  <c r="AJ56" i="21"/>
  <c r="AI56" i="21"/>
  <c r="AH56" i="21"/>
  <c r="AG56" i="21"/>
  <c r="AE56" i="21"/>
  <c r="AD56" i="21"/>
  <c r="AB56" i="21"/>
  <c r="AC56" i="21" s="1"/>
  <c r="Z56" i="21"/>
  <c r="Y56" i="21"/>
  <c r="X56" i="21"/>
  <c r="W56" i="21"/>
  <c r="F56" i="21"/>
  <c r="D56" i="21"/>
  <c r="C56" i="21"/>
  <c r="G57" i="24"/>
  <c r="H57" i="24" s="1"/>
  <c r="I57" i="24" s="1"/>
  <c r="J57" i="24" s="1"/>
  <c r="N57" i="31" s="1"/>
  <c r="G56" i="24"/>
  <c r="H56" i="24" s="1"/>
  <c r="I56" i="24" s="1"/>
  <c r="J56" i="24" s="1"/>
  <c r="N56" i="31" s="1"/>
  <c r="AS98" i="21" l="1"/>
  <c r="AV98" i="21" s="1"/>
  <c r="AY98" i="21" s="1"/>
  <c r="G98" i="31" s="1"/>
  <c r="X57" i="22"/>
  <c r="AA57" i="22" s="1"/>
  <c r="AD57" i="22" s="1"/>
  <c r="I57" i="31" s="1"/>
  <c r="Y65" i="22"/>
  <c r="AB65" i="22" s="1"/>
  <c r="AE65" i="22" s="1"/>
  <c r="J65" i="31" s="1"/>
  <c r="X56" i="22"/>
  <c r="AA56" i="22" s="1"/>
  <c r="AD56" i="22" s="1"/>
  <c r="I56" i="31" s="1"/>
  <c r="O98" i="31"/>
  <c r="P98" i="31" s="1"/>
  <c r="N57" i="29"/>
  <c r="O57" i="29" s="1"/>
  <c r="P57" i="29" s="1"/>
  <c r="K57" i="31" s="1"/>
  <c r="AA57" i="21"/>
  <c r="AR65" i="21"/>
  <c r="AS65" i="21" s="1"/>
  <c r="AV65" i="21" s="1"/>
  <c r="AY65" i="21" s="1"/>
  <c r="G65" i="31" s="1"/>
  <c r="AP56" i="21"/>
  <c r="N56" i="29"/>
  <c r="O56" i="29" s="1"/>
  <c r="P56" i="29" s="1"/>
  <c r="K56" i="31" s="1"/>
  <c r="W56" i="22"/>
  <c r="Z56" i="22" s="1"/>
  <c r="AC56" i="22" s="1"/>
  <c r="H56" i="31" s="1"/>
  <c r="AF57" i="21"/>
  <c r="T65" i="29"/>
  <c r="U65" i="29" s="1"/>
  <c r="V65" i="29" s="1"/>
  <c r="M65" i="31" s="1"/>
  <c r="W57" i="22"/>
  <c r="Z57" i="22" s="1"/>
  <c r="AC57" i="22" s="1"/>
  <c r="H57" i="31" s="1"/>
  <c r="Q65" i="29"/>
  <c r="R65" i="29" s="1"/>
  <c r="S65" i="29" s="1"/>
  <c r="L65" i="31" s="1"/>
  <c r="AK57" i="21"/>
  <c r="AA56" i="21"/>
  <c r="AP57" i="21"/>
  <c r="AF56" i="21"/>
  <c r="AK56" i="21"/>
  <c r="Z65" i="22"/>
  <c r="AC65" i="22" s="1"/>
  <c r="H65" i="31" s="1"/>
  <c r="D105" i="31"/>
  <c r="C105" i="31"/>
  <c r="B105" i="31"/>
  <c r="M105" i="29"/>
  <c r="L105" i="29"/>
  <c r="F105" i="29"/>
  <c r="D105" i="29"/>
  <c r="C105" i="29"/>
  <c r="V105" i="22"/>
  <c r="U105" i="22"/>
  <c r="T105" i="22"/>
  <c r="S105" i="22"/>
  <c r="R105" i="22"/>
  <c r="Q105" i="22"/>
  <c r="F105" i="22"/>
  <c r="D105" i="22"/>
  <c r="C105" i="22"/>
  <c r="AO105" i="21"/>
  <c r="AN105" i="21"/>
  <c r="AL105" i="21"/>
  <c r="AM105" i="21" s="1"/>
  <c r="AJ105" i="21"/>
  <c r="AI105" i="21"/>
  <c r="AH105" i="21"/>
  <c r="AG105" i="21"/>
  <c r="AE105" i="21"/>
  <c r="AD105" i="21"/>
  <c r="AB105" i="21"/>
  <c r="AC105" i="21" s="1"/>
  <c r="Z105" i="21"/>
  <c r="Y105" i="21"/>
  <c r="X105" i="21"/>
  <c r="W105" i="21"/>
  <c r="F105" i="21"/>
  <c r="D105" i="21"/>
  <c r="C105" i="21"/>
  <c r="G105" i="24"/>
  <c r="H105" i="24" s="1"/>
  <c r="I105" i="24" s="1"/>
  <c r="J105" i="24" s="1"/>
  <c r="N105" i="31" s="1"/>
  <c r="D90" i="31"/>
  <c r="C90" i="31"/>
  <c r="B90" i="31"/>
  <c r="D89" i="31"/>
  <c r="C89" i="31"/>
  <c r="B89" i="31"/>
  <c r="M90" i="29"/>
  <c r="L90" i="29"/>
  <c r="F90" i="29"/>
  <c r="D90" i="29"/>
  <c r="C90" i="29"/>
  <c r="M89" i="29"/>
  <c r="L89" i="29"/>
  <c r="F89" i="29"/>
  <c r="D89" i="29"/>
  <c r="C89" i="29"/>
  <c r="V90" i="22"/>
  <c r="U90" i="22"/>
  <c r="T90" i="22"/>
  <c r="S90" i="22"/>
  <c r="R90" i="22"/>
  <c r="Q90" i="22"/>
  <c r="F90" i="22"/>
  <c r="D90" i="22"/>
  <c r="C90" i="22"/>
  <c r="V89" i="22"/>
  <c r="U89" i="22"/>
  <c r="T89" i="22"/>
  <c r="S89" i="22"/>
  <c r="R89" i="22"/>
  <c r="Q89" i="22"/>
  <c r="F89" i="22"/>
  <c r="D89" i="22"/>
  <c r="C89" i="22"/>
  <c r="AO90" i="21"/>
  <c r="AN90" i="21"/>
  <c r="AL90" i="21"/>
  <c r="AM90" i="21" s="1"/>
  <c r="AJ90" i="21"/>
  <c r="AI90" i="21"/>
  <c r="AH90" i="21"/>
  <c r="AG90" i="21"/>
  <c r="AE90" i="21"/>
  <c r="AD90" i="21"/>
  <c r="AB90" i="21"/>
  <c r="AC90" i="21" s="1"/>
  <c r="Z90" i="21"/>
  <c r="Y90" i="21"/>
  <c r="X90" i="21"/>
  <c r="W90" i="21"/>
  <c r="F90" i="21"/>
  <c r="D90" i="21"/>
  <c r="C90" i="21"/>
  <c r="AO89" i="21"/>
  <c r="AN89" i="21"/>
  <c r="AL89" i="21"/>
  <c r="AM89" i="21" s="1"/>
  <c r="AJ89" i="21"/>
  <c r="AI89" i="21"/>
  <c r="AH89" i="21"/>
  <c r="AG89" i="21"/>
  <c r="AE89" i="21"/>
  <c r="AD89" i="21"/>
  <c r="AB89" i="21"/>
  <c r="AC89" i="21" s="1"/>
  <c r="Z89" i="21"/>
  <c r="Y89" i="21"/>
  <c r="X89" i="21"/>
  <c r="W89" i="21"/>
  <c r="F89" i="21"/>
  <c r="D89" i="21"/>
  <c r="C89" i="21"/>
  <c r="G90" i="24"/>
  <c r="H90" i="24" s="1"/>
  <c r="I90" i="24" s="1"/>
  <c r="J90" i="24" s="1"/>
  <c r="N90" i="31" s="1"/>
  <c r="G89" i="24"/>
  <c r="H89" i="24" s="1"/>
  <c r="I89" i="24" s="1"/>
  <c r="J89" i="24" s="1"/>
  <c r="N89" i="31" s="1"/>
  <c r="AA90" i="21" l="1"/>
  <c r="AU65" i="21"/>
  <c r="AX65" i="21" s="1"/>
  <c r="F65" i="31" s="1"/>
  <c r="X90" i="22"/>
  <c r="AA90" i="22" s="1"/>
  <c r="AD90" i="22" s="1"/>
  <c r="I90" i="31" s="1"/>
  <c r="AR57" i="21"/>
  <c r="AU57" i="21" s="1"/>
  <c r="AX57" i="21" s="1"/>
  <c r="F57" i="31" s="1"/>
  <c r="AF89" i="21"/>
  <c r="AP90" i="21"/>
  <c r="AR56" i="21"/>
  <c r="AU56" i="21" s="1"/>
  <c r="AX56" i="21" s="1"/>
  <c r="F56" i="31" s="1"/>
  <c r="AQ57" i="21"/>
  <c r="AT57" i="21" s="1"/>
  <c r="AW57" i="21" s="1"/>
  <c r="E57" i="31" s="1"/>
  <c r="AA89" i="21"/>
  <c r="N90" i="29"/>
  <c r="O90" i="29" s="1"/>
  <c r="P90" i="29" s="1"/>
  <c r="K90" i="31" s="1"/>
  <c r="AP105" i="21"/>
  <c r="T57" i="29"/>
  <c r="U57" i="29" s="1"/>
  <c r="V57" i="29" s="1"/>
  <c r="M57" i="31" s="1"/>
  <c r="Q57" i="29"/>
  <c r="R57" i="29" s="1"/>
  <c r="S57" i="29" s="1"/>
  <c r="L57" i="31" s="1"/>
  <c r="Y57" i="22"/>
  <c r="AB57" i="22" s="1"/>
  <c r="AE57" i="22" s="1"/>
  <c r="J57" i="31" s="1"/>
  <c r="T56" i="29"/>
  <c r="U56" i="29" s="1"/>
  <c r="V56" i="29" s="1"/>
  <c r="M56" i="31" s="1"/>
  <c r="Y56" i="22"/>
  <c r="AB56" i="22" s="1"/>
  <c r="AE56" i="22" s="1"/>
  <c r="J56" i="31" s="1"/>
  <c r="Q56" i="29"/>
  <c r="R56" i="29" s="1"/>
  <c r="S56" i="29" s="1"/>
  <c r="L56" i="31" s="1"/>
  <c r="AF90" i="21"/>
  <c r="AQ90" i="21" s="1"/>
  <c r="AT90" i="21" s="1"/>
  <c r="AW90" i="21" s="1"/>
  <c r="E90" i="31" s="1"/>
  <c r="X89" i="22"/>
  <c r="AA89" i="22" s="1"/>
  <c r="AD89" i="22" s="1"/>
  <c r="I89" i="31" s="1"/>
  <c r="W105" i="22"/>
  <c r="Z105" i="22" s="1"/>
  <c r="AC105" i="22" s="1"/>
  <c r="H105" i="31" s="1"/>
  <c r="O65" i="31"/>
  <c r="P65" i="31" s="1"/>
  <c r="AK89" i="21"/>
  <c r="W90" i="22"/>
  <c r="Z90" i="22" s="1"/>
  <c r="AC90" i="22" s="1"/>
  <c r="H90" i="31" s="1"/>
  <c r="AP89" i="21"/>
  <c r="AQ56" i="21"/>
  <c r="AT56" i="21" s="1"/>
  <c r="AW56" i="21" s="1"/>
  <c r="E56" i="31" s="1"/>
  <c r="AK90" i="21"/>
  <c r="AR90" i="21" s="1"/>
  <c r="AU90" i="21" s="1"/>
  <c r="AX90" i="21" s="1"/>
  <c r="F90" i="31" s="1"/>
  <c r="X105" i="22"/>
  <c r="AA105" i="22" s="1"/>
  <c r="AD105" i="22" s="1"/>
  <c r="I105" i="31" s="1"/>
  <c r="AA105" i="21"/>
  <c r="AK105" i="21"/>
  <c r="AF105" i="21"/>
  <c r="N105" i="29"/>
  <c r="O105" i="29" s="1"/>
  <c r="P105" i="29" s="1"/>
  <c r="K105" i="31" s="1"/>
  <c r="W89" i="22"/>
  <c r="Z89" i="22" s="1"/>
  <c r="AC89" i="22" s="1"/>
  <c r="H89" i="31" s="1"/>
  <c r="N89" i="29"/>
  <c r="O89" i="29" s="1"/>
  <c r="P89" i="29" s="1"/>
  <c r="K89" i="31" s="1"/>
  <c r="D48" i="31"/>
  <c r="C48" i="31"/>
  <c r="B48" i="31"/>
  <c r="D47" i="31"/>
  <c r="C47" i="31"/>
  <c r="B47" i="31"/>
  <c r="D46" i="31"/>
  <c r="C46" i="31"/>
  <c r="B46" i="31"/>
  <c r="D45" i="31"/>
  <c r="C45" i="31"/>
  <c r="B45" i="31"/>
  <c r="M48" i="29"/>
  <c r="L48" i="29"/>
  <c r="F48" i="29"/>
  <c r="D48" i="29"/>
  <c r="C48" i="29"/>
  <c r="M47" i="29"/>
  <c r="L47" i="29"/>
  <c r="F47" i="29"/>
  <c r="D47" i="29"/>
  <c r="C47" i="29"/>
  <c r="M46" i="29"/>
  <c r="L46" i="29"/>
  <c r="F46" i="29"/>
  <c r="D46" i="29"/>
  <c r="C46" i="29"/>
  <c r="M45" i="29"/>
  <c r="L45" i="29"/>
  <c r="F45" i="29"/>
  <c r="D45" i="29"/>
  <c r="C45" i="29"/>
  <c r="V48" i="22"/>
  <c r="U48" i="22"/>
  <c r="T48" i="22"/>
  <c r="S48" i="22"/>
  <c r="R48" i="22"/>
  <c r="Q48" i="22"/>
  <c r="F48" i="22"/>
  <c r="D48" i="22"/>
  <c r="C48" i="22"/>
  <c r="V47" i="22"/>
  <c r="U47" i="22"/>
  <c r="T47" i="22"/>
  <c r="S47" i="22"/>
  <c r="R47" i="22"/>
  <c r="Q47" i="22"/>
  <c r="F47" i="22"/>
  <c r="D47" i="22"/>
  <c r="C47" i="22"/>
  <c r="V46" i="22"/>
  <c r="U46" i="22"/>
  <c r="T46" i="22"/>
  <c r="S46" i="22"/>
  <c r="R46" i="22"/>
  <c r="Q46" i="22"/>
  <c r="F46" i="22"/>
  <c r="D46" i="22"/>
  <c r="C46" i="22"/>
  <c r="V45" i="22"/>
  <c r="U45" i="22"/>
  <c r="T45" i="22"/>
  <c r="S45" i="22"/>
  <c r="R45" i="22"/>
  <c r="Q45" i="22"/>
  <c r="F45" i="22"/>
  <c r="D45" i="22"/>
  <c r="C45" i="22"/>
  <c r="AO48" i="21"/>
  <c r="AN48" i="21"/>
  <c r="AL48" i="21"/>
  <c r="AM48" i="21" s="1"/>
  <c r="AJ48" i="21"/>
  <c r="AI48" i="21"/>
  <c r="AH48" i="21"/>
  <c r="AG48" i="21"/>
  <c r="AE48" i="21"/>
  <c r="AD48" i="21"/>
  <c r="AB48" i="21"/>
  <c r="AC48" i="21" s="1"/>
  <c r="Z48" i="21"/>
  <c r="Y48" i="21"/>
  <c r="X48" i="21"/>
  <c r="W48" i="21"/>
  <c r="F48" i="21"/>
  <c r="D48" i="21"/>
  <c r="C48" i="21"/>
  <c r="AO47" i="21"/>
  <c r="AN47" i="21"/>
  <c r="AL47" i="21"/>
  <c r="AM47" i="21" s="1"/>
  <c r="AJ47" i="21"/>
  <c r="AI47" i="21"/>
  <c r="AH47" i="21"/>
  <c r="AG47" i="21"/>
  <c r="AE47" i="21"/>
  <c r="AD47" i="21"/>
  <c r="AB47" i="21"/>
  <c r="AC47" i="21" s="1"/>
  <c r="Z47" i="21"/>
  <c r="Y47" i="21"/>
  <c r="X47" i="21"/>
  <c r="W47" i="21"/>
  <c r="F47" i="21"/>
  <c r="D47" i="21"/>
  <c r="C47" i="21"/>
  <c r="AO46" i="21"/>
  <c r="AN46" i="21"/>
  <c r="AL46" i="21"/>
  <c r="AM46" i="21" s="1"/>
  <c r="AJ46" i="21"/>
  <c r="AI46" i="21"/>
  <c r="AH46" i="21"/>
  <c r="AG46" i="21"/>
  <c r="AE46" i="21"/>
  <c r="AD46" i="21"/>
  <c r="AB46" i="21"/>
  <c r="AC46" i="21" s="1"/>
  <c r="Z46" i="21"/>
  <c r="Y46" i="21"/>
  <c r="X46" i="21"/>
  <c r="W46" i="21"/>
  <c r="F46" i="21"/>
  <c r="D46" i="21"/>
  <c r="C46" i="21"/>
  <c r="AO45" i="21"/>
  <c r="AN45" i="21"/>
  <c r="AL45" i="21"/>
  <c r="AM45" i="21" s="1"/>
  <c r="AJ45" i="21"/>
  <c r="AI45" i="21"/>
  <c r="AH45" i="21"/>
  <c r="AG45" i="21"/>
  <c r="AE45" i="21"/>
  <c r="AD45" i="21"/>
  <c r="AB45" i="21"/>
  <c r="AC45" i="21" s="1"/>
  <c r="Z45" i="21"/>
  <c r="Y45" i="21"/>
  <c r="X45" i="21"/>
  <c r="W45" i="21"/>
  <c r="F45" i="21"/>
  <c r="D45" i="21"/>
  <c r="C45" i="21"/>
  <c r="G48" i="24"/>
  <c r="H48" i="24" s="1"/>
  <c r="I48" i="24" s="1"/>
  <c r="J48" i="24" s="1"/>
  <c r="N48" i="31" s="1"/>
  <c r="G47" i="24"/>
  <c r="H47" i="24" s="1"/>
  <c r="I47" i="24" s="1"/>
  <c r="J47" i="24" s="1"/>
  <c r="N47" i="31" s="1"/>
  <c r="G46" i="24"/>
  <c r="H46" i="24" s="1"/>
  <c r="I46" i="24" s="1"/>
  <c r="J46" i="24" s="1"/>
  <c r="N46" i="31" s="1"/>
  <c r="G45" i="24"/>
  <c r="H45" i="24" s="1"/>
  <c r="I45" i="24" s="1"/>
  <c r="J45" i="24" s="1"/>
  <c r="N45" i="31" s="1"/>
  <c r="AQ89" i="21" l="1"/>
  <c r="AT89" i="21" s="1"/>
  <c r="AW89" i="21" s="1"/>
  <c r="E89" i="31" s="1"/>
  <c r="AR105" i="21"/>
  <c r="AU105" i="21" s="1"/>
  <c r="AX105" i="21" s="1"/>
  <c r="F105" i="31" s="1"/>
  <c r="AS57" i="21"/>
  <c r="AV57" i="21" s="1"/>
  <c r="AY57" i="21" s="1"/>
  <c r="G57" i="31" s="1"/>
  <c r="AA47" i="21"/>
  <c r="AP45" i="21"/>
  <c r="AK48" i="21"/>
  <c r="AF46" i="21"/>
  <c r="Q90" i="29"/>
  <c r="R90" i="29" s="1"/>
  <c r="S90" i="29" s="1"/>
  <c r="L90" i="31" s="1"/>
  <c r="T90" i="29"/>
  <c r="U90" i="29" s="1"/>
  <c r="V90" i="29" s="1"/>
  <c r="M90" i="31" s="1"/>
  <c r="AR89" i="21"/>
  <c r="AU89" i="21" s="1"/>
  <c r="AX89" i="21" s="1"/>
  <c r="F89" i="31" s="1"/>
  <c r="AS56" i="21"/>
  <c r="AV56" i="21" s="1"/>
  <c r="AY56" i="21" s="1"/>
  <c r="G56" i="31" s="1"/>
  <c r="AF48" i="21"/>
  <c r="Y89" i="22"/>
  <c r="AB89" i="22" s="1"/>
  <c r="AE89" i="22" s="1"/>
  <c r="J89" i="31" s="1"/>
  <c r="X47" i="22"/>
  <c r="AA47" i="22" s="1"/>
  <c r="AD47" i="22" s="1"/>
  <c r="I47" i="31" s="1"/>
  <c r="X48" i="22"/>
  <c r="AA48" i="22" s="1"/>
  <c r="AD48" i="22" s="1"/>
  <c r="I48" i="31" s="1"/>
  <c r="AA46" i="21"/>
  <c r="AQ46" i="21" s="1"/>
  <c r="AT46" i="21" s="1"/>
  <c r="AW46" i="21" s="1"/>
  <c r="E46" i="31" s="1"/>
  <c r="AF47" i="21"/>
  <c r="AQ47" i="21" s="1"/>
  <c r="AT47" i="21" s="1"/>
  <c r="AW47" i="21" s="1"/>
  <c r="E47" i="31" s="1"/>
  <c r="N48" i="29"/>
  <c r="O48" i="29" s="1"/>
  <c r="P48" i="29" s="1"/>
  <c r="K48" i="31" s="1"/>
  <c r="Y90" i="22"/>
  <c r="AB90" i="22" s="1"/>
  <c r="AE90" i="22" s="1"/>
  <c r="J90" i="31" s="1"/>
  <c r="X46" i="22"/>
  <c r="AA46" i="22" s="1"/>
  <c r="AD46" i="22" s="1"/>
  <c r="I46" i="31" s="1"/>
  <c r="X45" i="22"/>
  <c r="AA45" i="22" s="1"/>
  <c r="AD45" i="22" s="1"/>
  <c r="I45" i="31" s="1"/>
  <c r="W45" i="22"/>
  <c r="Z45" i="22" s="1"/>
  <c r="AC45" i="22" s="1"/>
  <c r="H45" i="31" s="1"/>
  <c r="AP46" i="21"/>
  <c r="AK45" i="21"/>
  <c r="AA45" i="21"/>
  <c r="AP47" i="21"/>
  <c r="W46" i="22"/>
  <c r="Z46" i="22" s="1"/>
  <c r="AC46" i="22" s="1"/>
  <c r="H46" i="31" s="1"/>
  <c r="N46" i="29"/>
  <c r="O46" i="29" s="1"/>
  <c r="P46" i="29" s="1"/>
  <c r="K46" i="31" s="1"/>
  <c r="Q89" i="29"/>
  <c r="R89" i="29" s="1"/>
  <c r="S89" i="29" s="1"/>
  <c r="L89" i="31" s="1"/>
  <c r="AQ105" i="21"/>
  <c r="AT105" i="21" s="1"/>
  <c r="AW105" i="21" s="1"/>
  <c r="E105" i="31" s="1"/>
  <c r="AP48" i="21"/>
  <c r="AR48" i="21" s="1"/>
  <c r="T89" i="29"/>
  <c r="U89" i="29" s="1"/>
  <c r="V89" i="29" s="1"/>
  <c r="M89" i="31" s="1"/>
  <c r="Y105" i="22"/>
  <c r="AB105" i="22" s="1"/>
  <c r="AE105" i="22" s="1"/>
  <c r="J105" i="31" s="1"/>
  <c r="O57" i="31"/>
  <c r="P57" i="31" s="1"/>
  <c r="AA48" i="21"/>
  <c r="AK46" i="21"/>
  <c r="N45" i="29"/>
  <c r="O45" i="29" s="1"/>
  <c r="P45" i="29" s="1"/>
  <c r="K45" i="31" s="1"/>
  <c r="AF45" i="21"/>
  <c r="AK47" i="21"/>
  <c r="AS90" i="21"/>
  <c r="AV90" i="21" s="1"/>
  <c r="AY90" i="21" s="1"/>
  <c r="G90" i="31" s="1"/>
  <c r="T105" i="29"/>
  <c r="U105" i="29" s="1"/>
  <c r="V105" i="29" s="1"/>
  <c r="M105" i="31" s="1"/>
  <c r="Q105" i="29"/>
  <c r="R105" i="29" s="1"/>
  <c r="S105" i="29" s="1"/>
  <c r="L105" i="31" s="1"/>
  <c r="N47" i="29"/>
  <c r="O47" i="29" s="1"/>
  <c r="P47" i="29" s="1"/>
  <c r="K47" i="31" s="1"/>
  <c r="W48" i="22"/>
  <c r="Y48" i="22" s="1"/>
  <c r="AB48" i="22" s="1"/>
  <c r="AE48" i="22" s="1"/>
  <c r="J48" i="31" s="1"/>
  <c r="W47" i="22"/>
  <c r="D67" i="31"/>
  <c r="C67" i="31"/>
  <c r="B67" i="31"/>
  <c r="D66" i="31"/>
  <c r="C66" i="31"/>
  <c r="B66" i="31"/>
  <c r="D64" i="31"/>
  <c r="C64" i="31"/>
  <c r="B64" i="31"/>
  <c r="B68" i="31"/>
  <c r="C68" i="31"/>
  <c r="D68" i="31"/>
  <c r="B69" i="31"/>
  <c r="C69" i="31"/>
  <c r="D69" i="31"/>
  <c r="B70" i="31"/>
  <c r="C70" i="31"/>
  <c r="D70" i="31"/>
  <c r="B71" i="31"/>
  <c r="C71" i="31"/>
  <c r="D71" i="31"/>
  <c r="M67" i="29"/>
  <c r="L67" i="29"/>
  <c r="F67" i="29"/>
  <c r="D67" i="29"/>
  <c r="C67" i="29"/>
  <c r="M66" i="29"/>
  <c r="L66" i="29"/>
  <c r="F66" i="29"/>
  <c r="D66" i="29"/>
  <c r="C66" i="29"/>
  <c r="M64" i="29"/>
  <c r="L64" i="29"/>
  <c r="F64" i="29"/>
  <c r="D64" i="29"/>
  <c r="C64" i="29"/>
  <c r="V67" i="22"/>
  <c r="U67" i="22"/>
  <c r="T67" i="22"/>
  <c r="S67" i="22"/>
  <c r="R67" i="22"/>
  <c r="Q67" i="22"/>
  <c r="F67" i="22"/>
  <c r="D67" i="22"/>
  <c r="C67" i="22"/>
  <c r="V66" i="22"/>
  <c r="U66" i="22"/>
  <c r="T66" i="22"/>
  <c r="S66" i="22"/>
  <c r="R66" i="22"/>
  <c r="Q66" i="22"/>
  <c r="F66" i="22"/>
  <c r="D66" i="22"/>
  <c r="C66" i="22"/>
  <c r="V64" i="22"/>
  <c r="U64" i="22"/>
  <c r="T64" i="22"/>
  <c r="S64" i="22"/>
  <c r="R64" i="22"/>
  <c r="Q64" i="22"/>
  <c r="F64" i="22"/>
  <c r="D64" i="22"/>
  <c r="C64" i="22"/>
  <c r="AO67" i="21"/>
  <c r="AN67" i="21"/>
  <c r="AL67" i="21"/>
  <c r="AM67" i="21" s="1"/>
  <c r="AJ67" i="21"/>
  <c r="AI67" i="21"/>
  <c r="AH67" i="21"/>
  <c r="AG67" i="21"/>
  <c r="AE67" i="21"/>
  <c r="AD67" i="21"/>
  <c r="AB67" i="21"/>
  <c r="AC67" i="21" s="1"/>
  <c r="Z67" i="21"/>
  <c r="Y67" i="21"/>
  <c r="X67" i="21"/>
  <c r="W67" i="21"/>
  <c r="F67" i="21"/>
  <c r="D67" i="21"/>
  <c r="C67" i="21"/>
  <c r="AO66" i="21"/>
  <c r="AN66" i="21"/>
  <c r="AL66" i="21"/>
  <c r="AM66" i="21" s="1"/>
  <c r="AJ66" i="21"/>
  <c r="AI66" i="21"/>
  <c r="AH66" i="21"/>
  <c r="AG66" i="21"/>
  <c r="AE66" i="21"/>
  <c r="AD66" i="21"/>
  <c r="AB66" i="21"/>
  <c r="AC66" i="21" s="1"/>
  <c r="Z66" i="21"/>
  <c r="Y66" i="21"/>
  <c r="X66" i="21"/>
  <c r="W66" i="21"/>
  <c r="F66" i="21"/>
  <c r="D66" i="21"/>
  <c r="C66" i="21"/>
  <c r="AO64" i="21"/>
  <c r="AN64" i="21"/>
  <c r="AL64" i="21"/>
  <c r="AM64" i="21" s="1"/>
  <c r="AJ64" i="21"/>
  <c r="AI64" i="21"/>
  <c r="AH64" i="21"/>
  <c r="AG64" i="21"/>
  <c r="AE64" i="21"/>
  <c r="AD64" i="21"/>
  <c r="AB64" i="21"/>
  <c r="AC64" i="21" s="1"/>
  <c r="Z64" i="21"/>
  <c r="Y64" i="21"/>
  <c r="X64" i="21"/>
  <c r="W64" i="21"/>
  <c r="F64" i="21"/>
  <c r="D64" i="21"/>
  <c r="C64" i="21"/>
  <c r="G67" i="24"/>
  <c r="H67" i="24" s="1"/>
  <c r="I67" i="24" s="1"/>
  <c r="J67" i="24" s="1"/>
  <c r="N67" i="31" s="1"/>
  <c r="G66" i="24"/>
  <c r="H66" i="24" s="1"/>
  <c r="I66" i="24" s="1"/>
  <c r="J66" i="24" s="1"/>
  <c r="N66" i="31" s="1"/>
  <c r="G64" i="24"/>
  <c r="H64" i="24" s="1"/>
  <c r="I64" i="24" s="1"/>
  <c r="J64" i="24" s="1"/>
  <c r="N64" i="31" s="1"/>
  <c r="AR45" i="21" l="1"/>
  <c r="AU45" i="21" s="1"/>
  <c r="AX45" i="21" s="1"/>
  <c r="F45" i="31" s="1"/>
  <c r="AF66" i="21"/>
  <c r="AQ48" i="21"/>
  <c r="AT48" i="21" s="1"/>
  <c r="AW48" i="21" s="1"/>
  <c r="E48" i="31" s="1"/>
  <c r="AS89" i="21"/>
  <c r="AV89" i="21" s="1"/>
  <c r="AY89" i="21" s="1"/>
  <c r="G89" i="31" s="1"/>
  <c r="AR47" i="21"/>
  <c r="AU47" i="21" s="1"/>
  <c r="AX47" i="21" s="1"/>
  <c r="F47" i="31" s="1"/>
  <c r="Q48" i="29"/>
  <c r="R48" i="29" s="1"/>
  <c r="S48" i="29" s="1"/>
  <c r="L48" i="31" s="1"/>
  <c r="N67" i="29"/>
  <c r="O67" i="29" s="1"/>
  <c r="P67" i="29" s="1"/>
  <c r="K67" i="31" s="1"/>
  <c r="AQ45" i="21"/>
  <c r="AT45" i="21" s="1"/>
  <c r="AW45" i="21" s="1"/>
  <c r="E45" i="31" s="1"/>
  <c r="AS105" i="21"/>
  <c r="AV105" i="21" s="1"/>
  <c r="AY105" i="21" s="1"/>
  <c r="G105" i="31" s="1"/>
  <c r="X67" i="22"/>
  <c r="AA67" i="22" s="1"/>
  <c r="AD67" i="22" s="1"/>
  <c r="I67" i="31" s="1"/>
  <c r="O56" i="31"/>
  <c r="P56" i="31" s="1"/>
  <c r="AP64" i="21"/>
  <c r="AA67" i="21"/>
  <c r="O90" i="31"/>
  <c r="P90" i="31" s="1"/>
  <c r="AR46" i="21"/>
  <c r="AU46" i="21" s="1"/>
  <c r="AX46" i="21" s="1"/>
  <c r="F46" i="31" s="1"/>
  <c r="AK66" i="21"/>
  <c r="Q47" i="29"/>
  <c r="R47" i="29" s="1"/>
  <c r="S47" i="29" s="1"/>
  <c r="L47" i="31" s="1"/>
  <c r="T48" i="29"/>
  <c r="U48" i="29" s="1"/>
  <c r="V48" i="29" s="1"/>
  <c r="M48" i="31" s="1"/>
  <c r="Y46" i="22"/>
  <c r="AB46" i="22" s="1"/>
  <c r="AE46" i="22" s="1"/>
  <c r="J46" i="31" s="1"/>
  <c r="Y45" i="22"/>
  <c r="AB45" i="22" s="1"/>
  <c r="AE45" i="22" s="1"/>
  <c r="J45" i="31" s="1"/>
  <c r="T46" i="29"/>
  <c r="U46" i="29" s="1"/>
  <c r="Q46" i="29"/>
  <c r="R46" i="29" s="1"/>
  <c r="S46" i="29" s="1"/>
  <c r="L46" i="31" s="1"/>
  <c r="T45" i="29"/>
  <c r="U45" i="29" s="1"/>
  <c r="V45" i="29" s="1"/>
  <c r="M45" i="31" s="1"/>
  <c r="X66" i="22"/>
  <c r="AA66" i="22" s="1"/>
  <c r="AD66" i="22" s="1"/>
  <c r="I66" i="31" s="1"/>
  <c r="T47" i="29"/>
  <c r="U47" i="29" s="1"/>
  <c r="V47" i="29" s="1"/>
  <c r="M47" i="31" s="1"/>
  <c r="AK64" i="21"/>
  <c r="Q45" i="29"/>
  <c r="R45" i="29" s="1"/>
  <c r="S45" i="29" s="1"/>
  <c r="L45" i="31" s="1"/>
  <c r="AP67" i="21"/>
  <c r="O89" i="31"/>
  <c r="P89" i="31" s="1"/>
  <c r="Z48" i="22"/>
  <c r="AC48" i="22" s="1"/>
  <c r="H48" i="31" s="1"/>
  <c r="Z47" i="22"/>
  <c r="AC47" i="22" s="1"/>
  <c r="H47" i="31" s="1"/>
  <c r="Y47" i="22"/>
  <c r="AB47" i="22" s="1"/>
  <c r="AE47" i="22" s="1"/>
  <c r="J47" i="31" s="1"/>
  <c r="AS47" i="21"/>
  <c r="AV47" i="21" s="1"/>
  <c r="AY47" i="21" s="1"/>
  <c r="G47" i="31" s="1"/>
  <c r="W66" i="22"/>
  <c r="W67" i="22"/>
  <c r="Z67" i="22" s="1"/>
  <c r="AC67" i="22" s="1"/>
  <c r="H67" i="31" s="1"/>
  <c r="X64" i="22"/>
  <c r="AA64" i="22" s="1"/>
  <c r="AD64" i="22" s="1"/>
  <c r="I64" i="31" s="1"/>
  <c r="AU48" i="21"/>
  <c r="AX48" i="21" s="1"/>
  <c r="F48" i="31" s="1"/>
  <c r="AS48" i="21"/>
  <c r="AV48" i="21" s="1"/>
  <c r="AA64" i="21"/>
  <c r="AF67" i="21"/>
  <c r="N66" i="29"/>
  <c r="AA66" i="21"/>
  <c r="AQ66" i="21" s="1"/>
  <c r="AT66" i="21" s="1"/>
  <c r="AW66" i="21" s="1"/>
  <c r="E66" i="31" s="1"/>
  <c r="AK67" i="21"/>
  <c r="N64" i="29"/>
  <c r="W64" i="22"/>
  <c r="Z64" i="22" s="1"/>
  <c r="AC64" i="22" s="1"/>
  <c r="H64" i="31" s="1"/>
  <c r="AF64" i="21"/>
  <c r="AP66" i="21"/>
  <c r="F60" i="21"/>
  <c r="F59" i="21"/>
  <c r="AQ64" i="21" l="1"/>
  <c r="AT64" i="21" s="1"/>
  <c r="AW64" i="21" s="1"/>
  <c r="E64" i="31" s="1"/>
  <c r="AS45" i="21"/>
  <c r="AV45" i="21" s="1"/>
  <c r="AY45" i="21" s="1"/>
  <c r="G45" i="31" s="1"/>
  <c r="AQ67" i="21"/>
  <c r="AT67" i="21" s="1"/>
  <c r="AW67" i="21" s="1"/>
  <c r="E67" i="31" s="1"/>
  <c r="O105" i="31"/>
  <c r="P105" i="31" s="1"/>
  <c r="AS46" i="21"/>
  <c r="AV46" i="21" s="1"/>
  <c r="AY46" i="21" s="1"/>
  <c r="G46" i="31" s="1"/>
  <c r="Y67" i="22"/>
  <c r="AB67" i="22" s="1"/>
  <c r="AE67" i="22" s="1"/>
  <c r="J67" i="31" s="1"/>
  <c r="AR67" i="21"/>
  <c r="AU67" i="21" s="1"/>
  <c r="AX67" i="21" s="1"/>
  <c r="F67" i="31" s="1"/>
  <c r="AR66" i="21"/>
  <c r="AS66" i="21" s="1"/>
  <c r="AV66" i="21" s="1"/>
  <c r="AY66" i="21" s="1"/>
  <c r="G66" i="31" s="1"/>
  <c r="Y66" i="22"/>
  <c r="AB66" i="22" s="1"/>
  <c r="AE66" i="22" s="1"/>
  <c r="J66" i="31" s="1"/>
  <c r="AR64" i="21"/>
  <c r="Z66" i="22"/>
  <c r="AC66" i="22" s="1"/>
  <c r="H66" i="31" s="1"/>
  <c r="Q66" i="29"/>
  <c r="R66" i="29" s="1"/>
  <c r="S66" i="29" s="1"/>
  <c r="L66" i="31" s="1"/>
  <c r="O47" i="31"/>
  <c r="P47" i="31" s="1"/>
  <c r="T67" i="29"/>
  <c r="U67" i="29" s="1"/>
  <c r="V67" i="29" s="1"/>
  <c r="M67" i="31" s="1"/>
  <c r="Q67" i="29"/>
  <c r="R67" i="29" s="1"/>
  <c r="S67" i="29" s="1"/>
  <c r="L67" i="31" s="1"/>
  <c r="O46" i="31"/>
  <c r="P46" i="31" s="1"/>
  <c r="V46" i="29"/>
  <c r="M46" i="31" s="1"/>
  <c r="O45" i="31"/>
  <c r="P45" i="31" s="1"/>
  <c r="AY48" i="21"/>
  <c r="G48" i="31" s="1"/>
  <c r="O48" i="31"/>
  <c r="P48" i="31" s="1"/>
  <c r="Y64" i="22"/>
  <c r="AB64" i="22" s="1"/>
  <c r="AE64" i="22" s="1"/>
  <c r="J64" i="31" s="1"/>
  <c r="Q64" i="29"/>
  <c r="R64" i="29" s="1"/>
  <c r="S64" i="29" s="1"/>
  <c r="L64" i="31" s="1"/>
  <c r="O66" i="29"/>
  <c r="P66" i="29" s="1"/>
  <c r="K66" i="31" s="1"/>
  <c r="T66" i="29"/>
  <c r="U66" i="29" s="1"/>
  <c r="V66" i="29" s="1"/>
  <c r="M66" i="31" s="1"/>
  <c r="T64" i="29"/>
  <c r="U64" i="29" s="1"/>
  <c r="V64" i="29" s="1"/>
  <c r="M64" i="31" s="1"/>
  <c r="O64" i="29"/>
  <c r="P64" i="29" s="1"/>
  <c r="K64" i="31" s="1"/>
  <c r="AS67" i="21" l="1"/>
  <c r="AV67" i="21" s="1"/>
  <c r="AY67" i="21" s="1"/>
  <c r="G67" i="31" s="1"/>
  <c r="AS64" i="21"/>
  <c r="AV64" i="21" s="1"/>
  <c r="AY64" i="21" s="1"/>
  <c r="G64" i="31" s="1"/>
  <c r="AU66" i="21"/>
  <c r="AX66" i="21" s="1"/>
  <c r="F66" i="31" s="1"/>
  <c r="AU64" i="21"/>
  <c r="AX64" i="21" s="1"/>
  <c r="F64" i="31" s="1"/>
  <c r="O66" i="31"/>
  <c r="P66" i="31" s="1"/>
  <c r="O64" i="31"/>
  <c r="P64" i="31" s="1"/>
  <c r="D80" i="31"/>
  <c r="C80" i="31"/>
  <c r="B80" i="31"/>
  <c r="D79" i="31"/>
  <c r="C79" i="31"/>
  <c r="B79" i="31"/>
  <c r="D78" i="31"/>
  <c r="C78" i="31"/>
  <c r="B78" i="31"/>
  <c r="D77" i="31"/>
  <c r="C77" i="31"/>
  <c r="B77" i="31"/>
  <c r="M80" i="29"/>
  <c r="L80" i="29"/>
  <c r="F80" i="29"/>
  <c r="D80" i="29"/>
  <c r="C80" i="29"/>
  <c r="M79" i="29"/>
  <c r="L79" i="29"/>
  <c r="F79" i="29"/>
  <c r="D79" i="29"/>
  <c r="C79" i="29"/>
  <c r="M78" i="29"/>
  <c r="L78" i="29"/>
  <c r="F78" i="29"/>
  <c r="C78" i="29"/>
  <c r="M77" i="29"/>
  <c r="L77" i="29"/>
  <c r="F77" i="29"/>
  <c r="D77" i="29"/>
  <c r="C77" i="29"/>
  <c r="V80" i="22"/>
  <c r="U80" i="22"/>
  <c r="T80" i="22"/>
  <c r="S80" i="22"/>
  <c r="R80" i="22"/>
  <c r="Q80" i="22"/>
  <c r="F80" i="22"/>
  <c r="D80" i="22"/>
  <c r="C80" i="22"/>
  <c r="V79" i="22"/>
  <c r="U79" i="22"/>
  <c r="T79" i="22"/>
  <c r="S79" i="22"/>
  <c r="R79" i="22"/>
  <c r="Q79" i="22"/>
  <c r="F79" i="22"/>
  <c r="D79" i="22"/>
  <c r="C79" i="22"/>
  <c r="V78" i="22"/>
  <c r="U78" i="22"/>
  <c r="T78" i="22"/>
  <c r="S78" i="22"/>
  <c r="R78" i="22"/>
  <c r="Q78" i="22"/>
  <c r="F78" i="22"/>
  <c r="C78" i="22"/>
  <c r="V77" i="22"/>
  <c r="U77" i="22"/>
  <c r="T77" i="22"/>
  <c r="S77" i="22"/>
  <c r="R77" i="22"/>
  <c r="Q77" i="22"/>
  <c r="F77" i="22"/>
  <c r="D77" i="22"/>
  <c r="C77" i="22"/>
  <c r="AO80" i="21"/>
  <c r="AN80" i="21"/>
  <c r="AL80" i="21"/>
  <c r="AM80" i="21" s="1"/>
  <c r="AJ80" i="21"/>
  <c r="AI80" i="21"/>
  <c r="AH80" i="21"/>
  <c r="AG80" i="21"/>
  <c r="AE80" i="21"/>
  <c r="AD80" i="21"/>
  <c r="AB80" i="21"/>
  <c r="AC80" i="21" s="1"/>
  <c r="Z80" i="21"/>
  <c r="Y80" i="21"/>
  <c r="X80" i="21"/>
  <c r="W80" i="21"/>
  <c r="F80" i="21"/>
  <c r="D80" i="21"/>
  <c r="C80" i="21"/>
  <c r="AO79" i="21"/>
  <c r="AN79" i="21"/>
  <c r="AL79" i="21"/>
  <c r="AM79" i="21" s="1"/>
  <c r="AJ79" i="21"/>
  <c r="AI79" i="21"/>
  <c r="AH79" i="21"/>
  <c r="AG79" i="21"/>
  <c r="AE79" i="21"/>
  <c r="AD79" i="21"/>
  <c r="AB79" i="21"/>
  <c r="AC79" i="21" s="1"/>
  <c r="Z79" i="21"/>
  <c r="Y79" i="21"/>
  <c r="X79" i="21"/>
  <c r="W79" i="21"/>
  <c r="F79" i="21"/>
  <c r="D79" i="21"/>
  <c r="C79" i="21"/>
  <c r="AO78" i="21"/>
  <c r="AN78" i="21"/>
  <c r="AL78" i="21"/>
  <c r="AM78" i="21" s="1"/>
  <c r="AJ78" i="21"/>
  <c r="AI78" i="21"/>
  <c r="AH78" i="21"/>
  <c r="AG78" i="21"/>
  <c r="AE78" i="21"/>
  <c r="AD78" i="21"/>
  <c r="AB78" i="21"/>
  <c r="AC78" i="21" s="1"/>
  <c r="Z78" i="21"/>
  <c r="Y78" i="21"/>
  <c r="X78" i="21"/>
  <c r="W78" i="21"/>
  <c r="F78" i="21"/>
  <c r="D78" i="21"/>
  <c r="C78" i="21"/>
  <c r="AO77" i="21"/>
  <c r="AN77" i="21"/>
  <c r="AL77" i="21"/>
  <c r="AM77" i="21" s="1"/>
  <c r="AJ77" i="21"/>
  <c r="AI77" i="21"/>
  <c r="AH77" i="21"/>
  <c r="AG77" i="21"/>
  <c r="AE77" i="21"/>
  <c r="AD77" i="21"/>
  <c r="AB77" i="21"/>
  <c r="AC77" i="21" s="1"/>
  <c r="Z77" i="21"/>
  <c r="Y77" i="21"/>
  <c r="X77" i="21"/>
  <c r="W77" i="21"/>
  <c r="F77" i="21"/>
  <c r="D77" i="21"/>
  <c r="C77" i="21"/>
  <c r="G80" i="24"/>
  <c r="H80" i="24" s="1"/>
  <c r="I80" i="24" s="1"/>
  <c r="J80" i="24" s="1"/>
  <c r="N80" i="31" s="1"/>
  <c r="G79" i="24"/>
  <c r="H79" i="24" s="1"/>
  <c r="I79" i="24" s="1"/>
  <c r="J79" i="24" s="1"/>
  <c r="N79" i="31" s="1"/>
  <c r="G78" i="24"/>
  <c r="H78" i="24" s="1"/>
  <c r="I78" i="24" s="1"/>
  <c r="J78" i="24" s="1"/>
  <c r="N78" i="31" s="1"/>
  <c r="G77" i="24"/>
  <c r="H77" i="24" s="1"/>
  <c r="I77" i="24" s="1"/>
  <c r="J77" i="24" s="1"/>
  <c r="N77" i="31" s="1"/>
  <c r="O67" i="31" l="1"/>
  <c r="P67" i="31" s="1"/>
  <c r="X78" i="22"/>
  <c r="AA78" i="22" s="1"/>
  <c r="AD78" i="22" s="1"/>
  <c r="I78" i="31" s="1"/>
  <c r="X80" i="22"/>
  <c r="AA80" i="22" s="1"/>
  <c r="AD80" i="22" s="1"/>
  <c r="I80" i="31" s="1"/>
  <c r="X79" i="22"/>
  <c r="AA79" i="22" s="1"/>
  <c r="AD79" i="22" s="1"/>
  <c r="I79" i="31" s="1"/>
  <c r="AF80" i="21"/>
  <c r="N77" i="29"/>
  <c r="O77" i="29" s="1"/>
  <c r="P77" i="29" s="1"/>
  <c r="K77" i="31" s="1"/>
  <c r="AA79" i="21"/>
  <c r="AP77" i="21"/>
  <c r="AA80" i="21"/>
  <c r="AQ80" i="21" s="1"/>
  <c r="AT80" i="21" s="1"/>
  <c r="AW80" i="21" s="1"/>
  <c r="E80" i="31" s="1"/>
  <c r="AK78" i="21"/>
  <c r="N79" i="29"/>
  <c r="O79" i="29" s="1"/>
  <c r="P79" i="29" s="1"/>
  <c r="K79" i="31" s="1"/>
  <c r="W77" i="22"/>
  <c r="W78" i="22"/>
  <c r="N78" i="29"/>
  <c r="O78" i="29" s="1"/>
  <c r="P78" i="29" s="1"/>
  <c r="K78" i="31" s="1"/>
  <c r="AF79" i="21"/>
  <c r="AP80" i="21"/>
  <c r="W80" i="22"/>
  <c r="Z80" i="22" s="1"/>
  <c r="AC80" i="22" s="1"/>
  <c r="H80" i="31" s="1"/>
  <c r="N80" i="29"/>
  <c r="X77" i="22"/>
  <c r="AA77" i="22" s="1"/>
  <c r="AD77" i="22" s="1"/>
  <c r="I77" i="31" s="1"/>
  <c r="W79" i="22"/>
  <c r="Y79" i="22" s="1"/>
  <c r="AB79" i="22" s="1"/>
  <c r="AE79" i="22" s="1"/>
  <c r="J79" i="31" s="1"/>
  <c r="AK79" i="21"/>
  <c r="AA77" i="21"/>
  <c r="AF77" i="21"/>
  <c r="AP78" i="21"/>
  <c r="AK80" i="21"/>
  <c r="AK77" i="21"/>
  <c r="AA78" i="21"/>
  <c r="AF78" i="21"/>
  <c r="AP79" i="21"/>
  <c r="Z78" i="22"/>
  <c r="AC78" i="22" s="1"/>
  <c r="H78" i="31" s="1"/>
  <c r="Z77" i="22"/>
  <c r="AC77" i="22" s="1"/>
  <c r="H77" i="31" s="1"/>
  <c r="C16" i="22"/>
  <c r="D16" i="22"/>
  <c r="F16" i="22"/>
  <c r="C17" i="22"/>
  <c r="D17" i="22"/>
  <c r="F17" i="22"/>
  <c r="C18" i="22"/>
  <c r="D18" i="22"/>
  <c r="F18" i="22"/>
  <c r="C19" i="22"/>
  <c r="D19" i="22"/>
  <c r="F19" i="22"/>
  <c r="C20" i="22"/>
  <c r="D20" i="22"/>
  <c r="F20" i="22"/>
  <c r="C21" i="22"/>
  <c r="D21" i="22"/>
  <c r="F21" i="22"/>
  <c r="C22" i="22"/>
  <c r="D22" i="22"/>
  <c r="F22" i="22"/>
  <c r="C23" i="22"/>
  <c r="D23" i="22"/>
  <c r="F23" i="22"/>
  <c r="C24" i="22"/>
  <c r="D24" i="22"/>
  <c r="F24" i="22"/>
  <c r="AQ79" i="21" l="1"/>
  <c r="AT79" i="21" s="1"/>
  <c r="AW79" i="21" s="1"/>
  <c r="E79" i="31" s="1"/>
  <c r="Y78" i="22"/>
  <c r="AB78" i="22" s="1"/>
  <c r="AE78" i="22" s="1"/>
  <c r="J78" i="31" s="1"/>
  <c r="Y80" i="22"/>
  <c r="AB80" i="22" s="1"/>
  <c r="AE80" i="22" s="1"/>
  <c r="J80" i="31" s="1"/>
  <c r="Q80" i="29"/>
  <c r="R80" i="29" s="1"/>
  <c r="S80" i="29" s="1"/>
  <c r="L80" i="31" s="1"/>
  <c r="AR78" i="21"/>
  <c r="AU78" i="21" s="1"/>
  <c r="AX78" i="21" s="1"/>
  <c r="F78" i="31" s="1"/>
  <c r="T78" i="29"/>
  <c r="U78" i="29" s="1"/>
  <c r="V78" i="29" s="1"/>
  <c r="M78" i="31" s="1"/>
  <c r="Q77" i="29"/>
  <c r="R77" i="29" s="1"/>
  <c r="S77" i="29" s="1"/>
  <c r="L77" i="31" s="1"/>
  <c r="Q78" i="29"/>
  <c r="R78" i="29" s="1"/>
  <c r="S78" i="29" s="1"/>
  <c r="L78" i="31" s="1"/>
  <c r="Y77" i="22"/>
  <c r="AB77" i="22" s="1"/>
  <c r="AE77" i="22" s="1"/>
  <c r="J77" i="31" s="1"/>
  <c r="T77" i="29"/>
  <c r="U77" i="29" s="1"/>
  <c r="V77" i="29" s="1"/>
  <c r="M77" i="31" s="1"/>
  <c r="T79" i="29"/>
  <c r="U79" i="29" s="1"/>
  <c r="V79" i="29" s="1"/>
  <c r="M79" i="31" s="1"/>
  <c r="T80" i="29"/>
  <c r="U80" i="29" s="1"/>
  <c r="V80" i="29" s="1"/>
  <c r="M80" i="31" s="1"/>
  <c r="AR77" i="21"/>
  <c r="AU77" i="21" s="1"/>
  <c r="AX77" i="21" s="1"/>
  <c r="F77" i="31" s="1"/>
  <c r="O80" i="29"/>
  <c r="P80" i="29" s="1"/>
  <c r="K80" i="31" s="1"/>
  <c r="Q79" i="29"/>
  <c r="R79" i="29" s="1"/>
  <c r="S79" i="29" s="1"/>
  <c r="L79" i="31" s="1"/>
  <c r="AQ78" i="21"/>
  <c r="AT78" i="21" s="1"/>
  <c r="AW78" i="21" s="1"/>
  <c r="E78" i="31" s="1"/>
  <c r="AR80" i="21"/>
  <c r="Z79" i="22"/>
  <c r="AC79" i="22" s="1"/>
  <c r="H79" i="31" s="1"/>
  <c r="AQ77" i="21"/>
  <c r="AT77" i="21" s="1"/>
  <c r="AW77" i="21" s="1"/>
  <c r="E77" i="31" s="1"/>
  <c r="AR79" i="21"/>
  <c r="D72" i="29"/>
  <c r="AS78" i="21" l="1"/>
  <c r="AV78" i="21" s="1"/>
  <c r="AY78" i="21" s="1"/>
  <c r="G78" i="31" s="1"/>
  <c r="AS77" i="21"/>
  <c r="AV77" i="21" s="1"/>
  <c r="O77" i="31" s="1"/>
  <c r="P77" i="31" s="1"/>
  <c r="AU80" i="21"/>
  <c r="AX80" i="21" s="1"/>
  <c r="F80" i="31" s="1"/>
  <c r="AS80" i="21"/>
  <c r="AV80" i="21" s="1"/>
  <c r="AS79" i="21"/>
  <c r="AV79" i="21" s="1"/>
  <c r="AU79" i="21"/>
  <c r="AX79" i="21" s="1"/>
  <c r="F79" i="31" s="1"/>
  <c r="AY77" i="21"/>
  <c r="G77" i="31" s="1"/>
  <c r="G3" i="24"/>
  <c r="H3" i="24" s="1"/>
  <c r="I3" i="24" s="1"/>
  <c r="J3" i="24" s="1"/>
  <c r="N3" i="31" s="1"/>
  <c r="G4" i="24"/>
  <c r="H4" i="24" s="1"/>
  <c r="I4" i="24" s="1"/>
  <c r="J4" i="24" s="1"/>
  <c r="N4" i="31" s="1"/>
  <c r="G5" i="24"/>
  <c r="H5" i="24" s="1"/>
  <c r="I5" i="24" s="1"/>
  <c r="J5" i="24" s="1"/>
  <c r="N5" i="31" s="1"/>
  <c r="G6" i="24"/>
  <c r="H6" i="24" s="1"/>
  <c r="I6" i="24" s="1"/>
  <c r="J6" i="24" s="1"/>
  <c r="N6" i="31" s="1"/>
  <c r="G7" i="24"/>
  <c r="H7" i="24" s="1"/>
  <c r="I7" i="24" s="1"/>
  <c r="J7" i="24" s="1"/>
  <c r="N7" i="31" s="1"/>
  <c r="G8" i="24"/>
  <c r="H8" i="24" s="1"/>
  <c r="I8" i="24" s="1"/>
  <c r="J8" i="24" s="1"/>
  <c r="N8" i="31" s="1"/>
  <c r="G9" i="24"/>
  <c r="H9" i="24" s="1"/>
  <c r="I9" i="24" s="1"/>
  <c r="J9" i="24" s="1"/>
  <c r="N9" i="31" s="1"/>
  <c r="G10" i="24"/>
  <c r="H10" i="24" s="1"/>
  <c r="I10" i="24" s="1"/>
  <c r="J10" i="24" s="1"/>
  <c r="N10" i="31" s="1"/>
  <c r="G11" i="24"/>
  <c r="H11" i="24" s="1"/>
  <c r="I11" i="24" s="1"/>
  <c r="J11" i="24" s="1"/>
  <c r="N11" i="31" s="1"/>
  <c r="G12" i="24"/>
  <c r="H12" i="24" s="1"/>
  <c r="I12" i="24" s="1"/>
  <c r="J12" i="24" s="1"/>
  <c r="N12" i="31" s="1"/>
  <c r="G13" i="24"/>
  <c r="H13" i="24" s="1"/>
  <c r="I13" i="24" s="1"/>
  <c r="J13" i="24" s="1"/>
  <c r="N13" i="31" s="1"/>
  <c r="G14" i="24"/>
  <c r="H14" i="24" s="1"/>
  <c r="I14" i="24" s="1"/>
  <c r="J14" i="24" s="1"/>
  <c r="N14" i="31" s="1"/>
  <c r="G15" i="24"/>
  <c r="H15" i="24" s="1"/>
  <c r="I15" i="24" s="1"/>
  <c r="J15" i="24" s="1"/>
  <c r="N15" i="31" s="1"/>
  <c r="G16" i="24"/>
  <c r="H16" i="24" s="1"/>
  <c r="I16" i="24" s="1"/>
  <c r="J16" i="24" s="1"/>
  <c r="N16" i="31" s="1"/>
  <c r="G17" i="24"/>
  <c r="H17" i="24" s="1"/>
  <c r="I17" i="24" s="1"/>
  <c r="J17" i="24" s="1"/>
  <c r="N17" i="31" s="1"/>
  <c r="G18" i="24"/>
  <c r="H18" i="24" s="1"/>
  <c r="I18" i="24" s="1"/>
  <c r="J18" i="24" s="1"/>
  <c r="N18" i="31" s="1"/>
  <c r="G19" i="24"/>
  <c r="H19" i="24" s="1"/>
  <c r="I19" i="24" s="1"/>
  <c r="J19" i="24" s="1"/>
  <c r="N19" i="31" s="1"/>
  <c r="G20" i="24"/>
  <c r="H20" i="24" s="1"/>
  <c r="I20" i="24" s="1"/>
  <c r="J20" i="24" s="1"/>
  <c r="N20" i="31" s="1"/>
  <c r="G21" i="24"/>
  <c r="H21" i="24" s="1"/>
  <c r="I21" i="24" s="1"/>
  <c r="J21" i="24" s="1"/>
  <c r="N21" i="31" s="1"/>
  <c r="G22" i="24"/>
  <c r="H22" i="24" s="1"/>
  <c r="I22" i="24" s="1"/>
  <c r="J22" i="24" s="1"/>
  <c r="N22" i="31" s="1"/>
  <c r="G23" i="24"/>
  <c r="H23" i="24" s="1"/>
  <c r="I23" i="24" s="1"/>
  <c r="J23" i="24" s="1"/>
  <c r="N23" i="31" s="1"/>
  <c r="G24" i="24"/>
  <c r="H24" i="24" s="1"/>
  <c r="I24" i="24" s="1"/>
  <c r="J24" i="24" s="1"/>
  <c r="N24" i="31" s="1"/>
  <c r="G25" i="24"/>
  <c r="H25" i="24" s="1"/>
  <c r="I25" i="24" s="1"/>
  <c r="J25" i="24" s="1"/>
  <c r="N25" i="31" s="1"/>
  <c r="G26" i="24"/>
  <c r="H26" i="24" s="1"/>
  <c r="I26" i="24" s="1"/>
  <c r="J26" i="24" s="1"/>
  <c r="N26" i="31" s="1"/>
  <c r="B3" i="31"/>
  <c r="C3" i="31"/>
  <c r="D3" i="31"/>
  <c r="B4" i="31"/>
  <c r="C4" i="31"/>
  <c r="D4" i="31"/>
  <c r="B5" i="31"/>
  <c r="C5" i="31"/>
  <c r="D5" i="31"/>
  <c r="B6" i="31"/>
  <c r="C6" i="31"/>
  <c r="D6" i="31"/>
  <c r="B7" i="31"/>
  <c r="C7" i="31"/>
  <c r="D7" i="31"/>
  <c r="B8" i="31"/>
  <c r="C8" i="31"/>
  <c r="D8" i="31"/>
  <c r="B9" i="31"/>
  <c r="C9" i="31"/>
  <c r="D9" i="31"/>
  <c r="B10" i="31"/>
  <c r="C10" i="31"/>
  <c r="D10" i="31"/>
  <c r="B11" i="31"/>
  <c r="C11" i="31"/>
  <c r="D11" i="31"/>
  <c r="B12" i="31"/>
  <c r="C12" i="31"/>
  <c r="D12" i="31"/>
  <c r="B13" i="31"/>
  <c r="C13" i="31"/>
  <c r="D13" i="31"/>
  <c r="B14" i="31"/>
  <c r="C14" i="31"/>
  <c r="D14" i="31"/>
  <c r="B15" i="31"/>
  <c r="C15" i="31"/>
  <c r="D15" i="31"/>
  <c r="B16" i="31"/>
  <c r="C16" i="31"/>
  <c r="D16" i="31"/>
  <c r="B17" i="31"/>
  <c r="C17" i="31"/>
  <c r="D17" i="31"/>
  <c r="B18" i="31"/>
  <c r="C18" i="31"/>
  <c r="D18" i="31"/>
  <c r="B19" i="31"/>
  <c r="C19" i="31"/>
  <c r="D19" i="31"/>
  <c r="B20" i="31"/>
  <c r="C20" i="31"/>
  <c r="D20" i="31"/>
  <c r="B21" i="31"/>
  <c r="C21" i="31"/>
  <c r="D21" i="31"/>
  <c r="B22" i="31"/>
  <c r="C22" i="31"/>
  <c r="D22" i="31"/>
  <c r="B23" i="31"/>
  <c r="C23" i="31"/>
  <c r="D23" i="31"/>
  <c r="B24" i="31"/>
  <c r="C24" i="31"/>
  <c r="D24" i="31"/>
  <c r="B25" i="31"/>
  <c r="C25" i="31"/>
  <c r="D25" i="31"/>
  <c r="B26" i="31"/>
  <c r="C26" i="31"/>
  <c r="D26" i="31"/>
  <c r="C3" i="29"/>
  <c r="D3" i="29"/>
  <c r="F3" i="29"/>
  <c r="L3" i="29"/>
  <c r="M3" i="29"/>
  <c r="C4" i="29"/>
  <c r="D4" i="29"/>
  <c r="F4" i="29"/>
  <c r="L4" i="29"/>
  <c r="M4" i="29"/>
  <c r="C5" i="29"/>
  <c r="D5" i="29"/>
  <c r="F5" i="29"/>
  <c r="L5" i="29"/>
  <c r="M5" i="29"/>
  <c r="C6" i="29"/>
  <c r="D6" i="29"/>
  <c r="F6" i="29"/>
  <c r="L6" i="29"/>
  <c r="M6" i="29"/>
  <c r="C7" i="29"/>
  <c r="D7" i="29"/>
  <c r="F7" i="29"/>
  <c r="L7" i="29"/>
  <c r="M7" i="29"/>
  <c r="C8" i="29"/>
  <c r="D8" i="29"/>
  <c r="F8" i="29"/>
  <c r="L8" i="29"/>
  <c r="M8" i="29"/>
  <c r="C9" i="29"/>
  <c r="D9" i="29"/>
  <c r="F9" i="29"/>
  <c r="L9" i="29"/>
  <c r="M9" i="29"/>
  <c r="C10" i="29"/>
  <c r="D10" i="29"/>
  <c r="F10" i="29"/>
  <c r="L10" i="29"/>
  <c r="M10" i="29"/>
  <c r="C11" i="29"/>
  <c r="D11" i="29"/>
  <c r="F11" i="29"/>
  <c r="L11" i="29"/>
  <c r="M11" i="29"/>
  <c r="C12" i="29"/>
  <c r="D12" i="29"/>
  <c r="F12" i="29"/>
  <c r="L12" i="29"/>
  <c r="M12" i="29"/>
  <c r="C13" i="29"/>
  <c r="D13" i="29"/>
  <c r="F13" i="29"/>
  <c r="L13" i="29"/>
  <c r="M13" i="29"/>
  <c r="C14" i="29"/>
  <c r="D14" i="29"/>
  <c r="F14" i="29"/>
  <c r="L14" i="29"/>
  <c r="M14" i="29"/>
  <c r="C15" i="29"/>
  <c r="D15" i="29"/>
  <c r="F15" i="29"/>
  <c r="L15" i="29"/>
  <c r="M15" i="29"/>
  <c r="C16" i="29"/>
  <c r="D16" i="29"/>
  <c r="F16" i="29"/>
  <c r="L16" i="29"/>
  <c r="M16" i="29"/>
  <c r="C17" i="29"/>
  <c r="D17" i="29"/>
  <c r="F17" i="29"/>
  <c r="L17" i="29"/>
  <c r="M17" i="29"/>
  <c r="C18" i="29"/>
  <c r="D18" i="29"/>
  <c r="F18" i="29"/>
  <c r="L18" i="29"/>
  <c r="M18" i="29"/>
  <c r="C19" i="29"/>
  <c r="D19" i="29"/>
  <c r="F19" i="29"/>
  <c r="L19" i="29"/>
  <c r="M19" i="29"/>
  <c r="C20" i="29"/>
  <c r="D20" i="29"/>
  <c r="F20" i="29"/>
  <c r="L20" i="29"/>
  <c r="M20" i="29"/>
  <c r="C21" i="29"/>
  <c r="D21" i="29"/>
  <c r="F21" i="29"/>
  <c r="L21" i="29"/>
  <c r="M21" i="29"/>
  <c r="C22" i="29"/>
  <c r="D22" i="29"/>
  <c r="F22" i="29"/>
  <c r="L22" i="29"/>
  <c r="M22" i="29"/>
  <c r="C23" i="29"/>
  <c r="D23" i="29"/>
  <c r="F23" i="29"/>
  <c r="L23" i="29"/>
  <c r="M23" i="29"/>
  <c r="C24" i="29"/>
  <c r="D24" i="29"/>
  <c r="F24" i="29"/>
  <c r="L24" i="29"/>
  <c r="M24" i="29"/>
  <c r="C25" i="29"/>
  <c r="D25" i="29"/>
  <c r="F25" i="29"/>
  <c r="L25" i="29"/>
  <c r="M25" i="29"/>
  <c r="C26" i="29"/>
  <c r="D26" i="29"/>
  <c r="F26" i="29"/>
  <c r="L26" i="29"/>
  <c r="M26" i="29"/>
  <c r="C3" i="22"/>
  <c r="D3" i="22"/>
  <c r="F3" i="22"/>
  <c r="Q3" i="22"/>
  <c r="R3" i="22"/>
  <c r="S3" i="22"/>
  <c r="T3" i="22"/>
  <c r="U3" i="22"/>
  <c r="V3" i="22"/>
  <c r="C4" i="22"/>
  <c r="D4" i="22"/>
  <c r="F4" i="22"/>
  <c r="Q4" i="22"/>
  <c r="R4" i="22"/>
  <c r="S4" i="22"/>
  <c r="T4" i="22"/>
  <c r="U4" i="22"/>
  <c r="V4" i="22"/>
  <c r="C5" i="22"/>
  <c r="D5" i="22"/>
  <c r="F5" i="22"/>
  <c r="Q5" i="22"/>
  <c r="R5" i="22"/>
  <c r="S5" i="22"/>
  <c r="T5" i="22"/>
  <c r="U5" i="22"/>
  <c r="V5" i="22"/>
  <c r="C6" i="22"/>
  <c r="D6" i="22"/>
  <c r="F6" i="22"/>
  <c r="Q6" i="22"/>
  <c r="R6" i="22"/>
  <c r="S6" i="22"/>
  <c r="T6" i="22"/>
  <c r="U6" i="22"/>
  <c r="V6" i="22"/>
  <c r="C7" i="22"/>
  <c r="D7" i="22"/>
  <c r="F7" i="22"/>
  <c r="Q7" i="22"/>
  <c r="R7" i="22"/>
  <c r="S7" i="22"/>
  <c r="T7" i="22"/>
  <c r="U7" i="22"/>
  <c r="V7" i="22"/>
  <c r="C8" i="22"/>
  <c r="D8" i="22"/>
  <c r="F8" i="22"/>
  <c r="Q8" i="22"/>
  <c r="R8" i="22"/>
  <c r="S8" i="22"/>
  <c r="T8" i="22"/>
  <c r="U8" i="22"/>
  <c r="V8" i="22"/>
  <c r="C9" i="22"/>
  <c r="D9" i="22"/>
  <c r="F9" i="22"/>
  <c r="Q9" i="22"/>
  <c r="R9" i="22"/>
  <c r="S9" i="22"/>
  <c r="T9" i="22"/>
  <c r="U9" i="22"/>
  <c r="V9" i="22"/>
  <c r="C10" i="22"/>
  <c r="D10" i="22"/>
  <c r="F10" i="22"/>
  <c r="Q10" i="22"/>
  <c r="R10" i="22"/>
  <c r="S10" i="22"/>
  <c r="T10" i="22"/>
  <c r="U10" i="22"/>
  <c r="V10" i="22"/>
  <c r="C11" i="22"/>
  <c r="D11" i="22"/>
  <c r="F11" i="22"/>
  <c r="Q11" i="22"/>
  <c r="R11" i="22"/>
  <c r="S11" i="22"/>
  <c r="T11" i="22"/>
  <c r="U11" i="22"/>
  <c r="V11" i="22"/>
  <c r="C12" i="22"/>
  <c r="D12" i="22"/>
  <c r="F12" i="22"/>
  <c r="Q12" i="22"/>
  <c r="R12" i="22"/>
  <c r="S12" i="22"/>
  <c r="T12" i="22"/>
  <c r="U12" i="22"/>
  <c r="V12" i="22"/>
  <c r="C13" i="22"/>
  <c r="D13" i="22"/>
  <c r="F13" i="22"/>
  <c r="Q13" i="22"/>
  <c r="R13" i="22"/>
  <c r="S13" i="22"/>
  <c r="T13" i="22"/>
  <c r="U13" i="22"/>
  <c r="V13" i="22"/>
  <c r="C14" i="22"/>
  <c r="D14" i="22"/>
  <c r="F14" i="22"/>
  <c r="Q14" i="22"/>
  <c r="R14" i="22"/>
  <c r="S14" i="22"/>
  <c r="T14" i="22"/>
  <c r="U14" i="22"/>
  <c r="V14" i="22"/>
  <c r="C15" i="22"/>
  <c r="D15" i="22"/>
  <c r="F15" i="22"/>
  <c r="Q15" i="22"/>
  <c r="R15" i="22"/>
  <c r="S15" i="22"/>
  <c r="T15" i="22"/>
  <c r="U15" i="22"/>
  <c r="V15" i="22"/>
  <c r="Q16" i="22"/>
  <c r="R16" i="22"/>
  <c r="S16" i="22"/>
  <c r="T16" i="22"/>
  <c r="U16" i="22"/>
  <c r="V16" i="22"/>
  <c r="Q17" i="22"/>
  <c r="R17" i="22"/>
  <c r="S17" i="22"/>
  <c r="T17" i="22"/>
  <c r="U17" i="22"/>
  <c r="V17" i="22"/>
  <c r="Q18" i="22"/>
  <c r="R18" i="22"/>
  <c r="S18" i="22"/>
  <c r="T18" i="22"/>
  <c r="U18" i="22"/>
  <c r="V18" i="22"/>
  <c r="Q19" i="22"/>
  <c r="R19" i="22"/>
  <c r="S19" i="22"/>
  <c r="T19" i="22"/>
  <c r="U19" i="22"/>
  <c r="V19" i="22"/>
  <c r="Q20" i="22"/>
  <c r="R20" i="22"/>
  <c r="S20" i="22"/>
  <c r="T20" i="22"/>
  <c r="U20" i="22"/>
  <c r="V20" i="22"/>
  <c r="Q21" i="22"/>
  <c r="R21" i="22"/>
  <c r="S21" i="22"/>
  <c r="T21" i="22"/>
  <c r="U21" i="22"/>
  <c r="V21" i="22"/>
  <c r="Q22" i="22"/>
  <c r="R22" i="22"/>
  <c r="S22" i="22"/>
  <c r="T22" i="22"/>
  <c r="U22" i="22"/>
  <c r="V22" i="22"/>
  <c r="Q23" i="22"/>
  <c r="R23" i="22"/>
  <c r="S23" i="22"/>
  <c r="T23" i="22"/>
  <c r="U23" i="22"/>
  <c r="V23" i="22"/>
  <c r="Q24" i="22"/>
  <c r="R24" i="22"/>
  <c r="S24" i="22"/>
  <c r="T24" i="22"/>
  <c r="U24" i="22"/>
  <c r="V24" i="22"/>
  <c r="C25" i="22"/>
  <c r="D25" i="22"/>
  <c r="F25" i="22"/>
  <c r="Q25" i="22"/>
  <c r="R25" i="22"/>
  <c r="S25" i="22"/>
  <c r="T25" i="22"/>
  <c r="U25" i="22"/>
  <c r="V25" i="22"/>
  <c r="C26" i="22"/>
  <c r="D26" i="22"/>
  <c r="F26" i="22"/>
  <c r="Q26" i="22"/>
  <c r="R26" i="22"/>
  <c r="S26" i="22"/>
  <c r="T26" i="22"/>
  <c r="U26" i="22"/>
  <c r="V26" i="22"/>
  <c r="C3" i="21"/>
  <c r="D3" i="21"/>
  <c r="F3" i="21"/>
  <c r="W3" i="21"/>
  <c r="X3" i="21"/>
  <c r="Y3" i="21"/>
  <c r="Z3" i="21"/>
  <c r="AB3" i="21"/>
  <c r="AC3" i="21" s="1"/>
  <c r="AD3" i="21"/>
  <c r="AE3" i="21"/>
  <c r="AG3" i="21"/>
  <c r="AH3" i="21"/>
  <c r="AI3" i="21"/>
  <c r="AJ3" i="21"/>
  <c r="AL3" i="21"/>
  <c r="AM3" i="21" s="1"/>
  <c r="AN3" i="21"/>
  <c r="AO3" i="21"/>
  <c r="C4" i="21"/>
  <c r="D4" i="21"/>
  <c r="F4" i="21"/>
  <c r="W4" i="21"/>
  <c r="X4" i="21"/>
  <c r="Y4" i="21"/>
  <c r="Z4" i="21"/>
  <c r="AB4" i="21"/>
  <c r="AC4" i="21" s="1"/>
  <c r="AD4" i="21"/>
  <c r="AE4" i="21"/>
  <c r="AG4" i="21"/>
  <c r="AH4" i="21"/>
  <c r="AI4" i="21"/>
  <c r="AJ4" i="21"/>
  <c r="AL4" i="21"/>
  <c r="AM4" i="21" s="1"/>
  <c r="AN4" i="21"/>
  <c r="AO4" i="21"/>
  <c r="C5" i="21"/>
  <c r="D5" i="21"/>
  <c r="F5" i="21"/>
  <c r="W5" i="21"/>
  <c r="X5" i="21"/>
  <c r="Y5" i="21"/>
  <c r="Z5" i="21"/>
  <c r="AB5" i="21"/>
  <c r="AC5" i="21" s="1"/>
  <c r="AD5" i="21"/>
  <c r="AE5" i="21"/>
  <c r="AG5" i="21"/>
  <c r="AH5" i="21"/>
  <c r="AI5" i="21"/>
  <c r="AJ5" i="21"/>
  <c r="AL5" i="21"/>
  <c r="AM5" i="21" s="1"/>
  <c r="AN5" i="21"/>
  <c r="AO5" i="21"/>
  <c r="C6" i="21"/>
  <c r="D6" i="21"/>
  <c r="F6" i="21"/>
  <c r="W6" i="21"/>
  <c r="X6" i="21"/>
  <c r="Y6" i="21"/>
  <c r="Z6" i="21"/>
  <c r="AB6" i="21"/>
  <c r="AC6" i="21" s="1"/>
  <c r="AD6" i="21"/>
  <c r="AE6" i="21"/>
  <c r="AG6" i="21"/>
  <c r="AH6" i="21"/>
  <c r="AI6" i="21"/>
  <c r="AJ6" i="21"/>
  <c r="AL6" i="21"/>
  <c r="AM6" i="21" s="1"/>
  <c r="AN6" i="21"/>
  <c r="AO6" i="21"/>
  <c r="C7" i="21"/>
  <c r="D7" i="21"/>
  <c r="F7" i="21"/>
  <c r="W7" i="21"/>
  <c r="X7" i="21"/>
  <c r="Y7" i="21"/>
  <c r="Z7" i="21"/>
  <c r="AB7" i="21"/>
  <c r="AC7" i="21" s="1"/>
  <c r="AD7" i="21"/>
  <c r="AE7" i="21"/>
  <c r="AG7" i="21"/>
  <c r="AH7" i="21"/>
  <c r="AI7" i="21"/>
  <c r="AJ7" i="21"/>
  <c r="AL7" i="21"/>
  <c r="AM7" i="21" s="1"/>
  <c r="AN7" i="21"/>
  <c r="AO7" i="21"/>
  <c r="C8" i="21"/>
  <c r="D8" i="21"/>
  <c r="F8" i="21"/>
  <c r="W8" i="21"/>
  <c r="X8" i="21"/>
  <c r="Y8" i="21"/>
  <c r="Z8" i="21"/>
  <c r="AB8" i="21"/>
  <c r="AC8" i="21" s="1"/>
  <c r="AD8" i="21"/>
  <c r="AE8" i="21"/>
  <c r="AG8" i="21"/>
  <c r="AH8" i="21"/>
  <c r="AI8" i="21"/>
  <c r="AJ8" i="21"/>
  <c r="AL8" i="21"/>
  <c r="AM8" i="21" s="1"/>
  <c r="AN8" i="21"/>
  <c r="AO8" i="21"/>
  <c r="C9" i="21"/>
  <c r="D9" i="21"/>
  <c r="F9" i="21"/>
  <c r="W9" i="21"/>
  <c r="X9" i="21"/>
  <c r="Y9" i="21"/>
  <c r="Z9" i="21"/>
  <c r="AB9" i="21"/>
  <c r="AC9" i="21" s="1"/>
  <c r="AD9" i="21"/>
  <c r="AE9" i="21"/>
  <c r="AG9" i="21"/>
  <c r="AH9" i="21"/>
  <c r="AI9" i="21"/>
  <c r="AJ9" i="21"/>
  <c r="AL9" i="21"/>
  <c r="AM9" i="21" s="1"/>
  <c r="AN9" i="21"/>
  <c r="AO9" i="21"/>
  <c r="C10" i="21"/>
  <c r="D10" i="21"/>
  <c r="F10" i="21"/>
  <c r="W10" i="21"/>
  <c r="X10" i="21"/>
  <c r="Y10" i="21"/>
  <c r="Z10" i="21"/>
  <c r="AB10" i="21"/>
  <c r="AC10" i="21" s="1"/>
  <c r="AD10" i="21"/>
  <c r="AE10" i="21"/>
  <c r="AG10" i="21"/>
  <c r="AH10" i="21"/>
  <c r="AI10" i="21"/>
  <c r="AJ10" i="21"/>
  <c r="AL10" i="21"/>
  <c r="AM10" i="21" s="1"/>
  <c r="AN10" i="21"/>
  <c r="AO10" i="21"/>
  <c r="C11" i="21"/>
  <c r="D11" i="21"/>
  <c r="F11" i="21"/>
  <c r="W11" i="21"/>
  <c r="X11" i="21"/>
  <c r="Y11" i="21"/>
  <c r="Z11" i="21"/>
  <c r="AB11" i="21"/>
  <c r="AC11" i="21" s="1"/>
  <c r="AD11" i="21"/>
  <c r="AE11" i="21"/>
  <c r="AG11" i="21"/>
  <c r="AH11" i="21"/>
  <c r="AI11" i="21"/>
  <c r="AJ11" i="21"/>
  <c r="AL11" i="21"/>
  <c r="AM11" i="21" s="1"/>
  <c r="AN11" i="21"/>
  <c r="AO11" i="21"/>
  <c r="C12" i="21"/>
  <c r="D12" i="21"/>
  <c r="F12" i="21"/>
  <c r="W12" i="21"/>
  <c r="X12" i="21"/>
  <c r="Y12" i="21"/>
  <c r="Z12" i="21"/>
  <c r="AB12" i="21"/>
  <c r="AC12" i="21" s="1"/>
  <c r="AD12" i="21"/>
  <c r="AE12" i="21"/>
  <c r="AG12" i="21"/>
  <c r="AH12" i="21"/>
  <c r="AI12" i="21"/>
  <c r="AJ12" i="21"/>
  <c r="AL12" i="21"/>
  <c r="AM12" i="21" s="1"/>
  <c r="AN12" i="21"/>
  <c r="AO12" i="21"/>
  <c r="C13" i="21"/>
  <c r="D13" i="21"/>
  <c r="F13" i="21"/>
  <c r="W13" i="21"/>
  <c r="X13" i="21"/>
  <c r="Y13" i="21"/>
  <c r="Z13" i="21"/>
  <c r="AB13" i="21"/>
  <c r="AC13" i="21" s="1"/>
  <c r="AD13" i="21"/>
  <c r="AE13" i="21"/>
  <c r="AG13" i="21"/>
  <c r="AH13" i="21"/>
  <c r="AI13" i="21"/>
  <c r="AJ13" i="21"/>
  <c r="AL13" i="21"/>
  <c r="AM13" i="21" s="1"/>
  <c r="AN13" i="21"/>
  <c r="AO13" i="21"/>
  <c r="C14" i="21"/>
  <c r="D14" i="21"/>
  <c r="F14" i="21"/>
  <c r="W14" i="21"/>
  <c r="X14" i="21"/>
  <c r="Y14" i="21"/>
  <c r="Z14" i="21"/>
  <c r="AB14" i="21"/>
  <c r="AC14" i="21" s="1"/>
  <c r="AD14" i="21"/>
  <c r="AE14" i="21"/>
  <c r="AG14" i="21"/>
  <c r="AH14" i="21"/>
  <c r="AI14" i="21"/>
  <c r="AJ14" i="21"/>
  <c r="AL14" i="21"/>
  <c r="AM14" i="21" s="1"/>
  <c r="AN14" i="21"/>
  <c r="AO14" i="21"/>
  <c r="C15" i="21"/>
  <c r="D15" i="21"/>
  <c r="F15" i="21"/>
  <c r="W15" i="21"/>
  <c r="X15" i="21"/>
  <c r="Y15" i="21"/>
  <c r="Z15" i="21"/>
  <c r="AB15" i="21"/>
  <c r="AC15" i="21" s="1"/>
  <c r="AD15" i="21"/>
  <c r="AE15" i="21"/>
  <c r="AG15" i="21"/>
  <c r="AH15" i="21"/>
  <c r="AI15" i="21"/>
  <c r="AJ15" i="21"/>
  <c r="AL15" i="21"/>
  <c r="AM15" i="21" s="1"/>
  <c r="AN15" i="21"/>
  <c r="AO15" i="21"/>
  <c r="C16" i="21"/>
  <c r="D16" i="21"/>
  <c r="F16" i="21"/>
  <c r="W16" i="21"/>
  <c r="X16" i="21"/>
  <c r="Y16" i="21"/>
  <c r="Z16" i="21"/>
  <c r="AB16" i="21"/>
  <c r="AC16" i="21" s="1"/>
  <c r="AD16" i="21"/>
  <c r="AE16" i="21"/>
  <c r="AG16" i="21"/>
  <c r="AH16" i="21"/>
  <c r="AI16" i="21"/>
  <c r="AJ16" i="21"/>
  <c r="AL16" i="21"/>
  <c r="AM16" i="21" s="1"/>
  <c r="AN16" i="21"/>
  <c r="AO16" i="21"/>
  <c r="C17" i="21"/>
  <c r="D17" i="21"/>
  <c r="F17" i="21"/>
  <c r="W17" i="21"/>
  <c r="X17" i="21"/>
  <c r="Y17" i="21"/>
  <c r="Z17" i="21"/>
  <c r="AB17" i="21"/>
  <c r="AC17" i="21" s="1"/>
  <c r="AD17" i="21"/>
  <c r="AE17" i="21"/>
  <c r="AG17" i="21"/>
  <c r="AH17" i="21"/>
  <c r="AI17" i="21"/>
  <c r="AJ17" i="21"/>
  <c r="AL17" i="21"/>
  <c r="AM17" i="21" s="1"/>
  <c r="AN17" i="21"/>
  <c r="AO17" i="21"/>
  <c r="C18" i="21"/>
  <c r="D18" i="21"/>
  <c r="F18" i="21"/>
  <c r="W18" i="21"/>
  <c r="X18" i="21"/>
  <c r="Y18" i="21"/>
  <c r="Z18" i="21"/>
  <c r="AB18" i="21"/>
  <c r="AC18" i="21" s="1"/>
  <c r="AD18" i="21"/>
  <c r="AE18" i="21"/>
  <c r="AG18" i="21"/>
  <c r="AH18" i="21"/>
  <c r="AI18" i="21"/>
  <c r="AJ18" i="21"/>
  <c r="AL18" i="21"/>
  <c r="AM18" i="21" s="1"/>
  <c r="AN18" i="21"/>
  <c r="AO18" i="21"/>
  <c r="C19" i="21"/>
  <c r="D19" i="21"/>
  <c r="F19" i="21"/>
  <c r="W19" i="21"/>
  <c r="X19" i="21"/>
  <c r="Y19" i="21"/>
  <c r="Z19" i="21"/>
  <c r="AB19" i="21"/>
  <c r="AC19" i="21" s="1"/>
  <c r="AD19" i="21"/>
  <c r="AE19" i="21"/>
  <c r="AG19" i="21"/>
  <c r="AH19" i="21"/>
  <c r="AI19" i="21"/>
  <c r="AJ19" i="21"/>
  <c r="AL19" i="21"/>
  <c r="AM19" i="21" s="1"/>
  <c r="AN19" i="21"/>
  <c r="AO19" i="21"/>
  <c r="C20" i="21"/>
  <c r="D20" i="21"/>
  <c r="F20" i="21"/>
  <c r="W20" i="21"/>
  <c r="X20" i="21"/>
  <c r="Y20" i="21"/>
  <c r="Z20" i="21"/>
  <c r="AB20" i="21"/>
  <c r="AC20" i="21" s="1"/>
  <c r="AD20" i="21"/>
  <c r="AE20" i="21"/>
  <c r="AG20" i="21"/>
  <c r="AH20" i="21"/>
  <c r="AI20" i="21"/>
  <c r="AJ20" i="21"/>
  <c r="AL20" i="21"/>
  <c r="AM20" i="21" s="1"/>
  <c r="AN20" i="21"/>
  <c r="AO20" i="21"/>
  <c r="C21" i="21"/>
  <c r="D21" i="21"/>
  <c r="F21" i="21"/>
  <c r="W21" i="21"/>
  <c r="X21" i="21"/>
  <c r="Y21" i="21"/>
  <c r="Z21" i="21"/>
  <c r="AB21" i="21"/>
  <c r="AC21" i="21" s="1"/>
  <c r="AD21" i="21"/>
  <c r="AE21" i="21"/>
  <c r="AG21" i="21"/>
  <c r="AH21" i="21"/>
  <c r="AI21" i="21"/>
  <c r="AJ21" i="21"/>
  <c r="AL21" i="21"/>
  <c r="AM21" i="21" s="1"/>
  <c r="AN21" i="21"/>
  <c r="AO21" i="21"/>
  <c r="C22" i="21"/>
  <c r="D22" i="21"/>
  <c r="F22" i="21"/>
  <c r="W22" i="21"/>
  <c r="X22" i="21"/>
  <c r="Y22" i="21"/>
  <c r="Z22" i="21"/>
  <c r="AB22" i="21"/>
  <c r="AC22" i="21" s="1"/>
  <c r="AD22" i="21"/>
  <c r="AE22" i="21"/>
  <c r="AG22" i="21"/>
  <c r="AH22" i="21"/>
  <c r="AI22" i="21"/>
  <c r="AJ22" i="21"/>
  <c r="AL22" i="21"/>
  <c r="AM22" i="21" s="1"/>
  <c r="AN22" i="21"/>
  <c r="AO22" i="21"/>
  <c r="C23" i="21"/>
  <c r="D23" i="21"/>
  <c r="F23" i="21"/>
  <c r="W23" i="21"/>
  <c r="X23" i="21"/>
  <c r="Y23" i="21"/>
  <c r="Z23" i="21"/>
  <c r="AB23" i="21"/>
  <c r="AC23" i="21" s="1"/>
  <c r="AD23" i="21"/>
  <c r="AE23" i="21"/>
  <c r="AG23" i="21"/>
  <c r="AH23" i="21"/>
  <c r="AI23" i="21"/>
  <c r="AJ23" i="21"/>
  <c r="AL23" i="21"/>
  <c r="AM23" i="21" s="1"/>
  <c r="AN23" i="21"/>
  <c r="AO23" i="21"/>
  <c r="C24" i="21"/>
  <c r="D24" i="21"/>
  <c r="F24" i="21"/>
  <c r="W24" i="21"/>
  <c r="X24" i="21"/>
  <c r="Y24" i="21"/>
  <c r="Z24" i="21"/>
  <c r="AB24" i="21"/>
  <c r="AC24" i="21" s="1"/>
  <c r="AD24" i="21"/>
  <c r="AE24" i="21"/>
  <c r="AG24" i="21"/>
  <c r="AH24" i="21"/>
  <c r="AI24" i="21"/>
  <c r="AJ24" i="21"/>
  <c r="AL24" i="21"/>
  <c r="AM24" i="21" s="1"/>
  <c r="AN24" i="21"/>
  <c r="AO24" i="21"/>
  <c r="C25" i="21"/>
  <c r="D25" i="21"/>
  <c r="F25" i="21"/>
  <c r="W25" i="21"/>
  <c r="X25" i="21"/>
  <c r="Y25" i="21"/>
  <c r="Z25" i="21"/>
  <c r="AB25" i="21"/>
  <c r="AC25" i="21" s="1"/>
  <c r="AD25" i="21"/>
  <c r="AE25" i="21"/>
  <c r="AG25" i="21"/>
  <c r="AH25" i="21"/>
  <c r="AI25" i="21"/>
  <c r="AJ25" i="21"/>
  <c r="AL25" i="21"/>
  <c r="AM25" i="21" s="1"/>
  <c r="AN25" i="21"/>
  <c r="AO25" i="21"/>
  <c r="C26" i="21"/>
  <c r="D26" i="21"/>
  <c r="F26" i="21"/>
  <c r="W26" i="21"/>
  <c r="X26" i="21"/>
  <c r="Y26" i="21"/>
  <c r="Z26" i="21"/>
  <c r="AB26" i="21"/>
  <c r="AC26" i="21" s="1"/>
  <c r="AD26" i="21"/>
  <c r="AE26" i="21"/>
  <c r="AG26" i="21"/>
  <c r="AH26" i="21"/>
  <c r="AI26" i="21"/>
  <c r="AJ26" i="21"/>
  <c r="AL26" i="21"/>
  <c r="AM26" i="21" s="1"/>
  <c r="AN26" i="21"/>
  <c r="AO26" i="21"/>
  <c r="G27" i="24"/>
  <c r="H27" i="24" s="1"/>
  <c r="I27" i="24" s="1"/>
  <c r="J27" i="24" s="1"/>
  <c r="N27" i="31" s="1"/>
  <c r="G28" i="24"/>
  <c r="H28" i="24" s="1"/>
  <c r="I28" i="24" s="1"/>
  <c r="J28" i="24" s="1"/>
  <c r="N28" i="31" s="1"/>
  <c r="G29" i="24"/>
  <c r="H29" i="24" s="1"/>
  <c r="I29" i="24" s="1"/>
  <c r="J29" i="24" s="1"/>
  <c r="N29" i="31" s="1"/>
  <c r="G30" i="24"/>
  <c r="H30" i="24" s="1"/>
  <c r="I30" i="24" s="1"/>
  <c r="J30" i="24" s="1"/>
  <c r="N30" i="31" s="1"/>
  <c r="G31" i="24"/>
  <c r="H31" i="24" s="1"/>
  <c r="I31" i="24" s="1"/>
  <c r="J31" i="24" s="1"/>
  <c r="N31" i="31" s="1"/>
  <c r="G32" i="24"/>
  <c r="H32" i="24" s="1"/>
  <c r="I32" i="24" s="1"/>
  <c r="J32" i="24" s="1"/>
  <c r="N32" i="31" s="1"/>
  <c r="G33" i="24"/>
  <c r="H33" i="24" s="1"/>
  <c r="I33" i="24" s="1"/>
  <c r="J33" i="24" s="1"/>
  <c r="N33" i="31" s="1"/>
  <c r="G34" i="24"/>
  <c r="H34" i="24" s="1"/>
  <c r="I34" i="24" s="1"/>
  <c r="J34" i="24" s="1"/>
  <c r="N34" i="31" s="1"/>
  <c r="G35" i="24"/>
  <c r="H35" i="24" s="1"/>
  <c r="I35" i="24" s="1"/>
  <c r="J35" i="24" s="1"/>
  <c r="N35" i="31" s="1"/>
  <c r="G36" i="24"/>
  <c r="H36" i="24" s="1"/>
  <c r="I36" i="24" s="1"/>
  <c r="J36" i="24" s="1"/>
  <c r="N36" i="31" s="1"/>
  <c r="G37" i="24"/>
  <c r="H37" i="24" s="1"/>
  <c r="I37" i="24" s="1"/>
  <c r="J37" i="24" s="1"/>
  <c r="N37" i="31" s="1"/>
  <c r="G38" i="24"/>
  <c r="H38" i="24" s="1"/>
  <c r="I38" i="24" s="1"/>
  <c r="J38" i="24" s="1"/>
  <c r="N38" i="31" s="1"/>
  <c r="G39" i="24"/>
  <c r="H39" i="24" s="1"/>
  <c r="I39" i="24" s="1"/>
  <c r="J39" i="24" s="1"/>
  <c r="N39" i="31" s="1"/>
  <c r="G40" i="24"/>
  <c r="H40" i="24" s="1"/>
  <c r="I40" i="24" s="1"/>
  <c r="J40" i="24" s="1"/>
  <c r="N40" i="31" s="1"/>
  <c r="G41" i="24"/>
  <c r="H41" i="24" s="1"/>
  <c r="I41" i="24" s="1"/>
  <c r="J41" i="24" s="1"/>
  <c r="N41" i="31" s="1"/>
  <c r="G42" i="24"/>
  <c r="H42" i="24" s="1"/>
  <c r="I42" i="24" s="1"/>
  <c r="J42" i="24" s="1"/>
  <c r="N42" i="31" s="1"/>
  <c r="G43" i="24"/>
  <c r="H43" i="24" s="1"/>
  <c r="I43" i="24" s="1"/>
  <c r="J43" i="24" s="1"/>
  <c r="N43" i="31" s="1"/>
  <c r="B27" i="31"/>
  <c r="C27" i="31"/>
  <c r="D27" i="31"/>
  <c r="B28" i="31"/>
  <c r="C28" i="31"/>
  <c r="B29" i="31"/>
  <c r="C29" i="31"/>
  <c r="D29" i="31"/>
  <c r="B30" i="31"/>
  <c r="C30" i="31"/>
  <c r="D30" i="31"/>
  <c r="B31" i="31"/>
  <c r="C31" i="31"/>
  <c r="D31" i="31"/>
  <c r="B32" i="31"/>
  <c r="C32" i="31"/>
  <c r="D32" i="31"/>
  <c r="B33" i="31"/>
  <c r="C33" i="31"/>
  <c r="D33" i="31"/>
  <c r="B34" i="31"/>
  <c r="C34" i="31"/>
  <c r="D34" i="31"/>
  <c r="B35" i="31"/>
  <c r="C35" i="31"/>
  <c r="D35" i="31"/>
  <c r="B36" i="31"/>
  <c r="C36" i="31"/>
  <c r="D36" i="31"/>
  <c r="B37" i="31"/>
  <c r="C37" i="31"/>
  <c r="D37" i="31"/>
  <c r="B38" i="31"/>
  <c r="C38" i="31"/>
  <c r="D38" i="31"/>
  <c r="B39" i="31"/>
  <c r="C39" i="31"/>
  <c r="D39" i="31"/>
  <c r="B40" i="31"/>
  <c r="C40" i="31"/>
  <c r="D40" i="31"/>
  <c r="B41" i="31"/>
  <c r="C41" i="31"/>
  <c r="D41" i="31"/>
  <c r="B42" i="31"/>
  <c r="C42" i="31"/>
  <c r="D42" i="31"/>
  <c r="B43" i="31"/>
  <c r="C43" i="31"/>
  <c r="D43" i="31"/>
  <c r="C27" i="29"/>
  <c r="D27" i="29"/>
  <c r="F27" i="29"/>
  <c r="L27" i="29"/>
  <c r="M27" i="29"/>
  <c r="C28" i="29"/>
  <c r="D28" i="29"/>
  <c r="L28" i="29"/>
  <c r="M28" i="29"/>
  <c r="C29" i="29"/>
  <c r="D29" i="29"/>
  <c r="L29" i="29"/>
  <c r="M29" i="29"/>
  <c r="C30" i="29"/>
  <c r="D30" i="29"/>
  <c r="F30" i="29"/>
  <c r="L30" i="29"/>
  <c r="M30" i="29"/>
  <c r="C31" i="29"/>
  <c r="D31" i="29"/>
  <c r="F31" i="29"/>
  <c r="L31" i="29"/>
  <c r="M31" i="29"/>
  <c r="C32" i="29"/>
  <c r="D32" i="29"/>
  <c r="F32" i="29"/>
  <c r="L32" i="29"/>
  <c r="M32" i="29"/>
  <c r="C33" i="29"/>
  <c r="D33" i="29"/>
  <c r="F33" i="29"/>
  <c r="L33" i="29"/>
  <c r="M33" i="29"/>
  <c r="C34" i="29"/>
  <c r="D34" i="29"/>
  <c r="F34" i="29"/>
  <c r="L34" i="29"/>
  <c r="M34" i="29"/>
  <c r="C35" i="29"/>
  <c r="D35" i="29"/>
  <c r="F35" i="29"/>
  <c r="L35" i="29"/>
  <c r="M35" i="29"/>
  <c r="C36" i="29"/>
  <c r="D36" i="29"/>
  <c r="F36" i="29"/>
  <c r="L36" i="29"/>
  <c r="M36" i="29"/>
  <c r="C37" i="29"/>
  <c r="D37" i="29"/>
  <c r="F37" i="29"/>
  <c r="L37" i="29"/>
  <c r="M37" i="29"/>
  <c r="C38" i="29"/>
  <c r="D38" i="29"/>
  <c r="F38" i="29"/>
  <c r="L38" i="29"/>
  <c r="M38" i="29"/>
  <c r="C39" i="29"/>
  <c r="D39" i="29"/>
  <c r="F39" i="29"/>
  <c r="L39" i="29"/>
  <c r="M39" i="29"/>
  <c r="C40" i="29"/>
  <c r="D40" i="29"/>
  <c r="F40" i="29"/>
  <c r="L40" i="29"/>
  <c r="M40" i="29"/>
  <c r="C41" i="29"/>
  <c r="D41" i="29"/>
  <c r="F41" i="29"/>
  <c r="L41" i="29"/>
  <c r="M41" i="29"/>
  <c r="C42" i="29"/>
  <c r="D42" i="29"/>
  <c r="F42" i="29"/>
  <c r="L42" i="29"/>
  <c r="M42" i="29"/>
  <c r="C43" i="29"/>
  <c r="D43" i="29"/>
  <c r="F43" i="29"/>
  <c r="L43" i="29"/>
  <c r="M43" i="29"/>
  <c r="C27" i="22"/>
  <c r="D27" i="22"/>
  <c r="F27" i="22"/>
  <c r="Q27" i="22"/>
  <c r="R27" i="22"/>
  <c r="S27" i="22"/>
  <c r="T27" i="22"/>
  <c r="U27" i="22"/>
  <c r="V27" i="22"/>
  <c r="C28" i="22"/>
  <c r="D28" i="22"/>
  <c r="Q28" i="22"/>
  <c r="R28" i="22"/>
  <c r="S28" i="22"/>
  <c r="T28" i="22"/>
  <c r="U28" i="22"/>
  <c r="V28" i="22"/>
  <c r="C29" i="22"/>
  <c r="D29" i="22"/>
  <c r="Q29" i="22"/>
  <c r="R29" i="22"/>
  <c r="S29" i="22"/>
  <c r="T29" i="22"/>
  <c r="U29" i="22"/>
  <c r="V29" i="22"/>
  <c r="C30" i="22"/>
  <c r="D30" i="22"/>
  <c r="Q30" i="22"/>
  <c r="R30" i="22"/>
  <c r="S30" i="22"/>
  <c r="T30" i="22"/>
  <c r="U30" i="22"/>
  <c r="V30" i="22"/>
  <c r="C31" i="22"/>
  <c r="D31" i="22"/>
  <c r="F31" i="22"/>
  <c r="Q31" i="22"/>
  <c r="R31" i="22"/>
  <c r="S31" i="22"/>
  <c r="T31" i="22"/>
  <c r="U31" i="22"/>
  <c r="V31" i="22"/>
  <c r="C32" i="22"/>
  <c r="D32" i="22"/>
  <c r="F32" i="22"/>
  <c r="Q32" i="22"/>
  <c r="R32" i="22"/>
  <c r="S32" i="22"/>
  <c r="T32" i="22"/>
  <c r="U32" i="22"/>
  <c r="V32" i="22"/>
  <c r="C33" i="22"/>
  <c r="D33" i="22"/>
  <c r="F33" i="22"/>
  <c r="Q33" i="22"/>
  <c r="R33" i="22"/>
  <c r="S33" i="22"/>
  <c r="T33" i="22"/>
  <c r="U33" i="22"/>
  <c r="V33" i="22"/>
  <c r="C34" i="22"/>
  <c r="D34" i="22"/>
  <c r="F34" i="22"/>
  <c r="Q34" i="22"/>
  <c r="R34" i="22"/>
  <c r="S34" i="22"/>
  <c r="T34" i="22"/>
  <c r="U34" i="22"/>
  <c r="V34" i="22"/>
  <c r="C35" i="22"/>
  <c r="D35" i="22"/>
  <c r="F35" i="22"/>
  <c r="Q35" i="22"/>
  <c r="R35" i="22"/>
  <c r="S35" i="22"/>
  <c r="T35" i="22"/>
  <c r="U35" i="22"/>
  <c r="V35" i="22"/>
  <c r="C36" i="22"/>
  <c r="D36" i="22"/>
  <c r="F36" i="22"/>
  <c r="Q36" i="22"/>
  <c r="R36" i="22"/>
  <c r="S36" i="22"/>
  <c r="T36" i="22"/>
  <c r="U36" i="22"/>
  <c r="V36" i="22"/>
  <c r="C37" i="22"/>
  <c r="D37" i="22"/>
  <c r="F37" i="22"/>
  <c r="Q37" i="22"/>
  <c r="R37" i="22"/>
  <c r="S37" i="22"/>
  <c r="T37" i="22"/>
  <c r="U37" i="22"/>
  <c r="V37" i="22"/>
  <c r="C38" i="22"/>
  <c r="D38" i="22"/>
  <c r="F38" i="22"/>
  <c r="Q38" i="22"/>
  <c r="R38" i="22"/>
  <c r="S38" i="22"/>
  <c r="T38" i="22"/>
  <c r="U38" i="22"/>
  <c r="V38" i="22"/>
  <c r="C39" i="22"/>
  <c r="D39" i="22"/>
  <c r="F39" i="22"/>
  <c r="Q39" i="22"/>
  <c r="R39" i="22"/>
  <c r="S39" i="22"/>
  <c r="T39" i="22"/>
  <c r="U39" i="22"/>
  <c r="V39" i="22"/>
  <c r="C40" i="22"/>
  <c r="D40" i="22"/>
  <c r="F40" i="22"/>
  <c r="Q40" i="22"/>
  <c r="R40" i="22"/>
  <c r="S40" i="22"/>
  <c r="T40" i="22"/>
  <c r="U40" i="22"/>
  <c r="V40" i="22"/>
  <c r="C41" i="22"/>
  <c r="D41" i="22"/>
  <c r="F41" i="22"/>
  <c r="Q41" i="22"/>
  <c r="R41" i="22"/>
  <c r="S41" i="22"/>
  <c r="T41" i="22"/>
  <c r="U41" i="22"/>
  <c r="V41" i="22"/>
  <c r="C42" i="22"/>
  <c r="D42" i="22"/>
  <c r="F42" i="22"/>
  <c r="Q42" i="22"/>
  <c r="R42" i="22"/>
  <c r="S42" i="22"/>
  <c r="T42" i="22"/>
  <c r="U42" i="22"/>
  <c r="V42" i="22"/>
  <c r="C43" i="22"/>
  <c r="D43" i="22"/>
  <c r="F43" i="22"/>
  <c r="Q43" i="22"/>
  <c r="R43" i="22"/>
  <c r="S43" i="22"/>
  <c r="T43" i="22"/>
  <c r="U43" i="22"/>
  <c r="V43" i="22"/>
  <c r="C27" i="21"/>
  <c r="D27" i="21"/>
  <c r="F27" i="21"/>
  <c r="W27" i="21"/>
  <c r="X27" i="21"/>
  <c r="Y27" i="21"/>
  <c r="Z27" i="21"/>
  <c r="AB27" i="21"/>
  <c r="AC27" i="21" s="1"/>
  <c r="AD27" i="21"/>
  <c r="AE27" i="21"/>
  <c r="AG27" i="21"/>
  <c r="AH27" i="21"/>
  <c r="AI27" i="21"/>
  <c r="AJ27" i="21"/>
  <c r="AL27" i="21"/>
  <c r="AM27" i="21" s="1"/>
  <c r="AN27" i="21"/>
  <c r="AO27" i="21"/>
  <c r="C28" i="21"/>
  <c r="D28" i="21"/>
  <c r="W28" i="21"/>
  <c r="X28" i="21"/>
  <c r="Y28" i="21"/>
  <c r="Z28" i="21"/>
  <c r="AB28" i="21"/>
  <c r="AC28" i="21" s="1"/>
  <c r="AD28" i="21"/>
  <c r="AE28" i="21"/>
  <c r="AG28" i="21"/>
  <c r="AH28" i="21"/>
  <c r="AI28" i="21"/>
  <c r="AJ28" i="21"/>
  <c r="AL28" i="21"/>
  <c r="AM28" i="21" s="1"/>
  <c r="AN28" i="21"/>
  <c r="AO28" i="21"/>
  <c r="C29" i="21"/>
  <c r="D29" i="21"/>
  <c r="W29" i="21"/>
  <c r="X29" i="21"/>
  <c r="Y29" i="21"/>
  <c r="Z29" i="21"/>
  <c r="AB29" i="21"/>
  <c r="AC29" i="21" s="1"/>
  <c r="AD29" i="21"/>
  <c r="AE29" i="21"/>
  <c r="AG29" i="21"/>
  <c r="AH29" i="21"/>
  <c r="AI29" i="21"/>
  <c r="AJ29" i="21"/>
  <c r="AL29" i="21"/>
  <c r="AM29" i="21" s="1"/>
  <c r="AN29" i="21"/>
  <c r="AO29" i="21"/>
  <c r="C30" i="21"/>
  <c r="D30" i="21"/>
  <c r="W30" i="21"/>
  <c r="X30" i="21"/>
  <c r="Y30" i="21"/>
  <c r="Z30" i="21"/>
  <c r="AB30" i="21"/>
  <c r="AC30" i="21" s="1"/>
  <c r="AD30" i="21"/>
  <c r="AE30" i="21"/>
  <c r="AG30" i="21"/>
  <c r="AH30" i="21"/>
  <c r="AI30" i="21"/>
  <c r="AJ30" i="21"/>
  <c r="AL30" i="21"/>
  <c r="AM30" i="21" s="1"/>
  <c r="AN30" i="21"/>
  <c r="AO30" i="21"/>
  <c r="C31" i="21"/>
  <c r="D31" i="21"/>
  <c r="F31" i="21"/>
  <c r="W31" i="21"/>
  <c r="X31" i="21"/>
  <c r="Y31" i="21"/>
  <c r="Z31" i="21"/>
  <c r="AB31" i="21"/>
  <c r="AC31" i="21" s="1"/>
  <c r="AD31" i="21"/>
  <c r="AE31" i="21"/>
  <c r="AG31" i="21"/>
  <c r="AH31" i="21"/>
  <c r="AI31" i="21"/>
  <c r="AJ31" i="21"/>
  <c r="AL31" i="21"/>
  <c r="AM31" i="21" s="1"/>
  <c r="AN31" i="21"/>
  <c r="AO31" i="21"/>
  <c r="C32" i="21"/>
  <c r="D32" i="21"/>
  <c r="F32" i="21"/>
  <c r="W32" i="21"/>
  <c r="X32" i="21"/>
  <c r="Y32" i="21"/>
  <c r="Z32" i="21"/>
  <c r="AB32" i="21"/>
  <c r="AC32" i="21" s="1"/>
  <c r="AD32" i="21"/>
  <c r="AE32" i="21"/>
  <c r="AG32" i="21"/>
  <c r="AH32" i="21"/>
  <c r="AI32" i="21"/>
  <c r="AJ32" i="21"/>
  <c r="AL32" i="21"/>
  <c r="AM32" i="21" s="1"/>
  <c r="AN32" i="21"/>
  <c r="AO32" i="21"/>
  <c r="C33" i="21"/>
  <c r="D33" i="21"/>
  <c r="F33" i="21"/>
  <c r="W33" i="21"/>
  <c r="X33" i="21"/>
  <c r="Y33" i="21"/>
  <c r="Z33" i="21"/>
  <c r="AB33" i="21"/>
  <c r="AC33" i="21" s="1"/>
  <c r="AD33" i="21"/>
  <c r="AE33" i="21"/>
  <c r="AG33" i="21"/>
  <c r="AH33" i="21"/>
  <c r="AI33" i="21"/>
  <c r="AJ33" i="21"/>
  <c r="AL33" i="21"/>
  <c r="AM33" i="21" s="1"/>
  <c r="AN33" i="21"/>
  <c r="AO33" i="21"/>
  <c r="C34" i="21"/>
  <c r="D34" i="21"/>
  <c r="F34" i="21"/>
  <c r="W34" i="21"/>
  <c r="X34" i="21"/>
  <c r="Y34" i="21"/>
  <c r="Z34" i="21"/>
  <c r="AB34" i="21"/>
  <c r="AC34" i="21" s="1"/>
  <c r="AD34" i="21"/>
  <c r="AE34" i="21"/>
  <c r="AG34" i="21"/>
  <c r="AH34" i="21"/>
  <c r="AI34" i="21"/>
  <c r="AJ34" i="21"/>
  <c r="AL34" i="21"/>
  <c r="AM34" i="21" s="1"/>
  <c r="AN34" i="21"/>
  <c r="AO34" i="21"/>
  <c r="C35" i="21"/>
  <c r="D35" i="21"/>
  <c r="F35" i="21"/>
  <c r="W35" i="21"/>
  <c r="X35" i="21"/>
  <c r="Y35" i="21"/>
  <c r="Z35" i="21"/>
  <c r="AB35" i="21"/>
  <c r="AC35" i="21" s="1"/>
  <c r="AD35" i="21"/>
  <c r="AE35" i="21"/>
  <c r="AG35" i="21"/>
  <c r="AH35" i="21"/>
  <c r="AI35" i="21"/>
  <c r="AJ35" i="21"/>
  <c r="AL35" i="21"/>
  <c r="AM35" i="21" s="1"/>
  <c r="AN35" i="21"/>
  <c r="AO35" i="21"/>
  <c r="C36" i="21"/>
  <c r="D36" i="21"/>
  <c r="F36" i="21"/>
  <c r="W36" i="21"/>
  <c r="X36" i="21"/>
  <c r="Y36" i="21"/>
  <c r="Z36" i="21"/>
  <c r="AB36" i="21"/>
  <c r="AC36" i="21" s="1"/>
  <c r="AD36" i="21"/>
  <c r="AE36" i="21"/>
  <c r="AG36" i="21"/>
  <c r="AH36" i="21"/>
  <c r="AI36" i="21"/>
  <c r="AJ36" i="21"/>
  <c r="AL36" i="21"/>
  <c r="AM36" i="21" s="1"/>
  <c r="AN36" i="21"/>
  <c r="AO36" i="21"/>
  <c r="C37" i="21"/>
  <c r="D37" i="21"/>
  <c r="F37" i="21"/>
  <c r="W37" i="21"/>
  <c r="X37" i="21"/>
  <c r="Y37" i="21"/>
  <c r="Z37" i="21"/>
  <c r="AB37" i="21"/>
  <c r="AC37" i="21" s="1"/>
  <c r="AD37" i="21"/>
  <c r="AE37" i="21"/>
  <c r="AG37" i="21"/>
  <c r="AH37" i="21"/>
  <c r="AI37" i="21"/>
  <c r="AJ37" i="21"/>
  <c r="AL37" i="21"/>
  <c r="AM37" i="21" s="1"/>
  <c r="AN37" i="21"/>
  <c r="AO37" i="21"/>
  <c r="C38" i="21"/>
  <c r="D38" i="21"/>
  <c r="F38" i="21"/>
  <c r="W38" i="21"/>
  <c r="X38" i="21"/>
  <c r="Y38" i="21"/>
  <c r="Z38" i="21"/>
  <c r="AB38" i="21"/>
  <c r="AC38" i="21" s="1"/>
  <c r="AD38" i="21"/>
  <c r="AE38" i="21"/>
  <c r="AG38" i="21"/>
  <c r="AH38" i="21"/>
  <c r="AI38" i="21"/>
  <c r="AJ38" i="21"/>
  <c r="AL38" i="21"/>
  <c r="AM38" i="21" s="1"/>
  <c r="AN38" i="21"/>
  <c r="AO38" i="21"/>
  <c r="C39" i="21"/>
  <c r="D39" i="21"/>
  <c r="F39" i="21"/>
  <c r="W39" i="21"/>
  <c r="X39" i="21"/>
  <c r="Y39" i="21"/>
  <c r="Z39" i="21"/>
  <c r="AB39" i="21"/>
  <c r="AC39" i="21" s="1"/>
  <c r="AD39" i="21"/>
  <c r="AE39" i="21"/>
  <c r="AG39" i="21"/>
  <c r="AH39" i="21"/>
  <c r="AI39" i="21"/>
  <c r="AJ39" i="21"/>
  <c r="AL39" i="21"/>
  <c r="AM39" i="21" s="1"/>
  <c r="AN39" i="21"/>
  <c r="AO39" i="21"/>
  <c r="C40" i="21"/>
  <c r="D40" i="21"/>
  <c r="F40" i="21"/>
  <c r="W40" i="21"/>
  <c r="X40" i="21"/>
  <c r="Y40" i="21"/>
  <c r="Z40" i="21"/>
  <c r="AB40" i="21"/>
  <c r="AC40" i="21" s="1"/>
  <c r="AD40" i="21"/>
  <c r="AE40" i="21"/>
  <c r="AG40" i="21"/>
  <c r="AH40" i="21"/>
  <c r="AI40" i="21"/>
  <c r="AJ40" i="21"/>
  <c r="AL40" i="21"/>
  <c r="AM40" i="21" s="1"/>
  <c r="AN40" i="21"/>
  <c r="AO40" i="21"/>
  <c r="C41" i="21"/>
  <c r="D41" i="21"/>
  <c r="F41" i="21"/>
  <c r="W41" i="21"/>
  <c r="X41" i="21"/>
  <c r="Y41" i="21"/>
  <c r="Z41" i="21"/>
  <c r="AB41" i="21"/>
  <c r="AC41" i="21" s="1"/>
  <c r="AD41" i="21"/>
  <c r="AE41" i="21"/>
  <c r="AG41" i="21"/>
  <c r="AH41" i="21"/>
  <c r="AI41" i="21"/>
  <c r="AJ41" i="21"/>
  <c r="AL41" i="21"/>
  <c r="AM41" i="21" s="1"/>
  <c r="AN41" i="21"/>
  <c r="AO41" i="21"/>
  <c r="C42" i="21"/>
  <c r="D42" i="21"/>
  <c r="F42" i="21"/>
  <c r="W42" i="21"/>
  <c r="X42" i="21"/>
  <c r="Y42" i="21"/>
  <c r="Z42" i="21"/>
  <c r="AB42" i="21"/>
  <c r="AC42" i="21" s="1"/>
  <c r="AD42" i="21"/>
  <c r="AE42" i="21"/>
  <c r="AG42" i="21"/>
  <c r="AH42" i="21"/>
  <c r="AI42" i="21"/>
  <c r="AJ42" i="21"/>
  <c r="AL42" i="21"/>
  <c r="AM42" i="21" s="1"/>
  <c r="AN42" i="21"/>
  <c r="AO42" i="21"/>
  <c r="C43" i="21"/>
  <c r="D43" i="21"/>
  <c r="F43" i="21"/>
  <c r="W43" i="21"/>
  <c r="X43" i="21"/>
  <c r="Y43" i="21"/>
  <c r="Z43" i="21"/>
  <c r="AB43" i="21"/>
  <c r="AC43" i="21" s="1"/>
  <c r="AD43" i="21"/>
  <c r="AE43" i="21"/>
  <c r="AG43" i="21"/>
  <c r="AH43" i="21"/>
  <c r="AI43" i="21"/>
  <c r="AJ43" i="21"/>
  <c r="AL43" i="21"/>
  <c r="AM43" i="21" s="1"/>
  <c r="AN43" i="21"/>
  <c r="AO43" i="21"/>
  <c r="G49" i="24"/>
  <c r="H49" i="24" s="1"/>
  <c r="I49" i="24" s="1"/>
  <c r="J49" i="24" s="1"/>
  <c r="N49" i="31" s="1"/>
  <c r="G50" i="24"/>
  <c r="H50" i="24" s="1"/>
  <c r="I50" i="24" s="1"/>
  <c r="J50" i="24" s="1"/>
  <c r="N50" i="31" s="1"/>
  <c r="G51" i="24"/>
  <c r="H51" i="24" s="1"/>
  <c r="I51" i="24" s="1"/>
  <c r="J51" i="24" s="1"/>
  <c r="N51" i="31" s="1"/>
  <c r="G52" i="24"/>
  <c r="H52" i="24" s="1"/>
  <c r="I52" i="24" s="1"/>
  <c r="J52" i="24" s="1"/>
  <c r="N52" i="31" s="1"/>
  <c r="G53" i="24"/>
  <c r="H53" i="24" s="1"/>
  <c r="I53" i="24" s="1"/>
  <c r="J53" i="24" s="1"/>
  <c r="N53" i="31" s="1"/>
  <c r="G54" i="24"/>
  <c r="H54" i="24" s="1"/>
  <c r="I54" i="24" s="1"/>
  <c r="J54" i="24" s="1"/>
  <c r="N54" i="31" s="1"/>
  <c r="G55" i="24"/>
  <c r="H55" i="24" s="1"/>
  <c r="I55" i="24" s="1"/>
  <c r="J55" i="24" s="1"/>
  <c r="N55" i="31" s="1"/>
  <c r="G58" i="24"/>
  <c r="H58" i="24" s="1"/>
  <c r="I58" i="24" s="1"/>
  <c r="J58" i="24" s="1"/>
  <c r="N58" i="31" s="1"/>
  <c r="B49" i="31"/>
  <c r="C49" i="31"/>
  <c r="D49" i="31"/>
  <c r="B50" i="31"/>
  <c r="C50" i="31"/>
  <c r="D50" i="31"/>
  <c r="B51" i="31"/>
  <c r="C51" i="31"/>
  <c r="D51" i="31"/>
  <c r="B52" i="31"/>
  <c r="C52" i="31"/>
  <c r="D52" i="31"/>
  <c r="B53" i="31"/>
  <c r="C53" i="31"/>
  <c r="D53" i="31"/>
  <c r="B54" i="31"/>
  <c r="C54" i="31"/>
  <c r="D54" i="31"/>
  <c r="B55" i="31"/>
  <c r="C55" i="31"/>
  <c r="D55" i="31"/>
  <c r="B58" i="31"/>
  <c r="C58" i="31"/>
  <c r="D58" i="31"/>
  <c r="C49" i="29"/>
  <c r="D49" i="29"/>
  <c r="F49" i="29"/>
  <c r="L49" i="29"/>
  <c r="M49" i="29"/>
  <c r="C50" i="29"/>
  <c r="D50" i="29"/>
  <c r="F50" i="29"/>
  <c r="L50" i="29"/>
  <c r="M50" i="29"/>
  <c r="C51" i="29"/>
  <c r="D51" i="29"/>
  <c r="F51" i="29"/>
  <c r="L51" i="29"/>
  <c r="M51" i="29"/>
  <c r="C52" i="29"/>
  <c r="D52" i="29"/>
  <c r="F52" i="29"/>
  <c r="L52" i="29"/>
  <c r="M52" i="29"/>
  <c r="C53" i="29"/>
  <c r="D53" i="29"/>
  <c r="F53" i="29"/>
  <c r="L53" i="29"/>
  <c r="M53" i="29"/>
  <c r="C54" i="29"/>
  <c r="D54" i="29"/>
  <c r="F54" i="29"/>
  <c r="L54" i="29"/>
  <c r="M54" i="29"/>
  <c r="C55" i="29"/>
  <c r="D55" i="29"/>
  <c r="F55" i="29"/>
  <c r="L55" i="29"/>
  <c r="M55" i="29"/>
  <c r="C58" i="29"/>
  <c r="D58" i="29"/>
  <c r="F58" i="29"/>
  <c r="L58" i="29"/>
  <c r="M58" i="29"/>
  <c r="C49" i="22"/>
  <c r="D49" i="22"/>
  <c r="F49" i="22"/>
  <c r="Q49" i="22"/>
  <c r="R49" i="22"/>
  <c r="S49" i="22"/>
  <c r="T49" i="22"/>
  <c r="U49" i="22"/>
  <c r="V49" i="22"/>
  <c r="C50" i="22"/>
  <c r="D50" i="22"/>
  <c r="F50" i="22"/>
  <c r="Q50" i="22"/>
  <c r="R50" i="22"/>
  <c r="S50" i="22"/>
  <c r="T50" i="22"/>
  <c r="U50" i="22"/>
  <c r="V50" i="22"/>
  <c r="C51" i="22"/>
  <c r="D51" i="22"/>
  <c r="F51" i="22"/>
  <c r="Q51" i="22"/>
  <c r="R51" i="22"/>
  <c r="S51" i="22"/>
  <c r="T51" i="22"/>
  <c r="U51" i="22"/>
  <c r="V51" i="22"/>
  <c r="C52" i="22"/>
  <c r="D52" i="22"/>
  <c r="F52" i="22"/>
  <c r="Q52" i="22"/>
  <c r="R52" i="22"/>
  <c r="S52" i="22"/>
  <c r="T52" i="22"/>
  <c r="U52" i="22"/>
  <c r="V52" i="22"/>
  <c r="C53" i="22"/>
  <c r="D53" i="22"/>
  <c r="F53" i="22"/>
  <c r="Q53" i="22"/>
  <c r="R53" i="22"/>
  <c r="S53" i="22"/>
  <c r="T53" i="22"/>
  <c r="U53" i="22"/>
  <c r="V53" i="22"/>
  <c r="C54" i="22"/>
  <c r="D54" i="22"/>
  <c r="F54" i="22"/>
  <c r="Q54" i="22"/>
  <c r="R54" i="22"/>
  <c r="S54" i="22"/>
  <c r="T54" i="22"/>
  <c r="U54" i="22"/>
  <c r="V54" i="22"/>
  <c r="C55" i="22"/>
  <c r="D55" i="22"/>
  <c r="F55" i="22"/>
  <c r="Q55" i="22"/>
  <c r="R55" i="22"/>
  <c r="S55" i="22"/>
  <c r="T55" i="22"/>
  <c r="U55" i="22"/>
  <c r="V55" i="22"/>
  <c r="C58" i="22"/>
  <c r="D58" i="22"/>
  <c r="F58" i="22"/>
  <c r="Q58" i="22"/>
  <c r="R58" i="22"/>
  <c r="S58" i="22"/>
  <c r="T58" i="22"/>
  <c r="U58" i="22"/>
  <c r="V58" i="22"/>
  <c r="C49" i="21"/>
  <c r="D49" i="21"/>
  <c r="F49" i="21"/>
  <c r="W49" i="21"/>
  <c r="X49" i="21"/>
  <c r="Y49" i="21"/>
  <c r="Z49" i="21"/>
  <c r="AB49" i="21"/>
  <c r="AC49" i="21" s="1"/>
  <c r="AD49" i="21"/>
  <c r="AE49" i="21"/>
  <c r="AG49" i="21"/>
  <c r="AH49" i="21"/>
  <c r="AI49" i="21"/>
  <c r="AJ49" i="21"/>
  <c r="AL49" i="21"/>
  <c r="AM49" i="21" s="1"/>
  <c r="AN49" i="21"/>
  <c r="AO49" i="21"/>
  <c r="C50" i="21"/>
  <c r="D50" i="21"/>
  <c r="F50" i="21"/>
  <c r="W50" i="21"/>
  <c r="X50" i="21"/>
  <c r="Y50" i="21"/>
  <c r="Z50" i="21"/>
  <c r="AB50" i="21"/>
  <c r="AC50" i="21" s="1"/>
  <c r="AD50" i="21"/>
  <c r="AE50" i="21"/>
  <c r="AG50" i="21"/>
  <c r="AH50" i="21"/>
  <c r="AI50" i="21"/>
  <c r="AJ50" i="21"/>
  <c r="AL50" i="21"/>
  <c r="AM50" i="21" s="1"/>
  <c r="AN50" i="21"/>
  <c r="AO50" i="21"/>
  <c r="C51" i="21"/>
  <c r="D51" i="21"/>
  <c r="F51" i="21"/>
  <c r="W51" i="21"/>
  <c r="X51" i="21"/>
  <c r="Y51" i="21"/>
  <c r="Z51" i="21"/>
  <c r="AB51" i="21"/>
  <c r="AC51" i="21" s="1"/>
  <c r="AD51" i="21"/>
  <c r="AE51" i="21"/>
  <c r="AG51" i="21"/>
  <c r="AH51" i="21"/>
  <c r="AI51" i="21"/>
  <c r="AJ51" i="21"/>
  <c r="AL51" i="21"/>
  <c r="AM51" i="21" s="1"/>
  <c r="AN51" i="21"/>
  <c r="AO51" i="21"/>
  <c r="C52" i="21"/>
  <c r="D52" i="21"/>
  <c r="F52" i="21"/>
  <c r="W52" i="21"/>
  <c r="X52" i="21"/>
  <c r="Y52" i="21"/>
  <c r="Z52" i="21"/>
  <c r="AB52" i="21"/>
  <c r="AC52" i="21" s="1"/>
  <c r="AD52" i="21"/>
  <c r="AE52" i="21"/>
  <c r="AG52" i="21"/>
  <c r="AH52" i="21"/>
  <c r="AI52" i="21"/>
  <c r="AJ52" i="21"/>
  <c r="AL52" i="21"/>
  <c r="AM52" i="21" s="1"/>
  <c r="AN52" i="21"/>
  <c r="AO52" i="21"/>
  <c r="C53" i="21"/>
  <c r="D53" i="21"/>
  <c r="F53" i="21"/>
  <c r="W53" i="21"/>
  <c r="X53" i="21"/>
  <c r="Y53" i="21"/>
  <c r="Z53" i="21"/>
  <c r="AB53" i="21"/>
  <c r="AC53" i="21" s="1"/>
  <c r="AD53" i="21"/>
  <c r="AE53" i="21"/>
  <c r="AG53" i="21"/>
  <c r="AH53" i="21"/>
  <c r="AI53" i="21"/>
  <c r="AJ53" i="21"/>
  <c r="AL53" i="21"/>
  <c r="AM53" i="21" s="1"/>
  <c r="AN53" i="21"/>
  <c r="AO53" i="21"/>
  <c r="C54" i="21"/>
  <c r="D54" i="21"/>
  <c r="F54" i="21"/>
  <c r="W54" i="21"/>
  <c r="X54" i="21"/>
  <c r="Y54" i="21"/>
  <c r="Z54" i="21"/>
  <c r="AB54" i="21"/>
  <c r="AC54" i="21" s="1"/>
  <c r="AD54" i="21"/>
  <c r="AE54" i="21"/>
  <c r="AG54" i="21"/>
  <c r="AH54" i="21"/>
  <c r="AI54" i="21"/>
  <c r="AJ54" i="21"/>
  <c r="AL54" i="21"/>
  <c r="AM54" i="21" s="1"/>
  <c r="AN54" i="21"/>
  <c r="AO54" i="21"/>
  <c r="C55" i="21"/>
  <c r="D55" i="21"/>
  <c r="F55" i="21"/>
  <c r="W55" i="21"/>
  <c r="X55" i="21"/>
  <c r="Y55" i="21"/>
  <c r="Z55" i="21"/>
  <c r="AB55" i="21"/>
  <c r="AC55" i="21" s="1"/>
  <c r="AD55" i="21"/>
  <c r="AE55" i="21"/>
  <c r="AG55" i="21"/>
  <c r="AH55" i="21"/>
  <c r="AI55" i="21"/>
  <c r="AJ55" i="21"/>
  <c r="AL55" i="21"/>
  <c r="AM55" i="21" s="1"/>
  <c r="AN55" i="21"/>
  <c r="AO55" i="21"/>
  <c r="C58" i="21"/>
  <c r="D58" i="21"/>
  <c r="F58" i="21"/>
  <c r="W58" i="21"/>
  <c r="X58" i="21"/>
  <c r="Y58" i="21"/>
  <c r="Z58" i="21"/>
  <c r="AB58" i="21"/>
  <c r="AC58" i="21" s="1"/>
  <c r="AD58" i="21"/>
  <c r="AE58" i="21"/>
  <c r="AG58" i="21"/>
  <c r="AH58" i="21"/>
  <c r="AI58" i="21"/>
  <c r="AJ58" i="21"/>
  <c r="AL58" i="21"/>
  <c r="AM58" i="21" s="1"/>
  <c r="AN58" i="21"/>
  <c r="AO58" i="21"/>
  <c r="G61" i="24"/>
  <c r="H61" i="24" s="1"/>
  <c r="I61" i="24" s="1"/>
  <c r="J61" i="24" s="1"/>
  <c r="N61" i="31" s="1"/>
  <c r="G62" i="24"/>
  <c r="H62" i="24" s="1"/>
  <c r="I62" i="24" s="1"/>
  <c r="J62" i="24" s="1"/>
  <c r="N62" i="31" s="1"/>
  <c r="G63" i="24"/>
  <c r="H63" i="24" s="1"/>
  <c r="I63" i="24" s="1"/>
  <c r="J63" i="24" s="1"/>
  <c r="N63" i="31" s="1"/>
  <c r="G68" i="24"/>
  <c r="H68" i="24" s="1"/>
  <c r="I68" i="24" s="1"/>
  <c r="J68" i="24" s="1"/>
  <c r="N68" i="31" s="1"/>
  <c r="G69" i="24"/>
  <c r="H69" i="24" s="1"/>
  <c r="I69" i="24" s="1"/>
  <c r="J69" i="24" s="1"/>
  <c r="N69" i="31" s="1"/>
  <c r="G70" i="24"/>
  <c r="H70" i="24" s="1"/>
  <c r="I70" i="24" s="1"/>
  <c r="J70" i="24" s="1"/>
  <c r="N70" i="31" s="1"/>
  <c r="G71" i="24"/>
  <c r="H71" i="24" s="1"/>
  <c r="I71" i="24" s="1"/>
  <c r="J71" i="24" s="1"/>
  <c r="N71" i="31" s="1"/>
  <c r="G72" i="24"/>
  <c r="H72" i="24" s="1"/>
  <c r="I72" i="24" s="1"/>
  <c r="J72" i="24" s="1"/>
  <c r="N72" i="31" s="1"/>
  <c r="G73" i="24"/>
  <c r="H73" i="24" s="1"/>
  <c r="I73" i="24" s="1"/>
  <c r="J73" i="24" s="1"/>
  <c r="N73" i="31" s="1"/>
  <c r="G74" i="24"/>
  <c r="H74" i="24" s="1"/>
  <c r="I74" i="24" s="1"/>
  <c r="J74" i="24" s="1"/>
  <c r="N74" i="31" s="1"/>
  <c r="G75" i="24"/>
  <c r="H75" i="24" s="1"/>
  <c r="I75" i="24" s="1"/>
  <c r="J75" i="24" s="1"/>
  <c r="N75" i="31" s="1"/>
  <c r="G76" i="24"/>
  <c r="H76" i="24" s="1"/>
  <c r="I76" i="24" s="1"/>
  <c r="J76" i="24" s="1"/>
  <c r="N76" i="31" s="1"/>
  <c r="G81" i="24"/>
  <c r="H81" i="24" s="1"/>
  <c r="I81" i="24" s="1"/>
  <c r="J81" i="24" s="1"/>
  <c r="N81" i="31" s="1"/>
  <c r="G82" i="24"/>
  <c r="H82" i="24" s="1"/>
  <c r="I82" i="24" s="1"/>
  <c r="J82" i="24" s="1"/>
  <c r="N82" i="31" s="1"/>
  <c r="G83" i="24"/>
  <c r="H83" i="24" s="1"/>
  <c r="I83" i="24" s="1"/>
  <c r="J83" i="24" s="1"/>
  <c r="N83" i="31" s="1"/>
  <c r="B61" i="31"/>
  <c r="C61" i="31"/>
  <c r="D61" i="31"/>
  <c r="B62" i="31"/>
  <c r="C62" i="31"/>
  <c r="D62" i="31"/>
  <c r="B63" i="31"/>
  <c r="C63" i="31"/>
  <c r="D63" i="31"/>
  <c r="B72" i="31"/>
  <c r="C72" i="31"/>
  <c r="D72" i="31"/>
  <c r="B73" i="31"/>
  <c r="C73" i="31"/>
  <c r="D73" i="31"/>
  <c r="B74" i="31"/>
  <c r="C74" i="31"/>
  <c r="D74" i="31"/>
  <c r="B75" i="31"/>
  <c r="C75" i="31"/>
  <c r="D75" i="31"/>
  <c r="B76" i="31"/>
  <c r="C76" i="31"/>
  <c r="D76" i="31"/>
  <c r="B81" i="31"/>
  <c r="C81" i="31"/>
  <c r="D81" i="31"/>
  <c r="B82" i="31"/>
  <c r="C82" i="31"/>
  <c r="D82" i="31"/>
  <c r="B83" i="31"/>
  <c r="C83" i="31"/>
  <c r="D83" i="31"/>
  <c r="C61" i="29"/>
  <c r="D61" i="29"/>
  <c r="F61" i="29"/>
  <c r="L61" i="29"/>
  <c r="M61" i="29"/>
  <c r="C62" i="29"/>
  <c r="D62" i="29"/>
  <c r="F62" i="29"/>
  <c r="L62" i="29"/>
  <c r="M62" i="29"/>
  <c r="C63" i="29"/>
  <c r="D63" i="29"/>
  <c r="F63" i="29"/>
  <c r="L63" i="29"/>
  <c r="M63" i="29"/>
  <c r="C68" i="29"/>
  <c r="D68" i="29"/>
  <c r="F68" i="29"/>
  <c r="L68" i="29"/>
  <c r="M68" i="29"/>
  <c r="C69" i="29"/>
  <c r="D69" i="29"/>
  <c r="F69" i="29"/>
  <c r="L69" i="29"/>
  <c r="M69" i="29"/>
  <c r="C70" i="29"/>
  <c r="D70" i="29"/>
  <c r="F70" i="29"/>
  <c r="L70" i="29"/>
  <c r="M70" i="29"/>
  <c r="C71" i="29"/>
  <c r="D71" i="29"/>
  <c r="F71" i="29"/>
  <c r="L71" i="29"/>
  <c r="M71" i="29"/>
  <c r="C72" i="29"/>
  <c r="F72" i="29"/>
  <c r="L72" i="29"/>
  <c r="M72" i="29"/>
  <c r="C73" i="29"/>
  <c r="D73" i="29"/>
  <c r="F73" i="29"/>
  <c r="L73" i="29"/>
  <c r="M73" i="29"/>
  <c r="C74" i="29"/>
  <c r="D74" i="29"/>
  <c r="F74" i="29"/>
  <c r="L74" i="29"/>
  <c r="M74" i="29"/>
  <c r="C75" i="29"/>
  <c r="D75" i="29"/>
  <c r="F75" i="29"/>
  <c r="L75" i="29"/>
  <c r="M75" i="29"/>
  <c r="C76" i="29"/>
  <c r="D76" i="29"/>
  <c r="F76" i="29"/>
  <c r="L76" i="29"/>
  <c r="M76" i="29"/>
  <c r="C81" i="29"/>
  <c r="D81" i="29"/>
  <c r="F81" i="29"/>
  <c r="L81" i="29"/>
  <c r="M81" i="29"/>
  <c r="C82" i="29"/>
  <c r="D82" i="29"/>
  <c r="F82" i="29"/>
  <c r="L82" i="29"/>
  <c r="M82" i="29"/>
  <c r="C83" i="29"/>
  <c r="D83" i="29"/>
  <c r="F83" i="29"/>
  <c r="L83" i="29"/>
  <c r="M83" i="29"/>
  <c r="C61" i="22"/>
  <c r="D61" i="22"/>
  <c r="F61" i="22"/>
  <c r="Q61" i="22"/>
  <c r="R61" i="22"/>
  <c r="S61" i="22"/>
  <c r="T61" i="22"/>
  <c r="U61" i="22"/>
  <c r="V61" i="22"/>
  <c r="C62" i="22"/>
  <c r="D62" i="22"/>
  <c r="F62" i="22"/>
  <c r="Q62" i="22"/>
  <c r="R62" i="22"/>
  <c r="S62" i="22"/>
  <c r="T62" i="22"/>
  <c r="U62" i="22"/>
  <c r="V62" i="22"/>
  <c r="C63" i="22"/>
  <c r="D63" i="22"/>
  <c r="F63" i="22"/>
  <c r="Q63" i="22"/>
  <c r="R63" i="22"/>
  <c r="S63" i="22"/>
  <c r="T63" i="22"/>
  <c r="U63" i="22"/>
  <c r="V63" i="22"/>
  <c r="C68" i="22"/>
  <c r="D68" i="22"/>
  <c r="F68" i="22"/>
  <c r="Q68" i="22"/>
  <c r="R68" i="22"/>
  <c r="S68" i="22"/>
  <c r="T68" i="22"/>
  <c r="U68" i="22"/>
  <c r="V68" i="22"/>
  <c r="C69" i="22"/>
  <c r="D69" i="22"/>
  <c r="F69" i="22"/>
  <c r="Q69" i="22"/>
  <c r="R69" i="22"/>
  <c r="S69" i="22"/>
  <c r="T69" i="22"/>
  <c r="U69" i="22"/>
  <c r="V69" i="22"/>
  <c r="C70" i="22"/>
  <c r="D70" i="22"/>
  <c r="F70" i="22"/>
  <c r="Q70" i="22"/>
  <c r="R70" i="22"/>
  <c r="S70" i="22"/>
  <c r="T70" i="22"/>
  <c r="U70" i="22"/>
  <c r="V70" i="22"/>
  <c r="C71" i="22"/>
  <c r="D71" i="22"/>
  <c r="F71" i="22"/>
  <c r="Q71" i="22"/>
  <c r="R71" i="22"/>
  <c r="S71" i="22"/>
  <c r="T71" i="22"/>
  <c r="U71" i="22"/>
  <c r="V71" i="22"/>
  <c r="C72" i="22"/>
  <c r="D72" i="22"/>
  <c r="F72" i="22"/>
  <c r="Q72" i="22"/>
  <c r="R72" i="22"/>
  <c r="S72" i="22"/>
  <c r="T72" i="22"/>
  <c r="U72" i="22"/>
  <c r="V72" i="22"/>
  <c r="C73" i="22"/>
  <c r="D73" i="22"/>
  <c r="F73" i="22"/>
  <c r="Q73" i="22"/>
  <c r="R73" i="22"/>
  <c r="S73" i="22"/>
  <c r="T73" i="22"/>
  <c r="U73" i="22"/>
  <c r="V73" i="22"/>
  <c r="C74" i="22"/>
  <c r="D74" i="22"/>
  <c r="F74" i="22"/>
  <c r="Q74" i="22"/>
  <c r="R74" i="22"/>
  <c r="S74" i="22"/>
  <c r="T74" i="22"/>
  <c r="U74" i="22"/>
  <c r="V74" i="22"/>
  <c r="C75" i="22"/>
  <c r="D75" i="22"/>
  <c r="F75" i="22"/>
  <c r="Q75" i="22"/>
  <c r="R75" i="22"/>
  <c r="S75" i="22"/>
  <c r="T75" i="22"/>
  <c r="U75" i="22"/>
  <c r="V75" i="22"/>
  <c r="C76" i="22"/>
  <c r="D76" i="22"/>
  <c r="F76" i="22"/>
  <c r="Q76" i="22"/>
  <c r="R76" i="22"/>
  <c r="S76" i="22"/>
  <c r="T76" i="22"/>
  <c r="U76" i="22"/>
  <c r="V76" i="22"/>
  <c r="C81" i="22"/>
  <c r="D81" i="22"/>
  <c r="F81" i="22"/>
  <c r="Q81" i="22"/>
  <c r="R81" i="22"/>
  <c r="S81" i="22"/>
  <c r="T81" i="22"/>
  <c r="U81" i="22"/>
  <c r="V81" i="22"/>
  <c r="C82" i="22"/>
  <c r="D82" i="22"/>
  <c r="F82" i="22"/>
  <c r="Q82" i="22"/>
  <c r="R82" i="22"/>
  <c r="S82" i="22"/>
  <c r="T82" i="22"/>
  <c r="U82" i="22"/>
  <c r="V82" i="22"/>
  <c r="C83" i="22"/>
  <c r="D83" i="22"/>
  <c r="F83" i="22"/>
  <c r="Q83" i="22"/>
  <c r="R83" i="22"/>
  <c r="S83" i="22"/>
  <c r="T83" i="22"/>
  <c r="U83" i="22"/>
  <c r="V83" i="22"/>
  <c r="C61" i="21"/>
  <c r="D61" i="21"/>
  <c r="F61" i="21"/>
  <c r="W61" i="21"/>
  <c r="X61" i="21"/>
  <c r="Y61" i="21"/>
  <c r="Z61" i="21"/>
  <c r="AB61" i="21"/>
  <c r="AC61" i="21" s="1"/>
  <c r="AD61" i="21"/>
  <c r="AE61" i="21"/>
  <c r="AG61" i="21"/>
  <c r="AH61" i="21"/>
  <c r="AI61" i="21"/>
  <c r="AJ61" i="21"/>
  <c r="AL61" i="21"/>
  <c r="AM61" i="21" s="1"/>
  <c r="AN61" i="21"/>
  <c r="AO61" i="21"/>
  <c r="C62" i="21"/>
  <c r="D62" i="21"/>
  <c r="F62" i="21"/>
  <c r="W62" i="21"/>
  <c r="X62" i="21"/>
  <c r="Y62" i="21"/>
  <c r="Z62" i="21"/>
  <c r="AB62" i="21"/>
  <c r="AC62" i="21" s="1"/>
  <c r="AD62" i="21"/>
  <c r="AE62" i="21"/>
  <c r="AG62" i="21"/>
  <c r="AH62" i="21"/>
  <c r="AI62" i="21"/>
  <c r="AJ62" i="21"/>
  <c r="AL62" i="21"/>
  <c r="AM62" i="21" s="1"/>
  <c r="AN62" i="21"/>
  <c r="AO62" i="21"/>
  <c r="C63" i="21"/>
  <c r="D63" i="21"/>
  <c r="F63" i="21"/>
  <c r="W63" i="21"/>
  <c r="X63" i="21"/>
  <c r="Y63" i="21"/>
  <c r="Z63" i="21"/>
  <c r="AB63" i="21"/>
  <c r="AC63" i="21" s="1"/>
  <c r="AD63" i="21"/>
  <c r="AE63" i="21"/>
  <c r="AG63" i="21"/>
  <c r="AH63" i="21"/>
  <c r="AI63" i="21"/>
  <c r="AJ63" i="21"/>
  <c r="AL63" i="21"/>
  <c r="AM63" i="21" s="1"/>
  <c r="AN63" i="21"/>
  <c r="AO63" i="21"/>
  <c r="C68" i="21"/>
  <c r="D68" i="21"/>
  <c r="F68" i="21"/>
  <c r="W68" i="21"/>
  <c r="X68" i="21"/>
  <c r="Y68" i="21"/>
  <c r="Z68" i="21"/>
  <c r="AB68" i="21"/>
  <c r="AC68" i="21" s="1"/>
  <c r="AD68" i="21"/>
  <c r="AE68" i="21"/>
  <c r="AG68" i="21"/>
  <c r="AH68" i="21"/>
  <c r="AI68" i="21"/>
  <c r="AJ68" i="21"/>
  <c r="AL68" i="21"/>
  <c r="AM68" i="21" s="1"/>
  <c r="AN68" i="21"/>
  <c r="AO68" i="21"/>
  <c r="C69" i="21"/>
  <c r="D69" i="21"/>
  <c r="F69" i="21"/>
  <c r="W69" i="21"/>
  <c r="X69" i="21"/>
  <c r="Y69" i="21"/>
  <c r="Z69" i="21"/>
  <c r="AB69" i="21"/>
  <c r="AC69" i="21" s="1"/>
  <c r="AD69" i="21"/>
  <c r="AE69" i="21"/>
  <c r="AG69" i="21"/>
  <c r="AH69" i="21"/>
  <c r="AI69" i="21"/>
  <c r="AJ69" i="21"/>
  <c r="AL69" i="21"/>
  <c r="AM69" i="21" s="1"/>
  <c r="AN69" i="21"/>
  <c r="AO69" i="21"/>
  <c r="C70" i="21"/>
  <c r="D70" i="21"/>
  <c r="F70" i="21"/>
  <c r="W70" i="21"/>
  <c r="X70" i="21"/>
  <c r="Y70" i="21"/>
  <c r="Z70" i="21"/>
  <c r="AB70" i="21"/>
  <c r="AC70" i="21" s="1"/>
  <c r="AD70" i="21"/>
  <c r="AE70" i="21"/>
  <c r="AG70" i="21"/>
  <c r="AH70" i="21"/>
  <c r="AI70" i="21"/>
  <c r="AJ70" i="21"/>
  <c r="AL70" i="21"/>
  <c r="AM70" i="21" s="1"/>
  <c r="AN70" i="21"/>
  <c r="AO70" i="21"/>
  <c r="C71" i="21"/>
  <c r="D71" i="21"/>
  <c r="F71" i="21"/>
  <c r="W71" i="21"/>
  <c r="X71" i="21"/>
  <c r="Y71" i="21"/>
  <c r="Z71" i="21"/>
  <c r="AB71" i="21"/>
  <c r="AC71" i="21" s="1"/>
  <c r="AD71" i="21"/>
  <c r="AE71" i="21"/>
  <c r="AG71" i="21"/>
  <c r="AH71" i="21"/>
  <c r="AI71" i="21"/>
  <c r="AJ71" i="21"/>
  <c r="AL71" i="21"/>
  <c r="AM71" i="21" s="1"/>
  <c r="AN71" i="21"/>
  <c r="AO71" i="21"/>
  <c r="C72" i="21"/>
  <c r="D72" i="21"/>
  <c r="F72" i="21"/>
  <c r="W72" i="21"/>
  <c r="X72" i="21"/>
  <c r="Y72" i="21"/>
  <c r="Z72" i="21"/>
  <c r="AB72" i="21"/>
  <c r="AC72" i="21" s="1"/>
  <c r="AD72" i="21"/>
  <c r="AE72" i="21"/>
  <c r="AG72" i="21"/>
  <c r="AH72" i="21"/>
  <c r="AI72" i="21"/>
  <c r="AJ72" i="21"/>
  <c r="AL72" i="21"/>
  <c r="AM72" i="21" s="1"/>
  <c r="AN72" i="21"/>
  <c r="AO72" i="21"/>
  <c r="C73" i="21"/>
  <c r="D73" i="21"/>
  <c r="F73" i="21"/>
  <c r="W73" i="21"/>
  <c r="X73" i="21"/>
  <c r="Y73" i="21"/>
  <c r="Z73" i="21"/>
  <c r="AB73" i="21"/>
  <c r="AC73" i="21" s="1"/>
  <c r="AD73" i="21"/>
  <c r="AE73" i="21"/>
  <c r="AG73" i="21"/>
  <c r="AH73" i="21"/>
  <c r="AI73" i="21"/>
  <c r="AJ73" i="21"/>
  <c r="AL73" i="21"/>
  <c r="AM73" i="21" s="1"/>
  <c r="AN73" i="21"/>
  <c r="AO73" i="21"/>
  <c r="C74" i="21"/>
  <c r="D74" i="21"/>
  <c r="F74" i="21"/>
  <c r="W74" i="21"/>
  <c r="X74" i="21"/>
  <c r="Y74" i="21"/>
  <c r="Z74" i="21"/>
  <c r="AB74" i="21"/>
  <c r="AC74" i="21" s="1"/>
  <c r="AD74" i="21"/>
  <c r="AE74" i="21"/>
  <c r="AG74" i="21"/>
  <c r="AH74" i="21"/>
  <c r="AI74" i="21"/>
  <c r="AJ74" i="21"/>
  <c r="AL74" i="21"/>
  <c r="AM74" i="21" s="1"/>
  <c r="AN74" i="21"/>
  <c r="AO74" i="21"/>
  <c r="C75" i="21"/>
  <c r="D75" i="21"/>
  <c r="F75" i="21"/>
  <c r="W75" i="21"/>
  <c r="X75" i="21"/>
  <c r="Y75" i="21"/>
  <c r="Z75" i="21"/>
  <c r="AB75" i="21"/>
  <c r="AC75" i="21" s="1"/>
  <c r="AD75" i="21"/>
  <c r="AE75" i="21"/>
  <c r="AG75" i="21"/>
  <c r="AH75" i="21"/>
  <c r="AI75" i="21"/>
  <c r="AJ75" i="21"/>
  <c r="AL75" i="21"/>
  <c r="AM75" i="21" s="1"/>
  <c r="AN75" i="21"/>
  <c r="AO75" i="21"/>
  <c r="C76" i="21"/>
  <c r="D76" i="21"/>
  <c r="F76" i="21"/>
  <c r="W76" i="21"/>
  <c r="X76" i="21"/>
  <c r="Y76" i="21"/>
  <c r="Z76" i="21"/>
  <c r="AB76" i="21"/>
  <c r="AC76" i="21" s="1"/>
  <c r="AD76" i="21"/>
  <c r="AE76" i="21"/>
  <c r="AG76" i="21"/>
  <c r="AH76" i="21"/>
  <c r="AI76" i="21"/>
  <c r="AJ76" i="21"/>
  <c r="AL76" i="21"/>
  <c r="AM76" i="21" s="1"/>
  <c r="AN76" i="21"/>
  <c r="AO76" i="21"/>
  <c r="C81" i="21"/>
  <c r="D81" i="21"/>
  <c r="F81" i="21"/>
  <c r="W81" i="21"/>
  <c r="X81" i="21"/>
  <c r="Y81" i="21"/>
  <c r="Z81" i="21"/>
  <c r="AB81" i="21"/>
  <c r="AC81" i="21" s="1"/>
  <c r="AD81" i="21"/>
  <c r="AE81" i="21"/>
  <c r="AG81" i="21"/>
  <c r="AH81" i="21"/>
  <c r="AI81" i="21"/>
  <c r="AJ81" i="21"/>
  <c r="AL81" i="21"/>
  <c r="AM81" i="21" s="1"/>
  <c r="AN81" i="21"/>
  <c r="AO81" i="21"/>
  <c r="C82" i="21"/>
  <c r="D82" i="21"/>
  <c r="F82" i="21"/>
  <c r="W82" i="21"/>
  <c r="X82" i="21"/>
  <c r="Y82" i="21"/>
  <c r="Z82" i="21"/>
  <c r="AB82" i="21"/>
  <c r="AC82" i="21" s="1"/>
  <c r="AD82" i="21"/>
  <c r="AE82" i="21"/>
  <c r="AG82" i="21"/>
  <c r="AH82" i="21"/>
  <c r="AI82" i="21"/>
  <c r="AJ82" i="21"/>
  <c r="AL82" i="21"/>
  <c r="AM82" i="21" s="1"/>
  <c r="AN82" i="21"/>
  <c r="AO82" i="21"/>
  <c r="C83" i="21"/>
  <c r="D83" i="21"/>
  <c r="F83" i="21"/>
  <c r="W83" i="21"/>
  <c r="X83" i="21"/>
  <c r="Y83" i="21"/>
  <c r="Z83" i="21"/>
  <c r="AB83" i="21"/>
  <c r="AC83" i="21" s="1"/>
  <c r="AD83" i="21"/>
  <c r="AE83" i="21"/>
  <c r="AG83" i="21"/>
  <c r="AH83" i="21"/>
  <c r="AI83" i="21"/>
  <c r="AJ83" i="21"/>
  <c r="AL83" i="21"/>
  <c r="AM83" i="21" s="1"/>
  <c r="AN83" i="21"/>
  <c r="AO83" i="21"/>
  <c r="G86" i="24"/>
  <c r="H86" i="24" s="1"/>
  <c r="I86" i="24" s="1"/>
  <c r="J86" i="24" s="1"/>
  <c r="N86" i="31" s="1"/>
  <c r="G87" i="24"/>
  <c r="H87" i="24" s="1"/>
  <c r="I87" i="24" s="1"/>
  <c r="J87" i="24" s="1"/>
  <c r="N87" i="31" s="1"/>
  <c r="G88" i="24"/>
  <c r="H88" i="24" s="1"/>
  <c r="I88" i="24" s="1"/>
  <c r="J88" i="24" s="1"/>
  <c r="N88" i="31" s="1"/>
  <c r="G91" i="24"/>
  <c r="H91" i="24" s="1"/>
  <c r="I91" i="24" s="1"/>
  <c r="J91" i="24" s="1"/>
  <c r="N91" i="31" s="1"/>
  <c r="G92" i="24"/>
  <c r="H92" i="24" s="1"/>
  <c r="I92" i="24" s="1"/>
  <c r="J92" i="24" s="1"/>
  <c r="N92" i="31" s="1"/>
  <c r="G93" i="24"/>
  <c r="H93" i="24" s="1"/>
  <c r="I93" i="24" s="1"/>
  <c r="J93" i="24" s="1"/>
  <c r="N93" i="31" s="1"/>
  <c r="G94" i="24"/>
  <c r="H94" i="24" s="1"/>
  <c r="I94" i="24" s="1"/>
  <c r="J94" i="24" s="1"/>
  <c r="N94" i="31" s="1"/>
  <c r="G95" i="24"/>
  <c r="H95" i="24" s="1"/>
  <c r="I95" i="24" s="1"/>
  <c r="J95" i="24" s="1"/>
  <c r="N95" i="31" s="1"/>
  <c r="G96" i="24"/>
  <c r="H96" i="24" s="1"/>
  <c r="I96" i="24" s="1"/>
  <c r="J96" i="24" s="1"/>
  <c r="N96" i="31" s="1"/>
  <c r="G97" i="24"/>
  <c r="H97" i="24" s="1"/>
  <c r="I97" i="24" s="1"/>
  <c r="J97" i="24" s="1"/>
  <c r="N97" i="31" s="1"/>
  <c r="G99" i="24"/>
  <c r="H99" i="24" s="1"/>
  <c r="I99" i="24" s="1"/>
  <c r="J99" i="24" s="1"/>
  <c r="N99" i="31" s="1"/>
  <c r="G100" i="24"/>
  <c r="H100" i="24" s="1"/>
  <c r="I100" i="24" s="1"/>
  <c r="J100" i="24" s="1"/>
  <c r="N100" i="31" s="1"/>
  <c r="G101" i="24"/>
  <c r="H101" i="24" s="1"/>
  <c r="I101" i="24" s="1"/>
  <c r="J101" i="24" s="1"/>
  <c r="N101" i="31" s="1"/>
  <c r="G102" i="24"/>
  <c r="H102" i="24" s="1"/>
  <c r="I102" i="24" s="1"/>
  <c r="J102" i="24" s="1"/>
  <c r="N102" i="31" s="1"/>
  <c r="G103" i="24"/>
  <c r="H103" i="24" s="1"/>
  <c r="I103" i="24" s="1"/>
  <c r="J103" i="24" s="1"/>
  <c r="N103" i="31" s="1"/>
  <c r="G104" i="24"/>
  <c r="H104" i="24" s="1"/>
  <c r="I104" i="24" s="1"/>
  <c r="J104" i="24" s="1"/>
  <c r="N104" i="31" s="1"/>
  <c r="G106" i="24"/>
  <c r="H106" i="24" s="1"/>
  <c r="I106" i="24" s="1"/>
  <c r="J106" i="24" s="1"/>
  <c r="N106" i="31" s="1"/>
  <c r="G107" i="24"/>
  <c r="H107" i="24" s="1"/>
  <c r="I107" i="24" s="1"/>
  <c r="J107" i="24" s="1"/>
  <c r="N107" i="31" s="1"/>
  <c r="G108" i="24"/>
  <c r="H108" i="24" s="1"/>
  <c r="I108" i="24" s="1"/>
  <c r="J108" i="24" s="1"/>
  <c r="N108" i="31" s="1"/>
  <c r="B86" i="31"/>
  <c r="C86" i="31"/>
  <c r="D86" i="31"/>
  <c r="B87" i="31"/>
  <c r="C87" i="31"/>
  <c r="D87" i="31"/>
  <c r="B88" i="31"/>
  <c r="C88" i="31"/>
  <c r="D88" i="31"/>
  <c r="B91" i="31"/>
  <c r="C91" i="31"/>
  <c r="D91" i="31"/>
  <c r="B92" i="31"/>
  <c r="C92" i="31"/>
  <c r="D92" i="31"/>
  <c r="B93" i="31"/>
  <c r="C93" i="31"/>
  <c r="D93" i="31"/>
  <c r="B94" i="31"/>
  <c r="C94" i="31"/>
  <c r="D94" i="31"/>
  <c r="B95" i="31"/>
  <c r="C95" i="31"/>
  <c r="D95" i="31"/>
  <c r="B96" i="31"/>
  <c r="C96" i="31"/>
  <c r="D96" i="31"/>
  <c r="B97" i="31"/>
  <c r="C97" i="31"/>
  <c r="D97" i="31"/>
  <c r="B99" i="31"/>
  <c r="C99" i="31"/>
  <c r="D99" i="31"/>
  <c r="B100" i="31"/>
  <c r="C100" i="31"/>
  <c r="D100" i="31"/>
  <c r="B101" i="31"/>
  <c r="C101" i="31"/>
  <c r="D101" i="31"/>
  <c r="B102" i="31"/>
  <c r="C102" i="31"/>
  <c r="D102" i="31"/>
  <c r="B103" i="31"/>
  <c r="C103" i="31"/>
  <c r="D103" i="31"/>
  <c r="B104" i="31"/>
  <c r="C104" i="31"/>
  <c r="D104" i="31"/>
  <c r="B106" i="31"/>
  <c r="C106" i="31"/>
  <c r="D106" i="31"/>
  <c r="B107" i="31"/>
  <c r="C107" i="31"/>
  <c r="D107" i="31"/>
  <c r="B108" i="31"/>
  <c r="C108" i="31"/>
  <c r="D108" i="31"/>
  <c r="C86" i="29"/>
  <c r="D86" i="29"/>
  <c r="F86" i="29"/>
  <c r="L86" i="29"/>
  <c r="M86" i="29"/>
  <c r="C87" i="29"/>
  <c r="D87" i="29"/>
  <c r="F87" i="29"/>
  <c r="L87" i="29"/>
  <c r="M87" i="29"/>
  <c r="C88" i="29"/>
  <c r="D88" i="29"/>
  <c r="F88" i="29"/>
  <c r="L88" i="29"/>
  <c r="M88" i="29"/>
  <c r="C91" i="29"/>
  <c r="D91" i="29"/>
  <c r="F91" i="29"/>
  <c r="L91" i="29"/>
  <c r="M91" i="29"/>
  <c r="C92" i="29"/>
  <c r="D92" i="29"/>
  <c r="F92" i="29"/>
  <c r="L92" i="29"/>
  <c r="M92" i="29"/>
  <c r="C93" i="29"/>
  <c r="D93" i="29"/>
  <c r="F93" i="29"/>
  <c r="L93" i="29"/>
  <c r="M93" i="29"/>
  <c r="C94" i="29"/>
  <c r="D94" i="29"/>
  <c r="F94" i="29"/>
  <c r="L94" i="29"/>
  <c r="M94" i="29"/>
  <c r="C95" i="29"/>
  <c r="D95" i="29"/>
  <c r="F95" i="29"/>
  <c r="L95" i="29"/>
  <c r="M95" i="29"/>
  <c r="C96" i="29"/>
  <c r="D96" i="29"/>
  <c r="F96" i="29"/>
  <c r="L96" i="29"/>
  <c r="M96" i="29"/>
  <c r="C97" i="29"/>
  <c r="D97" i="29"/>
  <c r="F97" i="29"/>
  <c r="L97" i="29"/>
  <c r="M97" i="29"/>
  <c r="C99" i="29"/>
  <c r="D99" i="29"/>
  <c r="F99" i="29"/>
  <c r="L99" i="29"/>
  <c r="M99" i="29"/>
  <c r="C100" i="29"/>
  <c r="D100" i="29"/>
  <c r="F100" i="29"/>
  <c r="L100" i="29"/>
  <c r="M100" i="29"/>
  <c r="C101" i="29"/>
  <c r="D101" i="29"/>
  <c r="F101" i="29"/>
  <c r="L101" i="29"/>
  <c r="M101" i="29"/>
  <c r="C102" i="29"/>
  <c r="D102" i="29"/>
  <c r="F102" i="29"/>
  <c r="L102" i="29"/>
  <c r="M102" i="29"/>
  <c r="C103" i="29"/>
  <c r="D103" i="29"/>
  <c r="F103" i="29"/>
  <c r="L103" i="29"/>
  <c r="M103" i="29"/>
  <c r="C104" i="29"/>
  <c r="D104" i="29"/>
  <c r="F104" i="29"/>
  <c r="L104" i="29"/>
  <c r="M104" i="29"/>
  <c r="C106" i="29"/>
  <c r="D106" i="29"/>
  <c r="F106" i="29"/>
  <c r="L106" i="29"/>
  <c r="M106" i="29"/>
  <c r="C107" i="29"/>
  <c r="D107" i="29"/>
  <c r="F107" i="29"/>
  <c r="L107" i="29"/>
  <c r="M107" i="29"/>
  <c r="C108" i="29"/>
  <c r="D108" i="29"/>
  <c r="F108" i="29"/>
  <c r="L108" i="29"/>
  <c r="M108" i="29"/>
  <c r="C86" i="22"/>
  <c r="D86" i="22"/>
  <c r="F86" i="22"/>
  <c r="Q86" i="22"/>
  <c r="R86" i="22"/>
  <c r="S86" i="22"/>
  <c r="T86" i="22"/>
  <c r="U86" i="22"/>
  <c r="V86" i="22"/>
  <c r="C87" i="22"/>
  <c r="D87" i="22"/>
  <c r="F87" i="22"/>
  <c r="Q87" i="22"/>
  <c r="R87" i="22"/>
  <c r="S87" i="22"/>
  <c r="T87" i="22"/>
  <c r="U87" i="22"/>
  <c r="V87" i="22"/>
  <c r="C88" i="22"/>
  <c r="D88" i="22"/>
  <c r="F88" i="22"/>
  <c r="Q88" i="22"/>
  <c r="R88" i="22"/>
  <c r="S88" i="22"/>
  <c r="T88" i="22"/>
  <c r="U88" i="22"/>
  <c r="V88" i="22"/>
  <c r="C91" i="22"/>
  <c r="D91" i="22"/>
  <c r="F91" i="22"/>
  <c r="Q91" i="22"/>
  <c r="R91" i="22"/>
  <c r="S91" i="22"/>
  <c r="T91" i="22"/>
  <c r="U91" i="22"/>
  <c r="V91" i="22"/>
  <c r="C92" i="22"/>
  <c r="D92" i="22"/>
  <c r="F92" i="22"/>
  <c r="Q92" i="22"/>
  <c r="R92" i="22"/>
  <c r="S92" i="22"/>
  <c r="T92" i="22"/>
  <c r="U92" i="22"/>
  <c r="V92" i="22"/>
  <c r="C93" i="22"/>
  <c r="D93" i="22"/>
  <c r="F93" i="22"/>
  <c r="Q93" i="22"/>
  <c r="R93" i="22"/>
  <c r="S93" i="22"/>
  <c r="T93" i="22"/>
  <c r="U93" i="22"/>
  <c r="V93" i="22"/>
  <c r="C94" i="22"/>
  <c r="D94" i="22"/>
  <c r="F94" i="22"/>
  <c r="Q94" i="22"/>
  <c r="R94" i="22"/>
  <c r="S94" i="22"/>
  <c r="T94" i="22"/>
  <c r="U94" i="22"/>
  <c r="V94" i="22"/>
  <c r="C95" i="22"/>
  <c r="D95" i="22"/>
  <c r="F95" i="22"/>
  <c r="Q95" i="22"/>
  <c r="R95" i="22"/>
  <c r="S95" i="22"/>
  <c r="T95" i="22"/>
  <c r="U95" i="22"/>
  <c r="V95" i="22"/>
  <c r="C96" i="22"/>
  <c r="D96" i="22"/>
  <c r="F96" i="22"/>
  <c r="Q96" i="22"/>
  <c r="R96" i="22"/>
  <c r="S96" i="22"/>
  <c r="T96" i="22"/>
  <c r="U96" i="22"/>
  <c r="V96" i="22"/>
  <c r="C97" i="22"/>
  <c r="D97" i="22"/>
  <c r="F97" i="22"/>
  <c r="Q97" i="22"/>
  <c r="R97" i="22"/>
  <c r="S97" i="22"/>
  <c r="T97" i="22"/>
  <c r="U97" i="22"/>
  <c r="V97" i="22"/>
  <c r="C99" i="22"/>
  <c r="D99" i="22"/>
  <c r="F99" i="22"/>
  <c r="Q99" i="22"/>
  <c r="R99" i="22"/>
  <c r="S99" i="22"/>
  <c r="T99" i="22"/>
  <c r="U99" i="22"/>
  <c r="V99" i="22"/>
  <c r="C100" i="22"/>
  <c r="D100" i="22"/>
  <c r="F100" i="22"/>
  <c r="Q100" i="22"/>
  <c r="R100" i="22"/>
  <c r="S100" i="22"/>
  <c r="T100" i="22"/>
  <c r="U100" i="22"/>
  <c r="V100" i="22"/>
  <c r="C101" i="22"/>
  <c r="D101" i="22"/>
  <c r="F101" i="22"/>
  <c r="Q101" i="22"/>
  <c r="R101" i="22"/>
  <c r="S101" i="22"/>
  <c r="T101" i="22"/>
  <c r="U101" i="22"/>
  <c r="V101" i="22"/>
  <c r="C102" i="22"/>
  <c r="D102" i="22"/>
  <c r="F102" i="22"/>
  <c r="Q102" i="22"/>
  <c r="R102" i="22"/>
  <c r="S102" i="22"/>
  <c r="T102" i="22"/>
  <c r="U102" i="22"/>
  <c r="V102" i="22"/>
  <c r="C103" i="22"/>
  <c r="D103" i="22"/>
  <c r="Q103" i="22"/>
  <c r="R103" i="22"/>
  <c r="S103" i="22"/>
  <c r="T103" i="22"/>
  <c r="U103" i="22"/>
  <c r="V103" i="22"/>
  <c r="C104" i="22"/>
  <c r="D104" i="22"/>
  <c r="Q104" i="22"/>
  <c r="R104" i="22"/>
  <c r="S104" i="22"/>
  <c r="T104" i="22"/>
  <c r="U104" i="22"/>
  <c r="V104" i="22"/>
  <c r="C106" i="22"/>
  <c r="D106" i="22"/>
  <c r="F106" i="22"/>
  <c r="Q106" i="22"/>
  <c r="R106" i="22"/>
  <c r="S106" i="22"/>
  <c r="T106" i="22"/>
  <c r="U106" i="22"/>
  <c r="V106" i="22"/>
  <c r="C107" i="22"/>
  <c r="D107" i="22"/>
  <c r="F107" i="22"/>
  <c r="Q107" i="22"/>
  <c r="R107" i="22"/>
  <c r="S107" i="22"/>
  <c r="T107" i="22"/>
  <c r="U107" i="22"/>
  <c r="V107" i="22"/>
  <c r="C108" i="22"/>
  <c r="D108" i="22"/>
  <c r="F108" i="22"/>
  <c r="Q108" i="22"/>
  <c r="R108" i="22"/>
  <c r="S108" i="22"/>
  <c r="T108" i="22"/>
  <c r="U108" i="22"/>
  <c r="V108" i="22"/>
  <c r="C86" i="21"/>
  <c r="D86" i="21"/>
  <c r="F86" i="21"/>
  <c r="W86" i="21"/>
  <c r="X86" i="21"/>
  <c r="Y86" i="21"/>
  <c r="Z86" i="21"/>
  <c r="AB86" i="21"/>
  <c r="AC86" i="21" s="1"/>
  <c r="AD86" i="21"/>
  <c r="AE86" i="21"/>
  <c r="AG86" i="21"/>
  <c r="AH86" i="21"/>
  <c r="AI86" i="21"/>
  <c r="AJ86" i="21"/>
  <c r="AL86" i="21"/>
  <c r="AM86" i="21" s="1"/>
  <c r="AN86" i="21"/>
  <c r="AO86" i="21"/>
  <c r="C87" i="21"/>
  <c r="D87" i="21"/>
  <c r="F87" i="21"/>
  <c r="W87" i="21"/>
  <c r="X87" i="21"/>
  <c r="Y87" i="21"/>
  <c r="Z87" i="21"/>
  <c r="AB87" i="21"/>
  <c r="AC87" i="21" s="1"/>
  <c r="AD87" i="21"/>
  <c r="AE87" i="21"/>
  <c r="AG87" i="21"/>
  <c r="AH87" i="21"/>
  <c r="AI87" i="21"/>
  <c r="AJ87" i="21"/>
  <c r="AL87" i="21"/>
  <c r="AM87" i="21" s="1"/>
  <c r="AN87" i="21"/>
  <c r="AO87" i="21"/>
  <c r="C88" i="21"/>
  <c r="D88" i="21"/>
  <c r="F88" i="21"/>
  <c r="W88" i="21"/>
  <c r="X88" i="21"/>
  <c r="Y88" i="21"/>
  <c r="Z88" i="21"/>
  <c r="AB88" i="21"/>
  <c r="AC88" i="21" s="1"/>
  <c r="AD88" i="21"/>
  <c r="AE88" i="21"/>
  <c r="AG88" i="21"/>
  <c r="AH88" i="21"/>
  <c r="AI88" i="21"/>
  <c r="AJ88" i="21"/>
  <c r="AL88" i="21"/>
  <c r="AM88" i="21" s="1"/>
  <c r="AN88" i="21"/>
  <c r="AO88" i="21"/>
  <c r="C91" i="21"/>
  <c r="D91" i="21"/>
  <c r="F91" i="21"/>
  <c r="W91" i="21"/>
  <c r="X91" i="21"/>
  <c r="Y91" i="21"/>
  <c r="Z91" i="21"/>
  <c r="AB91" i="21"/>
  <c r="AC91" i="21" s="1"/>
  <c r="AD91" i="21"/>
  <c r="AE91" i="21"/>
  <c r="AG91" i="21"/>
  <c r="AH91" i="21"/>
  <c r="AI91" i="21"/>
  <c r="AJ91" i="21"/>
  <c r="AL91" i="21"/>
  <c r="AM91" i="21" s="1"/>
  <c r="AN91" i="21"/>
  <c r="AO91" i="21"/>
  <c r="C92" i="21"/>
  <c r="D92" i="21"/>
  <c r="F92" i="21"/>
  <c r="W92" i="21"/>
  <c r="X92" i="21"/>
  <c r="Y92" i="21"/>
  <c r="Z92" i="21"/>
  <c r="AB92" i="21"/>
  <c r="AC92" i="21" s="1"/>
  <c r="AD92" i="21"/>
  <c r="AE92" i="21"/>
  <c r="AG92" i="21"/>
  <c r="AH92" i="21"/>
  <c r="AI92" i="21"/>
  <c r="AJ92" i="21"/>
  <c r="AL92" i="21"/>
  <c r="AM92" i="21" s="1"/>
  <c r="AN92" i="21"/>
  <c r="AO92" i="21"/>
  <c r="C93" i="21"/>
  <c r="D93" i="21"/>
  <c r="F93" i="21"/>
  <c r="W93" i="21"/>
  <c r="X93" i="21"/>
  <c r="Y93" i="21"/>
  <c r="Z93" i="21"/>
  <c r="AB93" i="21"/>
  <c r="AC93" i="21" s="1"/>
  <c r="AD93" i="21"/>
  <c r="AE93" i="21"/>
  <c r="AG93" i="21"/>
  <c r="AH93" i="21"/>
  <c r="AI93" i="21"/>
  <c r="AJ93" i="21"/>
  <c r="AL93" i="21"/>
  <c r="AM93" i="21" s="1"/>
  <c r="AN93" i="21"/>
  <c r="AO93" i="21"/>
  <c r="C94" i="21"/>
  <c r="D94" i="21"/>
  <c r="F94" i="21"/>
  <c r="W94" i="21"/>
  <c r="X94" i="21"/>
  <c r="Y94" i="21"/>
  <c r="Z94" i="21"/>
  <c r="AB94" i="21"/>
  <c r="AC94" i="21" s="1"/>
  <c r="AD94" i="21"/>
  <c r="AE94" i="21"/>
  <c r="AG94" i="21"/>
  <c r="AH94" i="21"/>
  <c r="AI94" i="21"/>
  <c r="AJ94" i="21"/>
  <c r="AL94" i="21"/>
  <c r="AM94" i="21" s="1"/>
  <c r="AN94" i="21"/>
  <c r="AO94" i="21"/>
  <c r="C95" i="21"/>
  <c r="D95" i="21"/>
  <c r="F95" i="21"/>
  <c r="W95" i="21"/>
  <c r="X95" i="21"/>
  <c r="Y95" i="21"/>
  <c r="Z95" i="21"/>
  <c r="AB95" i="21"/>
  <c r="AC95" i="21" s="1"/>
  <c r="AD95" i="21"/>
  <c r="AE95" i="21"/>
  <c r="AG95" i="21"/>
  <c r="AH95" i="21"/>
  <c r="AI95" i="21"/>
  <c r="AJ95" i="21"/>
  <c r="AL95" i="21"/>
  <c r="AM95" i="21" s="1"/>
  <c r="AN95" i="21"/>
  <c r="AO95" i="21"/>
  <c r="C96" i="21"/>
  <c r="D96" i="21"/>
  <c r="F96" i="21"/>
  <c r="W96" i="21"/>
  <c r="X96" i="21"/>
  <c r="Y96" i="21"/>
  <c r="Z96" i="21"/>
  <c r="AB96" i="21"/>
  <c r="AC96" i="21" s="1"/>
  <c r="AD96" i="21"/>
  <c r="AE96" i="21"/>
  <c r="AG96" i="21"/>
  <c r="AH96" i="21"/>
  <c r="AI96" i="21"/>
  <c r="AJ96" i="21"/>
  <c r="AL96" i="21"/>
  <c r="AM96" i="21" s="1"/>
  <c r="AN96" i="21"/>
  <c r="AO96" i="21"/>
  <c r="C97" i="21"/>
  <c r="D97" i="21"/>
  <c r="F97" i="21"/>
  <c r="W97" i="21"/>
  <c r="X97" i="21"/>
  <c r="Y97" i="21"/>
  <c r="Z97" i="21"/>
  <c r="AB97" i="21"/>
  <c r="AC97" i="21" s="1"/>
  <c r="AD97" i="21"/>
  <c r="AE97" i="21"/>
  <c r="AG97" i="21"/>
  <c r="AH97" i="21"/>
  <c r="AI97" i="21"/>
  <c r="AJ97" i="21"/>
  <c r="AL97" i="21"/>
  <c r="AM97" i="21" s="1"/>
  <c r="AN97" i="21"/>
  <c r="AO97" i="21"/>
  <c r="C99" i="21"/>
  <c r="D99" i="21"/>
  <c r="F99" i="21"/>
  <c r="W99" i="21"/>
  <c r="X99" i="21"/>
  <c r="Y99" i="21"/>
  <c r="Z99" i="21"/>
  <c r="AB99" i="21"/>
  <c r="AC99" i="21" s="1"/>
  <c r="AD99" i="21"/>
  <c r="AE99" i="21"/>
  <c r="AG99" i="21"/>
  <c r="AH99" i="21"/>
  <c r="AI99" i="21"/>
  <c r="AJ99" i="21"/>
  <c r="AL99" i="21"/>
  <c r="AM99" i="21" s="1"/>
  <c r="AN99" i="21"/>
  <c r="AO99" i="21"/>
  <c r="C100" i="21"/>
  <c r="D100" i="21"/>
  <c r="F100" i="21"/>
  <c r="W100" i="21"/>
  <c r="X100" i="21"/>
  <c r="Y100" i="21"/>
  <c r="Z100" i="21"/>
  <c r="AB100" i="21"/>
  <c r="AC100" i="21" s="1"/>
  <c r="AD100" i="21"/>
  <c r="AE100" i="21"/>
  <c r="AG100" i="21"/>
  <c r="AH100" i="21"/>
  <c r="AI100" i="21"/>
  <c r="AJ100" i="21"/>
  <c r="AL100" i="21"/>
  <c r="AM100" i="21" s="1"/>
  <c r="AN100" i="21"/>
  <c r="AO100" i="21"/>
  <c r="C101" i="21"/>
  <c r="D101" i="21"/>
  <c r="F101" i="21"/>
  <c r="W101" i="21"/>
  <c r="X101" i="21"/>
  <c r="Y101" i="21"/>
  <c r="Z101" i="21"/>
  <c r="AB101" i="21"/>
  <c r="AC101" i="21" s="1"/>
  <c r="AD101" i="21"/>
  <c r="AE101" i="21"/>
  <c r="AG101" i="21"/>
  <c r="AH101" i="21"/>
  <c r="AI101" i="21"/>
  <c r="AJ101" i="21"/>
  <c r="AL101" i="21"/>
  <c r="AM101" i="21" s="1"/>
  <c r="AN101" i="21"/>
  <c r="AO101" i="21"/>
  <c r="C102" i="21"/>
  <c r="D102" i="21"/>
  <c r="F102" i="21"/>
  <c r="W102" i="21"/>
  <c r="X102" i="21"/>
  <c r="Y102" i="21"/>
  <c r="Z102" i="21"/>
  <c r="AB102" i="21"/>
  <c r="AC102" i="21" s="1"/>
  <c r="AD102" i="21"/>
  <c r="AE102" i="21"/>
  <c r="AG102" i="21"/>
  <c r="AH102" i="21"/>
  <c r="AI102" i="21"/>
  <c r="AJ102" i="21"/>
  <c r="AL102" i="21"/>
  <c r="AM102" i="21" s="1"/>
  <c r="AN102" i="21"/>
  <c r="AO102" i="21"/>
  <c r="C103" i="21"/>
  <c r="D103" i="21"/>
  <c r="F103" i="21"/>
  <c r="W103" i="21"/>
  <c r="X103" i="21"/>
  <c r="Y103" i="21"/>
  <c r="Z103" i="21"/>
  <c r="AB103" i="21"/>
  <c r="AC103" i="21" s="1"/>
  <c r="AD103" i="21"/>
  <c r="AE103" i="21"/>
  <c r="AG103" i="21"/>
  <c r="AH103" i="21"/>
  <c r="AI103" i="21"/>
  <c r="AJ103" i="21"/>
  <c r="AL103" i="21"/>
  <c r="AM103" i="21" s="1"/>
  <c r="AN103" i="21"/>
  <c r="AO103" i="21"/>
  <c r="C104" i="21"/>
  <c r="D104" i="21"/>
  <c r="F104" i="21"/>
  <c r="W104" i="21"/>
  <c r="X104" i="21"/>
  <c r="Y104" i="21"/>
  <c r="Z104" i="21"/>
  <c r="AB104" i="21"/>
  <c r="AC104" i="21" s="1"/>
  <c r="AD104" i="21"/>
  <c r="AE104" i="21"/>
  <c r="AG104" i="21"/>
  <c r="AH104" i="21"/>
  <c r="AI104" i="21"/>
  <c r="AJ104" i="21"/>
  <c r="AL104" i="21"/>
  <c r="AM104" i="21" s="1"/>
  <c r="AN104" i="21"/>
  <c r="AO104" i="21"/>
  <c r="C106" i="21"/>
  <c r="D106" i="21"/>
  <c r="F106" i="21"/>
  <c r="W106" i="21"/>
  <c r="X106" i="21"/>
  <c r="Y106" i="21"/>
  <c r="Z106" i="21"/>
  <c r="AB106" i="21"/>
  <c r="AC106" i="21" s="1"/>
  <c r="AD106" i="21"/>
  <c r="AE106" i="21"/>
  <c r="AG106" i="21"/>
  <c r="AH106" i="21"/>
  <c r="AI106" i="21"/>
  <c r="AJ106" i="21"/>
  <c r="AL106" i="21"/>
  <c r="AM106" i="21" s="1"/>
  <c r="AN106" i="21"/>
  <c r="AO106" i="21"/>
  <c r="C107" i="21"/>
  <c r="D107" i="21"/>
  <c r="F107" i="21"/>
  <c r="W107" i="21"/>
  <c r="X107" i="21"/>
  <c r="Y107" i="21"/>
  <c r="Z107" i="21"/>
  <c r="AB107" i="21"/>
  <c r="AC107" i="21" s="1"/>
  <c r="AD107" i="21"/>
  <c r="AE107" i="21"/>
  <c r="AG107" i="21"/>
  <c r="AH107" i="21"/>
  <c r="AI107" i="21"/>
  <c r="AJ107" i="21"/>
  <c r="AL107" i="21"/>
  <c r="AM107" i="21" s="1"/>
  <c r="AN107" i="21"/>
  <c r="AO107" i="21"/>
  <c r="C108" i="21"/>
  <c r="D108" i="21"/>
  <c r="F108" i="21"/>
  <c r="W108" i="21"/>
  <c r="X108" i="21"/>
  <c r="Y108" i="21"/>
  <c r="Z108" i="21"/>
  <c r="AB108" i="21"/>
  <c r="AC108" i="21" s="1"/>
  <c r="AD108" i="21"/>
  <c r="AE108" i="21"/>
  <c r="AG108" i="21"/>
  <c r="AH108" i="21"/>
  <c r="AI108" i="21"/>
  <c r="AJ108" i="21"/>
  <c r="AL108" i="21"/>
  <c r="AM108" i="21" s="1"/>
  <c r="AN108" i="21"/>
  <c r="AO108" i="21"/>
  <c r="AF8" i="21" l="1"/>
  <c r="O78" i="31"/>
  <c r="P78" i="31" s="1"/>
  <c r="X103" i="22"/>
  <c r="AA103" i="22" s="1"/>
  <c r="AD103" i="22" s="1"/>
  <c r="I103" i="31" s="1"/>
  <c r="X102" i="22"/>
  <c r="AA102" i="22" s="1"/>
  <c r="AD102" i="22" s="1"/>
  <c r="I102" i="31" s="1"/>
  <c r="AF51" i="21"/>
  <c r="AY80" i="21"/>
  <c r="G80" i="31" s="1"/>
  <c r="O80" i="31"/>
  <c r="P80" i="31" s="1"/>
  <c r="AF22" i="21"/>
  <c r="AY79" i="21"/>
  <c r="G79" i="31" s="1"/>
  <c r="O79" i="31"/>
  <c r="P79" i="31" s="1"/>
  <c r="X14" i="22"/>
  <c r="AA14" i="22" s="1"/>
  <c r="AD14" i="22" s="1"/>
  <c r="I14" i="31" s="1"/>
  <c r="AF24" i="21"/>
  <c r="AF23" i="21"/>
  <c r="X106" i="22"/>
  <c r="AA106" i="22" s="1"/>
  <c r="AD106" i="22" s="1"/>
  <c r="I106" i="31" s="1"/>
  <c r="W17" i="22"/>
  <c r="X8" i="22"/>
  <c r="AA8" i="22" s="1"/>
  <c r="AD8" i="22" s="1"/>
  <c r="I8" i="31" s="1"/>
  <c r="N8" i="29"/>
  <c r="O8" i="29" s="1"/>
  <c r="P8" i="29" s="1"/>
  <c r="K8" i="31" s="1"/>
  <c r="N70" i="29"/>
  <c r="O70" i="29" s="1"/>
  <c r="P70" i="29" s="1"/>
  <c r="K70" i="31" s="1"/>
  <c r="X32" i="22"/>
  <c r="AA32" i="22" s="1"/>
  <c r="AD32" i="22" s="1"/>
  <c r="I32" i="31" s="1"/>
  <c r="N34" i="29"/>
  <c r="O34" i="29" s="1"/>
  <c r="P34" i="29" s="1"/>
  <c r="K34" i="31" s="1"/>
  <c r="N27" i="29"/>
  <c r="O27" i="29" s="1"/>
  <c r="P27" i="29" s="1"/>
  <c r="K27" i="31" s="1"/>
  <c r="AA7" i="21"/>
  <c r="AP108" i="21"/>
  <c r="AP32" i="21"/>
  <c r="AF33" i="21"/>
  <c r="AA25" i="21"/>
  <c r="AK12" i="21"/>
  <c r="AA6" i="21"/>
  <c r="W9" i="22"/>
  <c r="Z9" i="22" s="1"/>
  <c r="AC9" i="22" s="1"/>
  <c r="H9" i="31" s="1"/>
  <c r="N3" i="29"/>
  <c r="O3" i="29" s="1"/>
  <c r="P3" i="29" s="1"/>
  <c r="K3" i="31" s="1"/>
  <c r="AK50" i="21"/>
  <c r="AP31" i="21"/>
  <c r="X12" i="22"/>
  <c r="AA12" i="22" s="1"/>
  <c r="AD12" i="22" s="1"/>
  <c r="I12" i="31" s="1"/>
  <c r="N6" i="29"/>
  <c r="O6" i="29" s="1"/>
  <c r="P6" i="29" s="1"/>
  <c r="K6" i="31" s="1"/>
  <c r="W4" i="22"/>
  <c r="AF41" i="21"/>
  <c r="AK14" i="21"/>
  <c r="AK10" i="21"/>
  <c r="AP33" i="21"/>
  <c r="AF25" i="21"/>
  <c r="AK6" i="21"/>
  <c r="W14" i="22"/>
  <c r="W8" i="22"/>
  <c r="Z8" i="22" s="1"/>
  <c r="AC8" i="22" s="1"/>
  <c r="H8" i="31" s="1"/>
  <c r="X4" i="22"/>
  <c r="AA4" i="22" s="1"/>
  <c r="AD4" i="22" s="1"/>
  <c r="I4" i="31" s="1"/>
  <c r="AF43" i="21"/>
  <c r="X38" i="22"/>
  <c r="AA38" i="22" s="1"/>
  <c r="AD38" i="22" s="1"/>
  <c r="I38" i="31" s="1"/>
  <c r="AK13" i="21"/>
  <c r="AK9" i="21"/>
  <c r="AF4" i="21"/>
  <c r="X10" i="22"/>
  <c r="AA10" i="22" s="1"/>
  <c r="AD10" i="22" s="1"/>
  <c r="I10" i="31" s="1"/>
  <c r="AP54" i="21"/>
  <c r="AK22" i="21"/>
  <c r="AA5" i="21"/>
  <c r="X24" i="22"/>
  <c r="AA24" i="22" s="1"/>
  <c r="AD24" i="22" s="1"/>
  <c r="I24" i="31" s="1"/>
  <c r="X20" i="22"/>
  <c r="AA20" i="22" s="1"/>
  <c r="AD20" i="22" s="1"/>
  <c r="I20" i="31" s="1"/>
  <c r="X16" i="22"/>
  <c r="AA16" i="22" s="1"/>
  <c r="AD16" i="22" s="1"/>
  <c r="I16" i="31" s="1"/>
  <c r="N20" i="29"/>
  <c r="O20" i="29" s="1"/>
  <c r="P20" i="29" s="1"/>
  <c r="K20" i="31" s="1"/>
  <c r="N14" i="29"/>
  <c r="O14" i="29" s="1"/>
  <c r="P14" i="29" s="1"/>
  <c r="K14" i="31" s="1"/>
  <c r="AP30" i="21"/>
  <c r="X36" i="22"/>
  <c r="AA36" i="22" s="1"/>
  <c r="AD36" i="22" s="1"/>
  <c r="I36" i="31" s="1"/>
  <c r="AA26" i="21"/>
  <c r="W12" i="22"/>
  <c r="Z12" i="22" s="1"/>
  <c r="AC12" i="22" s="1"/>
  <c r="H12" i="31" s="1"/>
  <c r="W11" i="22"/>
  <c r="Z11" i="22" s="1"/>
  <c r="AC11" i="22" s="1"/>
  <c r="H11" i="31" s="1"/>
  <c r="N18" i="29"/>
  <c r="O18" i="29" s="1"/>
  <c r="P18" i="29" s="1"/>
  <c r="K18" i="31" s="1"/>
  <c r="N12" i="29"/>
  <c r="O12" i="29" s="1"/>
  <c r="P12" i="29" s="1"/>
  <c r="K12" i="31" s="1"/>
  <c r="W25" i="22"/>
  <c r="N4" i="29"/>
  <c r="O4" i="29" s="1"/>
  <c r="P4" i="29" s="1"/>
  <c r="K4" i="31" s="1"/>
  <c r="AA102" i="21"/>
  <c r="AP42" i="21"/>
  <c r="AK11" i="21"/>
  <c r="AA4" i="21"/>
  <c r="AF50" i="21"/>
  <c r="X34" i="22"/>
  <c r="AA34" i="22" s="1"/>
  <c r="AD34" i="22" s="1"/>
  <c r="I34" i="31" s="1"/>
  <c r="N43" i="29"/>
  <c r="O43" i="29" s="1"/>
  <c r="P43" i="29" s="1"/>
  <c r="K43" i="31" s="1"/>
  <c r="AK23" i="21"/>
  <c r="AF5" i="21"/>
  <c r="X22" i="22"/>
  <c r="AA22" i="22" s="1"/>
  <c r="AD22" i="22" s="1"/>
  <c r="I22" i="31" s="1"/>
  <c r="X18" i="22"/>
  <c r="AA18" i="22" s="1"/>
  <c r="AD18" i="22" s="1"/>
  <c r="I18" i="31" s="1"/>
  <c r="X13" i="22"/>
  <c r="AA13" i="22" s="1"/>
  <c r="AD13" i="22" s="1"/>
  <c r="I13" i="31" s="1"/>
  <c r="X6" i="22"/>
  <c r="AA6" i="22" s="1"/>
  <c r="AD6" i="22" s="1"/>
  <c r="I6" i="31" s="1"/>
  <c r="N24" i="29"/>
  <c r="O24" i="29" s="1"/>
  <c r="P24" i="29" s="1"/>
  <c r="K24" i="31" s="1"/>
  <c r="N16" i="29"/>
  <c r="O16" i="29" s="1"/>
  <c r="P16" i="29" s="1"/>
  <c r="K16" i="31" s="1"/>
  <c r="N10" i="29"/>
  <c r="O10" i="29" s="1"/>
  <c r="P10" i="29" s="1"/>
  <c r="K10" i="31" s="1"/>
  <c r="AK4" i="21"/>
  <c r="AF3" i="21"/>
  <c r="AA3" i="21"/>
  <c r="N26" i="29"/>
  <c r="O26" i="29" s="1"/>
  <c r="P26" i="29" s="1"/>
  <c r="K26" i="31" s="1"/>
  <c r="N22" i="29"/>
  <c r="O22" i="29" s="1"/>
  <c r="P22" i="29" s="1"/>
  <c r="K22" i="31" s="1"/>
  <c r="AP26" i="21"/>
  <c r="AF26" i="21"/>
  <c r="AA22" i="21"/>
  <c r="AK21" i="21"/>
  <c r="X26" i="22"/>
  <c r="AA26" i="22" s="1"/>
  <c r="AD26" i="22" s="1"/>
  <c r="I26" i="31" s="1"/>
  <c r="W26" i="22"/>
  <c r="X27" i="22"/>
  <c r="AA27" i="22" s="1"/>
  <c r="AD27" i="22" s="1"/>
  <c r="I27" i="31" s="1"/>
  <c r="W27" i="22"/>
  <c r="Z27" i="22" s="1"/>
  <c r="AC27" i="22" s="1"/>
  <c r="H27" i="31" s="1"/>
  <c r="W23" i="22"/>
  <c r="Z23" i="22" s="1"/>
  <c r="AC23" i="22" s="1"/>
  <c r="H23" i="31" s="1"/>
  <c r="W21" i="22"/>
  <c r="Z21" i="22" s="1"/>
  <c r="AC21" i="22" s="1"/>
  <c r="H21" i="31" s="1"/>
  <c r="AF36" i="21"/>
  <c r="AF30" i="21"/>
  <c r="AK30" i="21"/>
  <c r="AK20" i="21"/>
  <c r="AK19" i="21"/>
  <c r="AK18" i="21"/>
  <c r="AK17" i="21"/>
  <c r="AK16" i="21"/>
  <c r="AK15" i="21"/>
  <c r="X19" i="22"/>
  <c r="AA19" i="22" s="1"/>
  <c r="AD19" i="22" s="1"/>
  <c r="I19" i="31" s="1"/>
  <c r="W15" i="22"/>
  <c r="Z15" i="22" s="1"/>
  <c r="AC15" i="22" s="1"/>
  <c r="H15" i="31" s="1"/>
  <c r="W20" i="22"/>
  <c r="W19" i="22"/>
  <c r="W18" i="22"/>
  <c r="N68" i="29"/>
  <c r="O68" i="29" s="1"/>
  <c r="P68" i="29" s="1"/>
  <c r="K68" i="31" s="1"/>
  <c r="N41" i="29"/>
  <c r="O41" i="29" s="1"/>
  <c r="P41" i="29" s="1"/>
  <c r="K41" i="31" s="1"/>
  <c r="N40" i="29"/>
  <c r="O40" i="29" s="1"/>
  <c r="P40" i="29" s="1"/>
  <c r="K40" i="31" s="1"/>
  <c r="X82" i="22"/>
  <c r="AA82" i="22" s="1"/>
  <c r="AD82" i="22" s="1"/>
  <c r="I82" i="31" s="1"/>
  <c r="X62" i="22"/>
  <c r="AA62" i="22" s="1"/>
  <c r="AD62" i="22" s="1"/>
  <c r="I62" i="31" s="1"/>
  <c r="AP50" i="21"/>
  <c r="AP43" i="21"/>
  <c r="AP41" i="21"/>
  <c r="AF40" i="21"/>
  <c r="AP39" i="21"/>
  <c r="AF38" i="21"/>
  <c r="AK35" i="21"/>
  <c r="AF35" i="21"/>
  <c r="AF28" i="21"/>
  <c r="X40" i="22"/>
  <c r="AA40" i="22" s="1"/>
  <c r="AD40" i="22" s="1"/>
  <c r="I40" i="31" s="1"/>
  <c r="W40" i="22"/>
  <c r="Z40" i="22" s="1"/>
  <c r="AC40" i="22" s="1"/>
  <c r="H40" i="31" s="1"/>
  <c r="AK3" i="21"/>
  <c r="AA95" i="21"/>
  <c r="AF88" i="21"/>
  <c r="W106" i="22"/>
  <c r="Z106" i="22" s="1"/>
  <c r="AC106" i="22" s="1"/>
  <c r="H106" i="31" s="1"/>
  <c r="X100" i="22"/>
  <c r="AA100" i="22" s="1"/>
  <c r="AD100" i="22" s="1"/>
  <c r="I100" i="31" s="1"/>
  <c r="N63" i="29"/>
  <c r="O63" i="29" s="1"/>
  <c r="P63" i="29" s="1"/>
  <c r="K63" i="31" s="1"/>
  <c r="AK58" i="21"/>
  <c r="AF55" i="21"/>
  <c r="AF52" i="21"/>
  <c r="X55" i="22"/>
  <c r="AA55" i="22" s="1"/>
  <c r="AD55" i="22" s="1"/>
  <c r="I55" i="31" s="1"/>
  <c r="AP38" i="21"/>
  <c r="AF34" i="21"/>
  <c r="AA34" i="21"/>
  <c r="AK31" i="21"/>
  <c r="AA30" i="21"/>
  <c r="AP28" i="21"/>
  <c r="N38" i="29"/>
  <c r="O38" i="29" s="1"/>
  <c r="P38" i="29" s="1"/>
  <c r="K38" i="31" s="1"/>
  <c r="W68" i="22"/>
  <c r="Z68" i="22" s="1"/>
  <c r="AC68" i="22" s="1"/>
  <c r="H68" i="31" s="1"/>
  <c r="W49" i="22"/>
  <c r="AF32" i="21"/>
  <c r="AF29" i="21"/>
  <c r="AA29" i="21"/>
  <c r="AK5" i="21"/>
  <c r="W13" i="22"/>
  <c r="N5" i="29"/>
  <c r="O5" i="29" s="1"/>
  <c r="P5" i="29" s="1"/>
  <c r="K5" i="31" s="1"/>
  <c r="AF27" i="21"/>
  <c r="AA27" i="21"/>
  <c r="AP24" i="21"/>
  <c r="AK8" i="21"/>
  <c r="AK7" i="21"/>
  <c r="X23" i="22"/>
  <c r="AA23" i="22" s="1"/>
  <c r="AD23" i="22" s="1"/>
  <c r="I23" i="31" s="1"/>
  <c r="X15" i="22"/>
  <c r="AA15" i="22" s="1"/>
  <c r="AD15" i="22" s="1"/>
  <c r="I15" i="31" s="1"/>
  <c r="X11" i="22"/>
  <c r="AA11" i="22" s="1"/>
  <c r="AD11" i="22" s="1"/>
  <c r="I11" i="31" s="1"/>
  <c r="X7" i="22"/>
  <c r="AA7" i="22" s="1"/>
  <c r="AD7" i="22" s="1"/>
  <c r="I7" i="31" s="1"/>
  <c r="W7" i="22"/>
  <c r="Z7" i="22" s="1"/>
  <c r="AC7" i="22" s="1"/>
  <c r="H7" i="31" s="1"/>
  <c r="W6" i="22"/>
  <c r="X5" i="22"/>
  <c r="AA5" i="22" s="1"/>
  <c r="AD5" i="22" s="1"/>
  <c r="I5" i="31" s="1"/>
  <c r="W5" i="22"/>
  <c r="Z5" i="22" s="1"/>
  <c r="AC5" i="22" s="1"/>
  <c r="H5" i="31" s="1"/>
  <c r="X3" i="22"/>
  <c r="AA3" i="22" s="1"/>
  <c r="AD3" i="22" s="1"/>
  <c r="I3" i="31" s="1"/>
  <c r="W3" i="22"/>
  <c r="Z3" i="22" s="1"/>
  <c r="AC3" i="22" s="1"/>
  <c r="H3" i="31" s="1"/>
  <c r="N25" i="29"/>
  <c r="O25" i="29" s="1"/>
  <c r="P25" i="29" s="1"/>
  <c r="K25" i="31" s="1"/>
  <c r="N21" i="29"/>
  <c r="O21" i="29" s="1"/>
  <c r="P21" i="29" s="1"/>
  <c r="K21" i="31" s="1"/>
  <c r="N17" i="29"/>
  <c r="O17" i="29" s="1"/>
  <c r="P17" i="29" s="1"/>
  <c r="K17" i="31" s="1"/>
  <c r="N9" i="29"/>
  <c r="O9" i="29" s="1"/>
  <c r="P9" i="29" s="1"/>
  <c r="K9" i="31" s="1"/>
  <c r="AP34" i="21"/>
  <c r="AK34" i="21"/>
  <c r="AF31" i="21"/>
  <c r="X42" i="22"/>
  <c r="AA42" i="22" s="1"/>
  <c r="AD42" i="22" s="1"/>
  <c r="I42" i="31" s="1"/>
  <c r="W42" i="22"/>
  <c r="X41" i="22"/>
  <c r="AA41" i="22" s="1"/>
  <c r="AD41" i="22" s="1"/>
  <c r="I41" i="31" s="1"/>
  <c r="W41" i="22"/>
  <c r="Z41" i="22" s="1"/>
  <c r="AC41" i="22" s="1"/>
  <c r="H41" i="31" s="1"/>
  <c r="X37" i="22"/>
  <c r="AA37" i="22" s="1"/>
  <c r="AD37" i="22" s="1"/>
  <c r="I37" i="31" s="1"/>
  <c r="X28" i="22"/>
  <c r="AA28" i="22" s="1"/>
  <c r="AD28" i="22" s="1"/>
  <c r="I28" i="31" s="1"/>
  <c r="N36" i="29"/>
  <c r="O36" i="29" s="1"/>
  <c r="P36" i="29" s="1"/>
  <c r="K36" i="31" s="1"/>
  <c r="AP25" i="21"/>
  <c r="AA24" i="21"/>
  <c r="AQ24" i="21" s="1"/>
  <c r="AT24" i="21" s="1"/>
  <c r="AW24" i="21" s="1"/>
  <c r="E24" i="31" s="1"/>
  <c r="AP21" i="21"/>
  <c r="AF21" i="21"/>
  <c r="AF20" i="21"/>
  <c r="AP19" i="21"/>
  <c r="AF19" i="21"/>
  <c r="AF18" i="21"/>
  <c r="AP17" i="21"/>
  <c r="AF17" i="21"/>
  <c r="AF16" i="21"/>
  <c r="AP15" i="21"/>
  <c r="AF15" i="21"/>
  <c r="AF14" i="21"/>
  <c r="AP13" i="21"/>
  <c r="AF13" i="21"/>
  <c r="AF12" i="21"/>
  <c r="AP11" i="21"/>
  <c r="AF11" i="21"/>
  <c r="AF10" i="21"/>
  <c r="AP9" i="21"/>
  <c r="AF9" i="21"/>
  <c r="AP5" i="21"/>
  <c r="AP4" i="21"/>
  <c r="AP3" i="21"/>
  <c r="X25" i="22"/>
  <c r="AA25" i="22" s="1"/>
  <c r="AD25" i="22" s="1"/>
  <c r="I25" i="31" s="1"/>
  <c r="X21" i="22"/>
  <c r="AA21" i="22" s="1"/>
  <c r="AD21" i="22" s="1"/>
  <c r="I21" i="31" s="1"/>
  <c r="X17" i="22"/>
  <c r="AA17" i="22" s="1"/>
  <c r="AD17" i="22" s="1"/>
  <c r="I17" i="31" s="1"/>
  <c r="X9" i="22"/>
  <c r="AA9" i="22" s="1"/>
  <c r="AD9" i="22" s="1"/>
  <c r="I9" i="31" s="1"/>
  <c r="AA21" i="21"/>
  <c r="AA20" i="21"/>
  <c r="AA19" i="21"/>
  <c r="AA18" i="21"/>
  <c r="AA17" i="21"/>
  <c r="AA16" i="21"/>
  <c r="AQ16" i="21" s="1"/>
  <c r="AT16" i="21" s="1"/>
  <c r="AW16" i="21" s="1"/>
  <c r="E16" i="31" s="1"/>
  <c r="AA15" i="21"/>
  <c r="AA14" i="21"/>
  <c r="AA13" i="21"/>
  <c r="AA12" i="21"/>
  <c r="AA11" i="21"/>
  <c r="AA10" i="21"/>
  <c r="AA9" i="21"/>
  <c r="AQ9" i="21" s="1"/>
  <c r="AT9" i="21" s="1"/>
  <c r="AW9" i="21" s="1"/>
  <c r="E9" i="31" s="1"/>
  <c r="AF6" i="21"/>
  <c r="W24" i="22"/>
  <c r="Q24" i="29" s="1"/>
  <c r="R24" i="29" s="1"/>
  <c r="S24" i="29" s="1"/>
  <c r="L24" i="31" s="1"/>
  <c r="W22" i="22"/>
  <c r="W16" i="22"/>
  <c r="W10" i="22"/>
  <c r="Y10" i="22" s="1"/>
  <c r="AB10" i="22" s="1"/>
  <c r="AE10" i="22" s="1"/>
  <c r="J10" i="31" s="1"/>
  <c r="AA8" i="21"/>
  <c r="AQ8" i="21" s="1"/>
  <c r="AT8" i="21" s="1"/>
  <c r="AW8" i="21" s="1"/>
  <c r="E8" i="31" s="1"/>
  <c r="AP7" i="21"/>
  <c r="AF7" i="21"/>
  <c r="AP107" i="21"/>
  <c r="X92" i="22"/>
  <c r="AA92" i="22" s="1"/>
  <c r="AD92" i="22" s="1"/>
  <c r="I92" i="31" s="1"/>
  <c r="X91" i="22"/>
  <c r="AA91" i="22" s="1"/>
  <c r="AD91" i="22" s="1"/>
  <c r="I91" i="31" s="1"/>
  <c r="AF81" i="21"/>
  <c r="AF76" i="21"/>
  <c r="AF73" i="21"/>
  <c r="AF72" i="21"/>
  <c r="AF69" i="21"/>
  <c r="AF68" i="21"/>
  <c r="AF61" i="21"/>
  <c r="X69" i="22"/>
  <c r="AA69" i="22" s="1"/>
  <c r="AD69" i="22" s="1"/>
  <c r="I69" i="31" s="1"/>
  <c r="X61" i="22"/>
  <c r="AA61" i="22" s="1"/>
  <c r="AD61" i="22" s="1"/>
  <c r="I61" i="31" s="1"/>
  <c r="AF58" i="21"/>
  <c r="X49" i="22"/>
  <c r="AA49" i="22" s="1"/>
  <c r="AD49" i="22" s="1"/>
  <c r="I49" i="31" s="1"/>
  <c r="N50" i="29"/>
  <c r="O50" i="29" s="1"/>
  <c r="P50" i="29" s="1"/>
  <c r="K50" i="31" s="1"/>
  <c r="AK42" i="21"/>
  <c r="AP40" i="21"/>
  <c r="AF37" i="21"/>
  <c r="AA37" i="21"/>
  <c r="AP35" i="21"/>
  <c r="X30" i="22"/>
  <c r="AA30" i="22" s="1"/>
  <c r="AD30" i="22" s="1"/>
  <c r="I30" i="31" s="1"/>
  <c r="W30" i="22"/>
  <c r="Z30" i="22" s="1"/>
  <c r="AC30" i="22" s="1"/>
  <c r="H30" i="31" s="1"/>
  <c r="AK24" i="21"/>
  <c r="AP101" i="21"/>
  <c r="X99" i="22"/>
  <c r="AA99" i="22" s="1"/>
  <c r="AD99" i="22" s="1"/>
  <c r="I99" i="31" s="1"/>
  <c r="N97" i="29"/>
  <c r="O97" i="29" s="1"/>
  <c r="P97" i="29" s="1"/>
  <c r="K97" i="31" s="1"/>
  <c r="AF83" i="21"/>
  <c r="AF82" i="21"/>
  <c r="AF75" i="21"/>
  <c r="AF74" i="21"/>
  <c r="AF71" i="21"/>
  <c r="AF70" i="21"/>
  <c r="AF63" i="21"/>
  <c r="AF62" i="21"/>
  <c r="N82" i="29"/>
  <c r="O82" i="29" s="1"/>
  <c r="P82" i="29" s="1"/>
  <c r="K82" i="31" s="1"/>
  <c r="N74" i="29"/>
  <c r="O74" i="29" s="1"/>
  <c r="P74" i="29" s="1"/>
  <c r="K74" i="31" s="1"/>
  <c r="N62" i="29"/>
  <c r="O62" i="29" s="1"/>
  <c r="P62" i="29" s="1"/>
  <c r="K62" i="31" s="1"/>
  <c r="AK52" i="21"/>
  <c r="AP49" i="21"/>
  <c r="AF49" i="21"/>
  <c r="X53" i="22"/>
  <c r="AA53" i="22" s="1"/>
  <c r="AD53" i="22" s="1"/>
  <c r="I53" i="31" s="1"/>
  <c r="N55" i="29"/>
  <c r="O55" i="29" s="1"/>
  <c r="P55" i="29" s="1"/>
  <c r="K55" i="31" s="1"/>
  <c r="N51" i="29"/>
  <c r="O51" i="29" s="1"/>
  <c r="P51" i="29" s="1"/>
  <c r="K51" i="31" s="1"/>
  <c r="AF39" i="21"/>
  <c r="X39" i="22"/>
  <c r="AA39" i="22" s="1"/>
  <c r="AD39" i="22" s="1"/>
  <c r="I39" i="31" s="1"/>
  <c r="W39" i="22"/>
  <c r="Z39" i="22" s="1"/>
  <c r="AC39" i="22" s="1"/>
  <c r="H39" i="31" s="1"/>
  <c r="AK26" i="21"/>
  <c r="AR26" i="21" s="1"/>
  <c r="W82" i="22"/>
  <c r="Z82" i="22" s="1"/>
  <c r="AC82" i="22" s="1"/>
  <c r="H82" i="31" s="1"/>
  <c r="W74" i="22"/>
  <c r="AK54" i="21"/>
  <c r="AA54" i="21"/>
  <c r="W58" i="22"/>
  <c r="Z58" i="22" s="1"/>
  <c r="AC58" i="22" s="1"/>
  <c r="H58" i="31" s="1"/>
  <c r="AK25" i="21"/>
  <c r="AA23" i="21"/>
  <c r="W28" i="22"/>
  <c r="Z28" i="22" s="1"/>
  <c r="AC28" i="22" s="1"/>
  <c r="H28" i="31" s="1"/>
  <c r="N42" i="29"/>
  <c r="O42" i="29" s="1"/>
  <c r="P42" i="29" s="1"/>
  <c r="K42" i="31" s="1"/>
  <c r="N39" i="29"/>
  <c r="O39" i="29" s="1"/>
  <c r="P39" i="29" s="1"/>
  <c r="K39" i="31" s="1"/>
  <c r="AP23" i="21"/>
  <c r="AP22" i="21"/>
  <c r="AF42" i="21"/>
  <c r="AA42" i="21"/>
  <c r="AP37" i="21"/>
  <c r="AK37" i="21"/>
  <c r="AP29" i="21"/>
  <c r="AK29" i="21"/>
  <c r="AP27" i="21"/>
  <c r="AK27" i="21"/>
  <c r="X43" i="22"/>
  <c r="AA43" i="22" s="1"/>
  <c r="AD43" i="22" s="1"/>
  <c r="I43" i="31" s="1"/>
  <c r="W43" i="22"/>
  <c r="Z43" i="22" s="1"/>
  <c r="AC43" i="22" s="1"/>
  <c r="H43" i="31" s="1"/>
  <c r="W34" i="22"/>
  <c r="Z34" i="22" s="1"/>
  <c r="AC34" i="22" s="1"/>
  <c r="H34" i="31" s="1"/>
  <c r="W32" i="22"/>
  <c r="Z32" i="22" s="1"/>
  <c r="AC32" i="22" s="1"/>
  <c r="H32" i="31" s="1"/>
  <c r="X31" i="22"/>
  <c r="AA31" i="22" s="1"/>
  <c r="AD31" i="22" s="1"/>
  <c r="I31" i="31" s="1"/>
  <c r="W31" i="22"/>
  <c r="Z31" i="22" s="1"/>
  <c r="AC31" i="22" s="1"/>
  <c r="H31" i="31" s="1"/>
  <c r="X29" i="22"/>
  <c r="AA29" i="22" s="1"/>
  <c r="AD29" i="22" s="1"/>
  <c r="I29" i="31" s="1"/>
  <c r="N30" i="29"/>
  <c r="O30" i="29" s="1"/>
  <c r="P30" i="29" s="1"/>
  <c r="K30" i="31" s="1"/>
  <c r="AP20" i="21"/>
  <c r="AP18" i="21"/>
  <c r="AP16" i="21"/>
  <c r="AP14" i="21"/>
  <c r="AP12" i="21"/>
  <c r="AP10" i="21"/>
  <c r="AP8" i="21"/>
  <c r="AP6" i="21"/>
  <c r="AA31" i="21"/>
  <c r="W38" i="22"/>
  <c r="Y38" i="22" s="1"/>
  <c r="AB38" i="22" s="1"/>
  <c r="AE38" i="22" s="1"/>
  <c r="J38" i="31" s="1"/>
  <c r="W36" i="22"/>
  <c r="Z36" i="22" s="1"/>
  <c r="AC36" i="22" s="1"/>
  <c r="H36" i="31" s="1"/>
  <c r="X35" i="22"/>
  <c r="AA35" i="22" s="1"/>
  <c r="AD35" i="22" s="1"/>
  <c r="I35" i="31" s="1"/>
  <c r="W35" i="22"/>
  <c r="Z35" i="22" s="1"/>
  <c r="AC35" i="22" s="1"/>
  <c r="H35" i="31" s="1"/>
  <c r="X33" i="22"/>
  <c r="AA33" i="22" s="1"/>
  <c r="AD33" i="22" s="1"/>
  <c r="I33" i="31" s="1"/>
  <c r="N32" i="29"/>
  <c r="O32" i="29" s="1"/>
  <c r="P32" i="29" s="1"/>
  <c r="K32" i="31" s="1"/>
  <c r="N23" i="29"/>
  <c r="O23" i="29" s="1"/>
  <c r="P23" i="29" s="1"/>
  <c r="K23" i="31" s="1"/>
  <c r="N15" i="29"/>
  <c r="O15" i="29" s="1"/>
  <c r="P15" i="29" s="1"/>
  <c r="K15" i="31" s="1"/>
  <c r="N11" i="29"/>
  <c r="O11" i="29" s="1"/>
  <c r="P11" i="29" s="1"/>
  <c r="K11" i="31" s="1"/>
  <c r="N19" i="29"/>
  <c r="O19" i="29" s="1"/>
  <c r="P19" i="29" s="1"/>
  <c r="K19" i="31" s="1"/>
  <c r="N13" i="29"/>
  <c r="O13" i="29" s="1"/>
  <c r="P13" i="29" s="1"/>
  <c r="K13" i="31" s="1"/>
  <c r="N7" i="29"/>
  <c r="O7" i="29" s="1"/>
  <c r="P7" i="29" s="1"/>
  <c r="K7" i="31" s="1"/>
  <c r="AK93" i="21"/>
  <c r="W70" i="22"/>
  <c r="Z70" i="22" s="1"/>
  <c r="AC70" i="22" s="1"/>
  <c r="H70" i="31" s="1"/>
  <c r="W69" i="22"/>
  <c r="W62" i="22"/>
  <c r="AK53" i="21"/>
  <c r="AK40" i="21"/>
  <c r="AA40" i="21"/>
  <c r="AK38" i="21"/>
  <c r="AA38" i="21"/>
  <c r="AA35" i="21"/>
  <c r="AK33" i="21"/>
  <c r="AA33" i="21"/>
  <c r="AK28" i="21"/>
  <c r="AA28" i="21"/>
  <c r="W37" i="22"/>
  <c r="W33" i="22"/>
  <c r="W29" i="22"/>
  <c r="AA101" i="21"/>
  <c r="AP94" i="21"/>
  <c r="AF94" i="21"/>
  <c r="AP88" i="21"/>
  <c r="AK86" i="21"/>
  <c r="X101" i="22"/>
  <c r="AA101" i="22" s="1"/>
  <c r="AD101" i="22" s="1"/>
  <c r="I101" i="31" s="1"/>
  <c r="X87" i="22"/>
  <c r="AA87" i="22" s="1"/>
  <c r="AD87" i="22" s="1"/>
  <c r="I87" i="31" s="1"/>
  <c r="N107" i="29"/>
  <c r="O107" i="29" s="1"/>
  <c r="P107" i="29" s="1"/>
  <c r="K107" i="31" s="1"/>
  <c r="N103" i="29"/>
  <c r="O103" i="29" s="1"/>
  <c r="P103" i="29" s="1"/>
  <c r="K103" i="31" s="1"/>
  <c r="N99" i="29"/>
  <c r="O99" i="29" s="1"/>
  <c r="P99" i="29" s="1"/>
  <c r="K99" i="31" s="1"/>
  <c r="N95" i="29"/>
  <c r="O95" i="29" s="1"/>
  <c r="P95" i="29" s="1"/>
  <c r="K95" i="31" s="1"/>
  <c r="AK81" i="21"/>
  <c r="AA76" i="21"/>
  <c r="AK75" i="21"/>
  <c r="AA74" i="21"/>
  <c r="AK73" i="21"/>
  <c r="AA72" i="21"/>
  <c r="AK71" i="21"/>
  <c r="AA70" i="21"/>
  <c r="AK69" i="21"/>
  <c r="AA68" i="21"/>
  <c r="AK63" i="21"/>
  <c r="AA62" i="21"/>
  <c r="AK61" i="21"/>
  <c r="W76" i="22"/>
  <c r="Z76" i="22" s="1"/>
  <c r="AC76" i="22" s="1"/>
  <c r="H76" i="31" s="1"/>
  <c r="X75" i="22"/>
  <c r="AA75" i="22" s="1"/>
  <c r="AD75" i="22" s="1"/>
  <c r="I75" i="31" s="1"/>
  <c r="W75" i="22"/>
  <c r="X72" i="22"/>
  <c r="AA72" i="22" s="1"/>
  <c r="AD72" i="22" s="1"/>
  <c r="I72" i="31" s="1"/>
  <c r="W72" i="22"/>
  <c r="N72" i="29"/>
  <c r="O72" i="29" s="1"/>
  <c r="P72" i="29" s="1"/>
  <c r="K72" i="31" s="1"/>
  <c r="AP58" i="21"/>
  <c r="AP55" i="21"/>
  <c r="AK55" i="21"/>
  <c r="AF54" i="21"/>
  <c r="AP52" i="21"/>
  <c r="AK49" i="21"/>
  <c r="X58" i="22"/>
  <c r="AA58" i="22" s="1"/>
  <c r="AD58" i="22" s="1"/>
  <c r="I58" i="31" s="1"/>
  <c r="X51" i="22"/>
  <c r="AA51" i="22" s="1"/>
  <c r="AD51" i="22" s="1"/>
  <c r="I51" i="31" s="1"/>
  <c r="W51" i="22"/>
  <c r="N58" i="29"/>
  <c r="O58" i="29" s="1"/>
  <c r="P58" i="29" s="1"/>
  <c r="K58" i="31" s="1"/>
  <c r="AK43" i="21"/>
  <c r="AA43" i="21"/>
  <c r="AK41" i="21"/>
  <c r="AA41" i="21"/>
  <c r="AQ41" i="21" s="1"/>
  <c r="AT41" i="21" s="1"/>
  <c r="AW41" i="21" s="1"/>
  <c r="E41" i="31" s="1"/>
  <c r="AK39" i="21"/>
  <c r="AA39" i="21"/>
  <c r="AP36" i="21"/>
  <c r="AK36" i="21"/>
  <c r="AK107" i="21"/>
  <c r="N87" i="29"/>
  <c r="O87" i="29" s="1"/>
  <c r="P87" i="29" s="1"/>
  <c r="K87" i="31" s="1"/>
  <c r="AP83" i="21"/>
  <c r="AK83" i="21"/>
  <c r="AA83" i="21"/>
  <c r="AA81" i="21"/>
  <c r="AK76" i="21"/>
  <c r="AA75" i="21"/>
  <c r="AK74" i="21"/>
  <c r="AA73" i="21"/>
  <c r="AK72" i="21"/>
  <c r="AA71" i="21"/>
  <c r="AK70" i="21"/>
  <c r="AA69" i="21"/>
  <c r="AK68" i="21"/>
  <c r="AA63" i="21"/>
  <c r="AK62" i="21"/>
  <c r="AA61" i="21"/>
  <c r="X76" i="22"/>
  <c r="AA76" i="22" s="1"/>
  <c r="AD76" i="22" s="1"/>
  <c r="I76" i="31" s="1"/>
  <c r="X70" i="22"/>
  <c r="AA70" i="22" s="1"/>
  <c r="AD70" i="22" s="1"/>
  <c r="I70" i="31" s="1"/>
  <c r="X63" i="22"/>
  <c r="AA63" i="22" s="1"/>
  <c r="AD63" i="22" s="1"/>
  <c r="I63" i="31" s="1"/>
  <c r="N75" i="29"/>
  <c r="O75" i="29" s="1"/>
  <c r="P75" i="29" s="1"/>
  <c r="K75" i="31" s="1"/>
  <c r="N71" i="29"/>
  <c r="O71" i="29" s="1"/>
  <c r="P71" i="29" s="1"/>
  <c r="K71" i="31" s="1"/>
  <c r="AP53" i="21"/>
  <c r="AF53" i="21"/>
  <c r="AA49" i="21"/>
  <c r="X54" i="22"/>
  <c r="AA54" i="22" s="1"/>
  <c r="AD54" i="22" s="1"/>
  <c r="I54" i="31" s="1"/>
  <c r="W54" i="22"/>
  <c r="Z54" i="22" s="1"/>
  <c r="AC54" i="22" s="1"/>
  <c r="H54" i="31" s="1"/>
  <c r="N54" i="29"/>
  <c r="O54" i="29" s="1"/>
  <c r="P54" i="29" s="1"/>
  <c r="K54" i="31" s="1"/>
  <c r="X52" i="22"/>
  <c r="AA52" i="22" s="1"/>
  <c r="AD52" i="22" s="1"/>
  <c r="I52" i="31" s="1"/>
  <c r="W52" i="22"/>
  <c r="X50" i="22"/>
  <c r="AA50" i="22" s="1"/>
  <c r="AD50" i="22" s="1"/>
  <c r="I50" i="31" s="1"/>
  <c r="N53" i="29"/>
  <c r="O53" i="29" s="1"/>
  <c r="P53" i="29" s="1"/>
  <c r="K53" i="31" s="1"/>
  <c r="AA36" i="21"/>
  <c r="AK32" i="21"/>
  <c r="AA32" i="21"/>
  <c r="AQ32" i="21" s="1"/>
  <c r="AT32" i="21" s="1"/>
  <c r="AW32" i="21" s="1"/>
  <c r="E32" i="31" s="1"/>
  <c r="W50" i="22"/>
  <c r="N52" i="29"/>
  <c r="O52" i="29" s="1"/>
  <c r="P52" i="29" s="1"/>
  <c r="K52" i="31" s="1"/>
  <c r="N49" i="29"/>
  <c r="O49" i="29" s="1"/>
  <c r="P49" i="29" s="1"/>
  <c r="K49" i="31" s="1"/>
  <c r="N37" i="29"/>
  <c r="O37" i="29" s="1"/>
  <c r="P37" i="29" s="1"/>
  <c r="K37" i="31" s="1"/>
  <c r="N33" i="29"/>
  <c r="O33" i="29" s="1"/>
  <c r="P33" i="29" s="1"/>
  <c r="K33" i="31" s="1"/>
  <c r="N29" i="29"/>
  <c r="O29" i="29" s="1"/>
  <c r="P29" i="29" s="1"/>
  <c r="K29" i="31" s="1"/>
  <c r="N35" i="29"/>
  <c r="O35" i="29" s="1"/>
  <c r="P35" i="29" s="1"/>
  <c r="K35" i="31" s="1"/>
  <c r="N31" i="29"/>
  <c r="O31" i="29" s="1"/>
  <c r="P31" i="29" s="1"/>
  <c r="K31" i="31" s="1"/>
  <c r="N28" i="29"/>
  <c r="AF95" i="21"/>
  <c r="W88" i="22"/>
  <c r="W86" i="22"/>
  <c r="X81" i="22"/>
  <c r="AA81" i="22" s="1"/>
  <c r="AD81" i="22" s="1"/>
  <c r="I81" i="31" s="1"/>
  <c r="W81" i="22"/>
  <c r="Z81" i="22" s="1"/>
  <c r="AC81" i="22" s="1"/>
  <c r="H81" i="31" s="1"/>
  <c r="X71" i="22"/>
  <c r="AA71" i="22" s="1"/>
  <c r="AD71" i="22" s="1"/>
  <c r="I71" i="31" s="1"/>
  <c r="W71" i="22"/>
  <c r="AK87" i="21"/>
  <c r="W99" i="22"/>
  <c r="Z99" i="22" s="1"/>
  <c r="AC99" i="22" s="1"/>
  <c r="H99" i="31" s="1"/>
  <c r="X97" i="22"/>
  <c r="AA97" i="22" s="1"/>
  <c r="AD97" i="22" s="1"/>
  <c r="I97" i="31" s="1"/>
  <c r="X94" i="22"/>
  <c r="AA94" i="22" s="1"/>
  <c r="AD94" i="22" s="1"/>
  <c r="I94" i="31" s="1"/>
  <c r="N91" i="29"/>
  <c r="O91" i="29" s="1"/>
  <c r="P91" i="29" s="1"/>
  <c r="K91" i="31" s="1"/>
  <c r="AA52" i="21"/>
  <c r="AA50" i="21"/>
  <c r="AP106" i="21"/>
  <c r="AA103" i="21"/>
  <c r="AP100" i="21"/>
  <c r="AF100" i="21"/>
  <c r="AA100" i="21"/>
  <c r="AA99" i="21"/>
  <c r="AK97" i="21"/>
  <c r="AA97" i="21"/>
  <c r="AP95" i="21"/>
  <c r="AA93" i="21"/>
  <c r="AP91" i="21"/>
  <c r="AF91" i="21"/>
  <c r="AA91" i="21"/>
  <c r="X108" i="22"/>
  <c r="AA108" i="22" s="1"/>
  <c r="AD108" i="22" s="1"/>
  <c r="I108" i="31" s="1"/>
  <c r="X107" i="22"/>
  <c r="AA107" i="22" s="1"/>
  <c r="AD107" i="22" s="1"/>
  <c r="I107" i="31" s="1"/>
  <c r="W101" i="22"/>
  <c r="Z101" i="22" s="1"/>
  <c r="AC101" i="22" s="1"/>
  <c r="H101" i="31" s="1"/>
  <c r="N102" i="29"/>
  <c r="O102" i="29" s="1"/>
  <c r="P102" i="29" s="1"/>
  <c r="K102" i="31" s="1"/>
  <c r="N94" i="29"/>
  <c r="O94" i="29" s="1"/>
  <c r="P94" i="29" s="1"/>
  <c r="K94" i="31" s="1"/>
  <c r="N88" i="29"/>
  <c r="O88" i="29" s="1"/>
  <c r="P88" i="29" s="1"/>
  <c r="K88" i="31" s="1"/>
  <c r="AP81" i="21"/>
  <c r="AP76" i="21"/>
  <c r="AP75" i="21"/>
  <c r="AP74" i="21"/>
  <c r="AP73" i="21"/>
  <c r="AP72" i="21"/>
  <c r="AP71" i="21"/>
  <c r="AP70" i="21"/>
  <c r="AP69" i="21"/>
  <c r="AP68" i="21"/>
  <c r="AP63" i="21"/>
  <c r="AP62" i="21"/>
  <c r="AP61" i="21"/>
  <c r="X83" i="22"/>
  <c r="AA83" i="22" s="1"/>
  <c r="AD83" i="22" s="1"/>
  <c r="I83" i="31" s="1"/>
  <c r="W83" i="22"/>
  <c r="X74" i="22"/>
  <c r="AA58" i="21"/>
  <c r="N69" i="29"/>
  <c r="O69" i="29" s="1"/>
  <c r="P69" i="29" s="1"/>
  <c r="K69" i="31" s="1"/>
  <c r="AA53" i="21"/>
  <c r="AP51" i="21"/>
  <c r="AK51" i="21"/>
  <c r="W53" i="22"/>
  <c r="AA107" i="21"/>
  <c r="AP103" i="21"/>
  <c r="AP96" i="21"/>
  <c r="AA96" i="21"/>
  <c r="AK92" i="21"/>
  <c r="AA87" i="21"/>
  <c r="X93" i="22"/>
  <c r="AA93" i="22" s="1"/>
  <c r="AD93" i="22" s="1"/>
  <c r="I93" i="31" s="1"/>
  <c r="X86" i="22"/>
  <c r="AA86" i="22" s="1"/>
  <c r="AD86" i="22" s="1"/>
  <c r="I86" i="31" s="1"/>
  <c r="N100" i="29"/>
  <c r="O100" i="29" s="1"/>
  <c r="P100" i="29" s="1"/>
  <c r="K100" i="31" s="1"/>
  <c r="N93" i="29"/>
  <c r="O93" i="29" s="1"/>
  <c r="P93" i="29" s="1"/>
  <c r="K93" i="31" s="1"/>
  <c r="AP82" i="21"/>
  <c r="AK82" i="21"/>
  <c r="W63" i="22"/>
  <c r="W61" i="22"/>
  <c r="N83" i="29"/>
  <c r="O83" i="29" s="1"/>
  <c r="P83" i="29" s="1"/>
  <c r="K83" i="31" s="1"/>
  <c r="N76" i="29"/>
  <c r="O76" i="29" s="1"/>
  <c r="P76" i="29" s="1"/>
  <c r="K76" i="31" s="1"/>
  <c r="N73" i="29"/>
  <c r="AA55" i="21"/>
  <c r="AA51" i="21"/>
  <c r="W55" i="22"/>
  <c r="AA82" i="21"/>
  <c r="X73" i="22"/>
  <c r="AA73" i="22" s="1"/>
  <c r="AD73" i="22" s="1"/>
  <c r="I73" i="31" s="1"/>
  <c r="W73" i="22"/>
  <c r="X68" i="22"/>
  <c r="AA68" i="22" s="1"/>
  <c r="AD68" i="22" s="1"/>
  <c r="I68" i="31" s="1"/>
  <c r="N81" i="29"/>
  <c r="O81" i="29" s="1"/>
  <c r="P81" i="29" s="1"/>
  <c r="K81" i="31" s="1"/>
  <c r="N61" i="29"/>
  <c r="O61" i="29" s="1"/>
  <c r="P61" i="29" s="1"/>
  <c r="K61" i="31" s="1"/>
  <c r="AK102" i="21"/>
  <c r="AP99" i="21"/>
  <c r="AP104" i="21"/>
  <c r="AK108" i="21"/>
  <c r="AK106" i="21"/>
  <c r="AK99" i="21"/>
  <c r="AP93" i="21"/>
  <c r="AP87" i="21"/>
  <c r="W94" i="22"/>
  <c r="Z94" i="22" s="1"/>
  <c r="AC94" i="22" s="1"/>
  <c r="H94" i="31" s="1"/>
  <c r="W92" i="22"/>
  <c r="Z92" i="22" s="1"/>
  <c r="AC92" i="22" s="1"/>
  <c r="H92" i="31" s="1"/>
  <c r="X88" i="22"/>
  <c r="AA88" i="22" s="1"/>
  <c r="AD88" i="22" s="1"/>
  <c r="I88" i="31" s="1"/>
  <c r="AP102" i="21"/>
  <c r="AP97" i="21"/>
  <c r="AA94" i="21"/>
  <c r="AP92" i="21"/>
  <c r="AA92" i="21"/>
  <c r="AA88" i="21"/>
  <c r="AP86" i="21"/>
  <c r="AA86" i="21"/>
  <c r="W108" i="22"/>
  <c r="Z108" i="22" s="1"/>
  <c r="AC108" i="22" s="1"/>
  <c r="H108" i="31" s="1"/>
  <c r="X96" i="22"/>
  <c r="AA96" i="22" s="1"/>
  <c r="AD96" i="22" s="1"/>
  <c r="I96" i="31" s="1"/>
  <c r="W96" i="22"/>
  <c r="N104" i="29"/>
  <c r="O104" i="29" s="1"/>
  <c r="P104" i="29" s="1"/>
  <c r="K104" i="31" s="1"/>
  <c r="AA108" i="21"/>
  <c r="AA106" i="21"/>
  <c r="AF104" i="21"/>
  <c r="AA104" i="21"/>
  <c r="AF103" i="21"/>
  <c r="AK101" i="21"/>
  <c r="AF99" i="21"/>
  <c r="AK96" i="21"/>
  <c r="AK91" i="21"/>
  <c r="W103" i="22"/>
  <c r="Z103" i="22" s="1"/>
  <c r="AC103" i="22" s="1"/>
  <c r="H103" i="31" s="1"/>
  <c r="X95" i="22"/>
  <c r="AA95" i="22" s="1"/>
  <c r="AD95" i="22" s="1"/>
  <c r="I95" i="31" s="1"/>
  <c r="W95" i="22"/>
  <c r="Z95" i="22" s="1"/>
  <c r="AC95" i="22" s="1"/>
  <c r="H95" i="31" s="1"/>
  <c r="N106" i="29"/>
  <c r="O106" i="29" s="1"/>
  <c r="P106" i="29" s="1"/>
  <c r="K106" i="31" s="1"/>
  <c r="N96" i="29"/>
  <c r="O96" i="29" s="1"/>
  <c r="P96" i="29" s="1"/>
  <c r="K96" i="31" s="1"/>
  <c r="N86" i="29"/>
  <c r="O86" i="29" s="1"/>
  <c r="P86" i="29" s="1"/>
  <c r="K86" i="31" s="1"/>
  <c r="N108" i="29"/>
  <c r="O108" i="29" s="1"/>
  <c r="P108" i="29" s="1"/>
  <c r="K108" i="31" s="1"/>
  <c r="N101" i="29"/>
  <c r="O101" i="29" s="1"/>
  <c r="P101" i="29" s="1"/>
  <c r="K101" i="31" s="1"/>
  <c r="N92" i="29"/>
  <c r="O92" i="29" s="1"/>
  <c r="P92" i="29" s="1"/>
  <c r="K92" i="31" s="1"/>
  <c r="Z74" i="22"/>
  <c r="AC74" i="22" s="1"/>
  <c r="H74" i="31" s="1"/>
  <c r="AK95" i="21"/>
  <c r="AK100" i="21"/>
  <c r="AK88" i="21"/>
  <c r="Y106" i="22"/>
  <c r="AB106" i="22" s="1"/>
  <c r="AE106" i="22" s="1"/>
  <c r="J106" i="31" s="1"/>
  <c r="AK103" i="21"/>
  <c r="AK104" i="21"/>
  <c r="AK94" i="21"/>
  <c r="W93" i="22"/>
  <c r="X104" i="22"/>
  <c r="AA104" i="22" s="1"/>
  <c r="AD104" i="22" s="1"/>
  <c r="I104" i="31" s="1"/>
  <c r="W104" i="22"/>
  <c r="W102" i="22"/>
  <c r="AF107" i="21"/>
  <c r="AF102" i="21"/>
  <c r="AF97" i="21"/>
  <c r="AF93" i="21"/>
  <c r="AF87" i="21"/>
  <c r="W107" i="22"/>
  <c r="W97" i="22"/>
  <c r="W87" i="22"/>
  <c r="AF108" i="21"/>
  <c r="AF106" i="21"/>
  <c r="AF101" i="21"/>
  <c r="AF96" i="21"/>
  <c r="AF92" i="21"/>
  <c r="AF86" i="21"/>
  <c r="W100" i="22"/>
  <c r="W91" i="22"/>
  <c r="AR13" i="21" l="1"/>
  <c r="AQ70" i="21"/>
  <c r="AT70" i="21" s="1"/>
  <c r="AW70" i="21" s="1"/>
  <c r="E70" i="31" s="1"/>
  <c r="Y14" i="22"/>
  <c r="AB14" i="22" s="1"/>
  <c r="AE14" i="22" s="1"/>
  <c r="J14" i="31" s="1"/>
  <c r="AQ106" i="21"/>
  <c r="AT106" i="21" s="1"/>
  <c r="AW106" i="21" s="1"/>
  <c r="E106" i="31" s="1"/>
  <c r="AQ23" i="21"/>
  <c r="AT23" i="21" s="1"/>
  <c r="AW23" i="21" s="1"/>
  <c r="E23" i="31" s="1"/>
  <c r="AQ22" i="21"/>
  <c r="AT22" i="21" s="1"/>
  <c r="AW22" i="21" s="1"/>
  <c r="E22" i="31" s="1"/>
  <c r="AQ21" i="21"/>
  <c r="AT21" i="21" s="1"/>
  <c r="AW21" i="21" s="1"/>
  <c r="E21" i="31" s="1"/>
  <c r="Y86" i="22"/>
  <c r="AB86" i="22" s="1"/>
  <c r="AE86" i="22" s="1"/>
  <c r="J86" i="31" s="1"/>
  <c r="AQ82" i="21"/>
  <c r="AT82" i="21" s="1"/>
  <c r="AW82" i="21" s="1"/>
  <c r="E82" i="31" s="1"/>
  <c r="Y26" i="22"/>
  <c r="AB26" i="22" s="1"/>
  <c r="AE26" i="22" s="1"/>
  <c r="J26" i="31" s="1"/>
  <c r="Y82" i="22"/>
  <c r="AB82" i="22" s="1"/>
  <c r="AE82" i="22" s="1"/>
  <c r="J82" i="31" s="1"/>
  <c r="Y75" i="22"/>
  <c r="AB75" i="22" s="1"/>
  <c r="AE75" i="22" s="1"/>
  <c r="J75" i="31" s="1"/>
  <c r="Y42" i="22"/>
  <c r="AB42" i="22" s="1"/>
  <c r="AE42" i="22" s="1"/>
  <c r="J42" i="31" s="1"/>
  <c r="AQ51" i="21"/>
  <c r="AT51" i="21" s="1"/>
  <c r="AW51" i="21" s="1"/>
  <c r="E51" i="31" s="1"/>
  <c r="Y73" i="22"/>
  <c r="AB73" i="22" s="1"/>
  <c r="AE73" i="22" s="1"/>
  <c r="J73" i="31" s="1"/>
  <c r="AR103" i="21"/>
  <c r="AU103" i="21" s="1"/>
  <c r="AX103" i="21" s="1"/>
  <c r="F103" i="31" s="1"/>
  <c r="Y13" i="22"/>
  <c r="AB13" i="22" s="1"/>
  <c r="AE13" i="22" s="1"/>
  <c r="J13" i="31" s="1"/>
  <c r="AR100" i="21"/>
  <c r="AR91" i="21"/>
  <c r="AU91" i="21" s="1"/>
  <c r="AX91" i="21" s="1"/>
  <c r="F91" i="31" s="1"/>
  <c r="AQ28" i="21"/>
  <c r="AT28" i="21" s="1"/>
  <c r="AW28" i="21" s="1"/>
  <c r="E28" i="31" s="1"/>
  <c r="AR28" i="21"/>
  <c r="Y18" i="22"/>
  <c r="AB18" i="22" s="1"/>
  <c r="AE18" i="22" s="1"/>
  <c r="J18" i="31" s="1"/>
  <c r="Y50" i="22"/>
  <c r="AB50" i="22" s="1"/>
  <c r="AE50" i="22" s="1"/>
  <c r="J50" i="31" s="1"/>
  <c r="Y19" i="22"/>
  <c r="AB19" i="22" s="1"/>
  <c r="AE19" i="22" s="1"/>
  <c r="J19" i="31" s="1"/>
  <c r="AQ27" i="21"/>
  <c r="AT27" i="21" s="1"/>
  <c r="AW27" i="21" s="1"/>
  <c r="E27" i="31" s="1"/>
  <c r="Y52" i="22"/>
  <c r="AB52" i="22" s="1"/>
  <c r="AE52" i="22" s="1"/>
  <c r="J52" i="31" s="1"/>
  <c r="Y108" i="22"/>
  <c r="AB108" i="22" s="1"/>
  <c r="AE108" i="22" s="1"/>
  <c r="J108" i="31" s="1"/>
  <c r="Y62" i="22"/>
  <c r="AB62" i="22" s="1"/>
  <c r="AE62" i="22" s="1"/>
  <c r="J62" i="31" s="1"/>
  <c r="Y51" i="22"/>
  <c r="AB51" i="22" s="1"/>
  <c r="AE51" i="22" s="1"/>
  <c r="J51" i="31" s="1"/>
  <c r="Y6" i="22"/>
  <c r="AB6" i="22" s="1"/>
  <c r="AE6" i="22" s="1"/>
  <c r="J6" i="31" s="1"/>
  <c r="Y74" i="22"/>
  <c r="AB74" i="22" s="1"/>
  <c r="AE74" i="22" s="1"/>
  <c r="J74" i="31" s="1"/>
  <c r="Q10" i="29"/>
  <c r="R10" i="29" s="1"/>
  <c r="S10" i="29" s="1"/>
  <c r="L10" i="31" s="1"/>
  <c r="Y22" i="22"/>
  <c r="AB22" i="22" s="1"/>
  <c r="AE22" i="22" s="1"/>
  <c r="J22" i="31" s="1"/>
  <c r="Y17" i="22"/>
  <c r="AB17" i="22" s="1"/>
  <c r="AE17" i="22" s="1"/>
  <c r="J17" i="31" s="1"/>
  <c r="AQ17" i="21"/>
  <c r="AT17" i="21" s="1"/>
  <c r="AW17" i="21" s="1"/>
  <c r="E17" i="31" s="1"/>
  <c r="AR69" i="21"/>
  <c r="Y25" i="22"/>
  <c r="AB25" i="22" s="1"/>
  <c r="AE25" i="22" s="1"/>
  <c r="J25" i="31" s="1"/>
  <c r="Y58" i="22"/>
  <c r="AB58" i="22" s="1"/>
  <c r="AE58" i="22" s="1"/>
  <c r="J58" i="31" s="1"/>
  <c r="Q94" i="29"/>
  <c r="R94" i="29" s="1"/>
  <c r="S94" i="29" s="1"/>
  <c r="L94" i="31" s="1"/>
  <c r="Y71" i="22"/>
  <c r="AB71" i="22" s="1"/>
  <c r="AE71" i="22" s="1"/>
  <c r="J71" i="31" s="1"/>
  <c r="AR107" i="21"/>
  <c r="AU107" i="21" s="1"/>
  <c r="AX107" i="21" s="1"/>
  <c r="F107" i="31" s="1"/>
  <c r="AQ33" i="21"/>
  <c r="AT33" i="21" s="1"/>
  <c r="AW33" i="21" s="1"/>
  <c r="E33" i="31" s="1"/>
  <c r="Z17" i="22"/>
  <c r="AC17" i="22" s="1"/>
  <c r="H17" i="31" s="1"/>
  <c r="AR94" i="21"/>
  <c r="AU94" i="21" s="1"/>
  <c r="AX94" i="21" s="1"/>
  <c r="F94" i="31" s="1"/>
  <c r="AR43" i="21"/>
  <c r="AU43" i="21" s="1"/>
  <c r="AX43" i="21" s="1"/>
  <c r="F43" i="31" s="1"/>
  <c r="Z26" i="22"/>
  <c r="AC26" i="22" s="1"/>
  <c r="H26" i="31" s="1"/>
  <c r="Y94" i="22"/>
  <c r="AB94" i="22" s="1"/>
  <c r="AE94" i="22" s="1"/>
  <c r="J94" i="31" s="1"/>
  <c r="Q27" i="29"/>
  <c r="R27" i="29" s="1"/>
  <c r="S27" i="29" s="1"/>
  <c r="L27" i="31" s="1"/>
  <c r="AR108" i="21"/>
  <c r="AU108" i="21" s="1"/>
  <c r="AX108" i="21" s="1"/>
  <c r="F108" i="31" s="1"/>
  <c r="AR63" i="21"/>
  <c r="AR31" i="21"/>
  <c r="AQ7" i="21"/>
  <c r="AT7" i="21" s="1"/>
  <c r="AW7" i="21" s="1"/>
  <c r="E7" i="31" s="1"/>
  <c r="AR73" i="21"/>
  <c r="AU73" i="21" s="1"/>
  <c r="AX73" i="21" s="1"/>
  <c r="F73" i="31" s="1"/>
  <c r="AQ76" i="21"/>
  <c r="AT76" i="21" s="1"/>
  <c r="AW76" i="21" s="1"/>
  <c r="E76" i="31" s="1"/>
  <c r="AR12" i="21"/>
  <c r="AU12" i="21" s="1"/>
  <c r="AX12" i="21" s="1"/>
  <c r="F12" i="31" s="1"/>
  <c r="AQ10" i="21"/>
  <c r="AT10" i="21" s="1"/>
  <c r="AW10" i="21" s="1"/>
  <c r="E10" i="31" s="1"/>
  <c r="AQ18" i="21"/>
  <c r="AT18" i="21" s="1"/>
  <c r="AW18" i="21" s="1"/>
  <c r="E18" i="31" s="1"/>
  <c r="AQ30" i="21"/>
  <c r="AT30" i="21" s="1"/>
  <c r="AW30" i="21" s="1"/>
  <c r="E30" i="31" s="1"/>
  <c r="AQ3" i="21"/>
  <c r="AT3" i="21" s="1"/>
  <c r="AW3" i="21" s="1"/>
  <c r="E3" i="31" s="1"/>
  <c r="AR14" i="21"/>
  <c r="AU14" i="21" s="1"/>
  <c r="AX14" i="21" s="1"/>
  <c r="F14" i="31" s="1"/>
  <c r="AR101" i="21"/>
  <c r="Z6" i="22"/>
  <c r="AC6" i="22" s="1"/>
  <c r="H6" i="31" s="1"/>
  <c r="Q4" i="29"/>
  <c r="R4" i="29" s="1"/>
  <c r="S4" i="29" s="1"/>
  <c r="L4" i="31" s="1"/>
  <c r="Z4" i="22"/>
  <c r="AC4" i="22" s="1"/>
  <c r="H4" i="31" s="1"/>
  <c r="T75" i="29"/>
  <c r="U75" i="29" s="1"/>
  <c r="V75" i="29" s="1"/>
  <c r="M75" i="31" s="1"/>
  <c r="AR32" i="21"/>
  <c r="AS32" i="21" s="1"/>
  <c r="AV32" i="21" s="1"/>
  <c r="AQ37" i="21"/>
  <c r="AT37" i="21" s="1"/>
  <c r="AW37" i="21" s="1"/>
  <c r="E37" i="31" s="1"/>
  <c r="AR15" i="21"/>
  <c r="AU15" i="21" s="1"/>
  <c r="AX15" i="21" s="1"/>
  <c r="F15" i="31" s="1"/>
  <c r="AR50" i="21"/>
  <c r="AU50" i="21" s="1"/>
  <c r="AX50" i="21" s="1"/>
  <c r="F50" i="31" s="1"/>
  <c r="AR68" i="21"/>
  <c r="AU68" i="21" s="1"/>
  <c r="AX68" i="21" s="1"/>
  <c r="F68" i="31" s="1"/>
  <c r="AQ40" i="21"/>
  <c r="AT40" i="21" s="1"/>
  <c r="AW40" i="21" s="1"/>
  <c r="E40" i="31" s="1"/>
  <c r="AQ34" i="21"/>
  <c r="AT34" i="21" s="1"/>
  <c r="AW34" i="21" s="1"/>
  <c r="E34" i="31" s="1"/>
  <c r="AR96" i="21"/>
  <c r="AU96" i="21" s="1"/>
  <c r="AX96" i="21" s="1"/>
  <c r="F96" i="31" s="1"/>
  <c r="AQ35" i="21"/>
  <c r="AT35" i="21" s="1"/>
  <c r="AW35" i="21" s="1"/>
  <c r="E35" i="31" s="1"/>
  <c r="AR40" i="21"/>
  <c r="AR42" i="21"/>
  <c r="Z62" i="22"/>
  <c r="AC62" i="22" s="1"/>
  <c r="H62" i="31" s="1"/>
  <c r="Y12" i="22"/>
  <c r="AB12" i="22" s="1"/>
  <c r="AE12" i="22" s="1"/>
  <c r="J12" i="31" s="1"/>
  <c r="Y69" i="22"/>
  <c r="AB69" i="22" s="1"/>
  <c r="AE69" i="22" s="1"/>
  <c r="J69" i="31" s="1"/>
  <c r="Q20" i="29"/>
  <c r="R20" i="29" s="1"/>
  <c r="S20" i="29" s="1"/>
  <c r="L20" i="31" s="1"/>
  <c r="T22" i="29"/>
  <c r="U22" i="29" s="1"/>
  <c r="V22" i="29" s="1"/>
  <c r="M22" i="31" s="1"/>
  <c r="T26" i="29"/>
  <c r="U26" i="29" s="1"/>
  <c r="V26" i="29" s="1"/>
  <c r="M26" i="31" s="1"/>
  <c r="Q17" i="29"/>
  <c r="R17" i="29" s="1"/>
  <c r="S17" i="29" s="1"/>
  <c r="L17" i="31" s="1"/>
  <c r="Q63" i="29"/>
  <c r="R63" i="29" s="1"/>
  <c r="S63" i="29" s="1"/>
  <c r="L63" i="31" s="1"/>
  <c r="Q26" i="29"/>
  <c r="R26" i="29" s="1"/>
  <c r="S26" i="29" s="1"/>
  <c r="L26" i="31" s="1"/>
  <c r="T8" i="29"/>
  <c r="U8" i="29" s="1"/>
  <c r="V8" i="29" s="1"/>
  <c r="M8" i="31" s="1"/>
  <c r="Q58" i="29"/>
  <c r="R58" i="29" s="1"/>
  <c r="S58" i="29" s="1"/>
  <c r="L58" i="31" s="1"/>
  <c r="T14" i="29"/>
  <c r="U14" i="29" s="1"/>
  <c r="V14" i="29" s="1"/>
  <c r="M14" i="31" s="1"/>
  <c r="Z25" i="22"/>
  <c r="AC25" i="22" s="1"/>
  <c r="H25" i="31" s="1"/>
  <c r="Y4" i="22"/>
  <c r="AB4" i="22" s="1"/>
  <c r="AE4" i="22" s="1"/>
  <c r="J4" i="31" s="1"/>
  <c r="Y16" i="22"/>
  <c r="AB16" i="22" s="1"/>
  <c r="AE16" i="22" s="1"/>
  <c r="J16" i="31" s="1"/>
  <c r="T4" i="29"/>
  <c r="U4" i="29" s="1"/>
  <c r="V4" i="29" s="1"/>
  <c r="M4" i="31" s="1"/>
  <c r="AQ6" i="21"/>
  <c r="AT6" i="21" s="1"/>
  <c r="AW6" i="21" s="1"/>
  <c r="E6" i="31" s="1"/>
  <c r="AQ25" i="21"/>
  <c r="AT25" i="21" s="1"/>
  <c r="AW25" i="21" s="1"/>
  <c r="E25" i="31" s="1"/>
  <c r="AR86" i="21"/>
  <c r="AU86" i="21" s="1"/>
  <c r="AX86" i="21" s="1"/>
  <c r="F86" i="31" s="1"/>
  <c r="AQ50" i="21"/>
  <c r="AT50" i="21" s="1"/>
  <c r="AW50" i="21" s="1"/>
  <c r="E50" i="31" s="1"/>
  <c r="AQ58" i="21"/>
  <c r="AT58" i="21" s="1"/>
  <c r="AW58" i="21" s="1"/>
  <c r="E58" i="31" s="1"/>
  <c r="AR18" i="21"/>
  <c r="AU18" i="21" s="1"/>
  <c r="AX18" i="21" s="1"/>
  <c r="F18" i="31" s="1"/>
  <c r="AQ73" i="21"/>
  <c r="AT73" i="21" s="1"/>
  <c r="AW73" i="21" s="1"/>
  <c r="E73" i="31" s="1"/>
  <c r="AR6" i="21"/>
  <c r="AR8" i="21"/>
  <c r="AU8" i="21" s="1"/>
  <c r="AX8" i="21" s="1"/>
  <c r="F8" i="31" s="1"/>
  <c r="AR5" i="21"/>
  <c r="AU5" i="21" s="1"/>
  <c r="AX5" i="21" s="1"/>
  <c r="F5" i="31" s="1"/>
  <c r="AR4" i="21"/>
  <c r="AU4" i="21" s="1"/>
  <c r="AX4" i="21" s="1"/>
  <c r="F4" i="31" s="1"/>
  <c r="AQ5" i="21"/>
  <c r="AT5" i="21" s="1"/>
  <c r="AW5" i="21" s="1"/>
  <c r="E5" i="31" s="1"/>
  <c r="AR11" i="21"/>
  <c r="AU11" i="21" s="1"/>
  <c r="AX11" i="21" s="1"/>
  <c r="F11" i="31" s="1"/>
  <c r="AR10" i="21"/>
  <c r="AU10" i="21" s="1"/>
  <c r="AX10" i="21" s="1"/>
  <c r="F10" i="31" s="1"/>
  <c r="AR19" i="21"/>
  <c r="AU19" i="21" s="1"/>
  <c r="AX19" i="21" s="1"/>
  <c r="F19" i="31" s="1"/>
  <c r="AR17" i="21"/>
  <c r="AQ86" i="21"/>
  <c r="AT86" i="21" s="1"/>
  <c r="AW86" i="21" s="1"/>
  <c r="E86" i="31" s="1"/>
  <c r="Y101" i="22"/>
  <c r="AB101" i="22" s="1"/>
  <c r="AE101" i="22" s="1"/>
  <c r="J101" i="31" s="1"/>
  <c r="AQ88" i="21"/>
  <c r="AT88" i="21" s="1"/>
  <c r="AW88" i="21" s="1"/>
  <c r="E88" i="31" s="1"/>
  <c r="AR22" i="21"/>
  <c r="AQ14" i="21"/>
  <c r="AT14" i="21" s="1"/>
  <c r="AW14" i="21" s="1"/>
  <c r="E14" i="31" s="1"/>
  <c r="AQ26" i="21"/>
  <c r="AT26" i="21" s="1"/>
  <c r="AW26" i="21" s="1"/>
  <c r="E26" i="31" s="1"/>
  <c r="T82" i="29"/>
  <c r="U82" i="29" s="1"/>
  <c r="V82" i="29" s="1"/>
  <c r="M82" i="31" s="1"/>
  <c r="AR75" i="21"/>
  <c r="AU75" i="21" s="1"/>
  <c r="AX75" i="21" s="1"/>
  <c r="F75" i="31" s="1"/>
  <c r="AQ52" i="21"/>
  <c r="AT52" i="21" s="1"/>
  <c r="AW52" i="21" s="1"/>
  <c r="E52" i="31" s="1"/>
  <c r="Z52" i="22"/>
  <c r="AC52" i="22" s="1"/>
  <c r="H52" i="31" s="1"/>
  <c r="Y28" i="22"/>
  <c r="AB28" i="22" s="1"/>
  <c r="AE28" i="22" s="1"/>
  <c r="J28" i="31" s="1"/>
  <c r="AR58" i="21"/>
  <c r="Y63" i="22"/>
  <c r="AB63" i="22" s="1"/>
  <c r="AE63" i="22" s="1"/>
  <c r="J63" i="31" s="1"/>
  <c r="T52" i="29"/>
  <c r="U52" i="29" s="1"/>
  <c r="V52" i="29" s="1"/>
  <c r="M52" i="31" s="1"/>
  <c r="AR54" i="21"/>
  <c r="AU54" i="21" s="1"/>
  <c r="AX54" i="21" s="1"/>
  <c r="F54" i="31" s="1"/>
  <c r="Q16" i="29"/>
  <c r="R16" i="29" s="1"/>
  <c r="S16" i="29" s="1"/>
  <c r="L16" i="31" s="1"/>
  <c r="Q95" i="29"/>
  <c r="R95" i="29" s="1"/>
  <c r="S95" i="29" s="1"/>
  <c r="L95" i="31" s="1"/>
  <c r="Q34" i="29"/>
  <c r="R34" i="29" s="1"/>
  <c r="S34" i="29" s="1"/>
  <c r="L34" i="31" s="1"/>
  <c r="Z10" i="22"/>
  <c r="AC10" i="22" s="1"/>
  <c r="H10" i="31" s="1"/>
  <c r="AQ12" i="21"/>
  <c r="AT12" i="21" s="1"/>
  <c r="AW12" i="21" s="1"/>
  <c r="E12" i="31" s="1"/>
  <c r="T68" i="29"/>
  <c r="U68" i="29" s="1"/>
  <c r="V68" i="29" s="1"/>
  <c r="M68" i="31" s="1"/>
  <c r="AR71" i="21"/>
  <c r="T34" i="29"/>
  <c r="U34" i="29" s="1"/>
  <c r="V34" i="29" s="1"/>
  <c r="M34" i="31" s="1"/>
  <c r="AR39" i="21"/>
  <c r="T10" i="29"/>
  <c r="U10" i="29" s="1"/>
  <c r="V10" i="29" s="1"/>
  <c r="M10" i="31" s="1"/>
  <c r="AQ11" i="21"/>
  <c r="AT11" i="21" s="1"/>
  <c r="AW11" i="21" s="1"/>
  <c r="E11" i="31" s="1"/>
  <c r="AQ4" i="21"/>
  <c r="AT4" i="21" s="1"/>
  <c r="AW4" i="21" s="1"/>
  <c r="E4" i="31" s="1"/>
  <c r="Y27" i="22"/>
  <c r="AB27" i="22" s="1"/>
  <c r="AE27" i="22" s="1"/>
  <c r="J27" i="31" s="1"/>
  <c r="AR16" i="21"/>
  <c r="AQ42" i="21"/>
  <c r="AT42" i="21" s="1"/>
  <c r="AW42" i="21" s="1"/>
  <c r="E42" i="31" s="1"/>
  <c r="Y9" i="22"/>
  <c r="AB9" i="22" s="1"/>
  <c r="AE9" i="22" s="1"/>
  <c r="J9" i="31" s="1"/>
  <c r="AQ29" i="21"/>
  <c r="AT29" i="21" s="1"/>
  <c r="AW29" i="21" s="1"/>
  <c r="E29" i="31" s="1"/>
  <c r="Z75" i="22"/>
  <c r="AC75" i="22" s="1"/>
  <c r="H75" i="31" s="1"/>
  <c r="T27" i="29"/>
  <c r="U27" i="29" s="1"/>
  <c r="V27" i="29" s="1"/>
  <c r="M27" i="31" s="1"/>
  <c r="Z42" i="22"/>
  <c r="AC42" i="22" s="1"/>
  <c r="H42" i="31" s="1"/>
  <c r="Z16" i="22"/>
  <c r="AC16" i="22" s="1"/>
  <c r="H16" i="31" s="1"/>
  <c r="T18" i="29"/>
  <c r="U18" i="29" s="1"/>
  <c r="V18" i="29" s="1"/>
  <c r="M18" i="31" s="1"/>
  <c r="Q22" i="29"/>
  <c r="R22" i="29" s="1"/>
  <c r="S22" i="29" s="1"/>
  <c r="L22" i="31" s="1"/>
  <c r="Q8" i="29"/>
  <c r="R8" i="29" s="1"/>
  <c r="S8" i="29" s="1"/>
  <c r="L8" i="31" s="1"/>
  <c r="Y49" i="22"/>
  <c r="AB49" i="22" s="1"/>
  <c r="AE49" i="22" s="1"/>
  <c r="J49" i="31" s="1"/>
  <c r="AQ43" i="21"/>
  <c r="AT43" i="21" s="1"/>
  <c r="AW43" i="21" s="1"/>
  <c r="E43" i="31" s="1"/>
  <c r="AR49" i="21"/>
  <c r="AU49" i="21" s="1"/>
  <c r="AX49" i="21" s="1"/>
  <c r="F49" i="31" s="1"/>
  <c r="Q42" i="29"/>
  <c r="R42" i="29" s="1"/>
  <c r="S42" i="29" s="1"/>
  <c r="L42" i="31" s="1"/>
  <c r="Z14" i="22"/>
  <c r="AC14" i="22" s="1"/>
  <c r="H14" i="31" s="1"/>
  <c r="AR20" i="21"/>
  <c r="AU20" i="21" s="1"/>
  <c r="AX20" i="21" s="1"/>
  <c r="F20" i="31" s="1"/>
  <c r="T12" i="29"/>
  <c r="U12" i="29" s="1"/>
  <c r="V12" i="29" s="1"/>
  <c r="M12" i="31" s="1"/>
  <c r="Y20" i="22"/>
  <c r="AB20" i="22" s="1"/>
  <c r="AE20" i="22" s="1"/>
  <c r="J20" i="31" s="1"/>
  <c r="AQ97" i="21"/>
  <c r="AT97" i="21" s="1"/>
  <c r="AW97" i="21" s="1"/>
  <c r="E97" i="31" s="1"/>
  <c r="AQ49" i="21"/>
  <c r="AT49" i="21" s="1"/>
  <c r="AW49" i="21" s="1"/>
  <c r="E49" i="31" s="1"/>
  <c r="AQ71" i="21"/>
  <c r="AT71" i="21" s="1"/>
  <c r="AW71" i="21" s="1"/>
  <c r="E71" i="31" s="1"/>
  <c r="T6" i="29"/>
  <c r="U6" i="29" s="1"/>
  <c r="V6" i="29" s="1"/>
  <c r="M6" i="31" s="1"/>
  <c r="Q14" i="29"/>
  <c r="R14" i="29" s="1"/>
  <c r="S14" i="29" s="1"/>
  <c r="L14" i="31" s="1"/>
  <c r="AQ83" i="21"/>
  <c r="AT83" i="21" s="1"/>
  <c r="AW83" i="21" s="1"/>
  <c r="E83" i="31" s="1"/>
  <c r="AR25" i="21"/>
  <c r="AR9" i="21"/>
  <c r="AU9" i="21" s="1"/>
  <c r="AX9" i="21" s="1"/>
  <c r="F9" i="31" s="1"/>
  <c r="AQ96" i="21"/>
  <c r="AT96" i="21" s="1"/>
  <c r="AW96" i="21" s="1"/>
  <c r="E96" i="31" s="1"/>
  <c r="Q62" i="29"/>
  <c r="R62" i="29" s="1"/>
  <c r="S62" i="29" s="1"/>
  <c r="L62" i="31" s="1"/>
  <c r="AR97" i="21"/>
  <c r="AU97" i="21" s="1"/>
  <c r="AX97" i="21" s="1"/>
  <c r="F97" i="31" s="1"/>
  <c r="AQ101" i="21"/>
  <c r="AT101" i="21" s="1"/>
  <c r="AW101" i="21" s="1"/>
  <c r="E101" i="31" s="1"/>
  <c r="AQ102" i="21"/>
  <c r="AT102" i="21" s="1"/>
  <c r="AW102" i="21" s="1"/>
  <c r="E102" i="31" s="1"/>
  <c r="Q68" i="29"/>
  <c r="R68" i="29" s="1"/>
  <c r="S68" i="29" s="1"/>
  <c r="L68" i="31" s="1"/>
  <c r="AQ36" i="21"/>
  <c r="AT36" i="21" s="1"/>
  <c r="AW36" i="21" s="1"/>
  <c r="E36" i="31" s="1"/>
  <c r="AQ72" i="21"/>
  <c r="AT72" i="21" s="1"/>
  <c r="AW72" i="21" s="1"/>
  <c r="E72" i="31" s="1"/>
  <c r="Y8" i="22"/>
  <c r="AB8" i="22" s="1"/>
  <c r="AE8" i="22" s="1"/>
  <c r="J8" i="31" s="1"/>
  <c r="AR30" i="21"/>
  <c r="AU30" i="21" s="1"/>
  <c r="AX30" i="21" s="1"/>
  <c r="F30" i="31" s="1"/>
  <c r="Q12" i="29"/>
  <c r="R12" i="29" s="1"/>
  <c r="S12" i="29" s="1"/>
  <c r="L12" i="31" s="1"/>
  <c r="T58" i="29"/>
  <c r="U58" i="29" s="1"/>
  <c r="V58" i="29" s="1"/>
  <c r="M58" i="31" s="1"/>
  <c r="Y34" i="22"/>
  <c r="AB34" i="22" s="1"/>
  <c r="AE34" i="22" s="1"/>
  <c r="J34" i="31" s="1"/>
  <c r="AQ39" i="21"/>
  <c r="AT39" i="21" s="1"/>
  <c r="AW39" i="21" s="1"/>
  <c r="E39" i="31" s="1"/>
  <c r="Q6" i="29"/>
  <c r="R6" i="29" s="1"/>
  <c r="S6" i="29" s="1"/>
  <c r="L6" i="31" s="1"/>
  <c r="Z22" i="22"/>
  <c r="AC22" i="22" s="1"/>
  <c r="H22" i="31" s="1"/>
  <c r="T20" i="29"/>
  <c r="U20" i="29" s="1"/>
  <c r="V20" i="29" s="1"/>
  <c r="M20" i="31" s="1"/>
  <c r="T5" i="29"/>
  <c r="U5" i="29" s="1"/>
  <c r="V5" i="29" s="1"/>
  <c r="M5" i="31" s="1"/>
  <c r="AR23" i="21"/>
  <c r="AU23" i="21" s="1"/>
  <c r="AX23" i="21" s="1"/>
  <c r="F23" i="31" s="1"/>
  <c r="Q25" i="29"/>
  <c r="R25" i="29" s="1"/>
  <c r="S25" i="29" s="1"/>
  <c r="L25" i="31" s="1"/>
  <c r="AQ31" i="21"/>
  <c r="AT31" i="21" s="1"/>
  <c r="AW31" i="21" s="1"/>
  <c r="E31" i="31" s="1"/>
  <c r="T62" i="29"/>
  <c r="U62" i="29" s="1"/>
  <c r="V62" i="29" s="1"/>
  <c r="M62" i="31" s="1"/>
  <c r="AQ55" i="21"/>
  <c r="AT55" i="21" s="1"/>
  <c r="AW55" i="21" s="1"/>
  <c r="E55" i="31" s="1"/>
  <c r="AR92" i="21"/>
  <c r="AU92" i="21" s="1"/>
  <c r="AX92" i="21" s="1"/>
  <c r="F92" i="31" s="1"/>
  <c r="Q86" i="29"/>
  <c r="R86" i="29" s="1"/>
  <c r="S86" i="29" s="1"/>
  <c r="L86" i="31" s="1"/>
  <c r="Z50" i="22"/>
  <c r="AC50" i="22" s="1"/>
  <c r="H50" i="31" s="1"/>
  <c r="T41" i="29"/>
  <c r="U41" i="29" s="1"/>
  <c r="V41" i="29" s="1"/>
  <c r="M41" i="31" s="1"/>
  <c r="T17" i="29"/>
  <c r="U17" i="29" s="1"/>
  <c r="V17" i="29" s="1"/>
  <c r="M17" i="31" s="1"/>
  <c r="AQ15" i="21"/>
  <c r="AT15" i="21" s="1"/>
  <c r="AW15" i="21" s="1"/>
  <c r="E15" i="31" s="1"/>
  <c r="AQ20" i="21"/>
  <c r="AT20" i="21" s="1"/>
  <c r="AW20" i="21" s="1"/>
  <c r="E20" i="31" s="1"/>
  <c r="AQ13" i="21"/>
  <c r="AT13" i="21" s="1"/>
  <c r="AW13" i="21" s="1"/>
  <c r="E13" i="31" s="1"/>
  <c r="AQ19" i="21"/>
  <c r="AT19" i="21" s="1"/>
  <c r="AW19" i="21" s="1"/>
  <c r="E19" i="31" s="1"/>
  <c r="AR7" i="21"/>
  <c r="AU7" i="21" s="1"/>
  <c r="AX7" i="21" s="1"/>
  <c r="F7" i="31" s="1"/>
  <c r="Q40" i="29"/>
  <c r="R40" i="29" s="1"/>
  <c r="S40" i="29" s="1"/>
  <c r="L40" i="31" s="1"/>
  <c r="AR88" i="21"/>
  <c r="AU88" i="21" s="1"/>
  <c r="AX88" i="21" s="1"/>
  <c r="F88" i="31" s="1"/>
  <c r="AR33" i="21"/>
  <c r="AU33" i="21" s="1"/>
  <c r="AX33" i="21" s="1"/>
  <c r="F33" i="31" s="1"/>
  <c r="AR21" i="21"/>
  <c r="AU21" i="21" s="1"/>
  <c r="AX21" i="21" s="1"/>
  <c r="F21" i="31" s="1"/>
  <c r="T32" i="29"/>
  <c r="U32" i="29" s="1"/>
  <c r="V32" i="29" s="1"/>
  <c r="M32" i="31" s="1"/>
  <c r="Q82" i="29"/>
  <c r="R82" i="29" s="1"/>
  <c r="S82" i="29" s="1"/>
  <c r="L82" i="31" s="1"/>
  <c r="AR99" i="21"/>
  <c r="AU99" i="21" s="1"/>
  <c r="AX99" i="21" s="1"/>
  <c r="F99" i="31" s="1"/>
  <c r="AQ91" i="21"/>
  <c r="AT91" i="21" s="1"/>
  <c r="AW91" i="21" s="1"/>
  <c r="E91" i="31" s="1"/>
  <c r="AQ100" i="21"/>
  <c r="AT100" i="21" s="1"/>
  <c r="AW100" i="21" s="1"/>
  <c r="E100" i="31" s="1"/>
  <c r="Z13" i="22"/>
  <c r="AC13" i="22" s="1"/>
  <c r="H13" i="31" s="1"/>
  <c r="AQ61" i="21"/>
  <c r="AT61" i="21" s="1"/>
  <c r="AW61" i="21" s="1"/>
  <c r="E61" i="31" s="1"/>
  <c r="T92" i="29"/>
  <c r="U92" i="29" s="1"/>
  <c r="V92" i="29" s="1"/>
  <c r="M92" i="31" s="1"/>
  <c r="AQ38" i="21"/>
  <c r="AT38" i="21" s="1"/>
  <c r="AW38" i="21" s="1"/>
  <c r="E38" i="31" s="1"/>
  <c r="AR87" i="21"/>
  <c r="AU87" i="21" s="1"/>
  <c r="AX87" i="21" s="1"/>
  <c r="F87" i="31" s="1"/>
  <c r="Q41" i="29"/>
  <c r="R41" i="29" s="1"/>
  <c r="S41" i="29" s="1"/>
  <c r="L41" i="31" s="1"/>
  <c r="Y11" i="22"/>
  <c r="AB11" i="22" s="1"/>
  <c r="AE11" i="22" s="1"/>
  <c r="J11" i="31" s="1"/>
  <c r="AQ69" i="21"/>
  <c r="AT69" i="21" s="1"/>
  <c r="AW69" i="21" s="1"/>
  <c r="E69" i="31" s="1"/>
  <c r="AQ95" i="21"/>
  <c r="AT95" i="21" s="1"/>
  <c r="AW95" i="21" s="1"/>
  <c r="E95" i="31" s="1"/>
  <c r="AR3" i="21"/>
  <c r="T3" i="29"/>
  <c r="U3" i="29" s="1"/>
  <c r="V3" i="29" s="1"/>
  <c r="M3" i="31" s="1"/>
  <c r="Y3" i="22"/>
  <c r="AB3" i="22" s="1"/>
  <c r="AE3" i="22" s="1"/>
  <c r="J3" i="31" s="1"/>
  <c r="Q3" i="29"/>
  <c r="R3" i="29" s="1"/>
  <c r="S3" i="29" s="1"/>
  <c r="L3" i="31" s="1"/>
  <c r="T25" i="29"/>
  <c r="U25" i="29" s="1"/>
  <c r="V25" i="29" s="1"/>
  <c r="M25" i="31" s="1"/>
  <c r="AR24" i="21"/>
  <c r="AS24" i="21" s="1"/>
  <c r="AV24" i="21" s="1"/>
  <c r="Y24" i="22"/>
  <c r="AB24" i="22" s="1"/>
  <c r="AE24" i="22" s="1"/>
  <c r="J24" i="31" s="1"/>
  <c r="Z24" i="22"/>
  <c r="AC24" i="22" s="1"/>
  <c r="H24" i="31" s="1"/>
  <c r="Y23" i="22"/>
  <c r="AB23" i="22" s="1"/>
  <c r="AE23" i="22" s="1"/>
  <c r="J23" i="31" s="1"/>
  <c r="Y21" i="22"/>
  <c r="AB21" i="22" s="1"/>
  <c r="AE21" i="22" s="1"/>
  <c r="J21" i="31" s="1"/>
  <c r="AR38" i="21"/>
  <c r="AS38" i="21" s="1"/>
  <c r="AV38" i="21" s="1"/>
  <c r="T38" i="29"/>
  <c r="U38" i="29" s="1"/>
  <c r="V38" i="29" s="1"/>
  <c r="M38" i="31" s="1"/>
  <c r="Q61" i="29"/>
  <c r="R61" i="29" s="1"/>
  <c r="S61" i="29" s="1"/>
  <c r="L61" i="31" s="1"/>
  <c r="Q106" i="29"/>
  <c r="R106" i="29" s="1"/>
  <c r="S106" i="29" s="1"/>
  <c r="L106" i="31" s="1"/>
  <c r="Q36" i="29"/>
  <c r="R36" i="29" s="1"/>
  <c r="S36" i="29" s="1"/>
  <c r="L36" i="31" s="1"/>
  <c r="AR29" i="21"/>
  <c r="AU29" i="21" s="1"/>
  <c r="AX29" i="21" s="1"/>
  <c r="F29" i="31" s="1"/>
  <c r="Q49" i="29"/>
  <c r="R49" i="29" s="1"/>
  <c r="S49" i="29" s="1"/>
  <c r="L49" i="31" s="1"/>
  <c r="T49" i="29"/>
  <c r="U49" i="29" s="1"/>
  <c r="V49" i="29" s="1"/>
  <c r="M49" i="31" s="1"/>
  <c r="AR35" i="21"/>
  <c r="AU35" i="21" s="1"/>
  <c r="AX35" i="21" s="1"/>
  <c r="F35" i="31" s="1"/>
  <c r="Y35" i="22"/>
  <c r="AB35" i="22" s="1"/>
  <c r="AE35" i="22" s="1"/>
  <c r="J35" i="31" s="1"/>
  <c r="Z20" i="22"/>
  <c r="AC20" i="22" s="1"/>
  <c r="H20" i="31" s="1"/>
  <c r="Q19" i="29"/>
  <c r="R19" i="29" s="1"/>
  <c r="S19" i="29" s="1"/>
  <c r="L19" i="31" s="1"/>
  <c r="Z19" i="22"/>
  <c r="AC19" i="22" s="1"/>
  <c r="H19" i="31" s="1"/>
  <c r="Z18" i="22"/>
  <c r="AC18" i="22" s="1"/>
  <c r="H18" i="31" s="1"/>
  <c r="Q18" i="29"/>
  <c r="R18" i="29" s="1"/>
  <c r="S18" i="29" s="1"/>
  <c r="L18" i="31" s="1"/>
  <c r="T16" i="29"/>
  <c r="U16" i="29" s="1"/>
  <c r="V16" i="29" s="1"/>
  <c r="M16" i="31" s="1"/>
  <c r="Y15" i="22"/>
  <c r="AB15" i="22" s="1"/>
  <c r="AE15" i="22" s="1"/>
  <c r="J15" i="31" s="1"/>
  <c r="AQ68" i="21"/>
  <c r="AT68" i="21" s="1"/>
  <c r="AW68" i="21" s="1"/>
  <c r="E68" i="31" s="1"/>
  <c r="AQ81" i="21"/>
  <c r="AT81" i="21" s="1"/>
  <c r="AW81" i="21" s="1"/>
  <c r="E81" i="31" s="1"/>
  <c r="Y68" i="22"/>
  <c r="AB68" i="22" s="1"/>
  <c r="AE68" i="22" s="1"/>
  <c r="J68" i="31" s="1"/>
  <c r="AQ108" i="21"/>
  <c r="AT108" i="21" s="1"/>
  <c r="AW108" i="21" s="1"/>
  <c r="E108" i="31" s="1"/>
  <c r="AQ87" i="21"/>
  <c r="AT87" i="21" s="1"/>
  <c r="AW87" i="21" s="1"/>
  <c r="E87" i="31" s="1"/>
  <c r="Y103" i="22"/>
  <c r="AB103" i="22" s="1"/>
  <c r="AE103" i="22" s="1"/>
  <c r="J103" i="31" s="1"/>
  <c r="T83" i="29"/>
  <c r="U83" i="29" s="1"/>
  <c r="V83" i="29" s="1"/>
  <c r="M83" i="31" s="1"/>
  <c r="Q75" i="29"/>
  <c r="R75" i="29" s="1"/>
  <c r="S75" i="29" s="1"/>
  <c r="L75" i="31" s="1"/>
  <c r="AR62" i="21"/>
  <c r="AR70" i="21"/>
  <c r="AS70" i="21" s="1"/>
  <c r="AV70" i="21" s="1"/>
  <c r="AR74" i="21"/>
  <c r="AU74" i="21" s="1"/>
  <c r="AX74" i="21" s="1"/>
  <c r="F74" i="31" s="1"/>
  <c r="Z49" i="22"/>
  <c r="AC49" i="22" s="1"/>
  <c r="H49" i="31" s="1"/>
  <c r="Q43" i="29"/>
  <c r="R43" i="29" s="1"/>
  <c r="S43" i="29" s="1"/>
  <c r="L43" i="31" s="1"/>
  <c r="AQ63" i="21"/>
  <c r="AT63" i="21" s="1"/>
  <c r="AW63" i="21" s="1"/>
  <c r="E63" i="31" s="1"/>
  <c r="AQ75" i="21"/>
  <c r="AT75" i="21" s="1"/>
  <c r="AW75" i="21" s="1"/>
  <c r="E75" i="31" s="1"/>
  <c r="T35" i="29"/>
  <c r="U35" i="29" s="1"/>
  <c r="V35" i="29" s="1"/>
  <c r="M35" i="31" s="1"/>
  <c r="Q39" i="29"/>
  <c r="R39" i="29" s="1"/>
  <c r="S39" i="29" s="1"/>
  <c r="L39" i="31" s="1"/>
  <c r="Y40" i="22"/>
  <c r="AB40" i="22" s="1"/>
  <c r="AE40" i="22" s="1"/>
  <c r="J40" i="31" s="1"/>
  <c r="Y32" i="22"/>
  <c r="AB32" i="22" s="1"/>
  <c r="AE32" i="22" s="1"/>
  <c r="J32" i="31" s="1"/>
  <c r="Y36" i="22"/>
  <c r="AB36" i="22" s="1"/>
  <c r="AE36" i="22" s="1"/>
  <c r="J36" i="31" s="1"/>
  <c r="T42" i="29"/>
  <c r="U42" i="29" s="1"/>
  <c r="V42" i="29" s="1"/>
  <c r="M42" i="31" s="1"/>
  <c r="Q11" i="29"/>
  <c r="R11" i="29" s="1"/>
  <c r="S11" i="29" s="1"/>
  <c r="L11" i="31" s="1"/>
  <c r="Y5" i="22"/>
  <c r="AB5" i="22" s="1"/>
  <c r="AE5" i="22" s="1"/>
  <c r="J5" i="31" s="1"/>
  <c r="T9" i="29"/>
  <c r="U9" i="29" s="1"/>
  <c r="V9" i="29" s="1"/>
  <c r="M9" i="31" s="1"/>
  <c r="T21" i="29"/>
  <c r="U21" i="29" s="1"/>
  <c r="V21" i="29" s="1"/>
  <c r="M21" i="31" s="1"/>
  <c r="Q7" i="29"/>
  <c r="R7" i="29" s="1"/>
  <c r="S7" i="29" s="1"/>
  <c r="L7" i="31" s="1"/>
  <c r="T24" i="29"/>
  <c r="U24" i="29" s="1"/>
  <c r="V24" i="29" s="1"/>
  <c r="M24" i="31" s="1"/>
  <c r="T15" i="29"/>
  <c r="U15" i="29" s="1"/>
  <c r="V15" i="29" s="1"/>
  <c r="M15" i="31" s="1"/>
  <c r="Y99" i="22"/>
  <c r="AB99" i="22" s="1"/>
  <c r="AE99" i="22" s="1"/>
  <c r="J99" i="31" s="1"/>
  <c r="T103" i="29"/>
  <c r="U103" i="29" s="1"/>
  <c r="V103" i="29" s="1"/>
  <c r="M103" i="31" s="1"/>
  <c r="T106" i="29"/>
  <c r="U106" i="29" s="1"/>
  <c r="V106" i="29" s="1"/>
  <c r="M106" i="31" s="1"/>
  <c r="Q83" i="29"/>
  <c r="R83" i="29" s="1"/>
  <c r="S83" i="29" s="1"/>
  <c r="L83" i="31" s="1"/>
  <c r="AQ99" i="21"/>
  <c r="AT99" i="21" s="1"/>
  <c r="AW99" i="21" s="1"/>
  <c r="E99" i="31" s="1"/>
  <c r="T50" i="29"/>
  <c r="U50" i="29" s="1"/>
  <c r="V50" i="29" s="1"/>
  <c r="M50" i="31" s="1"/>
  <c r="AR76" i="21"/>
  <c r="AU76" i="21" s="1"/>
  <c r="AX76" i="21" s="1"/>
  <c r="F76" i="31" s="1"/>
  <c r="Q30" i="29"/>
  <c r="R30" i="29" s="1"/>
  <c r="S30" i="29" s="1"/>
  <c r="L30" i="31" s="1"/>
  <c r="Z38" i="22"/>
  <c r="AC38" i="22" s="1"/>
  <c r="H38" i="31" s="1"/>
  <c r="Y39" i="22"/>
  <c r="AB39" i="22" s="1"/>
  <c r="AE39" i="22" s="1"/>
  <c r="J39" i="31" s="1"/>
  <c r="T40" i="29"/>
  <c r="U40" i="29" s="1"/>
  <c r="V40" i="29" s="1"/>
  <c r="M40" i="31" s="1"/>
  <c r="Y43" i="22"/>
  <c r="AB43" i="22" s="1"/>
  <c r="AE43" i="22" s="1"/>
  <c r="J43" i="31" s="1"/>
  <c r="AQ54" i="21"/>
  <c r="AT54" i="21" s="1"/>
  <c r="AW54" i="21" s="1"/>
  <c r="E54" i="31" s="1"/>
  <c r="Q21" i="29"/>
  <c r="R21" i="29" s="1"/>
  <c r="S21" i="29" s="1"/>
  <c r="L21" i="31" s="1"/>
  <c r="AR37" i="21"/>
  <c r="Q9" i="29"/>
  <c r="R9" i="29" s="1"/>
  <c r="S9" i="29" s="1"/>
  <c r="L9" i="31" s="1"/>
  <c r="Q5" i="29"/>
  <c r="R5" i="29" s="1"/>
  <c r="S5" i="29" s="1"/>
  <c r="L5" i="31" s="1"/>
  <c r="AR34" i="21"/>
  <c r="Q28" i="29"/>
  <c r="R28" i="29" s="1"/>
  <c r="S28" i="29" s="1"/>
  <c r="L28" i="31" s="1"/>
  <c r="Q38" i="29"/>
  <c r="R38" i="29" s="1"/>
  <c r="S38" i="29" s="1"/>
  <c r="L38" i="31" s="1"/>
  <c r="T30" i="29"/>
  <c r="U30" i="29" s="1"/>
  <c r="V30" i="29" s="1"/>
  <c r="M30" i="31" s="1"/>
  <c r="Y41" i="22"/>
  <c r="AB41" i="22" s="1"/>
  <c r="AE41" i="22" s="1"/>
  <c r="J41" i="31" s="1"/>
  <c r="T43" i="29"/>
  <c r="U43" i="29" s="1"/>
  <c r="V43" i="29" s="1"/>
  <c r="M43" i="31" s="1"/>
  <c r="AR41" i="21"/>
  <c r="AS41" i="21" s="1"/>
  <c r="AV41" i="21" s="1"/>
  <c r="T51" i="29"/>
  <c r="U51" i="29" s="1"/>
  <c r="V51" i="29" s="1"/>
  <c r="M51" i="31" s="1"/>
  <c r="T36" i="29"/>
  <c r="U36" i="29" s="1"/>
  <c r="V36" i="29" s="1"/>
  <c r="M36" i="31" s="1"/>
  <c r="Y7" i="22"/>
  <c r="AB7" i="22" s="1"/>
  <c r="AE7" i="22" s="1"/>
  <c r="J7" i="31" s="1"/>
  <c r="AR52" i="21"/>
  <c r="AU52" i="21" s="1"/>
  <c r="AX52" i="21" s="1"/>
  <c r="F52" i="31" s="1"/>
  <c r="AQ62" i="21"/>
  <c r="AT62" i="21" s="1"/>
  <c r="AW62" i="21" s="1"/>
  <c r="E62" i="31" s="1"/>
  <c r="AQ74" i="21"/>
  <c r="AT74" i="21" s="1"/>
  <c r="AW74" i="21" s="1"/>
  <c r="E74" i="31" s="1"/>
  <c r="Q13" i="29"/>
  <c r="R13" i="29" s="1"/>
  <c r="S13" i="29" s="1"/>
  <c r="L13" i="31" s="1"/>
  <c r="Q72" i="29"/>
  <c r="R72" i="29" s="1"/>
  <c r="S72" i="29" s="1"/>
  <c r="L72" i="31" s="1"/>
  <c r="T72" i="29"/>
  <c r="U72" i="29" s="1"/>
  <c r="V72" i="29" s="1"/>
  <c r="M72" i="31" s="1"/>
  <c r="AR72" i="21"/>
  <c r="AU72" i="21" s="1"/>
  <c r="AX72" i="21" s="1"/>
  <c r="F72" i="31" s="1"/>
  <c r="Y92" i="22"/>
  <c r="AB92" i="22" s="1"/>
  <c r="AE92" i="22" s="1"/>
  <c r="J92" i="31" s="1"/>
  <c r="Z86" i="22"/>
  <c r="AC86" i="22" s="1"/>
  <c r="H86" i="31" s="1"/>
  <c r="Y76" i="22"/>
  <c r="AB76" i="22" s="1"/>
  <c r="AE76" i="22" s="1"/>
  <c r="J76" i="31" s="1"/>
  <c r="Q71" i="29"/>
  <c r="R71" i="29" s="1"/>
  <c r="S71" i="29" s="1"/>
  <c r="L71" i="31" s="1"/>
  <c r="AR102" i="21"/>
  <c r="AU102" i="21" s="1"/>
  <c r="AX102" i="21" s="1"/>
  <c r="F102" i="31" s="1"/>
  <c r="Q50" i="29"/>
  <c r="R50" i="29" s="1"/>
  <c r="S50" i="29" s="1"/>
  <c r="L50" i="31" s="1"/>
  <c r="AR83" i="21"/>
  <c r="AU83" i="21" s="1"/>
  <c r="AX83" i="21" s="1"/>
  <c r="F83" i="31" s="1"/>
  <c r="Y30" i="22"/>
  <c r="AB30" i="22" s="1"/>
  <c r="AE30" i="22" s="1"/>
  <c r="J30" i="31" s="1"/>
  <c r="Q32" i="29"/>
  <c r="R32" i="29" s="1"/>
  <c r="S32" i="29" s="1"/>
  <c r="L32" i="31" s="1"/>
  <c r="T23" i="29"/>
  <c r="U23" i="29" s="1"/>
  <c r="V23" i="29" s="1"/>
  <c r="M23" i="31" s="1"/>
  <c r="AR27" i="21"/>
  <c r="T7" i="29"/>
  <c r="U7" i="29" s="1"/>
  <c r="V7" i="29" s="1"/>
  <c r="M7" i="31" s="1"/>
  <c r="T19" i="29"/>
  <c r="U19" i="29" s="1"/>
  <c r="V19" i="29" s="1"/>
  <c r="M19" i="31" s="1"/>
  <c r="T13" i="29"/>
  <c r="U13" i="29" s="1"/>
  <c r="V13" i="29" s="1"/>
  <c r="M13" i="31" s="1"/>
  <c r="T99" i="29"/>
  <c r="U99" i="29" s="1"/>
  <c r="V99" i="29" s="1"/>
  <c r="M99" i="31" s="1"/>
  <c r="Q92" i="29"/>
  <c r="R92" i="29" s="1"/>
  <c r="S92" i="29" s="1"/>
  <c r="L92" i="31" s="1"/>
  <c r="Q103" i="29"/>
  <c r="R103" i="29" s="1"/>
  <c r="S103" i="29" s="1"/>
  <c r="L103" i="31" s="1"/>
  <c r="AR104" i="21"/>
  <c r="AU104" i="21" s="1"/>
  <c r="AX104" i="21" s="1"/>
  <c r="F104" i="31" s="1"/>
  <c r="Q74" i="29"/>
  <c r="R74" i="29" s="1"/>
  <c r="S74" i="29" s="1"/>
  <c r="L74" i="31" s="1"/>
  <c r="Z71" i="22"/>
  <c r="AC71" i="22" s="1"/>
  <c r="H71" i="31" s="1"/>
  <c r="AQ53" i="21"/>
  <c r="AT53" i="21" s="1"/>
  <c r="AW53" i="21" s="1"/>
  <c r="E53" i="31" s="1"/>
  <c r="Y31" i="22"/>
  <c r="AB31" i="22" s="1"/>
  <c r="AE31" i="22" s="1"/>
  <c r="J31" i="31" s="1"/>
  <c r="AR53" i="21"/>
  <c r="AU3" i="21"/>
  <c r="AX3" i="21" s="1"/>
  <c r="F3" i="31" s="1"/>
  <c r="AU13" i="21"/>
  <c r="AX13" i="21" s="1"/>
  <c r="F13" i="31" s="1"/>
  <c r="T11" i="29"/>
  <c r="U11" i="29" s="1"/>
  <c r="V11" i="29" s="1"/>
  <c r="M11" i="31" s="1"/>
  <c r="Q23" i="29"/>
  <c r="R23" i="29" s="1"/>
  <c r="S23" i="29" s="1"/>
  <c r="L23" i="31" s="1"/>
  <c r="AU25" i="21"/>
  <c r="AX25" i="21" s="1"/>
  <c r="F25" i="31" s="1"/>
  <c r="AU16" i="21"/>
  <c r="AX16" i="21" s="1"/>
  <c r="F16" i="31" s="1"/>
  <c r="AS16" i="21"/>
  <c r="AV16" i="21" s="1"/>
  <c r="AU26" i="21"/>
  <c r="AX26" i="21" s="1"/>
  <c r="F26" i="31" s="1"/>
  <c r="AQ92" i="21"/>
  <c r="AT92" i="21" s="1"/>
  <c r="AW92" i="21" s="1"/>
  <c r="E92" i="31" s="1"/>
  <c r="T94" i="29"/>
  <c r="U94" i="29" s="1"/>
  <c r="V94" i="29" s="1"/>
  <c r="M94" i="31" s="1"/>
  <c r="T39" i="29"/>
  <c r="U39" i="29" s="1"/>
  <c r="V39" i="29" s="1"/>
  <c r="M39" i="31" s="1"/>
  <c r="T31" i="29"/>
  <c r="U31" i="29" s="1"/>
  <c r="V31" i="29" s="1"/>
  <c r="M31" i="31" s="1"/>
  <c r="Q15" i="29"/>
  <c r="R15" i="29" s="1"/>
  <c r="S15" i="29" s="1"/>
  <c r="L15" i="31" s="1"/>
  <c r="Y61" i="22"/>
  <c r="AB61" i="22" s="1"/>
  <c r="AE61" i="22" s="1"/>
  <c r="J61" i="31" s="1"/>
  <c r="Z61" i="22"/>
  <c r="AC61" i="22" s="1"/>
  <c r="H61" i="31" s="1"/>
  <c r="AQ107" i="21"/>
  <c r="AT107" i="21" s="1"/>
  <c r="AW107" i="21" s="1"/>
  <c r="E107" i="31" s="1"/>
  <c r="Q96" i="29"/>
  <c r="R96" i="29" s="1"/>
  <c r="S96" i="29" s="1"/>
  <c r="L96" i="31" s="1"/>
  <c r="T61" i="29"/>
  <c r="U61" i="29" s="1"/>
  <c r="V61" i="29" s="1"/>
  <c r="M61" i="31" s="1"/>
  <c r="O73" i="29"/>
  <c r="P73" i="29" s="1"/>
  <c r="K73" i="31" s="1"/>
  <c r="T73" i="29"/>
  <c r="U73" i="29" s="1"/>
  <c r="V73" i="29" s="1"/>
  <c r="M73" i="31" s="1"/>
  <c r="Z63" i="22"/>
  <c r="AC63" i="22" s="1"/>
  <c r="H63" i="31" s="1"/>
  <c r="T63" i="29"/>
  <c r="U63" i="29" s="1"/>
  <c r="V63" i="29" s="1"/>
  <c r="M63" i="31" s="1"/>
  <c r="AA74" i="22"/>
  <c r="AD74" i="22" s="1"/>
  <c r="I74" i="31" s="1"/>
  <c r="T74" i="29"/>
  <c r="U74" i="29" s="1"/>
  <c r="V74" i="29" s="1"/>
  <c r="M74" i="31" s="1"/>
  <c r="AR106" i="21"/>
  <c r="AU106" i="21" s="1"/>
  <c r="AX106" i="21" s="1"/>
  <c r="F106" i="31" s="1"/>
  <c r="O28" i="29"/>
  <c r="P28" i="29" s="1"/>
  <c r="K28" i="31" s="1"/>
  <c r="T28" i="29"/>
  <c r="U28" i="29" s="1"/>
  <c r="V28" i="29" s="1"/>
  <c r="M28" i="31" s="1"/>
  <c r="Q51" i="29"/>
  <c r="R51" i="29" s="1"/>
  <c r="S51" i="29" s="1"/>
  <c r="L51" i="31" s="1"/>
  <c r="Z51" i="22"/>
  <c r="AC51" i="22" s="1"/>
  <c r="H51" i="31" s="1"/>
  <c r="AR55" i="21"/>
  <c r="Y72" i="22"/>
  <c r="AB72" i="22" s="1"/>
  <c r="AE72" i="22" s="1"/>
  <c r="J72" i="31" s="1"/>
  <c r="Z72" i="22"/>
  <c r="AC72" i="22" s="1"/>
  <c r="H72" i="31" s="1"/>
  <c r="T29" i="29"/>
  <c r="U29" i="29" s="1"/>
  <c r="V29" i="29" s="1"/>
  <c r="M29" i="31" s="1"/>
  <c r="Y29" i="22"/>
  <c r="AB29" i="22" s="1"/>
  <c r="AE29" i="22" s="1"/>
  <c r="J29" i="31" s="1"/>
  <c r="Q29" i="29"/>
  <c r="R29" i="29" s="1"/>
  <c r="S29" i="29" s="1"/>
  <c r="L29" i="31" s="1"/>
  <c r="Z29" i="22"/>
  <c r="AC29" i="22" s="1"/>
  <c r="H29" i="31" s="1"/>
  <c r="T69" i="29"/>
  <c r="U69" i="29" s="1"/>
  <c r="V69" i="29" s="1"/>
  <c r="M69" i="31" s="1"/>
  <c r="Z69" i="22"/>
  <c r="AC69" i="22" s="1"/>
  <c r="H69" i="31" s="1"/>
  <c r="T81" i="29"/>
  <c r="U81" i="29" s="1"/>
  <c r="V81" i="29" s="1"/>
  <c r="M81" i="31" s="1"/>
  <c r="Y81" i="22"/>
  <c r="AB81" i="22" s="1"/>
  <c r="AE81" i="22" s="1"/>
  <c r="J81" i="31" s="1"/>
  <c r="T88" i="29"/>
  <c r="U88" i="29" s="1"/>
  <c r="V88" i="29" s="1"/>
  <c r="M88" i="31" s="1"/>
  <c r="Q88" i="29"/>
  <c r="R88" i="29" s="1"/>
  <c r="S88" i="29" s="1"/>
  <c r="L88" i="31" s="1"/>
  <c r="Q108" i="29"/>
  <c r="R108" i="29" s="1"/>
  <c r="S108" i="29" s="1"/>
  <c r="L108" i="31" s="1"/>
  <c r="Y54" i="22"/>
  <c r="AB54" i="22" s="1"/>
  <c r="AE54" i="22" s="1"/>
  <c r="J54" i="31" s="1"/>
  <c r="Q54" i="29"/>
  <c r="R54" i="29" s="1"/>
  <c r="S54" i="29" s="1"/>
  <c r="L54" i="31" s="1"/>
  <c r="AQ93" i="21"/>
  <c r="AT93" i="21" s="1"/>
  <c r="AW93" i="21" s="1"/>
  <c r="E93" i="31" s="1"/>
  <c r="T95" i="29"/>
  <c r="U95" i="29" s="1"/>
  <c r="V95" i="29" s="1"/>
  <c r="M95" i="31" s="1"/>
  <c r="AQ104" i="21"/>
  <c r="AT104" i="21" s="1"/>
  <c r="AW104" i="21" s="1"/>
  <c r="E104" i="31" s="1"/>
  <c r="T54" i="29"/>
  <c r="U54" i="29" s="1"/>
  <c r="V54" i="29" s="1"/>
  <c r="M54" i="31" s="1"/>
  <c r="AR61" i="21"/>
  <c r="AR81" i="21"/>
  <c r="AU81" i="21" s="1"/>
  <c r="AX81" i="21" s="1"/>
  <c r="F81" i="31" s="1"/>
  <c r="T33" i="29"/>
  <c r="U33" i="29" s="1"/>
  <c r="V33" i="29" s="1"/>
  <c r="M33" i="31" s="1"/>
  <c r="Y33" i="22"/>
  <c r="AB33" i="22" s="1"/>
  <c r="AE33" i="22" s="1"/>
  <c r="J33" i="31" s="1"/>
  <c r="Q33" i="29"/>
  <c r="R33" i="29" s="1"/>
  <c r="S33" i="29" s="1"/>
  <c r="L33" i="31" s="1"/>
  <c r="Z33" i="22"/>
  <c r="AC33" i="22" s="1"/>
  <c r="H33" i="31" s="1"/>
  <c r="AU40" i="21"/>
  <c r="AX40" i="21" s="1"/>
  <c r="F40" i="31" s="1"/>
  <c r="Y70" i="22"/>
  <c r="AB70" i="22" s="1"/>
  <c r="AE70" i="22" s="1"/>
  <c r="J70" i="31" s="1"/>
  <c r="T70" i="29"/>
  <c r="U70" i="29" s="1"/>
  <c r="V70" i="29" s="1"/>
  <c r="M70" i="31" s="1"/>
  <c r="Q70" i="29"/>
  <c r="R70" i="29" s="1"/>
  <c r="S70" i="29" s="1"/>
  <c r="L70" i="31" s="1"/>
  <c r="AR95" i="21"/>
  <c r="AR82" i="21"/>
  <c r="AU82" i="21" s="1"/>
  <c r="AX82" i="21" s="1"/>
  <c r="F82" i="31" s="1"/>
  <c r="Y83" i="22"/>
  <c r="AB83" i="22" s="1"/>
  <c r="AE83" i="22" s="1"/>
  <c r="J83" i="31" s="1"/>
  <c r="Q35" i="29"/>
  <c r="R35" i="29" s="1"/>
  <c r="S35" i="29" s="1"/>
  <c r="L35" i="31" s="1"/>
  <c r="AU39" i="21"/>
  <c r="AX39" i="21" s="1"/>
  <c r="F39" i="31" s="1"/>
  <c r="T37" i="29"/>
  <c r="U37" i="29" s="1"/>
  <c r="V37" i="29" s="1"/>
  <c r="M37" i="31" s="1"/>
  <c r="Q37" i="29"/>
  <c r="R37" i="29" s="1"/>
  <c r="S37" i="29" s="1"/>
  <c r="L37" i="31" s="1"/>
  <c r="Y37" i="22"/>
  <c r="AB37" i="22" s="1"/>
  <c r="AE37" i="22" s="1"/>
  <c r="J37" i="31" s="1"/>
  <c r="Z37" i="22"/>
  <c r="AC37" i="22" s="1"/>
  <c r="H37" i="31" s="1"/>
  <c r="AU28" i="21"/>
  <c r="AX28" i="21" s="1"/>
  <c r="F28" i="31" s="1"/>
  <c r="AQ103" i="21"/>
  <c r="AT103" i="21" s="1"/>
  <c r="AW103" i="21" s="1"/>
  <c r="E103" i="31" s="1"/>
  <c r="T96" i="29"/>
  <c r="U96" i="29" s="1"/>
  <c r="V96" i="29" s="1"/>
  <c r="M96" i="31" s="1"/>
  <c r="AQ94" i="21"/>
  <c r="AT94" i="21" s="1"/>
  <c r="AW94" i="21" s="1"/>
  <c r="E94" i="31" s="1"/>
  <c r="AR93" i="21"/>
  <c r="AU93" i="21" s="1"/>
  <c r="AX93" i="21" s="1"/>
  <c r="F93" i="31" s="1"/>
  <c r="Q52" i="29"/>
  <c r="R52" i="29" s="1"/>
  <c r="S52" i="29" s="1"/>
  <c r="L52" i="31" s="1"/>
  <c r="Q31" i="29"/>
  <c r="R31" i="29" s="1"/>
  <c r="S31" i="29" s="1"/>
  <c r="L31" i="31" s="1"/>
  <c r="AU31" i="21"/>
  <c r="AX31" i="21" s="1"/>
  <c r="F31" i="31" s="1"/>
  <c r="AR36" i="21"/>
  <c r="AU42" i="21"/>
  <c r="AX42" i="21" s="1"/>
  <c r="F42" i="31" s="1"/>
  <c r="Q76" i="29"/>
  <c r="R76" i="29" s="1"/>
  <c r="S76" i="29" s="1"/>
  <c r="L76" i="31" s="1"/>
  <c r="Z96" i="22"/>
  <c r="AC96" i="22" s="1"/>
  <c r="H96" i="31" s="1"/>
  <c r="Z88" i="22"/>
  <c r="AC88" i="22" s="1"/>
  <c r="H88" i="31" s="1"/>
  <c r="Q99" i="29"/>
  <c r="R99" i="29" s="1"/>
  <c r="S99" i="29" s="1"/>
  <c r="L99" i="31" s="1"/>
  <c r="Y96" i="22"/>
  <c r="AB96" i="22" s="1"/>
  <c r="AE96" i="22" s="1"/>
  <c r="J96" i="31" s="1"/>
  <c r="T101" i="29"/>
  <c r="U101" i="29" s="1"/>
  <c r="V101" i="29" s="1"/>
  <c r="M101" i="31" s="1"/>
  <c r="Y88" i="22"/>
  <c r="AB88" i="22" s="1"/>
  <c r="AE88" i="22" s="1"/>
  <c r="J88" i="31" s="1"/>
  <c r="Y95" i="22"/>
  <c r="AB95" i="22" s="1"/>
  <c r="AE95" i="22" s="1"/>
  <c r="J95" i="31" s="1"/>
  <c r="T76" i="29"/>
  <c r="U76" i="29" s="1"/>
  <c r="V76" i="29" s="1"/>
  <c r="M76" i="31" s="1"/>
  <c r="Z83" i="22"/>
  <c r="AC83" i="22" s="1"/>
  <c r="H83" i="31" s="1"/>
  <c r="Q69" i="29"/>
  <c r="R69" i="29" s="1"/>
  <c r="S69" i="29" s="1"/>
  <c r="L69" i="31" s="1"/>
  <c r="Q81" i="29"/>
  <c r="R81" i="29" s="1"/>
  <c r="S81" i="29" s="1"/>
  <c r="L81" i="31" s="1"/>
  <c r="Z73" i="22"/>
  <c r="AC73" i="22" s="1"/>
  <c r="H73" i="31" s="1"/>
  <c r="AR51" i="21"/>
  <c r="Q73" i="29"/>
  <c r="R73" i="29" s="1"/>
  <c r="S73" i="29" s="1"/>
  <c r="L73" i="31" s="1"/>
  <c r="T108" i="29"/>
  <c r="U108" i="29" s="1"/>
  <c r="V108" i="29" s="1"/>
  <c r="M108" i="31" s="1"/>
  <c r="T86" i="29"/>
  <c r="U86" i="29" s="1"/>
  <c r="V86" i="29" s="1"/>
  <c r="M86" i="31" s="1"/>
  <c r="Q101" i="29"/>
  <c r="R101" i="29" s="1"/>
  <c r="S101" i="29" s="1"/>
  <c r="L101" i="31" s="1"/>
  <c r="T71" i="29"/>
  <c r="U71" i="29" s="1"/>
  <c r="V71" i="29" s="1"/>
  <c r="M71" i="31" s="1"/>
  <c r="Q55" i="29"/>
  <c r="R55" i="29" s="1"/>
  <c r="S55" i="29" s="1"/>
  <c r="L55" i="31" s="1"/>
  <c r="Z55" i="22"/>
  <c r="AC55" i="22" s="1"/>
  <c r="H55" i="31" s="1"/>
  <c r="T55" i="29"/>
  <c r="U55" i="29" s="1"/>
  <c r="V55" i="29" s="1"/>
  <c r="M55" i="31" s="1"/>
  <c r="Y55" i="22"/>
  <c r="AB55" i="22" s="1"/>
  <c r="AE55" i="22" s="1"/>
  <c r="J55" i="31" s="1"/>
  <c r="Q53" i="29"/>
  <c r="R53" i="29" s="1"/>
  <c r="S53" i="29" s="1"/>
  <c r="L53" i="31" s="1"/>
  <c r="T53" i="29"/>
  <c r="U53" i="29" s="1"/>
  <c r="V53" i="29" s="1"/>
  <c r="M53" i="31" s="1"/>
  <c r="Y53" i="22"/>
  <c r="AB53" i="22" s="1"/>
  <c r="AE53" i="22" s="1"/>
  <c r="J53" i="31" s="1"/>
  <c r="Z53" i="22"/>
  <c r="AC53" i="22" s="1"/>
  <c r="H53" i="31" s="1"/>
  <c r="AU69" i="21"/>
  <c r="AX69" i="21" s="1"/>
  <c r="F69" i="31" s="1"/>
  <c r="AS100" i="21"/>
  <c r="AV100" i="21" s="1"/>
  <c r="AU100" i="21"/>
  <c r="AX100" i="21" s="1"/>
  <c r="F100" i="31" s="1"/>
  <c r="Z91" i="22"/>
  <c r="AC91" i="22" s="1"/>
  <c r="H91" i="31" s="1"/>
  <c r="T91" i="29"/>
  <c r="U91" i="29" s="1"/>
  <c r="V91" i="29" s="1"/>
  <c r="M91" i="31" s="1"/>
  <c r="Q91" i="29"/>
  <c r="R91" i="29" s="1"/>
  <c r="S91" i="29" s="1"/>
  <c r="L91" i="31" s="1"/>
  <c r="Y91" i="22"/>
  <c r="AB91" i="22" s="1"/>
  <c r="AE91" i="22" s="1"/>
  <c r="J91" i="31" s="1"/>
  <c r="Y107" i="22"/>
  <c r="AB107" i="22" s="1"/>
  <c r="AE107" i="22" s="1"/>
  <c r="J107" i="31" s="1"/>
  <c r="T107" i="29"/>
  <c r="U107" i="29" s="1"/>
  <c r="V107" i="29" s="1"/>
  <c r="M107" i="31" s="1"/>
  <c r="Z107" i="22"/>
  <c r="AC107" i="22" s="1"/>
  <c r="H107" i="31" s="1"/>
  <c r="Q107" i="29"/>
  <c r="R107" i="29" s="1"/>
  <c r="S107" i="29" s="1"/>
  <c r="L107" i="31" s="1"/>
  <c r="Z100" i="22"/>
  <c r="AC100" i="22" s="1"/>
  <c r="H100" i="31" s="1"/>
  <c r="T100" i="29"/>
  <c r="U100" i="29" s="1"/>
  <c r="V100" i="29" s="1"/>
  <c r="M100" i="31" s="1"/>
  <c r="Q100" i="29"/>
  <c r="R100" i="29" s="1"/>
  <c r="S100" i="29" s="1"/>
  <c r="L100" i="31" s="1"/>
  <c r="Y100" i="22"/>
  <c r="AB100" i="22" s="1"/>
  <c r="AE100" i="22" s="1"/>
  <c r="J100" i="31" s="1"/>
  <c r="T102" i="29"/>
  <c r="U102" i="29" s="1"/>
  <c r="V102" i="29" s="1"/>
  <c r="M102" i="31" s="1"/>
  <c r="Z102" i="22"/>
  <c r="AC102" i="22" s="1"/>
  <c r="H102" i="31" s="1"/>
  <c r="Q102" i="29"/>
  <c r="R102" i="29" s="1"/>
  <c r="S102" i="29" s="1"/>
  <c r="L102" i="31" s="1"/>
  <c r="Y102" i="22"/>
  <c r="AB102" i="22" s="1"/>
  <c r="AE102" i="22" s="1"/>
  <c r="J102" i="31" s="1"/>
  <c r="Y87" i="22"/>
  <c r="AB87" i="22" s="1"/>
  <c r="AE87" i="22" s="1"/>
  <c r="J87" i="31" s="1"/>
  <c r="T87" i="29"/>
  <c r="U87" i="29" s="1"/>
  <c r="V87" i="29" s="1"/>
  <c r="M87" i="31" s="1"/>
  <c r="Z87" i="22"/>
  <c r="AC87" i="22" s="1"/>
  <c r="H87" i="31" s="1"/>
  <c r="Q87" i="29"/>
  <c r="R87" i="29" s="1"/>
  <c r="S87" i="29" s="1"/>
  <c r="L87" i="31" s="1"/>
  <c r="T104" i="29"/>
  <c r="U104" i="29" s="1"/>
  <c r="V104" i="29" s="1"/>
  <c r="M104" i="31" s="1"/>
  <c r="Y104" i="22"/>
  <c r="AB104" i="22" s="1"/>
  <c r="AE104" i="22" s="1"/>
  <c r="J104" i="31" s="1"/>
  <c r="Q104" i="29"/>
  <c r="R104" i="29" s="1"/>
  <c r="S104" i="29" s="1"/>
  <c r="L104" i="31" s="1"/>
  <c r="Z104" i="22"/>
  <c r="AC104" i="22" s="1"/>
  <c r="H104" i="31" s="1"/>
  <c r="T93" i="29"/>
  <c r="U93" i="29" s="1"/>
  <c r="V93" i="29" s="1"/>
  <c r="M93" i="31" s="1"/>
  <c r="Y93" i="22"/>
  <c r="AB93" i="22" s="1"/>
  <c r="AE93" i="22" s="1"/>
  <c r="J93" i="31" s="1"/>
  <c r="Q93" i="29"/>
  <c r="R93" i="29" s="1"/>
  <c r="S93" i="29" s="1"/>
  <c r="L93" i="31" s="1"/>
  <c r="Z93" i="22"/>
  <c r="AC93" i="22" s="1"/>
  <c r="H93" i="31" s="1"/>
  <c r="Y97" i="22"/>
  <c r="AB97" i="22" s="1"/>
  <c r="AE97" i="22" s="1"/>
  <c r="J97" i="31" s="1"/>
  <c r="T97" i="29"/>
  <c r="U97" i="29" s="1"/>
  <c r="V97" i="29" s="1"/>
  <c r="M97" i="31" s="1"/>
  <c r="Z97" i="22"/>
  <c r="AC97" i="22" s="1"/>
  <c r="H97" i="31" s="1"/>
  <c r="Q97" i="29"/>
  <c r="R97" i="29" s="1"/>
  <c r="S97" i="29" s="1"/>
  <c r="L97" i="31" s="1"/>
  <c r="AS23" i="21" l="1"/>
  <c r="AV23" i="21" s="1"/>
  <c r="AS22" i="21"/>
  <c r="AV22" i="21" s="1"/>
  <c r="AS25" i="21"/>
  <c r="AV25" i="21" s="1"/>
  <c r="AS40" i="21"/>
  <c r="AV40" i="21" s="1"/>
  <c r="AS17" i="21"/>
  <c r="AV17" i="21" s="1"/>
  <c r="AS58" i="21"/>
  <c r="AV58" i="21" s="1"/>
  <c r="AS86" i="21"/>
  <c r="AV86" i="21" s="1"/>
  <c r="O86" i="31" s="1"/>
  <c r="P86" i="31" s="1"/>
  <c r="AS8" i="21"/>
  <c r="AV8" i="21" s="1"/>
  <c r="O8" i="31" s="1"/>
  <c r="P8" i="31" s="1"/>
  <c r="AS6" i="21"/>
  <c r="AV6" i="21" s="1"/>
  <c r="O6" i="31" s="1"/>
  <c r="P6" i="31" s="1"/>
  <c r="AS3" i="21"/>
  <c r="AV3" i="21" s="1"/>
  <c r="O3" i="31" s="1"/>
  <c r="P3" i="31" s="1"/>
  <c r="AS26" i="21"/>
  <c r="AV26" i="21" s="1"/>
  <c r="AU32" i="21"/>
  <c r="AX32" i="21" s="1"/>
  <c r="F32" i="31" s="1"/>
  <c r="AS71" i="21"/>
  <c r="AV71" i="21" s="1"/>
  <c r="AY71" i="21" s="1"/>
  <c r="G71" i="31" s="1"/>
  <c r="AS101" i="21"/>
  <c r="AV101" i="21" s="1"/>
  <c r="O101" i="31" s="1"/>
  <c r="P101" i="31" s="1"/>
  <c r="AS62" i="21"/>
  <c r="AV62" i="21" s="1"/>
  <c r="O62" i="31" s="1"/>
  <c r="P62" i="31" s="1"/>
  <c r="AS28" i="21"/>
  <c r="AV28" i="21" s="1"/>
  <c r="AY28" i="21" s="1"/>
  <c r="G28" i="31" s="1"/>
  <c r="AS4" i="21"/>
  <c r="AV4" i="21" s="1"/>
  <c r="O4" i="31" s="1"/>
  <c r="P4" i="31" s="1"/>
  <c r="AS31" i="21"/>
  <c r="AV31" i="21" s="1"/>
  <c r="AY31" i="21" s="1"/>
  <c r="G31" i="31" s="1"/>
  <c r="AS7" i="21"/>
  <c r="AV7" i="21" s="1"/>
  <c r="O7" i="31" s="1"/>
  <c r="P7" i="31" s="1"/>
  <c r="AS63" i="21"/>
  <c r="AV63" i="21" s="1"/>
  <c r="AY63" i="21" s="1"/>
  <c r="G63" i="31" s="1"/>
  <c r="AU62" i="21"/>
  <c r="AX62" i="21" s="1"/>
  <c r="F62" i="31" s="1"/>
  <c r="AS108" i="21"/>
  <c r="AV108" i="21" s="1"/>
  <c r="O108" i="31" s="1"/>
  <c r="P108" i="31" s="1"/>
  <c r="AU63" i="21"/>
  <c r="AX63" i="21" s="1"/>
  <c r="F63" i="31" s="1"/>
  <c r="AS50" i="21"/>
  <c r="AV50" i="21" s="1"/>
  <c r="AY50" i="21" s="1"/>
  <c r="G50" i="31" s="1"/>
  <c r="AS35" i="21"/>
  <c r="AV35" i="21" s="1"/>
  <c r="AY35" i="21" s="1"/>
  <c r="G35" i="31" s="1"/>
  <c r="AU6" i="21"/>
  <c r="AX6" i="21" s="1"/>
  <c r="F6" i="31" s="1"/>
  <c r="AS5" i="21"/>
  <c r="AV5" i="21" s="1"/>
  <c r="O5" i="31" s="1"/>
  <c r="P5" i="31" s="1"/>
  <c r="AS91" i="21"/>
  <c r="AV91" i="21" s="1"/>
  <c r="O91" i="31" s="1"/>
  <c r="P91" i="31" s="1"/>
  <c r="AS95" i="21"/>
  <c r="AV95" i="21" s="1"/>
  <c r="O95" i="31" s="1"/>
  <c r="P95" i="31" s="1"/>
  <c r="AS94" i="21"/>
  <c r="AV94" i="21" s="1"/>
  <c r="AS87" i="21"/>
  <c r="AV87" i="21" s="1"/>
  <c r="O87" i="31" s="1"/>
  <c r="P87" i="31" s="1"/>
  <c r="AU17" i="21"/>
  <c r="AX17" i="21" s="1"/>
  <c r="F17" i="31" s="1"/>
  <c r="AS12" i="21"/>
  <c r="AV12" i="21" s="1"/>
  <c r="O12" i="31" s="1"/>
  <c r="P12" i="31" s="1"/>
  <c r="AU71" i="21"/>
  <c r="AX71" i="21" s="1"/>
  <c r="F71" i="31" s="1"/>
  <c r="AS69" i="21"/>
  <c r="AV69" i="21" s="1"/>
  <c r="O69" i="31" s="1"/>
  <c r="P69" i="31" s="1"/>
  <c r="O70" i="31"/>
  <c r="P70" i="31" s="1"/>
  <c r="AU101" i="21"/>
  <c r="AX101" i="21" s="1"/>
  <c r="F101" i="31" s="1"/>
  <c r="AS29" i="21"/>
  <c r="AV29" i="21" s="1"/>
  <c r="O29" i="31" s="1"/>
  <c r="P29" i="31" s="1"/>
  <c r="AS14" i="21"/>
  <c r="AV14" i="21" s="1"/>
  <c r="O14" i="31" s="1"/>
  <c r="P14" i="31" s="1"/>
  <c r="AS43" i="21"/>
  <c r="AV43" i="21" s="1"/>
  <c r="AY43" i="21" s="1"/>
  <c r="G43" i="31" s="1"/>
  <c r="AS88" i="21"/>
  <c r="AV88" i="21" s="1"/>
  <c r="O88" i="31" s="1"/>
  <c r="P88" i="31" s="1"/>
  <c r="AU58" i="21"/>
  <c r="AX58" i="21" s="1"/>
  <c r="F58" i="31" s="1"/>
  <c r="AS93" i="21"/>
  <c r="AV93" i="21" s="1"/>
  <c r="AY93" i="21" s="1"/>
  <c r="G93" i="31" s="1"/>
  <c r="AS92" i="21"/>
  <c r="AV92" i="21" s="1"/>
  <c r="O92" i="31" s="1"/>
  <c r="P92" i="31" s="1"/>
  <c r="AS30" i="21"/>
  <c r="AV30" i="21" s="1"/>
  <c r="AY30" i="21" s="1"/>
  <c r="G30" i="31" s="1"/>
  <c r="AS73" i="21"/>
  <c r="AV73" i="21" s="1"/>
  <c r="O73" i="31" s="1"/>
  <c r="P73" i="31" s="1"/>
  <c r="AS10" i="21"/>
  <c r="AV10" i="21" s="1"/>
  <c r="AY10" i="21" s="1"/>
  <c r="G10" i="31" s="1"/>
  <c r="AS11" i="21"/>
  <c r="AV11" i="21" s="1"/>
  <c r="O11" i="31" s="1"/>
  <c r="P11" i="31" s="1"/>
  <c r="AS18" i="21"/>
  <c r="AV18" i="21" s="1"/>
  <c r="AY18" i="21" s="1"/>
  <c r="G18" i="31" s="1"/>
  <c r="AS54" i="21"/>
  <c r="AV54" i="21" s="1"/>
  <c r="AY54" i="21" s="1"/>
  <c r="G54" i="31" s="1"/>
  <c r="AS61" i="21"/>
  <c r="AV61" i="21" s="1"/>
  <c r="O61" i="31" s="1"/>
  <c r="P61" i="31" s="1"/>
  <c r="AU22" i="21"/>
  <c r="AX22" i="21" s="1"/>
  <c r="F22" i="31" s="1"/>
  <c r="AU70" i="21"/>
  <c r="AX70" i="21" s="1"/>
  <c r="F70" i="31" s="1"/>
  <c r="AS75" i="21"/>
  <c r="AV75" i="21" s="1"/>
  <c r="AY75" i="21" s="1"/>
  <c r="G75" i="31" s="1"/>
  <c r="AS49" i="21"/>
  <c r="AV49" i="21" s="1"/>
  <c r="O49" i="31" s="1"/>
  <c r="P49" i="31" s="1"/>
  <c r="AS33" i="21"/>
  <c r="AV33" i="21" s="1"/>
  <c r="O33" i="31" s="1"/>
  <c r="P33" i="31" s="1"/>
  <c r="AS15" i="21"/>
  <c r="AV15" i="21" s="1"/>
  <c r="O15" i="31" s="1"/>
  <c r="P15" i="31" s="1"/>
  <c r="AS97" i="21"/>
  <c r="AV97" i="21" s="1"/>
  <c r="O97" i="31" s="1"/>
  <c r="P97" i="31" s="1"/>
  <c r="AS102" i="21"/>
  <c r="AV102" i="21" s="1"/>
  <c r="O102" i="31" s="1"/>
  <c r="P102" i="31" s="1"/>
  <c r="AS21" i="21"/>
  <c r="AV21" i="21" s="1"/>
  <c r="O21" i="31" s="1"/>
  <c r="P21" i="31" s="1"/>
  <c r="AS13" i="21"/>
  <c r="AV13" i="21" s="1"/>
  <c r="O13" i="31" s="1"/>
  <c r="P13" i="31" s="1"/>
  <c r="AS107" i="21"/>
  <c r="AV107" i="21" s="1"/>
  <c r="O107" i="31" s="1"/>
  <c r="P107" i="31" s="1"/>
  <c r="AS96" i="21"/>
  <c r="AV96" i="21" s="1"/>
  <c r="AY96" i="21" s="1"/>
  <c r="G96" i="31" s="1"/>
  <c r="AU61" i="21"/>
  <c r="AX61" i="21" s="1"/>
  <c r="F61" i="31" s="1"/>
  <c r="AS42" i="21"/>
  <c r="AV42" i="21" s="1"/>
  <c r="O42" i="31" s="1"/>
  <c r="P42" i="31" s="1"/>
  <c r="AS72" i="21"/>
  <c r="AV72" i="21" s="1"/>
  <c r="AS39" i="21"/>
  <c r="AV39" i="21" s="1"/>
  <c r="O39" i="31" s="1"/>
  <c r="P39" i="31" s="1"/>
  <c r="AS52" i="21"/>
  <c r="AV52" i="21" s="1"/>
  <c r="AY52" i="21" s="1"/>
  <c r="G52" i="31" s="1"/>
  <c r="AS74" i="21"/>
  <c r="AV74" i="21" s="1"/>
  <c r="O74" i="31" s="1"/>
  <c r="P74" i="31" s="1"/>
  <c r="AS9" i="21"/>
  <c r="AV9" i="21" s="1"/>
  <c r="AY9" i="21" s="1"/>
  <c r="G9" i="31" s="1"/>
  <c r="AS19" i="21"/>
  <c r="AV19" i="21" s="1"/>
  <c r="O19" i="31" s="1"/>
  <c r="P19" i="31" s="1"/>
  <c r="AS20" i="21"/>
  <c r="AV20" i="21" s="1"/>
  <c r="AY20" i="21" s="1"/>
  <c r="G20" i="31" s="1"/>
  <c r="AU95" i="21"/>
  <c r="AX95" i="21" s="1"/>
  <c r="F95" i="31" s="1"/>
  <c r="AU41" i="21"/>
  <c r="AX41" i="21" s="1"/>
  <c r="F41" i="31" s="1"/>
  <c r="AS68" i="21"/>
  <c r="AV68" i="21" s="1"/>
  <c r="AS81" i="21"/>
  <c r="AV81" i="21" s="1"/>
  <c r="O81" i="31" s="1"/>
  <c r="P81" i="31" s="1"/>
  <c r="AS76" i="21"/>
  <c r="AV76" i="21" s="1"/>
  <c r="O76" i="31" s="1"/>
  <c r="P76" i="31" s="1"/>
  <c r="AU38" i="21"/>
  <c r="AX38" i="21" s="1"/>
  <c r="F38" i="31" s="1"/>
  <c r="AS104" i="21"/>
  <c r="AV104" i="21" s="1"/>
  <c r="O104" i="31" s="1"/>
  <c r="P104" i="31" s="1"/>
  <c r="AU24" i="21"/>
  <c r="AX24" i="21" s="1"/>
  <c r="F24" i="31" s="1"/>
  <c r="AS99" i="21"/>
  <c r="AV99" i="21" s="1"/>
  <c r="O99" i="31" s="1"/>
  <c r="P99" i="31" s="1"/>
  <c r="AS103" i="21"/>
  <c r="AV103" i="21" s="1"/>
  <c r="AY103" i="21" s="1"/>
  <c r="G103" i="31" s="1"/>
  <c r="AS34" i="21"/>
  <c r="AV34" i="21" s="1"/>
  <c r="AU34" i="21"/>
  <c r="AX34" i="21" s="1"/>
  <c r="F34" i="31" s="1"/>
  <c r="AU37" i="21"/>
  <c r="AX37" i="21" s="1"/>
  <c r="F37" i="31" s="1"/>
  <c r="AS37" i="21"/>
  <c r="AV37" i="21" s="1"/>
  <c r="AY37" i="21" s="1"/>
  <c r="G37" i="31" s="1"/>
  <c r="AS106" i="21"/>
  <c r="AV106" i="21" s="1"/>
  <c r="O106" i="31" s="1"/>
  <c r="P106" i="31" s="1"/>
  <c r="O16" i="31"/>
  <c r="P16" i="31" s="1"/>
  <c r="AY16" i="21"/>
  <c r="G16" i="31" s="1"/>
  <c r="AY7" i="21"/>
  <c r="G7" i="31" s="1"/>
  <c r="AS53" i="21"/>
  <c r="AV53" i="21" s="1"/>
  <c r="AY53" i="21" s="1"/>
  <c r="G53" i="31" s="1"/>
  <c r="AU53" i="21"/>
  <c r="AX53" i="21" s="1"/>
  <c r="F53" i="31" s="1"/>
  <c r="AS27" i="21"/>
  <c r="AV27" i="21" s="1"/>
  <c r="AU27" i="21"/>
  <c r="AX27" i="21" s="1"/>
  <c r="F27" i="31" s="1"/>
  <c r="AY3" i="21"/>
  <c r="G3" i="31" s="1"/>
  <c r="O26" i="31"/>
  <c r="P26" i="31" s="1"/>
  <c r="AY26" i="21"/>
  <c r="G26" i="31" s="1"/>
  <c r="O25" i="31"/>
  <c r="P25" i="31" s="1"/>
  <c r="AY25" i="21"/>
  <c r="G25" i="31" s="1"/>
  <c r="O17" i="31"/>
  <c r="P17" i="31" s="1"/>
  <c r="AY17" i="21"/>
  <c r="G17" i="31" s="1"/>
  <c r="AS83" i="21"/>
  <c r="AV83" i="21" s="1"/>
  <c r="O83" i="31" s="1"/>
  <c r="P83" i="31" s="1"/>
  <c r="O24" i="31"/>
  <c r="P24" i="31" s="1"/>
  <c r="AY24" i="21"/>
  <c r="G24" i="31" s="1"/>
  <c r="O23" i="31"/>
  <c r="P23" i="31" s="1"/>
  <c r="AY23" i="21"/>
  <c r="G23" i="31" s="1"/>
  <c r="AY4" i="21"/>
  <c r="G4" i="31" s="1"/>
  <c r="O22" i="31"/>
  <c r="P22" i="31" s="1"/>
  <c r="AY22" i="21"/>
  <c r="G22" i="31" s="1"/>
  <c r="O32" i="31"/>
  <c r="P32" i="31" s="1"/>
  <c r="AY32" i="21"/>
  <c r="G32" i="31" s="1"/>
  <c r="O40" i="31"/>
  <c r="P40" i="31" s="1"/>
  <c r="AY40" i="21"/>
  <c r="G40" i="31" s="1"/>
  <c r="AS82" i="21"/>
  <c r="AV82" i="21" s="1"/>
  <c r="O82" i="31" s="1"/>
  <c r="P82" i="31" s="1"/>
  <c r="O38" i="31"/>
  <c r="P38" i="31" s="1"/>
  <c r="AY38" i="21"/>
  <c r="G38" i="31" s="1"/>
  <c r="AU55" i="21"/>
  <c r="AX55" i="21" s="1"/>
  <c r="F55" i="31" s="1"/>
  <c r="AS55" i="21"/>
  <c r="AV55" i="21" s="1"/>
  <c r="AY55" i="21" s="1"/>
  <c r="G55" i="31" s="1"/>
  <c r="O41" i="31"/>
  <c r="P41" i="31" s="1"/>
  <c r="AY41" i="21"/>
  <c r="G41" i="31" s="1"/>
  <c r="AY70" i="21"/>
  <c r="G70" i="31" s="1"/>
  <c r="AS36" i="21"/>
  <c r="AV36" i="21" s="1"/>
  <c r="AU36" i="21"/>
  <c r="AX36" i="21" s="1"/>
  <c r="F36" i="31" s="1"/>
  <c r="AY29" i="21"/>
  <c r="G29" i="31" s="1"/>
  <c r="AU51" i="21"/>
  <c r="AX51" i="21" s="1"/>
  <c r="F51" i="31" s="1"/>
  <c r="AS51" i="21"/>
  <c r="AV51" i="21" s="1"/>
  <c r="AY58" i="21"/>
  <c r="G58" i="31" s="1"/>
  <c r="O58" i="31"/>
  <c r="P58" i="31" s="1"/>
  <c r="O94" i="31"/>
  <c r="P94" i="31" s="1"/>
  <c r="AY94" i="21"/>
  <c r="G94" i="31" s="1"/>
  <c r="O100" i="31"/>
  <c r="P100" i="31" s="1"/>
  <c r="AY100" i="21"/>
  <c r="G100" i="31" s="1"/>
  <c r="AY97" i="21"/>
  <c r="G97" i="31" s="1"/>
  <c r="O28" i="31" l="1"/>
  <c r="P28" i="31" s="1"/>
  <c r="AY14" i="21"/>
  <c r="G14" i="31" s="1"/>
  <c r="AY86" i="21"/>
  <c r="G86" i="31" s="1"/>
  <c r="AY87" i="21"/>
  <c r="G87" i="31" s="1"/>
  <c r="AY62" i="21"/>
  <c r="G62" i="31" s="1"/>
  <c r="AY6" i="21"/>
  <c r="G6" i="31" s="1"/>
  <c r="AY91" i="21"/>
  <c r="G91" i="31" s="1"/>
  <c r="AY8" i="21"/>
  <c r="G8" i="31" s="1"/>
  <c r="O35" i="31"/>
  <c r="P35" i="31" s="1"/>
  <c r="AY12" i="21"/>
  <c r="G12" i="31" s="1"/>
  <c r="AY39" i="21"/>
  <c r="G39" i="31" s="1"/>
  <c r="AY69" i="21"/>
  <c r="G69" i="31" s="1"/>
  <c r="AY101" i="21"/>
  <c r="G101" i="31" s="1"/>
  <c r="O31" i="31"/>
  <c r="P31" i="31" s="1"/>
  <c r="O63" i="31"/>
  <c r="P63" i="31" s="1"/>
  <c r="AY73" i="21"/>
  <c r="G73" i="31" s="1"/>
  <c r="AY74" i="21"/>
  <c r="G74" i="31" s="1"/>
  <c r="O71" i="31"/>
  <c r="P71" i="31" s="1"/>
  <c r="AY92" i="21"/>
  <c r="G92" i="31" s="1"/>
  <c r="AY95" i="21"/>
  <c r="G95" i="31" s="1"/>
  <c r="AY108" i="21"/>
  <c r="G108" i="31" s="1"/>
  <c r="O10" i="31"/>
  <c r="P10" i="31" s="1"/>
  <c r="AY104" i="21"/>
  <c r="G104" i="31" s="1"/>
  <c r="O103" i="31"/>
  <c r="P103" i="31" s="1"/>
  <c r="O50" i="31"/>
  <c r="P50" i="31" s="1"/>
  <c r="AY5" i="21"/>
  <c r="G5" i="31" s="1"/>
  <c r="AY107" i="21"/>
  <c r="G107" i="31" s="1"/>
  <c r="O93" i="31"/>
  <c r="P93" i="31" s="1"/>
  <c r="O18" i="31"/>
  <c r="P18" i="31" s="1"/>
  <c r="AY13" i="21"/>
  <c r="G13" i="31" s="1"/>
  <c r="O43" i="31"/>
  <c r="P43" i="31" s="1"/>
  <c r="O30" i="31"/>
  <c r="P30" i="31" s="1"/>
  <c r="AY49" i="21"/>
  <c r="G49" i="31" s="1"/>
  <c r="AY102" i="21"/>
  <c r="G102" i="31" s="1"/>
  <c r="O9" i="31"/>
  <c r="P9" i="31" s="1"/>
  <c r="AY88" i="21"/>
  <c r="G88" i="31" s="1"/>
  <c r="AY61" i="21"/>
  <c r="G61" i="31" s="1"/>
  <c r="AY68" i="21"/>
  <c r="G68" i="31" s="1"/>
  <c r="O68" i="31"/>
  <c r="P68" i="31" s="1"/>
  <c r="AY11" i="21"/>
  <c r="G11" i="31" s="1"/>
  <c r="O96" i="31"/>
  <c r="P96" i="31" s="1"/>
  <c r="AY21" i="21"/>
  <c r="G21" i="31" s="1"/>
  <c r="AY15" i="21"/>
  <c r="G15" i="31" s="1"/>
  <c r="AY19" i="21"/>
  <c r="G19" i="31" s="1"/>
  <c r="O37" i="31"/>
  <c r="P37" i="31" s="1"/>
  <c r="O54" i="31"/>
  <c r="P54" i="31" s="1"/>
  <c r="AY76" i="21"/>
  <c r="G76" i="31" s="1"/>
  <c r="O75" i="31"/>
  <c r="P75" i="31" s="1"/>
  <c r="O20" i="31"/>
  <c r="P20" i="31" s="1"/>
  <c r="AY33" i="21"/>
  <c r="G33" i="31" s="1"/>
  <c r="AY99" i="21"/>
  <c r="G99" i="31" s="1"/>
  <c r="O52" i="31"/>
  <c r="P52" i="31" s="1"/>
  <c r="AY81" i="21"/>
  <c r="G81" i="31" s="1"/>
  <c r="AY42" i="21"/>
  <c r="G42" i="31" s="1"/>
  <c r="AY72" i="21"/>
  <c r="G72" i="31" s="1"/>
  <c r="O72" i="31"/>
  <c r="P72" i="31" s="1"/>
  <c r="AY106" i="21"/>
  <c r="G106" i="31" s="1"/>
  <c r="O53" i="31"/>
  <c r="P53" i="31" s="1"/>
  <c r="AY83" i="21"/>
  <c r="G83" i="31" s="1"/>
  <c r="AY34" i="21"/>
  <c r="G34" i="31" s="1"/>
  <c r="O34" i="31"/>
  <c r="P34" i="31" s="1"/>
  <c r="O55" i="31"/>
  <c r="P55" i="31" s="1"/>
  <c r="O27" i="31"/>
  <c r="P27" i="31" s="1"/>
  <c r="AY27" i="21"/>
  <c r="G27" i="31" s="1"/>
  <c r="AY82" i="21"/>
  <c r="G82" i="31" s="1"/>
  <c r="O36" i="31"/>
  <c r="P36" i="31" s="1"/>
  <c r="AY36" i="21"/>
  <c r="G36" i="31" s="1"/>
  <c r="AY51" i="21"/>
  <c r="G51" i="31" s="1"/>
  <c r="O51" i="31"/>
  <c r="P51" i="31" s="1"/>
  <c r="C44" i="29" l="1"/>
  <c r="D44" i="29"/>
  <c r="F44" i="29"/>
  <c r="L44" i="29"/>
  <c r="M44" i="29"/>
  <c r="N44" i="29" l="1"/>
  <c r="O44" i="29" s="1"/>
  <c r="P44" i="29" s="1"/>
  <c r="D60" i="31" l="1"/>
  <c r="C60" i="31"/>
  <c r="B60" i="31"/>
  <c r="M60" i="29"/>
  <c r="L60" i="29"/>
  <c r="F60" i="29"/>
  <c r="D60" i="29"/>
  <c r="C60" i="29"/>
  <c r="V60" i="22"/>
  <c r="U60" i="22"/>
  <c r="T60" i="22"/>
  <c r="S60" i="22"/>
  <c r="R60" i="22"/>
  <c r="Q60" i="22"/>
  <c r="F60" i="22"/>
  <c r="D60" i="22"/>
  <c r="C60" i="22"/>
  <c r="AO60" i="21"/>
  <c r="AN60" i="21"/>
  <c r="AL60" i="21"/>
  <c r="AM60" i="21" s="1"/>
  <c r="AJ60" i="21"/>
  <c r="AI60" i="21"/>
  <c r="AH60" i="21"/>
  <c r="AG60" i="21"/>
  <c r="AE60" i="21"/>
  <c r="AD60" i="21"/>
  <c r="AB60" i="21"/>
  <c r="AC60" i="21" s="1"/>
  <c r="Z60" i="21"/>
  <c r="Y60" i="21"/>
  <c r="X60" i="21"/>
  <c r="W60" i="21"/>
  <c r="D60" i="21"/>
  <c r="C60" i="21"/>
  <c r="G60" i="24"/>
  <c r="H60" i="24" s="1"/>
  <c r="I60" i="24" s="1"/>
  <c r="J60" i="24" s="1"/>
  <c r="N60" i="31" s="1"/>
  <c r="X60" i="22" l="1"/>
  <c r="AA60" i="22" s="1"/>
  <c r="AD60" i="22" s="1"/>
  <c r="I60" i="31" s="1"/>
  <c r="N60" i="29"/>
  <c r="W60" i="22"/>
  <c r="AF60" i="21"/>
  <c r="AP60" i="21"/>
  <c r="AA60" i="21"/>
  <c r="AK60" i="21"/>
  <c r="AR60" i="21" l="1"/>
  <c r="AU60" i="21" s="1"/>
  <c r="AX60" i="21" s="1"/>
  <c r="F60" i="31" s="1"/>
  <c r="AQ60" i="21"/>
  <c r="AT60" i="21" s="1"/>
  <c r="AW60" i="21" s="1"/>
  <c r="E60" i="31" s="1"/>
  <c r="T60" i="29"/>
  <c r="U60" i="29" s="1"/>
  <c r="V60" i="29" s="1"/>
  <c r="M60" i="31" s="1"/>
  <c r="O60" i="29"/>
  <c r="P60" i="29" s="1"/>
  <c r="K60" i="31" s="1"/>
  <c r="Q60" i="29"/>
  <c r="R60" i="29" s="1"/>
  <c r="S60" i="29" s="1"/>
  <c r="L60" i="31" s="1"/>
  <c r="Y60" i="22"/>
  <c r="AB60" i="22" s="1"/>
  <c r="AE60" i="22" s="1"/>
  <c r="J60" i="31" s="1"/>
  <c r="Z60" i="22"/>
  <c r="AC60" i="22" s="1"/>
  <c r="H60" i="31" s="1"/>
  <c r="AS60" i="21" l="1"/>
  <c r="AV60" i="21" s="1"/>
  <c r="AY60" i="21" s="1"/>
  <c r="G60" i="31" s="1"/>
  <c r="O60" i="31" l="1"/>
  <c r="P60" i="31" s="1"/>
  <c r="D85" i="31" l="1"/>
  <c r="C85" i="31"/>
  <c r="B85" i="31"/>
  <c r="D84" i="31"/>
  <c r="C84" i="31"/>
  <c r="B84" i="31"/>
  <c r="M85" i="29"/>
  <c r="L85" i="29"/>
  <c r="F85" i="29"/>
  <c r="D85" i="29"/>
  <c r="C85" i="29"/>
  <c r="M84" i="29"/>
  <c r="L84" i="29"/>
  <c r="F84" i="29"/>
  <c r="D84" i="29"/>
  <c r="C84" i="29"/>
  <c r="V85" i="22"/>
  <c r="U85" i="22"/>
  <c r="T85" i="22"/>
  <c r="S85" i="22"/>
  <c r="R85" i="22"/>
  <c r="Q85" i="22"/>
  <c r="F85" i="22"/>
  <c r="D85" i="22"/>
  <c r="C85" i="22"/>
  <c r="V84" i="22"/>
  <c r="U84" i="22"/>
  <c r="T84" i="22"/>
  <c r="S84" i="22"/>
  <c r="R84" i="22"/>
  <c r="Q84" i="22"/>
  <c r="F84" i="22"/>
  <c r="D84" i="22"/>
  <c r="C84" i="22"/>
  <c r="AO85" i="21"/>
  <c r="AN85" i="21"/>
  <c r="AL85" i="21"/>
  <c r="AM85" i="21" s="1"/>
  <c r="AJ85" i="21"/>
  <c r="AI85" i="21"/>
  <c r="AH85" i="21"/>
  <c r="AG85" i="21"/>
  <c r="AE85" i="21"/>
  <c r="AD85" i="21"/>
  <c r="AB85" i="21"/>
  <c r="AC85" i="21" s="1"/>
  <c r="Z85" i="21"/>
  <c r="Y85" i="21"/>
  <c r="X85" i="21"/>
  <c r="W85" i="21"/>
  <c r="F85" i="21"/>
  <c r="D85" i="21"/>
  <c r="C85" i="21"/>
  <c r="AO84" i="21"/>
  <c r="AN84" i="21"/>
  <c r="AL84" i="21"/>
  <c r="AM84" i="21" s="1"/>
  <c r="AJ84" i="21"/>
  <c r="AI84" i="21"/>
  <c r="AH84" i="21"/>
  <c r="AG84" i="21"/>
  <c r="AE84" i="21"/>
  <c r="AD84" i="21"/>
  <c r="AB84" i="21"/>
  <c r="AC84" i="21" s="1"/>
  <c r="Z84" i="21"/>
  <c r="Y84" i="21"/>
  <c r="X84" i="21"/>
  <c r="W84" i="21"/>
  <c r="F84" i="21"/>
  <c r="D84" i="21"/>
  <c r="C84" i="21"/>
  <c r="G85" i="24"/>
  <c r="H85" i="24" s="1"/>
  <c r="I85" i="24" s="1"/>
  <c r="J85" i="24" s="1"/>
  <c r="N85" i="31" s="1"/>
  <c r="G84" i="24"/>
  <c r="H84" i="24" s="1"/>
  <c r="I84" i="24" s="1"/>
  <c r="J84" i="24" s="1"/>
  <c r="N84" i="31" s="1"/>
  <c r="AF85" i="21" l="1"/>
  <c r="N85" i="29"/>
  <c r="O85" i="29" s="1"/>
  <c r="P85" i="29" s="1"/>
  <c r="K85" i="31" s="1"/>
  <c r="X85" i="22"/>
  <c r="AA85" i="22" s="1"/>
  <c r="AD85" i="22" s="1"/>
  <c r="I85" i="31" s="1"/>
  <c r="AF84" i="21"/>
  <c r="AK85" i="21"/>
  <c r="AA85" i="21"/>
  <c r="AP85" i="21"/>
  <c r="AK84" i="21"/>
  <c r="AA84" i="21"/>
  <c r="AP84" i="21"/>
  <c r="W85" i="22"/>
  <c r="X84" i="22"/>
  <c r="AA84" i="22" s="1"/>
  <c r="AD84" i="22" s="1"/>
  <c r="I84" i="31" s="1"/>
  <c r="W84" i="22"/>
  <c r="N84" i="29"/>
  <c r="O84" i="29" s="1"/>
  <c r="P84" i="29" s="1"/>
  <c r="K84" i="31" s="1"/>
  <c r="AQ85" i="21" l="1"/>
  <c r="AT85" i="21" s="1"/>
  <c r="AW85" i="21" s="1"/>
  <c r="E85" i="31" s="1"/>
  <c r="AQ84" i="21"/>
  <c r="AT84" i="21" s="1"/>
  <c r="AW84" i="21" s="1"/>
  <c r="E84" i="31" s="1"/>
  <c r="Y85" i="22"/>
  <c r="AB85" i="22" s="1"/>
  <c r="AE85" i="22" s="1"/>
  <c r="J85" i="31" s="1"/>
  <c r="T85" i="29"/>
  <c r="U85" i="29" s="1"/>
  <c r="V85" i="29" s="1"/>
  <c r="M85" i="31" s="1"/>
  <c r="AR84" i="21"/>
  <c r="AU84" i="21" s="1"/>
  <c r="AX84" i="21" s="1"/>
  <c r="F84" i="31" s="1"/>
  <c r="AR85" i="21"/>
  <c r="Z85" i="22"/>
  <c r="AC85" i="22" s="1"/>
  <c r="H85" i="31" s="1"/>
  <c r="Q84" i="29"/>
  <c r="R84" i="29" s="1"/>
  <c r="S84" i="29" s="1"/>
  <c r="L84" i="31" s="1"/>
  <c r="Z84" i="22"/>
  <c r="AC84" i="22" s="1"/>
  <c r="H84" i="31" s="1"/>
  <c r="Q85" i="29"/>
  <c r="R85" i="29" s="1"/>
  <c r="S85" i="29" s="1"/>
  <c r="L85" i="31" s="1"/>
  <c r="Y84" i="22"/>
  <c r="AB84" i="22" s="1"/>
  <c r="AE84" i="22" s="1"/>
  <c r="J84" i="31" s="1"/>
  <c r="T84" i="29"/>
  <c r="U84" i="29" s="1"/>
  <c r="V84" i="29" s="1"/>
  <c r="M84" i="31" s="1"/>
  <c r="AS85" i="21" l="1"/>
  <c r="AV85" i="21" s="1"/>
  <c r="AY85" i="21" s="1"/>
  <c r="G85" i="31" s="1"/>
  <c r="AS84" i="21"/>
  <c r="AV84" i="21" s="1"/>
  <c r="AY84" i="21" s="1"/>
  <c r="G84" i="31" s="1"/>
  <c r="AU85" i="21"/>
  <c r="AX85" i="21" s="1"/>
  <c r="F85" i="31" s="1"/>
  <c r="O85" i="31" l="1"/>
  <c r="P85" i="31" s="1"/>
  <c r="O84" i="31"/>
  <c r="P84" i="31" s="1"/>
  <c r="F59" i="22" l="1"/>
  <c r="D59" i="31"/>
  <c r="C59" i="31"/>
  <c r="B59" i="31"/>
  <c r="M59" i="29"/>
  <c r="L59" i="29"/>
  <c r="F59" i="29"/>
  <c r="D59" i="29"/>
  <c r="C59" i="29"/>
  <c r="V59" i="22"/>
  <c r="U59" i="22"/>
  <c r="T59" i="22"/>
  <c r="S59" i="22"/>
  <c r="R59" i="22"/>
  <c r="Q59" i="22"/>
  <c r="D59" i="22"/>
  <c r="C59" i="22"/>
  <c r="AO59" i="21"/>
  <c r="AN59" i="21"/>
  <c r="AL59" i="21"/>
  <c r="AM59" i="21" s="1"/>
  <c r="AJ59" i="21"/>
  <c r="AI59" i="21"/>
  <c r="AH59" i="21"/>
  <c r="AG59" i="21"/>
  <c r="AE59" i="21"/>
  <c r="AD59" i="21"/>
  <c r="AB59" i="21"/>
  <c r="AC59" i="21" s="1"/>
  <c r="Z59" i="21"/>
  <c r="Y59" i="21"/>
  <c r="X59" i="21"/>
  <c r="W59" i="21"/>
  <c r="D59" i="21"/>
  <c r="C59" i="21"/>
  <c r="G59" i="24"/>
  <c r="H59" i="24" s="1"/>
  <c r="I59" i="24" s="1"/>
  <c r="J59" i="24" s="1"/>
  <c r="N59" i="31" s="1"/>
  <c r="AP59" i="21" l="1"/>
  <c r="X59" i="22"/>
  <c r="AA59" i="22" s="1"/>
  <c r="AD59" i="22" s="1"/>
  <c r="I59" i="31" s="1"/>
  <c r="N59" i="29"/>
  <c r="O59" i="29" s="1"/>
  <c r="P59" i="29" s="1"/>
  <c r="K59" i="31" s="1"/>
  <c r="W59" i="22"/>
  <c r="AA59" i="21"/>
  <c r="AF59" i="21"/>
  <c r="AK59" i="21"/>
  <c r="AR59" i="21" l="1"/>
  <c r="AU59" i="21" s="1"/>
  <c r="AX59" i="21" s="1"/>
  <c r="F59" i="31" s="1"/>
  <c r="AQ59" i="21"/>
  <c r="AT59" i="21" s="1"/>
  <c r="AW59" i="21" s="1"/>
  <c r="E59" i="31" s="1"/>
  <c r="Q59" i="29"/>
  <c r="R59" i="29" s="1"/>
  <c r="S59" i="29" s="1"/>
  <c r="L59" i="31" s="1"/>
  <c r="Z59" i="22"/>
  <c r="AC59" i="22" s="1"/>
  <c r="H59" i="31" s="1"/>
  <c r="T59" i="29"/>
  <c r="U59" i="29" s="1"/>
  <c r="V59" i="29" s="1"/>
  <c r="M59" i="31" s="1"/>
  <c r="Y59" i="22"/>
  <c r="AB59" i="22" s="1"/>
  <c r="AE59" i="22" s="1"/>
  <c r="J59" i="31" s="1"/>
  <c r="AS59" i="21" l="1"/>
  <c r="AV59" i="21" s="1"/>
  <c r="AY59" i="21" s="1"/>
  <c r="G59" i="31" s="1"/>
  <c r="O59" i="31" l="1"/>
  <c r="P59" i="31" s="1"/>
  <c r="C44" i="21" l="1"/>
  <c r="D44" i="31" l="1"/>
  <c r="C44" i="31"/>
  <c r="B44" i="31"/>
  <c r="V44" i="22"/>
  <c r="U44" i="22"/>
  <c r="T44" i="22"/>
  <c r="S44" i="22"/>
  <c r="R44" i="22"/>
  <c r="Q44" i="22"/>
  <c r="F44" i="22"/>
  <c r="D44" i="22"/>
  <c r="C44" i="22"/>
  <c r="AO44" i="21"/>
  <c r="AN44" i="21"/>
  <c r="AL44" i="21"/>
  <c r="AM44" i="21" s="1"/>
  <c r="AJ44" i="21"/>
  <c r="AI44" i="21"/>
  <c r="AH44" i="21"/>
  <c r="AG44" i="21"/>
  <c r="AE44" i="21"/>
  <c r="AD44" i="21"/>
  <c r="AB44" i="21"/>
  <c r="AC44" i="21" s="1"/>
  <c r="Z44" i="21"/>
  <c r="Y44" i="21"/>
  <c r="X44" i="21"/>
  <c r="W44" i="21"/>
  <c r="F44" i="21"/>
  <c r="D44" i="21"/>
  <c r="G44" i="24"/>
  <c r="H44" i="24" s="1"/>
  <c r="I44" i="24" s="1"/>
  <c r="J44" i="24" s="1"/>
  <c r="N44" i="31" s="1"/>
  <c r="X44" i="22" l="1"/>
  <c r="AA44" i="21"/>
  <c r="AF44" i="21"/>
  <c r="K44" i="31"/>
  <c r="AK44" i="21"/>
  <c r="AP44" i="21"/>
  <c r="W44" i="22"/>
  <c r="Z44" i="22" l="1"/>
  <c r="AC44" i="22" s="1"/>
  <c r="H44" i="31" s="1"/>
  <c r="Q44" i="29"/>
  <c r="R44" i="29" s="1"/>
  <c r="S44" i="29" s="1"/>
  <c r="L44" i="31" s="1"/>
  <c r="T44" i="29"/>
  <c r="U44" i="29" s="1"/>
  <c r="V44" i="29" s="1"/>
  <c r="M44" i="31" s="1"/>
  <c r="Y44" i="22"/>
  <c r="AB44" i="22" s="1"/>
  <c r="AE44" i="22" s="1"/>
  <c r="J44" i="31" s="1"/>
  <c r="AQ44" i="21"/>
  <c r="AT44" i="21" s="1"/>
  <c r="AW44" i="21" s="1"/>
  <c r="E44" i="31" s="1"/>
  <c r="AA44" i="22"/>
  <c r="AD44" i="22" s="1"/>
  <c r="I44" i="31" s="1"/>
  <c r="AR44" i="21"/>
  <c r="AU44" i="21" l="1"/>
  <c r="AX44" i="21" s="1"/>
  <c r="F44" i="31" s="1"/>
  <c r="AS44" i="21"/>
  <c r="AV44" i="21" s="1"/>
  <c r="AY44" i="21" l="1"/>
  <c r="G44" i="31" s="1"/>
  <c r="O44" i="31"/>
  <c r="P44" i="31" s="1"/>
</calcChain>
</file>

<file path=xl/sharedStrings.xml><?xml version="1.0" encoding="utf-8"?>
<sst xmlns="http://schemas.openxmlformats.org/spreadsheetml/2006/main" count="1213" uniqueCount="346">
  <si>
    <t>Nij</t>
  </si>
  <si>
    <t>P(head)</t>
  </si>
  <si>
    <t>P(Nij)</t>
  </si>
  <si>
    <t>P(chest)</t>
  </si>
  <si>
    <t>P(femur)</t>
  </si>
  <si>
    <t>P(Ntension)</t>
  </si>
  <si>
    <t>P(Neck)</t>
  </si>
  <si>
    <t>p(AIS 3+)</t>
  </si>
  <si>
    <t>P(AIS3+)</t>
  </si>
  <si>
    <t>Average</t>
  </si>
  <si>
    <t>Lower Spine (G's)</t>
  </si>
  <si>
    <t>Abd'm Force (N)</t>
  </si>
  <si>
    <t>Pubic Force (N)</t>
  </si>
  <si>
    <t>Driver</t>
  </si>
  <si>
    <t>P(abdm)</t>
  </si>
  <si>
    <t>P(pelvs)</t>
  </si>
  <si>
    <t>Passenger</t>
  </si>
  <si>
    <t>P(AIS 3+)</t>
  </si>
  <si>
    <t>Make</t>
  </si>
  <si>
    <t>Model</t>
  </si>
  <si>
    <t>Year</t>
  </si>
  <si>
    <t>SSF</t>
  </si>
  <si>
    <t>P(Lfemur)</t>
  </si>
  <si>
    <t>P(Rfemur)</t>
  </si>
  <si>
    <t>HIC15</t>
  </si>
  <si>
    <t>P(HIC15)</t>
  </si>
  <si>
    <t>Test No.</t>
  </si>
  <si>
    <t>Driver HIII 50M</t>
  </si>
  <si>
    <t>Front Passenger HIII 5F</t>
  </si>
  <si>
    <t>Driver AIS 3+ injury to different body regions</t>
  </si>
  <si>
    <t>Front Passenger AIS 3+ injury to different body regions</t>
  </si>
  <si>
    <t>Stars</t>
  </si>
  <si>
    <t>Rib Defl
(mm)</t>
  </si>
  <si>
    <t>Neck Tension N</t>
  </si>
  <si>
    <t>Chest Deflection mm</t>
  </si>
  <si>
    <t>3 ms clip gs</t>
  </si>
  <si>
    <t>Left Femur Force N</t>
  </si>
  <si>
    <t>Right Femur Force N</t>
  </si>
  <si>
    <t>Abd'm defl (mm)</t>
  </si>
  <si>
    <t>Iliac+acet Force (N)</t>
  </si>
  <si>
    <t>Driver ES-2re</t>
  </si>
  <si>
    <t>Rear Passenger SID-IIs</t>
  </si>
  <si>
    <t>Driver Es-2re</t>
  </si>
  <si>
    <t>Side MDB</t>
  </si>
  <si>
    <t>stars</t>
  </si>
  <si>
    <t>Side pole</t>
  </si>
  <si>
    <t>Driver SID-IIs</t>
  </si>
  <si>
    <t>P(roll)</t>
  </si>
  <si>
    <t>Combined</t>
  </si>
  <si>
    <t>Front (STARS)</t>
  </si>
  <si>
    <t>comb.</t>
  </si>
  <si>
    <t>Side MDB (STARS)</t>
  </si>
  <si>
    <t>Pass</t>
  </si>
  <si>
    <t>Comb.</t>
  </si>
  <si>
    <t>Side Pole (STARS)</t>
  </si>
  <si>
    <t>Rollover (STARS)</t>
  </si>
  <si>
    <t>VSS</t>
  </si>
  <si>
    <t>STARS</t>
  </si>
  <si>
    <t>HIC36</t>
  </si>
  <si>
    <t>Overall Side</t>
  </si>
  <si>
    <t>Neck Comprsn N</t>
  </si>
  <si>
    <t>P(Ncomprsn)</t>
  </si>
  <si>
    <t>P(NComprsn)</t>
  </si>
  <si>
    <t>RRS (front)</t>
  </si>
  <si>
    <t>RRS (MDB)</t>
  </si>
  <si>
    <t>RRS(pole)</t>
  </si>
  <si>
    <t>RRS(roll)</t>
  </si>
  <si>
    <t>Passenger*</t>
  </si>
  <si>
    <t>Dynamic Test (Y or N)</t>
  </si>
  <si>
    <t>TIP UP? (Y or N)</t>
  </si>
  <si>
    <t>Max. Abd'm rib defl (mm)</t>
  </si>
  <si>
    <t>Max. Thor. rib defl
(mm)</t>
  </si>
  <si>
    <t>Lower Spine result. (G's)</t>
  </si>
  <si>
    <t>Date on Web</t>
  </si>
  <si>
    <t>Lab</t>
  </si>
  <si>
    <t xml:space="preserve">RRS </t>
  </si>
  <si>
    <t>RRS(Overall side)</t>
  </si>
  <si>
    <t>P(Overall side)</t>
  </si>
  <si>
    <t>P(Overall MDB+pole Driver)</t>
  </si>
  <si>
    <t>RRS(Overall MDB+pole Driver)</t>
  </si>
  <si>
    <t>overall Driver stars</t>
  </si>
  <si>
    <t>Overall Side stars</t>
  </si>
  <si>
    <t>NHTSA No.</t>
  </si>
  <si>
    <t>Overall Side STARS</t>
  </si>
  <si>
    <t>Overall Side Driver STARS</t>
  </si>
  <si>
    <t>Rollover</t>
  </si>
  <si>
    <t>Kia</t>
  </si>
  <si>
    <t>Seltos SUV FWD</t>
  </si>
  <si>
    <t>Seltos SUV AWD</t>
  </si>
  <si>
    <t>Y</t>
  </si>
  <si>
    <t>N</t>
  </si>
  <si>
    <t>O20214201</t>
  </si>
  <si>
    <t>MGA</t>
  </si>
  <si>
    <t>O20214202</t>
  </si>
  <si>
    <t>O20214200</t>
  </si>
  <si>
    <t>Acura</t>
  </si>
  <si>
    <t>TLX 4DR FWD</t>
  </si>
  <si>
    <t>TLX 4DR AWD</t>
  </si>
  <si>
    <t>BMW</t>
  </si>
  <si>
    <t>3 Series 4DR RWD</t>
  </si>
  <si>
    <t>3 Series 4DR AWD</t>
  </si>
  <si>
    <t>Buick</t>
  </si>
  <si>
    <t>Envision SUV FWD</t>
  </si>
  <si>
    <t>Envision SUV AWD</t>
  </si>
  <si>
    <t>Cadillac</t>
  </si>
  <si>
    <t>XT6 SUV FWD</t>
  </si>
  <si>
    <t>XT6 SUV AWD</t>
  </si>
  <si>
    <t>Chevrolet</t>
  </si>
  <si>
    <t>Tahoe SUV 2WD</t>
  </si>
  <si>
    <t>Tahoe SUV 4WD</t>
  </si>
  <si>
    <t xml:space="preserve">GMC </t>
  </si>
  <si>
    <t>Yukon SUV 2WD</t>
  </si>
  <si>
    <t>Yukon SUV 4WD</t>
  </si>
  <si>
    <t>Escalade SUV 2WD</t>
  </si>
  <si>
    <t>Escalade SUV 4WD</t>
  </si>
  <si>
    <t>Suburban SUV 2WD</t>
  </si>
  <si>
    <t>Suburban SUV 4WD</t>
  </si>
  <si>
    <t>Yukon XL SUV 2WD</t>
  </si>
  <si>
    <t>Yukon XL SUV 4WD</t>
  </si>
  <si>
    <t>Encore GX SUV FWD</t>
  </si>
  <si>
    <t>Encore GX SUV AWD</t>
  </si>
  <si>
    <t>Dodge</t>
  </si>
  <si>
    <t>Durango SUV RWD</t>
  </si>
  <si>
    <t>Durango SUV 4WD</t>
  </si>
  <si>
    <t xml:space="preserve">Ford </t>
  </si>
  <si>
    <t>Bronco Sport SUV 4WD</t>
  </si>
  <si>
    <t>F-150 Super Cab PU/EC 2WD</t>
  </si>
  <si>
    <t>F-150 Super Cab PU/EC 4WD</t>
  </si>
  <si>
    <t>F-150 Regular Cab PU/RC 2WD</t>
  </si>
  <si>
    <t>F-150 Regular Cab PU/RC 4WD</t>
  </si>
  <si>
    <t>F-150 Super Crew PU/CC 2WD</t>
  </si>
  <si>
    <t>F-150 Super Crew PU/CC 4WD</t>
  </si>
  <si>
    <t>F-150 Super Cab Diesel PU/EC 2WD</t>
  </si>
  <si>
    <t>F-150 Super Cab DieselPU/EC 4WD</t>
  </si>
  <si>
    <t>F-150 Super Crew Diesel PU/CC 2WD</t>
  </si>
  <si>
    <t>F-150 Super Crew Diesel PU/CC 4WD</t>
  </si>
  <si>
    <t>Transit Connect Wagon FWD</t>
  </si>
  <si>
    <t>Transit Connect Van FWD</t>
  </si>
  <si>
    <t>Hyundai</t>
  </si>
  <si>
    <t>Elantra 4DR FWD</t>
  </si>
  <si>
    <t>Elantra Hybrid 4DR FWD</t>
  </si>
  <si>
    <t>Elantra N 4DR FWD</t>
  </si>
  <si>
    <t>Santa Fe SUV FWD</t>
  </si>
  <si>
    <t>Santa Fe SUV AWD</t>
  </si>
  <si>
    <t>Santa Fe Hybrid SUV FWD</t>
  </si>
  <si>
    <t>Santa Fe Hybrid SUV AWD</t>
  </si>
  <si>
    <t>K5 4DR FWD</t>
  </si>
  <si>
    <t>Sorento SUV FWD</t>
  </si>
  <si>
    <t>Sorento SUV AWD</t>
  </si>
  <si>
    <t>Sorento Hybrid SUV FWD</t>
  </si>
  <si>
    <t>Lexus</t>
  </si>
  <si>
    <t>RX 350 SUV FWD</t>
  </si>
  <si>
    <t>RX 350 SUV AWD</t>
  </si>
  <si>
    <t>RX 350L SUV FWD</t>
  </si>
  <si>
    <t>RX 350L SUV AWD</t>
  </si>
  <si>
    <t>RX 450h SUV AWD</t>
  </si>
  <si>
    <t>RX 450hL SUV AWD</t>
  </si>
  <si>
    <t>Mercedes-Benz</t>
  </si>
  <si>
    <t>C-Class 4DR RWD</t>
  </si>
  <si>
    <t>C-Class 4DR 4WD</t>
  </si>
  <si>
    <t>E-Class 4DR RWD</t>
  </si>
  <si>
    <t>E-Class 4DR 4WD</t>
  </si>
  <si>
    <t>E-Class SW RWD</t>
  </si>
  <si>
    <t>E-Class SW 4WD</t>
  </si>
  <si>
    <t>GLB Class SUV FWD</t>
  </si>
  <si>
    <t>GLB Class SUV 4WD</t>
  </si>
  <si>
    <t>GLC Class SUV RWD</t>
  </si>
  <si>
    <t>GLC Class SUV 4WD</t>
  </si>
  <si>
    <t>GLE Class SUV RWD</t>
  </si>
  <si>
    <t>GLE Class SUV 4WD</t>
  </si>
  <si>
    <t>Nissan</t>
  </si>
  <si>
    <t>Maxima 4DR FWD</t>
  </si>
  <si>
    <t>Rogue Sport SUV FWD</t>
  </si>
  <si>
    <t>Rogue Sport SUV AWD</t>
  </si>
  <si>
    <t>Versa 4DR FWD</t>
  </si>
  <si>
    <t>Ram</t>
  </si>
  <si>
    <t>2500 Crew Cab PU/CC 2WD</t>
  </si>
  <si>
    <t>2500 Crew Cab PU/CC 4WD</t>
  </si>
  <si>
    <t>Subaru</t>
  </si>
  <si>
    <t>Outback SW AWD</t>
  </si>
  <si>
    <t>Legacy 4DR AWD</t>
  </si>
  <si>
    <t>Toyota</t>
  </si>
  <si>
    <t>C-HR 5HB FWD</t>
  </si>
  <si>
    <t>Corolla 4DR FWD</t>
  </si>
  <si>
    <t>Corolla Hybrid 4DR FWD</t>
  </si>
  <si>
    <t>Corolla Hatchback 5HB FWD</t>
  </si>
  <si>
    <t>Prius 5HB FWD</t>
  </si>
  <si>
    <t>Prius 5HB AWD</t>
  </si>
  <si>
    <t>Sienna Hybrid Van FWD</t>
  </si>
  <si>
    <t>Sienna Hybrid Van AWD</t>
  </si>
  <si>
    <t>Volkswagen</t>
  </si>
  <si>
    <t>F-250 Crew Cab PU/CC 2WD</t>
  </si>
  <si>
    <t>F-250 Crew Cab PU/CC 4WD</t>
  </si>
  <si>
    <t>F-250 Tremor Crew Cab PU/CC 4WD</t>
  </si>
  <si>
    <t>M20200107</t>
  </si>
  <si>
    <t>TRC</t>
  </si>
  <si>
    <t>M20200101</t>
  </si>
  <si>
    <t>Calspan</t>
  </si>
  <si>
    <t>M20190302</t>
  </si>
  <si>
    <t>M20190301</t>
  </si>
  <si>
    <t>M20190205</t>
  </si>
  <si>
    <t>IS 300 4DR AWD</t>
  </si>
  <si>
    <t>IS 350 4DR AWD</t>
  </si>
  <si>
    <t>IS 350 4DR RWD</t>
  </si>
  <si>
    <t>M20175100</t>
  </si>
  <si>
    <t>KARCO</t>
  </si>
  <si>
    <t>M20165105</t>
  </si>
  <si>
    <t>M20165104</t>
  </si>
  <si>
    <t>M20154300</t>
  </si>
  <si>
    <t>M20174302</t>
  </si>
  <si>
    <t>M20174301</t>
  </si>
  <si>
    <t>M20184302</t>
  </si>
  <si>
    <t>M20184301</t>
  </si>
  <si>
    <t>M20205206</t>
  </si>
  <si>
    <t>M20205217</t>
  </si>
  <si>
    <t>31.970*</t>
  </si>
  <si>
    <t>M20205216</t>
  </si>
  <si>
    <t>O20205504</t>
  </si>
  <si>
    <t>O20205501</t>
  </si>
  <si>
    <t>O20205503</t>
  </si>
  <si>
    <t>O20205500</t>
  </si>
  <si>
    <t>M20185105</t>
  </si>
  <si>
    <t>M20185104</t>
  </si>
  <si>
    <t>O20195100</t>
  </si>
  <si>
    <t>O20195101</t>
  </si>
  <si>
    <t>Escalade ESV SUV 2WD</t>
  </si>
  <si>
    <t>Escalade ESV SUV 4WD</t>
  </si>
  <si>
    <t>M20200315</t>
  </si>
  <si>
    <t>M20200314</t>
  </si>
  <si>
    <t>O20214205</t>
  </si>
  <si>
    <t>O20214203</t>
  </si>
  <si>
    <t>O20214204</t>
  </si>
  <si>
    <t>O20210101</t>
  </si>
  <si>
    <t>O20210100</t>
  </si>
  <si>
    <t>Trailblazer SUV FWD (Later Release)</t>
  </si>
  <si>
    <t>Trailblazer SUV AWD (Later Release)</t>
  </si>
  <si>
    <t>O20215104</t>
  </si>
  <si>
    <t>M20210218</t>
  </si>
  <si>
    <t>M20210220</t>
  </si>
  <si>
    <t>N/A</t>
  </si>
  <si>
    <t>M20210219</t>
  </si>
  <si>
    <t>O20215500</t>
  </si>
  <si>
    <t>M20214302</t>
  </si>
  <si>
    <t>M20215102</t>
  </si>
  <si>
    <t>Genesis</t>
  </si>
  <si>
    <t>G80 4DR AWD</t>
  </si>
  <si>
    <t>G80 4DR RWD</t>
  </si>
  <si>
    <t>GV80 SUV RWD</t>
  </si>
  <si>
    <t>GV80 SUV AWD</t>
  </si>
  <si>
    <t>Rogue SUV FWD (early release)</t>
  </si>
  <si>
    <t>Rogue SUV AWD (early release)</t>
  </si>
  <si>
    <t>Rogue SUV FWD (later release)</t>
  </si>
  <si>
    <t>Rogue SUV AWD (later release)</t>
  </si>
  <si>
    <t>Prius Prime 5HB FWD</t>
  </si>
  <si>
    <t>M20214306</t>
  </si>
  <si>
    <t>Infiniti</t>
  </si>
  <si>
    <t>QX50 SUV FWD</t>
  </si>
  <si>
    <t>QX50 SUV AWD</t>
  </si>
  <si>
    <t>M20215203</t>
  </si>
  <si>
    <t>lost data</t>
  </si>
  <si>
    <t>O20215302</t>
  </si>
  <si>
    <t>M20215204</t>
  </si>
  <si>
    <t>O20215301</t>
  </si>
  <si>
    <t>M20210105</t>
  </si>
  <si>
    <t>M20215202</t>
  </si>
  <si>
    <t>M20210107</t>
  </si>
  <si>
    <t>M20210106</t>
  </si>
  <si>
    <t>O20215300</t>
  </si>
  <si>
    <t>M20210104</t>
  </si>
  <si>
    <t>M20210103</t>
  </si>
  <si>
    <t>M20215201</t>
  </si>
  <si>
    <t>M20215200</t>
  </si>
  <si>
    <t>M20214308</t>
  </si>
  <si>
    <t>M20214309</t>
  </si>
  <si>
    <t>M20210300</t>
  </si>
  <si>
    <t>n</t>
  </si>
  <si>
    <t>M20214307</t>
  </si>
  <si>
    <t>M20214305</t>
  </si>
  <si>
    <t>O20215100</t>
  </si>
  <si>
    <t>M20214303</t>
  </si>
  <si>
    <t>M20214304</t>
  </si>
  <si>
    <t>O20215101</t>
  </si>
  <si>
    <t>O20215103</t>
  </si>
  <si>
    <t>M20214300</t>
  </si>
  <si>
    <t>O20214215</t>
  </si>
  <si>
    <t>M20214301</t>
  </si>
  <si>
    <t>O20214217</t>
  </si>
  <si>
    <t>O20215105</t>
  </si>
  <si>
    <t>O20214216</t>
  </si>
  <si>
    <t>M20210202</t>
  </si>
  <si>
    <t>M20215208</t>
  </si>
  <si>
    <t>O20215107</t>
  </si>
  <si>
    <t>M20210301</t>
  </si>
  <si>
    <t>O20215106</t>
  </si>
  <si>
    <t>IS 300 4DR RWD</t>
  </si>
  <si>
    <t>M20210203</t>
  </si>
  <si>
    <t>M20210101</t>
  </si>
  <si>
    <t>M20210102</t>
  </si>
  <si>
    <t>O20215108</t>
  </si>
  <si>
    <t>M20210100</t>
  </si>
  <si>
    <t>M20215207</t>
  </si>
  <si>
    <t>Tesla</t>
  </si>
  <si>
    <t>O20205000</t>
  </si>
  <si>
    <t>O20205002</t>
  </si>
  <si>
    <t>O20205001</t>
  </si>
  <si>
    <t>M20214101</t>
  </si>
  <si>
    <t>M20215205</t>
  </si>
  <si>
    <t>M20214102</t>
  </si>
  <si>
    <t>M20214100</t>
  </si>
  <si>
    <t>O20215110</t>
  </si>
  <si>
    <t>O20215109</t>
  </si>
  <si>
    <t>Model Y SUV RWD</t>
  </si>
  <si>
    <t>M20210207</t>
  </si>
  <si>
    <t>M20210208</t>
  </si>
  <si>
    <t>M20210206</t>
  </si>
  <si>
    <t>M20185205</t>
  </si>
  <si>
    <t>M20210204</t>
  </si>
  <si>
    <t>O20214208</t>
  </si>
  <si>
    <t>O20215200</t>
  </si>
  <si>
    <t>O20214207</t>
  </si>
  <si>
    <t>O20214211</t>
  </si>
  <si>
    <t>O20214206</t>
  </si>
  <si>
    <t>O20214209</t>
  </si>
  <si>
    <t>O20214210</t>
  </si>
  <si>
    <t>M20215803</t>
  </si>
  <si>
    <t>O20215113</t>
  </si>
  <si>
    <t>O20215111</t>
  </si>
  <si>
    <t>O20215112</t>
  </si>
  <si>
    <t>M20210214</t>
  </si>
  <si>
    <t>Passat 4DR FWD</t>
  </si>
  <si>
    <t>M20205805</t>
  </si>
  <si>
    <t>CAL</t>
  </si>
  <si>
    <t>M20205804</t>
  </si>
  <si>
    <t>O20214218</t>
  </si>
  <si>
    <t>M20210213</t>
  </si>
  <si>
    <t>O20214220</t>
  </si>
  <si>
    <t>O20214219</t>
  </si>
  <si>
    <t>O20215201</t>
  </si>
  <si>
    <t>M20210205</t>
  </si>
  <si>
    <t>O20215203</t>
  </si>
  <si>
    <t>M20210221</t>
  </si>
  <si>
    <t>O20215202</t>
  </si>
  <si>
    <t>M20210222</t>
  </si>
  <si>
    <t>O20214213</t>
  </si>
  <si>
    <t>O20214212</t>
  </si>
  <si>
    <t>O20214214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</si>
</sst>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[$-409]d\-mmm;@"/>
    <numFmt numFmtId="167" formatCode="[$-409]mmmm\-yy;@"/>
    <numFmt numFmtId="168" formatCode="_-* #,##0_-;\-* #,##0_-;_-* &quot;-&quot;_-;_-@_-"/>
  </numFmts>
  <fonts count="13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name val="돋움"/>
      <family val="3"/>
      <charset val="129"/>
    </font>
    <font>
      <sz val="11"/>
      <name val="ＭＳ Ｐゴシック"/>
      <family val="3"/>
      <charset val="128"/>
    </font>
    <font>
      <i/>
      <sz val="8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8">
    <xf numFmtId="0" fontId="0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6" fillId="0" borderId="0"/>
    <xf numFmtId="0" fontId="6" fillId="0" borderId="0"/>
    <xf numFmtId="0" fontId="6" fillId="0" borderId="0"/>
    <xf numFmtId="0" fontId="6" fillId="0" borderId="0"/>
    <xf numFmtId="168" fontId="7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1" fillId="0" borderId="0"/>
  </cellStyleXfs>
  <cellXfs count="276">
    <xf numFmtId="0" fontId="0" fillId="0" borderId="0" xfId="0"/>
    <xf numFmtId="1" fontId="3" fillId="0" borderId="0" xfId="0" applyNumberFormat="1" applyFont="1" applyFill="1" applyAlignment="1">
      <alignment horizontal="center"/>
    </xf>
    <xf numFmtId="1" fontId="3" fillId="0" borderId="0" xfId="0" applyNumberFormat="1" applyFont="1" applyFill="1"/>
    <xf numFmtId="164" fontId="5" fillId="0" borderId="0" xfId="0" applyNumberFormat="1" applyFont="1" applyFill="1" applyBorder="1" applyAlignment="1">
      <alignment horizontal="center"/>
    </xf>
    <xf numFmtId="0" fontId="4" fillId="0" borderId="0" xfId="0" applyFont="1" applyFill="1" applyBorder="1"/>
    <xf numFmtId="164" fontId="5" fillId="0" borderId="0" xfId="0" applyNumberFormat="1" applyFont="1" applyFill="1" applyBorder="1" applyAlignment="1">
      <alignment horizontal="center" wrapText="1"/>
    </xf>
    <xf numFmtId="164" fontId="3" fillId="0" borderId="1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>
      <alignment horizontal="center"/>
    </xf>
    <xf numFmtId="164" fontId="3" fillId="0" borderId="4" xfId="0" applyNumberFormat="1" applyFont="1" applyFill="1" applyBorder="1" applyAlignment="1" applyProtection="1">
      <alignment horizontal="center"/>
      <protection locked="0"/>
    </xf>
    <xf numFmtId="164" fontId="3" fillId="0" borderId="1" xfId="0" applyNumberFormat="1" applyFont="1" applyFill="1" applyBorder="1" applyAlignment="1" applyProtection="1">
      <alignment horizontal="center"/>
      <protection locked="0"/>
    </xf>
    <xf numFmtId="164" fontId="3" fillId="0" borderId="5" xfId="0" applyNumberFormat="1" applyFont="1" applyFill="1" applyBorder="1" applyAlignment="1" applyProtection="1">
      <alignment horizontal="center"/>
      <protection locked="0"/>
    </xf>
    <xf numFmtId="1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/>
    <xf numFmtId="164" fontId="3" fillId="0" borderId="0" xfId="0" applyNumberFormat="1" applyFont="1" applyFill="1" applyBorder="1" applyAlignment="1">
      <alignment horizontal="center"/>
    </xf>
    <xf numFmtId="0" fontId="6" fillId="0" borderId="0" xfId="0" applyFont="1" applyFill="1" applyBorder="1"/>
    <xf numFmtId="0" fontId="3" fillId="0" borderId="1" xfId="1" applyFont="1" applyFill="1" applyBorder="1" applyAlignment="1" applyProtection="1">
      <alignment horizontal="center"/>
      <protection locked="0"/>
    </xf>
    <xf numFmtId="164" fontId="3" fillId="0" borderId="4" xfId="1" applyNumberFormat="1" applyFont="1" applyFill="1" applyBorder="1" applyAlignment="1" applyProtection="1">
      <alignment horizontal="center"/>
      <protection locked="0"/>
    </xf>
    <xf numFmtId="164" fontId="3" fillId="0" borderId="1" xfId="1" applyNumberFormat="1" applyFont="1" applyFill="1" applyBorder="1" applyAlignment="1" applyProtection="1">
      <alignment horizontal="center"/>
      <protection locked="0"/>
    </xf>
    <xf numFmtId="164" fontId="3" fillId="0" borderId="5" xfId="1" applyNumberFormat="1" applyFont="1" applyFill="1" applyBorder="1" applyAlignment="1" applyProtection="1">
      <alignment horizontal="center"/>
      <protection locked="0"/>
    </xf>
    <xf numFmtId="1" fontId="5" fillId="0" borderId="0" xfId="0" applyNumberFormat="1" applyFont="1" applyFill="1" applyBorder="1" applyAlignment="1">
      <alignment horizontal="center"/>
    </xf>
    <xf numFmtId="1" fontId="5" fillId="0" borderId="4" xfId="0" applyNumberFormat="1" applyFont="1" applyFill="1" applyBorder="1" applyAlignment="1">
      <alignment horizontal="center"/>
    </xf>
    <xf numFmtId="1" fontId="5" fillId="0" borderId="5" xfId="0" applyNumberFormat="1" applyFont="1" applyFill="1" applyBorder="1" applyAlignment="1">
      <alignment horizontal="center"/>
    </xf>
    <xf numFmtId="164" fontId="3" fillId="0" borderId="4" xfId="0" applyNumberFormat="1" applyFont="1" applyFill="1" applyBorder="1" applyAlignment="1">
      <alignment horizontal="center"/>
    </xf>
    <xf numFmtId="164" fontId="3" fillId="0" borderId="5" xfId="0" applyNumberFormat="1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2" fontId="3" fillId="0" borderId="5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1" fontId="5" fillId="0" borderId="31" xfId="0" applyNumberFormat="1" applyFont="1" applyFill="1" applyBorder="1" applyAlignment="1">
      <alignment horizontal="center"/>
    </xf>
    <xf numFmtId="1" fontId="5" fillId="0" borderId="32" xfId="0" applyNumberFormat="1" applyFont="1" applyFill="1" applyBorder="1" applyAlignment="1">
      <alignment horizontal="center"/>
    </xf>
    <xf numFmtId="1" fontId="5" fillId="0" borderId="33" xfId="0" applyNumberFormat="1" applyFont="1" applyFill="1" applyBorder="1" applyAlignment="1">
      <alignment horizontal="center"/>
    </xf>
    <xf numFmtId="2" fontId="5" fillId="0" borderId="31" xfId="0" applyNumberFormat="1" applyFont="1" applyFill="1" applyBorder="1" applyAlignment="1">
      <alignment horizontal="center"/>
    </xf>
    <xf numFmtId="2" fontId="5" fillId="0" borderId="32" xfId="0" applyNumberFormat="1" applyFont="1" applyFill="1" applyBorder="1" applyAlignment="1">
      <alignment horizontal="center"/>
    </xf>
    <xf numFmtId="2" fontId="5" fillId="0" borderId="33" xfId="0" applyNumberFormat="1" applyFont="1" applyFill="1" applyBorder="1" applyAlignment="1">
      <alignment horizontal="center"/>
    </xf>
    <xf numFmtId="2" fontId="5" fillId="0" borderId="23" xfId="0" applyNumberFormat="1" applyFont="1" applyFill="1" applyBorder="1" applyAlignment="1">
      <alignment horizontal="center"/>
    </xf>
    <xf numFmtId="2" fontId="5" fillId="0" borderId="24" xfId="0" applyNumberFormat="1" applyFont="1" applyFill="1" applyBorder="1" applyAlignment="1">
      <alignment horizontal="center"/>
    </xf>
    <xf numFmtId="2" fontId="5" fillId="0" borderId="25" xfId="0" applyNumberFormat="1" applyFont="1" applyFill="1" applyBorder="1" applyAlignment="1">
      <alignment horizontal="center"/>
    </xf>
    <xf numFmtId="2" fontId="5" fillId="0" borderId="33" xfId="0" applyNumberFormat="1" applyFont="1" applyFill="1" applyBorder="1" applyAlignment="1">
      <alignment horizontal="center" wrapText="1"/>
    </xf>
    <xf numFmtId="1" fontId="5" fillId="0" borderId="23" xfId="0" applyNumberFormat="1" applyFont="1" applyFill="1" applyBorder="1" applyAlignment="1">
      <alignment horizontal="center"/>
    </xf>
    <xf numFmtId="1" fontId="5" fillId="0" borderId="24" xfId="0" applyNumberFormat="1" applyFont="1" applyFill="1" applyBorder="1" applyAlignment="1">
      <alignment horizontal="center"/>
    </xf>
    <xf numFmtId="1" fontId="5" fillId="0" borderId="25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/>
    <xf numFmtId="164" fontId="4" fillId="0" borderId="0" xfId="0" applyNumberFormat="1" applyFont="1" applyFill="1" applyBorder="1" applyAlignment="1"/>
    <xf numFmtId="0" fontId="5" fillId="0" borderId="1" xfId="0" applyFont="1" applyFill="1" applyBorder="1" applyAlignment="1">
      <alignment horizontal="center"/>
    </xf>
    <xf numFmtId="164" fontId="5" fillId="0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/>
    <xf numFmtId="0" fontId="5" fillId="0" borderId="5" xfId="0" applyFont="1" applyFill="1" applyBorder="1" applyAlignment="1">
      <alignment horizontal="center"/>
    </xf>
    <xf numFmtId="164" fontId="3" fillId="0" borderId="6" xfId="0" applyNumberFormat="1" applyFont="1" applyFill="1" applyBorder="1" applyAlignment="1" applyProtection="1">
      <alignment horizontal="center"/>
      <protection locked="0"/>
    </xf>
    <xf numFmtId="164" fontId="3" fillId="0" borderId="3" xfId="0" applyNumberFormat="1" applyFont="1" applyFill="1" applyBorder="1" applyAlignment="1" applyProtection="1">
      <alignment horizontal="center"/>
      <protection locked="0"/>
    </xf>
    <xf numFmtId="0" fontId="5" fillId="0" borderId="23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5" xfId="0" applyFont="1" applyFill="1" applyBorder="1" applyAlignment="1" applyProtection="1">
      <alignment horizontal="center"/>
    </xf>
    <xf numFmtId="2" fontId="5" fillId="0" borderId="15" xfId="0" applyNumberFormat="1" applyFont="1" applyFill="1" applyBorder="1" applyAlignment="1" applyProtection="1">
      <alignment horizontal="center"/>
    </xf>
    <xf numFmtId="0" fontId="4" fillId="0" borderId="0" xfId="0" applyFont="1" applyFill="1"/>
    <xf numFmtId="0" fontId="5" fillId="0" borderId="24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3" xfId="0" applyFont="1" applyFill="1" applyBorder="1" applyAlignment="1" applyProtection="1">
      <alignment horizontal="center"/>
    </xf>
    <xf numFmtId="0" fontId="5" fillId="0" borderId="24" xfId="0" applyFont="1" applyFill="1" applyBorder="1" applyAlignment="1" applyProtection="1">
      <alignment horizontal="center"/>
    </xf>
    <xf numFmtId="2" fontId="5" fillId="0" borderId="24" xfId="0" applyNumberFormat="1" applyFont="1" applyFill="1" applyBorder="1" applyAlignment="1" applyProtection="1">
      <alignment horizontal="center"/>
    </xf>
    <xf numFmtId="0" fontId="5" fillId="0" borderId="25" xfId="0" applyFont="1" applyFill="1" applyBorder="1" applyAlignment="1" applyProtection="1">
      <alignment horizontal="center"/>
    </xf>
    <xf numFmtId="0" fontId="3" fillId="0" borderId="19" xfId="0" applyFont="1" applyFill="1" applyBorder="1" applyAlignment="1" applyProtection="1">
      <alignment horizontal="center"/>
      <protection locked="0"/>
    </xf>
    <xf numFmtId="0" fontId="3" fillId="0" borderId="17" xfId="0" applyFont="1" applyFill="1" applyBorder="1" applyAlignment="1" applyProtection="1">
      <alignment horizontal="center"/>
      <protection locked="0"/>
    </xf>
    <xf numFmtId="0" fontId="3" fillId="0" borderId="20" xfId="0" applyFont="1" applyFill="1" applyBorder="1" applyAlignment="1" applyProtection="1">
      <alignment horizontal="center"/>
      <protection locked="0"/>
    </xf>
    <xf numFmtId="164" fontId="3" fillId="0" borderId="16" xfId="0" applyNumberFormat="1" applyFont="1" applyFill="1" applyBorder="1" applyAlignment="1" applyProtection="1">
      <alignment horizontal="center"/>
    </xf>
    <xf numFmtId="164" fontId="3" fillId="0" borderId="17" xfId="0" applyNumberFormat="1" applyFont="1" applyFill="1" applyBorder="1" applyAlignment="1" applyProtection="1">
      <alignment horizontal="center"/>
    </xf>
    <xf numFmtId="2" fontId="3" fillId="0" borderId="17" xfId="0" applyNumberFormat="1" applyFont="1" applyFill="1" applyBorder="1" applyAlignment="1" applyProtection="1">
      <alignment horizontal="center"/>
    </xf>
    <xf numFmtId="0" fontId="5" fillId="0" borderId="18" xfId="0" applyFont="1" applyFill="1" applyBorder="1" applyAlignment="1" applyProtection="1">
      <alignment horizontal="center"/>
    </xf>
    <xf numFmtId="0" fontId="6" fillId="0" borderId="0" xfId="0" applyFont="1" applyFill="1"/>
    <xf numFmtId="0" fontId="3" fillId="0" borderId="5" xfId="1" applyFont="1" applyFill="1" applyBorder="1" applyAlignment="1" applyProtection="1">
      <alignment horizontal="center"/>
      <protection locked="0"/>
    </xf>
    <xf numFmtId="164" fontId="3" fillId="0" borderId="4" xfId="0" applyNumberFormat="1" applyFont="1" applyFill="1" applyBorder="1" applyAlignment="1" applyProtection="1">
      <alignment horizontal="center"/>
    </xf>
    <xf numFmtId="164" fontId="3" fillId="0" borderId="1" xfId="0" applyNumberFormat="1" applyFont="1" applyFill="1" applyBorder="1" applyAlignment="1" applyProtection="1">
      <alignment horizontal="center"/>
    </xf>
    <xf numFmtId="2" fontId="3" fillId="0" borderId="1" xfId="0" applyNumberFormat="1" applyFont="1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5" xfId="0" applyFont="1" applyFill="1" applyBorder="1" applyAlignment="1" applyProtection="1">
      <alignment horizontal="center"/>
      <protection locked="0"/>
    </xf>
    <xf numFmtId="0" fontId="3" fillId="0" borderId="5" xfId="0" applyFont="1" applyFill="1" applyBorder="1" applyAlignment="1">
      <alignment horizontal="center"/>
    </xf>
    <xf numFmtId="0" fontId="3" fillId="0" borderId="2" xfId="0" applyFont="1" applyFill="1" applyBorder="1" applyAlignment="1" applyProtection="1">
      <alignment horizontal="center"/>
      <protection locked="0"/>
    </xf>
    <xf numFmtId="0" fontId="6" fillId="0" borderId="0" xfId="0" applyFont="1" applyFill="1" applyAlignment="1">
      <alignment horizontal="center"/>
    </xf>
    <xf numFmtId="0" fontId="6" fillId="0" borderId="0" xfId="0" applyFont="1" applyFill="1" applyProtection="1"/>
    <xf numFmtId="2" fontId="6" fillId="0" borderId="0" xfId="0" applyNumberFormat="1" applyFont="1" applyFill="1" applyProtection="1"/>
    <xf numFmtId="0" fontId="5" fillId="0" borderId="43" xfId="0" applyFont="1" applyFill="1" applyBorder="1" applyAlignment="1">
      <alignment horizontal="center" vertical="center" wrapText="1"/>
    </xf>
    <xf numFmtId="2" fontId="5" fillId="0" borderId="19" xfId="0" applyNumberFormat="1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1" fontId="5" fillId="0" borderId="12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1" fontId="5" fillId="0" borderId="40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/>
    </xf>
    <xf numFmtId="2" fontId="5" fillId="0" borderId="21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20" xfId="0" applyFont="1" applyFill="1" applyBorder="1" applyAlignment="1">
      <alignment horizontal="center"/>
    </xf>
    <xf numFmtId="1" fontId="5" fillId="0" borderId="16" xfId="0" applyNumberFormat="1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1" fontId="5" fillId="0" borderId="17" xfId="0" applyNumberFormat="1" applyFont="1" applyFill="1" applyBorder="1" applyAlignment="1">
      <alignment horizontal="center"/>
    </xf>
    <xf numFmtId="1" fontId="5" fillId="0" borderId="20" xfId="0" applyNumberFormat="1" applyFont="1" applyFill="1" applyBorder="1" applyAlignment="1">
      <alignment horizontal="center"/>
    </xf>
    <xf numFmtId="3" fontId="5" fillId="0" borderId="46" xfId="0" applyNumberFormat="1" applyFont="1" applyFill="1" applyBorder="1" applyAlignment="1">
      <alignment horizontal="center"/>
    </xf>
    <xf numFmtId="3" fontId="5" fillId="0" borderId="43" xfId="0" applyNumberFormat="1" applyFont="1" applyFill="1" applyBorder="1" applyAlignment="1">
      <alignment horizontal="center"/>
    </xf>
    <xf numFmtId="3" fontId="5" fillId="0" borderId="45" xfId="0" applyNumberFormat="1" applyFont="1" applyFill="1" applyBorder="1" applyAlignment="1">
      <alignment horizontal="center"/>
    </xf>
    <xf numFmtId="1" fontId="5" fillId="0" borderId="8" xfId="0" applyNumberFormat="1" applyFont="1" applyFill="1" applyBorder="1" applyAlignment="1">
      <alignment horizontal="center"/>
    </xf>
    <xf numFmtId="2" fontId="5" fillId="0" borderId="2" xfId="0" applyNumberFormat="1" applyFont="1" applyFill="1" applyBorder="1" applyAlignment="1">
      <alignment horizontal="center"/>
    </xf>
    <xf numFmtId="0" fontId="3" fillId="0" borderId="0" xfId="0" applyFont="1" applyFill="1" applyAlignment="1"/>
    <xf numFmtId="1" fontId="5" fillId="0" borderId="1" xfId="0" applyNumberFormat="1" applyFont="1" applyFill="1" applyBorder="1" applyAlignment="1">
      <alignment horizontal="center"/>
    </xf>
    <xf numFmtId="3" fontId="5" fillId="0" borderId="7" xfId="0" applyNumberFormat="1" applyFont="1" applyFill="1" applyBorder="1" applyAlignment="1">
      <alignment horizontal="center"/>
    </xf>
    <xf numFmtId="3" fontId="5" fillId="0" borderId="8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Alignment="1"/>
    <xf numFmtId="0" fontId="5" fillId="0" borderId="0" xfId="0" applyFont="1" applyFill="1" applyAlignment="1"/>
    <xf numFmtId="2" fontId="3" fillId="0" borderId="0" xfId="0" applyNumberFormat="1" applyFont="1" applyFill="1" applyAlignment="1"/>
    <xf numFmtId="0" fontId="3" fillId="0" borderId="0" xfId="0" applyFont="1" applyFill="1" applyAlignment="1">
      <alignment horizontal="center"/>
    </xf>
    <xf numFmtId="1" fontId="5" fillId="0" borderId="0" xfId="0" applyNumberFormat="1" applyFont="1" applyFill="1" applyAlignment="1">
      <alignment horizontal="center"/>
    </xf>
    <xf numFmtId="2" fontId="5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1" fontId="10" fillId="0" borderId="0" xfId="0" applyNumberFormat="1" applyFont="1" applyFill="1" applyAlignment="1"/>
    <xf numFmtId="164" fontId="5" fillId="0" borderId="0" xfId="0" applyNumberFormat="1" applyFont="1" applyFill="1" applyAlignment="1"/>
    <xf numFmtId="164" fontId="4" fillId="0" borderId="0" xfId="0" applyNumberFormat="1" applyFont="1" applyFill="1" applyAlignment="1"/>
    <xf numFmtId="0" fontId="5" fillId="0" borderId="26" xfId="0" applyFont="1" applyFill="1" applyBorder="1" applyAlignment="1" applyProtection="1">
      <alignment horizontal="center"/>
      <protection locked="0"/>
    </xf>
    <xf numFmtId="0" fontId="5" fillId="0" borderId="27" xfId="0" applyFont="1" applyFill="1" applyBorder="1" applyAlignment="1" applyProtection="1">
      <alignment horizontal="center"/>
      <protection locked="0"/>
    </xf>
    <xf numFmtId="0" fontId="5" fillId="0" borderId="27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23" xfId="0" applyFont="1" applyFill="1" applyBorder="1" applyAlignment="1" applyProtection="1">
      <alignment horizontal="center"/>
      <protection locked="0"/>
    </xf>
    <xf numFmtId="0" fontId="5" fillId="0" borderId="30" xfId="0" applyFont="1" applyFill="1" applyBorder="1" applyAlignment="1" applyProtection="1">
      <alignment horizontal="center"/>
      <protection locked="0"/>
    </xf>
    <xf numFmtId="164" fontId="5" fillId="0" borderId="23" xfId="0" applyNumberFormat="1" applyFont="1" applyFill="1" applyBorder="1" applyAlignment="1">
      <alignment horizontal="center" wrapText="1"/>
    </xf>
    <xf numFmtId="164" fontId="5" fillId="0" borderId="24" xfId="0" applyNumberFormat="1" applyFont="1" applyFill="1" applyBorder="1" applyAlignment="1">
      <alignment horizontal="center" wrapText="1"/>
    </xf>
    <xf numFmtId="164" fontId="5" fillId="0" borderId="25" xfId="0" applyNumberFormat="1" applyFont="1" applyFill="1" applyBorder="1" applyAlignment="1">
      <alignment horizontal="center" wrapText="1"/>
    </xf>
    <xf numFmtId="0" fontId="3" fillId="0" borderId="3" xfId="0" applyFont="1" applyFill="1" applyBorder="1" applyAlignment="1" applyProtection="1">
      <alignment horizontal="center"/>
      <protection locked="0"/>
    </xf>
    <xf numFmtId="2" fontId="3" fillId="0" borderId="1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3" xfId="1" applyFont="1" applyFill="1" applyBorder="1" applyAlignment="1" applyProtection="1">
      <alignment horizontal="center"/>
      <protection locked="0"/>
    </xf>
    <xf numFmtId="0" fontId="3" fillId="0" borderId="1" xfId="0" quotePrefix="1" applyFont="1" applyFill="1" applyBorder="1" applyAlignment="1" applyProtection="1">
      <alignment horizontal="center"/>
      <protection locked="0"/>
    </xf>
    <xf numFmtId="0" fontId="5" fillId="0" borderId="16" xfId="1" applyFont="1" applyFill="1" applyBorder="1" applyAlignment="1" applyProtection="1">
      <alignment horizontal="center"/>
      <protection locked="0"/>
    </xf>
    <xf numFmtId="0" fontId="5" fillId="0" borderId="17" xfId="1" applyFont="1" applyFill="1" applyBorder="1" applyAlignment="1" applyProtection="1">
      <alignment horizontal="center"/>
      <protection locked="0"/>
    </xf>
    <xf numFmtId="0" fontId="5" fillId="0" borderId="4" xfId="1" applyFont="1" applyFill="1" applyBorder="1" applyAlignment="1" applyProtection="1">
      <alignment horizontal="center"/>
      <protection locked="0"/>
    </xf>
    <xf numFmtId="0" fontId="5" fillId="0" borderId="1" xfId="1" applyFont="1" applyFill="1" applyBorder="1" applyAlignment="1" applyProtection="1">
      <alignment horizontal="center"/>
      <protection locked="0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16" applyFont="1" applyFill="1" applyBorder="1" applyAlignment="1">
      <alignment horizontal="center" vertical="center"/>
    </xf>
    <xf numFmtId="0" fontId="5" fillId="0" borderId="4" xfId="0" applyFont="1" applyFill="1" applyBorder="1" applyAlignment="1" applyProtection="1">
      <alignment horizontal="center"/>
      <protection locked="0"/>
    </xf>
    <xf numFmtId="0" fontId="5" fillId="0" borderId="4" xfId="17" applyFont="1" applyFill="1" applyBorder="1" applyAlignment="1">
      <alignment horizontal="center"/>
    </xf>
    <xf numFmtId="0" fontId="5" fillId="0" borderId="1" xfId="17" applyFont="1" applyFill="1" applyBorder="1" applyAlignment="1">
      <alignment horizontal="center" wrapText="1"/>
    </xf>
    <xf numFmtId="0" fontId="3" fillId="0" borderId="4" xfId="17" applyFont="1" applyFill="1" applyBorder="1" applyAlignment="1">
      <alignment horizontal="center"/>
    </xf>
    <xf numFmtId="0" fontId="3" fillId="0" borderId="1" xfId="17" applyFont="1" applyFill="1" applyBorder="1" applyAlignment="1">
      <alignment horizontal="center" wrapText="1"/>
    </xf>
    <xf numFmtId="0" fontId="3" fillId="0" borderId="4" xfId="0" applyFont="1" applyFill="1" applyBorder="1" applyAlignment="1" applyProtection="1">
      <alignment horizontal="center"/>
      <protection locked="0"/>
    </xf>
    <xf numFmtId="0" fontId="5" fillId="0" borderId="4" xfId="0" applyFont="1" applyFill="1" applyBorder="1" applyAlignment="1">
      <alignment horizontal="center" vertical="center"/>
    </xf>
    <xf numFmtId="0" fontId="5" fillId="0" borderId="1" xfId="17" applyFont="1" applyFill="1" applyBorder="1" applyAlignment="1">
      <alignment horizontal="center"/>
    </xf>
    <xf numFmtId="0" fontId="3" fillId="0" borderId="1" xfId="17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165" fontId="3" fillId="0" borderId="16" xfId="0" applyNumberFormat="1" applyFont="1" applyFill="1" applyBorder="1" applyAlignment="1"/>
    <xf numFmtId="165" fontId="3" fillId="0" borderId="4" xfId="0" applyNumberFormat="1" applyFont="1" applyFill="1" applyBorder="1" applyAlignment="1"/>
    <xf numFmtId="16" fontId="3" fillId="0" borderId="4" xfId="0" applyNumberFormat="1" applyFont="1" applyFill="1" applyBorder="1" applyAlignment="1"/>
    <xf numFmtId="1" fontId="5" fillId="0" borderId="26" xfId="0" applyNumberFormat="1" applyFont="1" applyFill="1" applyBorder="1" applyAlignment="1">
      <alignment horizontal="center"/>
    </xf>
    <xf numFmtId="1" fontId="5" fillId="0" borderId="27" xfId="0" applyNumberFormat="1" applyFont="1" applyFill="1" applyBorder="1" applyAlignment="1">
      <alignment horizontal="center"/>
    </xf>
    <xf numFmtId="0" fontId="5" fillId="0" borderId="27" xfId="0" applyNumberFormat="1" applyFont="1" applyFill="1" applyBorder="1" applyAlignment="1" applyProtection="1">
      <alignment horizontal="center"/>
    </xf>
    <xf numFmtId="164" fontId="5" fillId="0" borderId="28" xfId="0" applyNumberFormat="1" applyFont="1" applyFill="1" applyBorder="1" applyAlignment="1" applyProtection="1">
      <alignment horizontal="center"/>
    </xf>
    <xf numFmtId="1" fontId="5" fillId="0" borderId="28" xfId="0" applyNumberFormat="1" applyFont="1" applyFill="1" applyBorder="1" applyAlignment="1" applyProtection="1">
      <alignment horizontal="center"/>
    </xf>
    <xf numFmtId="164" fontId="5" fillId="0" borderId="23" xfId="0" applyNumberFormat="1" applyFont="1" applyFill="1" applyBorder="1" applyAlignment="1">
      <alignment horizontal="center"/>
    </xf>
    <xf numFmtId="164" fontId="5" fillId="0" borderId="24" xfId="0" applyNumberFormat="1" applyFont="1" applyFill="1" applyBorder="1" applyAlignment="1">
      <alignment horizontal="center"/>
    </xf>
    <xf numFmtId="0" fontId="5" fillId="0" borderId="24" xfId="0" applyNumberFormat="1" applyFont="1" applyFill="1" applyBorder="1" applyAlignment="1" applyProtection="1">
      <alignment horizontal="center"/>
    </xf>
    <xf numFmtId="164" fontId="5" fillId="0" borderId="30" xfId="0" applyNumberFormat="1" applyFont="1" applyFill="1" applyBorder="1" applyAlignment="1" applyProtection="1">
      <alignment horizontal="center"/>
    </xf>
    <xf numFmtId="1" fontId="5" fillId="0" borderId="25" xfId="0" applyNumberFormat="1" applyFont="1" applyFill="1" applyBorder="1" applyAlignment="1" applyProtection="1">
      <alignment horizontal="center"/>
    </xf>
    <xf numFmtId="164" fontId="5" fillId="0" borderId="30" xfId="0" applyNumberFormat="1" applyFont="1" applyFill="1" applyBorder="1" applyAlignment="1">
      <alignment horizontal="center" wrapText="1"/>
    </xf>
    <xf numFmtId="164" fontId="5" fillId="0" borderId="30" xfId="0" applyNumberFormat="1" applyFont="1" applyFill="1" applyBorder="1" applyAlignment="1">
      <alignment horizontal="center"/>
    </xf>
    <xf numFmtId="1" fontId="5" fillId="0" borderId="25" xfId="0" applyNumberFormat="1" applyFont="1" applyFill="1" applyBorder="1" applyAlignment="1">
      <alignment horizontal="center" wrapText="1"/>
    </xf>
    <xf numFmtId="1" fontId="3" fillId="0" borderId="4" xfId="0" applyNumberFormat="1" applyFont="1" applyFill="1" applyBorder="1" applyAlignment="1" applyProtection="1">
      <alignment horizontal="center"/>
      <protection locked="0"/>
    </xf>
    <xf numFmtId="1" fontId="3" fillId="0" borderId="1" xfId="0" applyNumberFormat="1" applyFont="1" applyFill="1" applyBorder="1" applyAlignment="1" applyProtection="1">
      <alignment horizontal="center"/>
      <protection locked="0"/>
    </xf>
    <xf numFmtId="0" fontId="5" fillId="0" borderId="1" xfId="0" applyNumberFormat="1" applyFont="1" applyFill="1" applyBorder="1" applyAlignment="1" applyProtection="1">
      <alignment horizontal="center"/>
    </xf>
    <xf numFmtId="1" fontId="3" fillId="0" borderId="5" xfId="0" applyNumberFormat="1" applyFont="1" applyFill="1" applyBorder="1" applyAlignment="1" applyProtection="1">
      <alignment horizontal="center"/>
    </xf>
    <xf numFmtId="164" fontId="3" fillId="0" borderId="4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/>
    <xf numFmtId="164" fontId="6" fillId="0" borderId="0" xfId="0" applyNumberFormat="1" applyFont="1" applyFill="1" applyBorder="1"/>
    <xf numFmtId="164" fontId="6" fillId="0" borderId="0" xfId="0" applyNumberFormat="1" applyFont="1" applyFill="1"/>
    <xf numFmtId="0" fontId="3" fillId="0" borderId="1" xfId="0" applyNumberFormat="1" applyFont="1" applyFill="1" applyBorder="1" applyAlignment="1" applyProtection="1">
      <alignment horizontal="center"/>
    </xf>
    <xf numFmtId="1" fontId="3" fillId="0" borderId="4" xfId="1" applyNumberFormat="1" applyFont="1" applyFill="1" applyBorder="1" applyAlignment="1" applyProtection="1">
      <alignment horizontal="center"/>
      <protection locked="0"/>
    </xf>
    <xf numFmtId="1" fontId="3" fillId="0" borderId="1" xfId="1" applyNumberFormat="1" applyFont="1" applyFill="1" applyBorder="1" applyAlignment="1" applyProtection="1">
      <alignment horizontal="center"/>
      <protection locked="0"/>
    </xf>
    <xf numFmtId="164" fontId="3" fillId="0" borderId="6" xfId="1" applyNumberFormat="1" applyFont="1" applyFill="1" applyBorder="1" applyAlignment="1" applyProtection="1">
      <alignment horizontal="center"/>
      <protection locked="0"/>
    </xf>
    <xf numFmtId="164" fontId="3" fillId="0" borderId="3" xfId="1" applyNumberFormat="1" applyFont="1" applyFill="1" applyBorder="1" applyAlignment="1" applyProtection="1">
      <alignment horizontal="center"/>
      <protection locked="0"/>
    </xf>
    <xf numFmtId="1" fontId="6" fillId="0" borderId="0" xfId="0" applyNumberFormat="1" applyFont="1" applyFill="1"/>
    <xf numFmtId="0" fontId="6" fillId="0" borderId="0" xfId="0" applyNumberFormat="1" applyFont="1" applyFill="1" applyProtection="1"/>
    <xf numFmtId="164" fontId="6" fillId="0" borderId="0" xfId="0" applyNumberFormat="1" applyFont="1" applyFill="1" applyProtection="1"/>
    <xf numFmtId="1" fontId="6" fillId="0" borderId="0" xfId="0" applyNumberFormat="1" applyFont="1" applyFill="1" applyProtection="1"/>
    <xf numFmtId="164" fontId="6" fillId="0" borderId="0" xfId="0" applyNumberFormat="1" applyFont="1" applyFill="1" applyAlignment="1">
      <alignment horizontal="center"/>
    </xf>
    <xf numFmtId="1" fontId="6" fillId="0" borderId="0" xfId="0" applyNumberFormat="1" applyFont="1" applyFill="1" applyAlignment="1">
      <alignment horizontal="center"/>
    </xf>
    <xf numFmtId="2" fontId="5" fillId="0" borderId="31" xfId="0" applyNumberFormat="1" applyFont="1" applyFill="1" applyBorder="1" applyAlignment="1">
      <alignment horizontal="center" wrapText="1"/>
    </xf>
    <xf numFmtId="2" fontId="5" fillId="0" borderId="32" xfId="0" applyNumberFormat="1" applyFont="1" applyFill="1" applyBorder="1" applyAlignment="1">
      <alignment horizontal="center" wrapText="1"/>
    </xf>
    <xf numFmtId="1" fontId="5" fillId="0" borderId="37" xfId="0" applyNumberFormat="1" applyFont="1" applyFill="1" applyBorder="1" applyAlignment="1">
      <alignment horizontal="center" wrapText="1"/>
    </xf>
    <xf numFmtId="1" fontId="5" fillId="0" borderId="32" xfId="0" applyNumberFormat="1" applyFont="1" applyFill="1" applyBorder="1" applyAlignment="1">
      <alignment horizontal="center" wrapText="1"/>
    </xf>
    <xf numFmtId="1" fontId="3" fillId="0" borderId="0" xfId="0" applyNumberFormat="1" applyFont="1" applyFill="1" applyBorder="1" applyAlignment="1">
      <alignment horizontal="center" wrapText="1"/>
    </xf>
    <xf numFmtId="164" fontId="3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Protection="1">
      <protection locked="0"/>
    </xf>
    <xf numFmtId="2" fontId="6" fillId="0" borderId="0" xfId="0" applyNumberFormat="1" applyFont="1" applyFill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27" xfId="0" applyFont="1" applyFill="1" applyBorder="1" applyAlignment="1"/>
    <xf numFmtId="0" fontId="5" fillId="0" borderId="28" xfId="0" applyFont="1" applyFill="1" applyBorder="1" applyAlignment="1"/>
    <xf numFmtId="0" fontId="5" fillId="0" borderId="29" xfId="0" applyFont="1" applyFill="1" applyBorder="1" applyAlignment="1">
      <alignment horizontal="center"/>
    </xf>
    <xf numFmtId="2" fontId="5" fillId="0" borderId="38" xfId="0" applyNumberFormat="1" applyFont="1" applyFill="1" applyBorder="1" applyAlignment="1">
      <alignment horizontal="center"/>
    </xf>
    <xf numFmtId="1" fontId="5" fillId="0" borderId="38" xfId="0" applyNumberFormat="1" applyFont="1" applyFill="1" applyBorder="1" applyAlignment="1">
      <alignment horizontal="center"/>
    </xf>
    <xf numFmtId="1" fontId="5" fillId="0" borderId="30" xfId="0" applyNumberFormat="1" applyFont="1" applyFill="1" applyBorder="1" applyAlignment="1">
      <alignment horizontal="center"/>
    </xf>
    <xf numFmtId="0" fontId="4" fillId="0" borderId="0" xfId="0" applyFont="1" applyFill="1" applyAlignment="1"/>
    <xf numFmtId="0" fontId="5" fillId="0" borderId="30" xfId="0" applyFont="1" applyFill="1" applyBorder="1" applyAlignment="1">
      <alignment horizontal="center"/>
    </xf>
    <xf numFmtId="164" fontId="5" fillId="0" borderId="31" xfId="0" applyNumberFormat="1" applyFont="1" applyFill="1" applyBorder="1" applyAlignment="1">
      <alignment horizontal="center"/>
    </xf>
    <xf numFmtId="164" fontId="5" fillId="0" borderId="32" xfId="0" applyNumberFormat="1" applyFont="1" applyFill="1" applyBorder="1" applyAlignment="1">
      <alignment horizontal="center"/>
    </xf>
    <xf numFmtId="164" fontId="5" fillId="0" borderId="32" xfId="0" applyNumberFormat="1" applyFont="1" applyFill="1" applyBorder="1" applyAlignment="1">
      <alignment horizontal="center" wrapText="1"/>
    </xf>
    <xf numFmtId="164" fontId="5" fillId="0" borderId="33" xfId="0" applyNumberFormat="1" applyFont="1" applyFill="1" applyBorder="1" applyAlignment="1">
      <alignment horizontal="center" wrapText="1"/>
    </xf>
    <xf numFmtId="2" fontId="5" fillId="0" borderId="37" xfId="0" applyNumberFormat="1" applyFont="1" applyFill="1" applyBorder="1" applyAlignment="1">
      <alignment horizontal="center"/>
    </xf>
    <xf numFmtId="2" fontId="11" fillId="0" borderId="32" xfId="0" applyNumberFormat="1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164" fontId="5" fillId="0" borderId="33" xfId="0" applyNumberFormat="1" applyFont="1" applyFill="1" applyBorder="1" applyAlignment="1">
      <alignment horizontal="center"/>
    </xf>
    <xf numFmtId="2" fontId="5" fillId="0" borderId="37" xfId="0" applyNumberFormat="1" applyFont="1" applyFill="1" applyBorder="1" applyAlignment="1">
      <alignment horizontal="center" wrapText="1"/>
    </xf>
    <xf numFmtId="1" fontId="5" fillId="0" borderId="39" xfId="0" applyNumberFormat="1" applyFont="1" applyFill="1" applyBorder="1" applyAlignment="1">
      <alignment horizontal="center"/>
    </xf>
    <xf numFmtId="0" fontId="5" fillId="0" borderId="4" xfId="0" applyFont="1" applyFill="1" applyBorder="1" applyAlignment="1" applyProtection="1">
      <alignment horizontal="center"/>
    </xf>
    <xf numFmtId="0" fontId="5" fillId="0" borderId="1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</xf>
    <xf numFmtId="164" fontId="3" fillId="0" borderId="2" xfId="0" applyNumberFormat="1" applyFont="1" applyFill="1" applyBorder="1" applyAlignment="1">
      <alignment horizontal="center"/>
    </xf>
    <xf numFmtId="2" fontId="3" fillId="0" borderId="16" xfId="0" applyNumberFormat="1" applyFont="1" applyFill="1" applyBorder="1" applyAlignment="1">
      <alignment horizontal="center"/>
    </xf>
    <xf numFmtId="2" fontId="3" fillId="0" borderId="17" xfId="0" applyNumberFormat="1" applyFont="1" applyFill="1" applyBorder="1" applyAlignment="1">
      <alignment horizontal="center"/>
    </xf>
    <xf numFmtId="2" fontId="3" fillId="0" borderId="20" xfId="0" applyNumberFormat="1" applyFont="1" applyFill="1" applyBorder="1" applyAlignment="1">
      <alignment horizontal="center"/>
    </xf>
    <xf numFmtId="1" fontId="5" fillId="0" borderId="2" xfId="0" applyNumberFormat="1" applyFont="1" applyFill="1" applyBorder="1" applyAlignment="1">
      <alignment horizontal="center"/>
    </xf>
    <xf numFmtId="1" fontId="5" fillId="0" borderId="3" xfId="0" applyNumberFormat="1" applyFont="1" applyFill="1" applyBorder="1" applyAlignment="1">
      <alignment horizontal="center"/>
    </xf>
    <xf numFmtId="0" fontId="3" fillId="0" borderId="4" xfId="1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center"/>
    </xf>
    <xf numFmtId="0" fontId="3" fillId="0" borderId="4" xfId="0" applyFont="1" applyFill="1" applyBorder="1" applyAlignment="1" applyProtection="1">
      <alignment horizontal="center"/>
    </xf>
    <xf numFmtId="164" fontId="3" fillId="0" borderId="2" xfId="0" applyNumberFormat="1" applyFont="1" applyFill="1" applyBorder="1" applyAlignment="1" applyProtection="1">
      <alignment horizontal="center"/>
      <protection locked="0"/>
    </xf>
    <xf numFmtId="164" fontId="3" fillId="0" borderId="45" xfId="0" applyNumberFormat="1" applyFont="1" applyFill="1" applyBorder="1" applyAlignment="1">
      <alignment horizontal="center"/>
    </xf>
    <xf numFmtId="164" fontId="3" fillId="0" borderId="22" xfId="0" applyNumberFormat="1" applyFont="1" applyFill="1" applyBorder="1" applyAlignment="1" applyProtection="1">
      <alignment horizontal="center"/>
      <protection locked="0"/>
    </xf>
    <xf numFmtId="164" fontId="3" fillId="0" borderId="15" xfId="0" applyNumberFormat="1" applyFont="1" applyFill="1" applyBorder="1" applyAlignment="1" applyProtection="1">
      <alignment horizontal="center"/>
      <protection locked="0"/>
    </xf>
    <xf numFmtId="164" fontId="3" fillId="0" borderId="4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/>
    <xf numFmtId="164" fontId="5" fillId="0" borderId="0" xfId="0" applyNumberFormat="1" applyFont="1" applyFill="1"/>
    <xf numFmtId="2" fontId="6" fillId="0" borderId="0" xfId="0" applyNumberFormat="1" applyFont="1" applyFill="1"/>
    <xf numFmtId="1" fontId="4" fillId="0" borderId="0" xfId="0" applyNumberFormat="1" applyFont="1" applyFill="1"/>
    <xf numFmtId="1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left"/>
    </xf>
    <xf numFmtId="164" fontId="4" fillId="0" borderId="0" xfId="0" applyNumberFormat="1" applyFont="1" applyFill="1" applyAlignment="1">
      <alignment horizontal="left"/>
    </xf>
    <xf numFmtId="164" fontId="3" fillId="0" borderId="0" xfId="0" applyNumberFormat="1" applyFont="1" applyFill="1"/>
    <xf numFmtId="164" fontId="3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2" fontId="3" fillId="0" borderId="0" xfId="0" applyNumberFormat="1" applyFont="1" applyFill="1" applyAlignment="1">
      <alignment horizontal="center"/>
    </xf>
    <xf numFmtId="2" fontId="12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164" fontId="9" fillId="0" borderId="0" xfId="0" applyNumberFormat="1" applyFont="1" applyFill="1"/>
    <xf numFmtId="164" fontId="5" fillId="0" borderId="34" xfId="0" applyNumberFormat="1" applyFont="1" applyFill="1" applyBorder="1" applyAlignment="1">
      <alignment horizontal="center"/>
    </xf>
    <xf numFmtId="164" fontId="4" fillId="0" borderId="35" xfId="0" applyNumberFormat="1" applyFont="1" applyFill="1" applyBorder="1" applyAlignment="1">
      <alignment horizontal="center"/>
    </xf>
    <xf numFmtId="164" fontId="4" fillId="0" borderId="36" xfId="0" applyNumberFormat="1" applyFont="1" applyFill="1" applyBorder="1" applyAlignment="1">
      <alignment horizontal="center"/>
    </xf>
    <xf numFmtId="2" fontId="5" fillId="0" borderId="34" xfId="0" applyNumberFormat="1" applyFont="1" applyFill="1" applyBorder="1" applyAlignment="1">
      <alignment horizontal="center" wrapText="1"/>
    </xf>
    <xf numFmtId="0" fontId="4" fillId="0" borderId="35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164" fontId="5" fillId="0" borderId="26" xfId="0" applyNumberFormat="1" applyFont="1" applyFill="1" applyBorder="1" applyAlignment="1">
      <alignment horizontal="center"/>
    </xf>
    <xf numFmtId="164" fontId="5" fillId="0" borderId="27" xfId="0" applyNumberFormat="1" applyFont="1" applyFill="1" applyBorder="1" applyAlignment="1">
      <alignment horizontal="center"/>
    </xf>
    <xf numFmtId="164" fontId="5" fillId="0" borderId="29" xfId="0" applyNumberFormat="1" applyFont="1" applyFill="1" applyBorder="1" applyAlignment="1">
      <alignment horizontal="center"/>
    </xf>
    <xf numFmtId="164" fontId="5" fillId="0" borderId="26" xfId="0" applyNumberFormat="1" applyFont="1" applyFill="1" applyBorder="1" applyAlignment="1">
      <alignment horizontal="center" vertical="center"/>
    </xf>
    <xf numFmtId="164" fontId="5" fillId="0" borderId="27" xfId="0" applyNumberFormat="1" applyFont="1" applyFill="1" applyBorder="1" applyAlignment="1">
      <alignment horizontal="center" vertical="center"/>
    </xf>
    <xf numFmtId="164" fontId="5" fillId="0" borderId="29" xfId="0" applyNumberFormat="1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164" fontId="5" fillId="0" borderId="35" xfId="0" applyNumberFormat="1" applyFont="1" applyFill="1" applyBorder="1" applyAlignment="1">
      <alignment horizontal="center"/>
    </xf>
    <xf numFmtId="164" fontId="5" fillId="0" borderId="36" xfId="0" applyNumberFormat="1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1" fontId="5" fillId="0" borderId="47" xfId="0" applyNumberFormat="1" applyFont="1" applyFill="1" applyBorder="1" applyAlignment="1">
      <alignment horizontal="center" vertical="center" wrapText="1"/>
    </xf>
    <xf numFmtId="1" fontId="5" fillId="0" borderId="48" xfId="0" applyNumberFormat="1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</cellXfs>
  <cellStyles count="18">
    <cellStyle name="Normal" xfId="0" builtinId="0"/>
    <cellStyle name="Normal 10 2" xfId="8" xr:uid="{00000000-0005-0000-0000-000001000000}"/>
    <cellStyle name="Normal 141" xfId="17" xr:uid="{00000000-0005-0000-0000-000002000000}"/>
    <cellStyle name="Normal 2" xfId="1" xr:uid="{00000000-0005-0000-0000-000003000000}"/>
    <cellStyle name="Normal 3" xfId="2" xr:uid="{00000000-0005-0000-0000-000004000000}"/>
    <cellStyle name="Normal 3 2" xfId="3" xr:uid="{00000000-0005-0000-0000-000005000000}"/>
    <cellStyle name="Normal 71" xfId="9" xr:uid="{00000000-0005-0000-0000-000006000000}"/>
    <cellStyle name="Normal 74" xfId="15" xr:uid="{00000000-0005-0000-0000-000007000000}"/>
    <cellStyle name="Normal 75" xfId="5" xr:uid="{00000000-0005-0000-0000-000008000000}"/>
    <cellStyle name="Normal 76" xfId="16" xr:uid="{00000000-0005-0000-0000-000009000000}"/>
    <cellStyle name="Normal 77" xfId="13" xr:uid="{00000000-0005-0000-0000-00000A000000}"/>
    <cellStyle name="Normal 78" xfId="4" xr:uid="{00000000-0005-0000-0000-00000B000000}"/>
    <cellStyle name="Normal 81" xfId="6" xr:uid="{00000000-0005-0000-0000-00000C000000}"/>
    <cellStyle name="Normal 82" xfId="10" xr:uid="{00000000-0005-0000-0000-00000D000000}"/>
    <cellStyle name="Standard 3 3" xfId="14" xr:uid="{00000000-0005-0000-0000-00000E000000}"/>
    <cellStyle name="쉼표 [0] 2 4" xfId="12" xr:uid="{00000000-0005-0000-0000-00000F000000}"/>
    <cellStyle name="표준 10" xfId="7" xr:uid="{00000000-0005-0000-0000-000010000000}"/>
    <cellStyle name="표준_Sheet1" xfId="11" xr:uid="{00000000-0005-0000-0000-000011000000}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00FF"/>
      <color rgb="FF800080"/>
      <color rgb="FF990099"/>
      <color rgb="FFB3B1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Rulemaking/NCAPDATA/NCAP2021/2021%20BSC%20SPREADSHEETS/2021%20BSC%20CONFIDENTIAL/Mercedes-Benz/MY21%20Early%20Intro%2022%20BSC%20Request%20-%20Confidential%20Business%20Informa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 Sheet CW"/>
      <sheetName val="Information Sheet CA"/>
      <sheetName val="CA Data"/>
      <sheetName val="SAB OOP"/>
      <sheetName val="Source Sheet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C2" t="str">
            <v>2 DR</v>
          </cell>
        </row>
        <row r="3">
          <cell r="C3" t="str">
            <v>3 C</v>
          </cell>
        </row>
        <row r="4">
          <cell r="C4" t="str">
            <v>3 HB</v>
          </cell>
        </row>
        <row r="5">
          <cell r="C5" t="str">
            <v>4 DR</v>
          </cell>
        </row>
        <row r="6">
          <cell r="C6" t="str">
            <v>5 HB</v>
          </cell>
        </row>
        <row r="7">
          <cell r="C7" t="str">
            <v>C</v>
          </cell>
        </row>
        <row r="8">
          <cell r="C8" t="str">
            <v>MV</v>
          </cell>
        </row>
        <row r="9">
          <cell r="C9" t="str">
            <v>PU/CC</v>
          </cell>
        </row>
        <row r="10">
          <cell r="C10" t="str">
            <v>PU/EC</v>
          </cell>
        </row>
        <row r="11">
          <cell r="C11" t="str">
            <v>PU/RC</v>
          </cell>
        </row>
        <row r="12">
          <cell r="C12" t="str">
            <v>SUV</v>
          </cell>
        </row>
        <row r="13">
          <cell r="C13" t="str">
            <v>SW</v>
          </cell>
        </row>
        <row r="14">
          <cell r="C14" t="str">
            <v>VAN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8"/>
  <sheetViews>
    <sheetView topLeftCell="A23" zoomScaleNormal="100" workbookViewId="0">
      <selection activeCell="A30" sqref="A30:XFD39"/>
    </sheetView>
  </sheetViews>
  <sheetFormatPr defaultColWidth="9.453125" defaultRowHeight="13.4" customHeight="1"/>
  <cols>
    <col min="1" max="1" width="13.54296875" style="78" customWidth="1"/>
    <col min="2" max="2" width="39.453125" style="78" bestFit="1" customWidth="1"/>
    <col min="3" max="3" width="4.54296875" style="68" bestFit="1" customWidth="1"/>
    <col min="4" max="4" width="4.453125" style="68" bestFit="1" customWidth="1"/>
    <col min="5" max="5" width="18" style="68" bestFit="1" customWidth="1"/>
    <col min="6" max="6" width="13.453125" style="68" bestFit="1" customWidth="1"/>
    <col min="7" max="7" width="7.54296875" style="79" customWidth="1"/>
    <col min="8" max="8" width="7.453125" style="79" bestFit="1" customWidth="1"/>
    <col min="9" max="9" width="7.54296875" style="80" bestFit="1" customWidth="1"/>
    <col min="10" max="10" width="7.453125" style="79" bestFit="1" customWidth="1"/>
    <col min="11" max="16384" width="9.453125" style="68"/>
  </cols>
  <sheetData>
    <row r="1" spans="1:10" s="54" customFormat="1" ht="13.4" customHeight="1" thickBot="1">
      <c r="A1" s="51"/>
      <c r="B1" s="51"/>
      <c r="C1" s="51"/>
      <c r="D1" s="51"/>
      <c r="E1" s="51"/>
      <c r="F1" s="51"/>
      <c r="G1" s="52"/>
      <c r="H1" s="52"/>
      <c r="I1" s="53"/>
      <c r="J1" s="52" t="s">
        <v>85</v>
      </c>
    </row>
    <row r="2" spans="1:10" s="54" customFormat="1" ht="13.4" customHeight="1" thickBot="1">
      <c r="A2" s="50" t="s">
        <v>18</v>
      </c>
      <c r="B2" s="55" t="s">
        <v>19</v>
      </c>
      <c r="C2" s="55" t="s">
        <v>20</v>
      </c>
      <c r="D2" s="55" t="s">
        <v>21</v>
      </c>
      <c r="E2" s="55" t="s">
        <v>68</v>
      </c>
      <c r="F2" s="56" t="s">
        <v>69</v>
      </c>
      <c r="G2" s="57" t="s">
        <v>47</v>
      </c>
      <c r="H2" s="58" t="s">
        <v>8</v>
      </c>
      <c r="I2" s="59" t="s">
        <v>66</v>
      </c>
      <c r="J2" s="60" t="s">
        <v>57</v>
      </c>
    </row>
    <row r="3" spans="1:10" ht="13.4" customHeight="1" thickBot="1">
      <c r="A3" s="135" t="s">
        <v>95</v>
      </c>
      <c r="B3" s="136" t="s">
        <v>96</v>
      </c>
      <c r="C3" s="61">
        <v>2021</v>
      </c>
      <c r="D3" s="62">
        <v>1.51</v>
      </c>
      <c r="E3" s="62" t="s">
        <v>90</v>
      </c>
      <c r="F3" s="63" t="s">
        <v>90</v>
      </c>
      <c r="G3" s="64">
        <f t="shared" ref="G3:G25" si="0">IF(F3="Y",((1/(1+EXP(2.6968+(1.1686*LN(D3-0.9)))))),((1/(1+EXP(2.8891+(1.1686*(LN(D3-0.9))))))))</f>
        <v>9.0177849263241197E-2</v>
      </c>
      <c r="H3" s="65">
        <f t="shared" ref="H3:H25" si="1">ROUND(G3,3)</f>
        <v>0.09</v>
      </c>
      <c r="I3" s="66">
        <f t="shared" ref="I3:I25" si="2">ROUND(H3/0.15,2)</f>
        <v>0.6</v>
      </c>
      <c r="J3" s="67">
        <f t="shared" ref="J3:J25" si="3">IF(I3&lt;0.673,5,IF(I3&lt;1.33,4,IF(I3&lt;2,3,IF(I3&lt;2.67,2,1))))</f>
        <v>5</v>
      </c>
    </row>
    <row r="4" spans="1:10" ht="13.4" customHeight="1" thickBot="1">
      <c r="A4" s="137" t="s">
        <v>95</v>
      </c>
      <c r="B4" s="138" t="s">
        <v>97</v>
      </c>
      <c r="C4" s="61">
        <v>2021</v>
      </c>
      <c r="D4" s="17">
        <v>1.51</v>
      </c>
      <c r="E4" s="17" t="s">
        <v>90</v>
      </c>
      <c r="F4" s="69" t="s">
        <v>90</v>
      </c>
      <c r="G4" s="70">
        <f t="shared" si="0"/>
        <v>9.0177849263241197E-2</v>
      </c>
      <c r="H4" s="71">
        <f t="shared" si="1"/>
        <v>0.09</v>
      </c>
      <c r="I4" s="72">
        <f t="shared" si="2"/>
        <v>0.6</v>
      </c>
      <c r="J4" s="73">
        <f t="shared" si="3"/>
        <v>5</v>
      </c>
    </row>
    <row r="5" spans="1:10" ht="13.4" customHeight="1" thickBot="1">
      <c r="A5" s="139" t="s">
        <v>98</v>
      </c>
      <c r="B5" s="140" t="s">
        <v>99</v>
      </c>
      <c r="C5" s="61">
        <v>2021</v>
      </c>
      <c r="D5" s="74">
        <v>1.5</v>
      </c>
      <c r="E5" s="74" t="s">
        <v>90</v>
      </c>
      <c r="F5" s="75" t="s">
        <v>90</v>
      </c>
      <c r="G5" s="70">
        <f t="shared" si="0"/>
        <v>9.1775253375741772E-2</v>
      </c>
      <c r="H5" s="71">
        <f t="shared" si="1"/>
        <v>9.1999999999999998E-2</v>
      </c>
      <c r="I5" s="72">
        <f t="shared" si="2"/>
        <v>0.61</v>
      </c>
      <c r="J5" s="73">
        <f t="shared" si="3"/>
        <v>5</v>
      </c>
    </row>
    <row r="6" spans="1:10" ht="13.4" customHeight="1" thickBot="1">
      <c r="A6" s="139" t="s">
        <v>98</v>
      </c>
      <c r="B6" s="140" t="s">
        <v>100</v>
      </c>
      <c r="C6" s="61">
        <v>2021</v>
      </c>
      <c r="D6" s="74">
        <v>1.5</v>
      </c>
      <c r="E6" s="74" t="s">
        <v>90</v>
      </c>
      <c r="F6" s="74" t="s">
        <v>90</v>
      </c>
      <c r="G6" s="70">
        <f t="shared" si="0"/>
        <v>9.1775253375741772E-2</v>
      </c>
      <c r="H6" s="71">
        <f t="shared" si="1"/>
        <v>9.1999999999999998E-2</v>
      </c>
      <c r="I6" s="72">
        <f t="shared" si="2"/>
        <v>0.61</v>
      </c>
      <c r="J6" s="73">
        <f t="shared" si="3"/>
        <v>5</v>
      </c>
    </row>
    <row r="7" spans="1:10" ht="13.4" customHeight="1" thickBot="1">
      <c r="A7" s="139" t="s">
        <v>101</v>
      </c>
      <c r="B7" s="141" t="s">
        <v>102</v>
      </c>
      <c r="C7" s="61">
        <v>2021</v>
      </c>
      <c r="D7" s="74">
        <v>1.23</v>
      </c>
      <c r="E7" s="74" t="s">
        <v>89</v>
      </c>
      <c r="F7" s="74" t="s">
        <v>90</v>
      </c>
      <c r="G7" s="70">
        <f t="shared" si="0"/>
        <v>0.16888967495700072</v>
      </c>
      <c r="H7" s="71">
        <f t="shared" si="1"/>
        <v>0.16900000000000001</v>
      </c>
      <c r="I7" s="72">
        <f t="shared" si="2"/>
        <v>1.1299999999999999</v>
      </c>
      <c r="J7" s="73">
        <f t="shared" si="3"/>
        <v>4</v>
      </c>
    </row>
    <row r="8" spans="1:10" ht="13.4" customHeight="1" thickBot="1">
      <c r="A8" s="139" t="s">
        <v>101</v>
      </c>
      <c r="B8" s="141" t="s">
        <v>103</v>
      </c>
      <c r="C8" s="61">
        <v>2021</v>
      </c>
      <c r="D8" s="74">
        <v>1.28</v>
      </c>
      <c r="E8" s="74" t="s">
        <v>89</v>
      </c>
      <c r="F8" s="74" t="s">
        <v>90</v>
      </c>
      <c r="G8" s="70">
        <f t="shared" si="0"/>
        <v>0.14699318560666366</v>
      </c>
      <c r="H8" s="71">
        <f t="shared" si="1"/>
        <v>0.14699999999999999</v>
      </c>
      <c r="I8" s="72">
        <f t="shared" si="2"/>
        <v>0.98</v>
      </c>
      <c r="J8" s="73">
        <f t="shared" si="3"/>
        <v>4</v>
      </c>
    </row>
    <row r="9" spans="1:10" ht="13.4" customHeight="1" thickBot="1">
      <c r="A9" s="139" t="s">
        <v>104</v>
      </c>
      <c r="B9" s="141" t="s">
        <v>105</v>
      </c>
      <c r="C9" s="61">
        <v>2021</v>
      </c>
      <c r="D9" s="17">
        <v>1.24</v>
      </c>
      <c r="E9" s="9" t="s">
        <v>89</v>
      </c>
      <c r="F9" s="76" t="s">
        <v>90</v>
      </c>
      <c r="G9" s="70">
        <f t="shared" si="0"/>
        <v>0.1640492476036079</v>
      </c>
      <c r="H9" s="71">
        <f t="shared" si="1"/>
        <v>0.16400000000000001</v>
      </c>
      <c r="I9" s="72">
        <f t="shared" si="2"/>
        <v>1.0900000000000001</v>
      </c>
      <c r="J9" s="73">
        <f t="shared" si="3"/>
        <v>4</v>
      </c>
    </row>
    <row r="10" spans="1:10" ht="13.4" customHeight="1" thickBot="1">
      <c r="A10" s="139" t="s">
        <v>104</v>
      </c>
      <c r="B10" s="141" t="s">
        <v>106</v>
      </c>
      <c r="C10" s="61">
        <v>2021</v>
      </c>
      <c r="D10" s="17">
        <v>1.26</v>
      </c>
      <c r="E10" s="9" t="s">
        <v>89</v>
      </c>
      <c r="F10" s="76" t="s">
        <v>90</v>
      </c>
      <c r="G10" s="70">
        <f t="shared" si="0"/>
        <v>0.15509342889208913</v>
      </c>
      <c r="H10" s="71">
        <f t="shared" si="1"/>
        <v>0.155</v>
      </c>
      <c r="I10" s="72">
        <f t="shared" si="2"/>
        <v>1.03</v>
      </c>
      <c r="J10" s="73">
        <f t="shared" si="3"/>
        <v>4</v>
      </c>
    </row>
    <row r="11" spans="1:10" ht="13.4" customHeight="1" thickBot="1">
      <c r="A11" s="142" t="s">
        <v>107</v>
      </c>
      <c r="B11" s="8" t="s">
        <v>108</v>
      </c>
      <c r="C11" s="61">
        <v>2021</v>
      </c>
      <c r="D11" s="74">
        <v>1.1599999999999999</v>
      </c>
      <c r="E11" s="74" t="s">
        <v>89</v>
      </c>
      <c r="F11" s="74" t="s">
        <v>90</v>
      </c>
      <c r="G11" s="70">
        <f t="shared" si="0"/>
        <v>0.21166642755867562</v>
      </c>
      <c r="H11" s="71">
        <f t="shared" si="1"/>
        <v>0.21199999999999999</v>
      </c>
      <c r="I11" s="72">
        <f t="shared" si="2"/>
        <v>1.41</v>
      </c>
      <c r="J11" s="73">
        <f t="shared" si="3"/>
        <v>3</v>
      </c>
    </row>
    <row r="12" spans="1:10" ht="13.4" customHeight="1" thickBot="1">
      <c r="A12" s="143" t="s">
        <v>107</v>
      </c>
      <c r="B12" s="144" t="s">
        <v>109</v>
      </c>
      <c r="C12" s="61">
        <v>2021</v>
      </c>
      <c r="D12" s="17">
        <v>1.1499999999999999</v>
      </c>
      <c r="E12" s="74" t="s">
        <v>89</v>
      </c>
      <c r="F12" s="74" t="s">
        <v>90</v>
      </c>
      <c r="G12" s="70">
        <f t="shared" si="0"/>
        <v>0.21941539652892203</v>
      </c>
      <c r="H12" s="71">
        <f t="shared" si="1"/>
        <v>0.219</v>
      </c>
      <c r="I12" s="72">
        <f t="shared" si="2"/>
        <v>1.46</v>
      </c>
      <c r="J12" s="73">
        <f t="shared" si="3"/>
        <v>3</v>
      </c>
    </row>
    <row r="13" spans="1:10" ht="13.4" customHeight="1" thickBot="1">
      <c r="A13" s="145" t="s">
        <v>110</v>
      </c>
      <c r="B13" s="146" t="s">
        <v>111</v>
      </c>
      <c r="C13" s="61">
        <v>2021</v>
      </c>
      <c r="D13" s="17">
        <v>1.1599999999999999</v>
      </c>
      <c r="E13" s="74" t="s">
        <v>89</v>
      </c>
      <c r="F13" s="74" t="s">
        <v>90</v>
      </c>
      <c r="G13" s="70">
        <f t="shared" si="0"/>
        <v>0.21166642755867562</v>
      </c>
      <c r="H13" s="71">
        <f t="shared" si="1"/>
        <v>0.21199999999999999</v>
      </c>
      <c r="I13" s="72">
        <f t="shared" si="2"/>
        <v>1.41</v>
      </c>
      <c r="J13" s="73">
        <f t="shared" si="3"/>
        <v>3</v>
      </c>
    </row>
    <row r="14" spans="1:10" ht="13.4" customHeight="1" thickBot="1">
      <c r="A14" s="145" t="s">
        <v>110</v>
      </c>
      <c r="B14" s="146" t="s">
        <v>112</v>
      </c>
      <c r="C14" s="61">
        <v>2021</v>
      </c>
      <c r="D14" s="17">
        <v>1.1499999999999999</v>
      </c>
      <c r="E14" s="74" t="s">
        <v>89</v>
      </c>
      <c r="F14" s="74" t="s">
        <v>90</v>
      </c>
      <c r="G14" s="70">
        <f t="shared" si="0"/>
        <v>0.21941539652892203</v>
      </c>
      <c r="H14" s="71">
        <f t="shared" si="1"/>
        <v>0.219</v>
      </c>
      <c r="I14" s="72">
        <f t="shared" si="2"/>
        <v>1.46</v>
      </c>
      <c r="J14" s="73">
        <f t="shared" si="3"/>
        <v>3</v>
      </c>
    </row>
    <row r="15" spans="1:10" ht="13.4" customHeight="1" thickBot="1">
      <c r="A15" s="147" t="s">
        <v>104</v>
      </c>
      <c r="B15" s="74" t="s">
        <v>113</v>
      </c>
      <c r="C15" s="61">
        <v>2021</v>
      </c>
      <c r="D15" s="17">
        <v>1.1599999999999999</v>
      </c>
      <c r="E15" s="17" t="s">
        <v>89</v>
      </c>
      <c r="F15" s="69" t="s">
        <v>90</v>
      </c>
      <c r="G15" s="70">
        <f t="shared" si="0"/>
        <v>0.21166642755867562</v>
      </c>
      <c r="H15" s="71">
        <f t="shared" si="1"/>
        <v>0.21199999999999999</v>
      </c>
      <c r="I15" s="72">
        <f t="shared" si="2"/>
        <v>1.41</v>
      </c>
      <c r="J15" s="73">
        <f t="shared" si="3"/>
        <v>3</v>
      </c>
    </row>
    <row r="16" spans="1:10" ht="13.4" customHeight="1" thickBot="1">
      <c r="A16" s="147" t="s">
        <v>104</v>
      </c>
      <c r="B16" s="74" t="s">
        <v>114</v>
      </c>
      <c r="C16" s="61">
        <v>2021</v>
      </c>
      <c r="D16" s="17">
        <v>1.1499999999999999</v>
      </c>
      <c r="E16" s="17" t="s">
        <v>89</v>
      </c>
      <c r="F16" s="69" t="s">
        <v>90</v>
      </c>
      <c r="G16" s="70">
        <f t="shared" si="0"/>
        <v>0.21941539652892203</v>
      </c>
      <c r="H16" s="71">
        <f t="shared" si="1"/>
        <v>0.219</v>
      </c>
      <c r="I16" s="72">
        <f t="shared" si="2"/>
        <v>1.46</v>
      </c>
      <c r="J16" s="73">
        <f t="shared" si="3"/>
        <v>3</v>
      </c>
    </row>
    <row r="17" spans="1:10" ht="13.4" customHeight="1" thickBot="1">
      <c r="A17" s="147" t="s">
        <v>107</v>
      </c>
      <c r="B17" s="74" t="s">
        <v>115</v>
      </c>
      <c r="C17" s="61">
        <v>2021</v>
      </c>
      <c r="D17" s="17">
        <v>1.1599999999999999</v>
      </c>
      <c r="E17" s="17" t="s">
        <v>89</v>
      </c>
      <c r="F17" s="69" t="s">
        <v>90</v>
      </c>
      <c r="G17" s="70">
        <f t="shared" si="0"/>
        <v>0.21166642755867562</v>
      </c>
      <c r="H17" s="71">
        <f t="shared" si="1"/>
        <v>0.21199999999999999</v>
      </c>
      <c r="I17" s="72">
        <f t="shared" si="2"/>
        <v>1.41</v>
      </c>
      <c r="J17" s="73">
        <f t="shared" si="3"/>
        <v>3</v>
      </c>
    </row>
    <row r="18" spans="1:10" ht="13.4" customHeight="1" thickBot="1">
      <c r="A18" s="145" t="s">
        <v>107</v>
      </c>
      <c r="B18" s="146" t="s">
        <v>116</v>
      </c>
      <c r="C18" s="61">
        <v>2021</v>
      </c>
      <c r="D18" s="17">
        <v>1.1499999999999999</v>
      </c>
      <c r="E18" s="17" t="s">
        <v>89</v>
      </c>
      <c r="F18" s="69" t="s">
        <v>90</v>
      </c>
      <c r="G18" s="70">
        <f t="shared" si="0"/>
        <v>0.21941539652892203</v>
      </c>
      <c r="H18" s="71">
        <f t="shared" si="1"/>
        <v>0.219</v>
      </c>
      <c r="I18" s="72">
        <f t="shared" si="2"/>
        <v>1.46</v>
      </c>
      <c r="J18" s="73">
        <f t="shared" si="3"/>
        <v>3</v>
      </c>
    </row>
    <row r="19" spans="1:10" ht="13.4" customHeight="1" thickBot="1">
      <c r="A19" s="145" t="s">
        <v>110</v>
      </c>
      <c r="B19" s="146" t="s">
        <v>117</v>
      </c>
      <c r="C19" s="61">
        <v>2021</v>
      </c>
      <c r="D19" s="74">
        <v>1.1599999999999999</v>
      </c>
      <c r="E19" s="74" t="s">
        <v>89</v>
      </c>
      <c r="F19" s="75" t="s">
        <v>90</v>
      </c>
      <c r="G19" s="70">
        <f t="shared" si="0"/>
        <v>0.21166642755867562</v>
      </c>
      <c r="H19" s="71">
        <f t="shared" si="1"/>
        <v>0.21199999999999999</v>
      </c>
      <c r="I19" s="72">
        <f t="shared" si="2"/>
        <v>1.41</v>
      </c>
      <c r="J19" s="73">
        <f t="shared" si="3"/>
        <v>3</v>
      </c>
    </row>
    <row r="20" spans="1:10" ht="13.4" customHeight="1" thickBot="1">
      <c r="A20" s="145" t="s">
        <v>110</v>
      </c>
      <c r="B20" s="146" t="s">
        <v>118</v>
      </c>
      <c r="C20" s="61">
        <v>2021</v>
      </c>
      <c r="D20" s="74">
        <v>1.1499999999999999</v>
      </c>
      <c r="E20" s="74" t="s">
        <v>89</v>
      </c>
      <c r="F20" s="75" t="s">
        <v>90</v>
      </c>
      <c r="G20" s="70">
        <f t="shared" si="0"/>
        <v>0.21941539652892203</v>
      </c>
      <c r="H20" s="71">
        <f t="shared" si="1"/>
        <v>0.219</v>
      </c>
      <c r="I20" s="72">
        <f t="shared" si="2"/>
        <v>1.46</v>
      </c>
      <c r="J20" s="73">
        <f t="shared" si="3"/>
        <v>3</v>
      </c>
    </row>
    <row r="21" spans="1:10" ht="13.4" customHeight="1" thickBot="1">
      <c r="A21" s="147" t="s">
        <v>104</v>
      </c>
      <c r="B21" s="74" t="s">
        <v>225</v>
      </c>
      <c r="C21" s="61">
        <v>2021</v>
      </c>
      <c r="D21" s="74">
        <v>1.1599999999999999</v>
      </c>
      <c r="E21" s="74" t="s">
        <v>89</v>
      </c>
      <c r="F21" s="75" t="s">
        <v>90</v>
      </c>
      <c r="G21" s="70">
        <f t="shared" si="0"/>
        <v>0.21166642755867562</v>
      </c>
      <c r="H21" s="71">
        <f t="shared" si="1"/>
        <v>0.21199999999999999</v>
      </c>
      <c r="I21" s="72">
        <f t="shared" si="2"/>
        <v>1.41</v>
      </c>
      <c r="J21" s="73">
        <f t="shared" si="3"/>
        <v>3</v>
      </c>
    </row>
    <row r="22" spans="1:10" ht="13.4" customHeight="1" thickBot="1">
      <c r="A22" s="147" t="s">
        <v>104</v>
      </c>
      <c r="B22" s="74" t="s">
        <v>226</v>
      </c>
      <c r="C22" s="61">
        <v>2021</v>
      </c>
      <c r="D22" s="74">
        <v>1.1499999999999999</v>
      </c>
      <c r="E22" s="74" t="s">
        <v>89</v>
      </c>
      <c r="F22" s="75" t="s">
        <v>90</v>
      </c>
      <c r="G22" s="70">
        <f t="shared" si="0"/>
        <v>0.21941539652892203</v>
      </c>
      <c r="H22" s="71">
        <f t="shared" si="1"/>
        <v>0.219</v>
      </c>
      <c r="I22" s="72">
        <f t="shared" si="2"/>
        <v>1.46</v>
      </c>
      <c r="J22" s="73">
        <f t="shared" si="3"/>
        <v>3</v>
      </c>
    </row>
    <row r="23" spans="1:10" ht="13.4" customHeight="1" thickBot="1">
      <c r="A23" s="143" t="s">
        <v>107</v>
      </c>
      <c r="B23" s="144" t="s">
        <v>234</v>
      </c>
      <c r="C23" s="61">
        <v>2021</v>
      </c>
      <c r="D23" s="17">
        <v>1.2</v>
      </c>
      <c r="E23" s="17" t="s">
        <v>89</v>
      </c>
      <c r="F23" s="69" t="s">
        <v>90</v>
      </c>
      <c r="G23" s="70">
        <f t="shared" si="0"/>
        <v>0.1851047975833634</v>
      </c>
      <c r="H23" s="71">
        <f t="shared" si="1"/>
        <v>0.185</v>
      </c>
      <c r="I23" s="72">
        <f t="shared" si="2"/>
        <v>1.23</v>
      </c>
      <c r="J23" s="73">
        <f t="shared" si="3"/>
        <v>4</v>
      </c>
    </row>
    <row r="24" spans="1:10" ht="13.4" customHeight="1" thickBot="1">
      <c r="A24" s="143" t="s">
        <v>107</v>
      </c>
      <c r="B24" s="144" t="s">
        <v>235</v>
      </c>
      <c r="C24" s="61">
        <v>2021</v>
      </c>
      <c r="D24" s="74">
        <v>1.21</v>
      </c>
      <c r="E24" s="74" t="s">
        <v>89</v>
      </c>
      <c r="F24" s="75" t="s">
        <v>90</v>
      </c>
      <c r="G24" s="70">
        <f t="shared" si="0"/>
        <v>0.17939444452697093</v>
      </c>
      <c r="H24" s="71">
        <f t="shared" si="1"/>
        <v>0.17899999999999999</v>
      </c>
      <c r="I24" s="72">
        <f t="shared" si="2"/>
        <v>1.19</v>
      </c>
      <c r="J24" s="73">
        <f t="shared" si="3"/>
        <v>4</v>
      </c>
    </row>
    <row r="25" spans="1:10" ht="13.4" customHeight="1" thickBot="1">
      <c r="A25" s="147" t="s">
        <v>101</v>
      </c>
      <c r="B25" s="74" t="s">
        <v>119</v>
      </c>
      <c r="C25" s="61">
        <v>2021</v>
      </c>
      <c r="D25" s="17">
        <v>1.2</v>
      </c>
      <c r="E25" s="17" t="s">
        <v>89</v>
      </c>
      <c r="F25" s="69" t="s">
        <v>90</v>
      </c>
      <c r="G25" s="70">
        <f t="shared" si="0"/>
        <v>0.1851047975833634</v>
      </c>
      <c r="H25" s="71">
        <f t="shared" si="1"/>
        <v>0.185</v>
      </c>
      <c r="I25" s="72">
        <f t="shared" si="2"/>
        <v>1.23</v>
      </c>
      <c r="J25" s="73">
        <f t="shared" si="3"/>
        <v>4</v>
      </c>
    </row>
    <row r="26" spans="1:10" ht="13.4" customHeight="1" thickBot="1">
      <c r="A26" s="147" t="s">
        <v>101</v>
      </c>
      <c r="B26" s="74" t="s">
        <v>120</v>
      </c>
      <c r="C26" s="61">
        <v>2021</v>
      </c>
      <c r="D26" s="74">
        <v>1.21</v>
      </c>
      <c r="E26" s="74" t="s">
        <v>89</v>
      </c>
      <c r="F26" s="75" t="s">
        <v>90</v>
      </c>
      <c r="G26" s="70">
        <f t="shared" ref="G26:G87" si="4">IF(F26="Y",((1/(1+EXP(2.6968+(1.1686*LN(D26-0.9)))))),((1/(1+EXP(2.8891+(1.1686*(LN(D26-0.9))))))))</f>
        <v>0.17939444452697093</v>
      </c>
      <c r="H26" s="71">
        <f t="shared" ref="H26:H87" si="5">ROUND(G26,3)</f>
        <v>0.17899999999999999</v>
      </c>
      <c r="I26" s="72">
        <f t="shared" ref="I26:I87" si="6">ROUND(H26/0.15,2)</f>
        <v>1.19</v>
      </c>
      <c r="J26" s="73">
        <f t="shared" ref="J26:J87" si="7">IF(I26&lt;0.673,5,IF(I26&lt;1.33,4,IF(I26&lt;2,3,IF(I26&lt;2.67,2,1))))</f>
        <v>4</v>
      </c>
    </row>
    <row r="27" spans="1:10" ht="13.4" customHeight="1" thickBot="1">
      <c r="A27" s="142" t="s">
        <v>121</v>
      </c>
      <c r="B27" s="8" t="s">
        <v>122</v>
      </c>
      <c r="C27" s="61">
        <v>2021</v>
      </c>
      <c r="D27" s="74">
        <v>1.18</v>
      </c>
      <c r="E27" s="74" t="s">
        <v>89</v>
      </c>
      <c r="F27" s="74" t="s">
        <v>90</v>
      </c>
      <c r="G27" s="70">
        <f t="shared" si="4"/>
        <v>0.19757624015247355</v>
      </c>
      <c r="H27" s="71">
        <f t="shared" si="5"/>
        <v>0.19800000000000001</v>
      </c>
      <c r="I27" s="72">
        <f t="shared" si="6"/>
        <v>1.32</v>
      </c>
      <c r="J27" s="73">
        <f t="shared" si="7"/>
        <v>4</v>
      </c>
    </row>
    <row r="28" spans="1:10" ht="13.4" customHeight="1" thickBot="1">
      <c r="A28" s="142" t="s">
        <v>121</v>
      </c>
      <c r="B28" s="8" t="s">
        <v>123</v>
      </c>
      <c r="C28" s="61">
        <v>2021</v>
      </c>
      <c r="D28" s="74">
        <v>1.1599999999999999</v>
      </c>
      <c r="E28" s="74" t="s">
        <v>89</v>
      </c>
      <c r="F28" s="74" t="s">
        <v>90</v>
      </c>
      <c r="G28" s="70">
        <f t="shared" ref="G28" si="8">IF(F28="Y",((1/(1+EXP(2.6968+(1.1686*LN(D28-0.9)))))),((1/(1+EXP(2.8891+(1.1686*(LN(D28-0.9))))))))</f>
        <v>0.21166642755867562</v>
      </c>
      <c r="H28" s="71">
        <f t="shared" ref="H28" si="9">ROUND(G28,3)</f>
        <v>0.21199999999999999</v>
      </c>
      <c r="I28" s="72">
        <f t="shared" ref="I28" si="10">ROUND(H28/0.15,2)</f>
        <v>1.41</v>
      </c>
      <c r="J28" s="73">
        <f t="shared" ref="J28" si="11">IF(I28&lt;0.673,5,IF(I28&lt;1.33,4,IF(I28&lt;2,3,IF(I28&lt;2.67,2,1))))</f>
        <v>3</v>
      </c>
    </row>
    <row r="29" spans="1:10" ht="13.4" customHeight="1" thickBot="1">
      <c r="A29" s="142" t="s">
        <v>124</v>
      </c>
      <c r="B29" s="8" t="s">
        <v>125</v>
      </c>
      <c r="C29" s="61">
        <v>2021</v>
      </c>
      <c r="D29" s="74">
        <v>1.22</v>
      </c>
      <c r="E29" s="74" t="s">
        <v>89</v>
      </c>
      <c r="F29" s="74" t="s">
        <v>90</v>
      </c>
      <c r="G29" s="70">
        <f t="shared" si="4"/>
        <v>0.17399746725853527</v>
      </c>
      <c r="H29" s="71">
        <f t="shared" si="5"/>
        <v>0.17399999999999999</v>
      </c>
      <c r="I29" s="72">
        <f t="shared" si="6"/>
        <v>1.1599999999999999</v>
      </c>
      <c r="J29" s="73">
        <f t="shared" si="7"/>
        <v>4</v>
      </c>
    </row>
    <row r="30" spans="1:10" ht="13.4" customHeight="1" thickBot="1">
      <c r="A30" s="142" t="s">
        <v>124</v>
      </c>
      <c r="B30" s="8" t="s">
        <v>126</v>
      </c>
      <c r="C30" s="61">
        <v>2021</v>
      </c>
      <c r="D30" s="74">
        <v>1.24</v>
      </c>
      <c r="E30" s="74" t="s">
        <v>89</v>
      </c>
      <c r="F30" s="74" t="s">
        <v>90</v>
      </c>
      <c r="G30" s="70">
        <f t="shared" si="4"/>
        <v>0.1640492476036079</v>
      </c>
      <c r="H30" s="71">
        <f t="shared" si="5"/>
        <v>0.16400000000000001</v>
      </c>
      <c r="I30" s="72">
        <f t="shared" si="6"/>
        <v>1.0900000000000001</v>
      </c>
      <c r="J30" s="73">
        <f t="shared" si="7"/>
        <v>4</v>
      </c>
    </row>
    <row r="31" spans="1:10" ht="13.4" customHeight="1" thickBot="1">
      <c r="A31" s="142" t="s">
        <v>124</v>
      </c>
      <c r="B31" s="8" t="s">
        <v>127</v>
      </c>
      <c r="C31" s="61">
        <v>2021</v>
      </c>
      <c r="D31" s="74">
        <v>1.19</v>
      </c>
      <c r="E31" s="74" t="s">
        <v>89</v>
      </c>
      <c r="F31" s="74" t="s">
        <v>90</v>
      </c>
      <c r="G31" s="70">
        <f t="shared" ref="G31:G44" si="12">IF(F31="Y",((1/(1+EXP(2.6968+(1.1686*LN(D31-0.9)))))),((1/(1+EXP(2.8891+(1.1686*(LN(D31-0.9))))))))</f>
        <v>0.19115541116675627</v>
      </c>
      <c r="H31" s="71">
        <f t="shared" ref="H31:H44" si="13">ROUND(G31,3)</f>
        <v>0.191</v>
      </c>
      <c r="I31" s="72">
        <f t="shared" ref="I31:I44" si="14">ROUND(H31/0.15,2)</f>
        <v>1.27</v>
      </c>
      <c r="J31" s="73">
        <f t="shared" ref="J31:J44" si="15">IF(I31&lt;0.673,5,IF(I31&lt;1.33,4,IF(I31&lt;2,3,IF(I31&lt;2.67,2,1))))</f>
        <v>4</v>
      </c>
    </row>
    <row r="32" spans="1:10" ht="13.4" customHeight="1" thickBot="1">
      <c r="A32" s="147" t="s">
        <v>124</v>
      </c>
      <c r="B32" s="74" t="s">
        <v>128</v>
      </c>
      <c r="C32" s="61">
        <v>2021</v>
      </c>
      <c r="D32" s="74">
        <v>1.24</v>
      </c>
      <c r="E32" s="74" t="s">
        <v>89</v>
      </c>
      <c r="F32" s="74" t="s">
        <v>90</v>
      </c>
      <c r="G32" s="70">
        <f t="shared" si="12"/>
        <v>0.1640492476036079</v>
      </c>
      <c r="H32" s="71">
        <f t="shared" si="13"/>
        <v>0.16400000000000001</v>
      </c>
      <c r="I32" s="72">
        <f t="shared" si="14"/>
        <v>1.0900000000000001</v>
      </c>
      <c r="J32" s="73">
        <f t="shared" si="15"/>
        <v>4</v>
      </c>
    </row>
    <row r="33" spans="1:10" ht="13.4" customHeight="1" thickBot="1">
      <c r="A33" s="147" t="s">
        <v>124</v>
      </c>
      <c r="B33" s="74" t="s">
        <v>129</v>
      </c>
      <c r="C33" s="61">
        <v>2021</v>
      </c>
      <c r="D33" s="74">
        <v>1.19</v>
      </c>
      <c r="E33" s="74" t="s">
        <v>89</v>
      </c>
      <c r="F33" s="74" t="s">
        <v>90</v>
      </c>
      <c r="G33" s="70">
        <f t="shared" si="12"/>
        <v>0.19115541116675627</v>
      </c>
      <c r="H33" s="71">
        <f t="shared" si="13"/>
        <v>0.191</v>
      </c>
      <c r="I33" s="72">
        <f t="shared" si="14"/>
        <v>1.27</v>
      </c>
      <c r="J33" s="73">
        <f t="shared" si="15"/>
        <v>4</v>
      </c>
    </row>
    <row r="34" spans="1:10" ht="13.4" customHeight="1" thickBot="1">
      <c r="A34" s="147" t="s">
        <v>124</v>
      </c>
      <c r="B34" s="74" t="s">
        <v>130</v>
      </c>
      <c r="C34" s="61">
        <v>2021</v>
      </c>
      <c r="D34" s="74">
        <v>1.24</v>
      </c>
      <c r="E34" s="74" t="s">
        <v>89</v>
      </c>
      <c r="F34" s="74" t="s">
        <v>90</v>
      </c>
      <c r="G34" s="70">
        <f t="shared" si="12"/>
        <v>0.1640492476036079</v>
      </c>
      <c r="H34" s="71">
        <f t="shared" si="13"/>
        <v>0.16400000000000001</v>
      </c>
      <c r="I34" s="72">
        <f t="shared" si="14"/>
        <v>1.0900000000000001</v>
      </c>
      <c r="J34" s="73">
        <f t="shared" si="15"/>
        <v>4</v>
      </c>
    </row>
    <row r="35" spans="1:10" ht="13.4" customHeight="1" thickBot="1">
      <c r="A35" s="147" t="s">
        <v>124</v>
      </c>
      <c r="B35" s="74" t="s">
        <v>131</v>
      </c>
      <c r="C35" s="61">
        <v>2021</v>
      </c>
      <c r="D35" s="74">
        <v>1.19</v>
      </c>
      <c r="E35" s="74" t="s">
        <v>89</v>
      </c>
      <c r="F35" s="74" t="s">
        <v>90</v>
      </c>
      <c r="G35" s="70">
        <f t="shared" si="12"/>
        <v>0.19115541116675627</v>
      </c>
      <c r="H35" s="71">
        <f t="shared" si="13"/>
        <v>0.191</v>
      </c>
      <c r="I35" s="72">
        <f t="shared" si="14"/>
        <v>1.27</v>
      </c>
      <c r="J35" s="73">
        <f t="shared" si="15"/>
        <v>4</v>
      </c>
    </row>
    <row r="36" spans="1:10" ht="13.4" customHeight="1" thickBot="1">
      <c r="A36" s="147" t="s">
        <v>124</v>
      </c>
      <c r="B36" s="74" t="s">
        <v>132</v>
      </c>
      <c r="C36" s="61">
        <v>2021</v>
      </c>
      <c r="D36" s="74">
        <v>1.24</v>
      </c>
      <c r="E36" s="74" t="s">
        <v>89</v>
      </c>
      <c r="F36" s="74" t="s">
        <v>90</v>
      </c>
      <c r="G36" s="70">
        <f t="shared" si="12"/>
        <v>0.1640492476036079</v>
      </c>
      <c r="H36" s="71">
        <f t="shared" si="13"/>
        <v>0.16400000000000001</v>
      </c>
      <c r="I36" s="72">
        <f t="shared" si="14"/>
        <v>1.0900000000000001</v>
      </c>
      <c r="J36" s="73">
        <f t="shared" si="15"/>
        <v>4</v>
      </c>
    </row>
    <row r="37" spans="1:10" ht="13.4" customHeight="1" thickBot="1">
      <c r="A37" s="147" t="s">
        <v>124</v>
      </c>
      <c r="B37" s="74" t="s">
        <v>133</v>
      </c>
      <c r="C37" s="61">
        <v>2021</v>
      </c>
      <c r="D37" s="74">
        <v>1.19</v>
      </c>
      <c r="E37" s="74" t="s">
        <v>89</v>
      </c>
      <c r="F37" s="74" t="s">
        <v>90</v>
      </c>
      <c r="G37" s="70">
        <f t="shared" si="12"/>
        <v>0.19115541116675627</v>
      </c>
      <c r="H37" s="71">
        <f t="shared" si="13"/>
        <v>0.191</v>
      </c>
      <c r="I37" s="72">
        <f t="shared" si="14"/>
        <v>1.27</v>
      </c>
      <c r="J37" s="73">
        <f t="shared" si="15"/>
        <v>4</v>
      </c>
    </row>
    <row r="38" spans="1:10" ht="13.4" customHeight="1" thickBot="1">
      <c r="A38" s="147" t="s">
        <v>124</v>
      </c>
      <c r="B38" s="74" t="s">
        <v>134</v>
      </c>
      <c r="C38" s="61">
        <v>2021</v>
      </c>
      <c r="D38" s="74">
        <v>1.24</v>
      </c>
      <c r="E38" s="74" t="s">
        <v>89</v>
      </c>
      <c r="F38" s="74" t="s">
        <v>90</v>
      </c>
      <c r="G38" s="70">
        <f t="shared" si="12"/>
        <v>0.1640492476036079</v>
      </c>
      <c r="H38" s="71">
        <f t="shared" si="13"/>
        <v>0.16400000000000001</v>
      </c>
      <c r="I38" s="72">
        <f t="shared" si="14"/>
        <v>1.0900000000000001</v>
      </c>
      <c r="J38" s="73">
        <f t="shared" si="15"/>
        <v>4</v>
      </c>
    </row>
    <row r="39" spans="1:10" ht="13.4" customHeight="1" thickBot="1">
      <c r="A39" s="147" t="s">
        <v>124</v>
      </c>
      <c r="B39" s="74" t="s">
        <v>135</v>
      </c>
      <c r="C39" s="61">
        <v>2021</v>
      </c>
      <c r="D39" s="74">
        <v>1.19</v>
      </c>
      <c r="E39" s="74" t="s">
        <v>89</v>
      </c>
      <c r="F39" s="74" t="s">
        <v>90</v>
      </c>
      <c r="G39" s="70">
        <f t="shared" si="12"/>
        <v>0.19115541116675627</v>
      </c>
      <c r="H39" s="71">
        <f t="shared" si="13"/>
        <v>0.191</v>
      </c>
      <c r="I39" s="72">
        <f t="shared" si="14"/>
        <v>1.27</v>
      </c>
      <c r="J39" s="73">
        <f t="shared" si="15"/>
        <v>4</v>
      </c>
    </row>
    <row r="40" spans="1:10" ht="13.4" customHeight="1" thickBot="1">
      <c r="A40" s="142" t="s">
        <v>124</v>
      </c>
      <c r="B40" s="8" t="s">
        <v>191</v>
      </c>
      <c r="C40" s="61">
        <v>2021</v>
      </c>
      <c r="D40" s="74">
        <v>1.19</v>
      </c>
      <c r="E40" s="74" t="s">
        <v>89</v>
      </c>
      <c r="F40" s="74" t="s">
        <v>90</v>
      </c>
      <c r="G40" s="70">
        <f t="shared" si="12"/>
        <v>0.19115541116675627</v>
      </c>
      <c r="H40" s="71">
        <f t="shared" si="13"/>
        <v>0.191</v>
      </c>
      <c r="I40" s="72">
        <f t="shared" si="14"/>
        <v>1.27</v>
      </c>
      <c r="J40" s="73">
        <f t="shared" si="15"/>
        <v>4</v>
      </c>
    </row>
    <row r="41" spans="1:10" ht="13.4" customHeight="1" thickBot="1">
      <c r="A41" s="142" t="s">
        <v>124</v>
      </c>
      <c r="B41" s="8" t="s">
        <v>192</v>
      </c>
      <c r="C41" s="61">
        <v>2021</v>
      </c>
      <c r="D41" s="74">
        <v>1.08</v>
      </c>
      <c r="E41" s="74" t="s">
        <v>89</v>
      </c>
      <c r="F41" s="74" t="s">
        <v>90</v>
      </c>
      <c r="G41" s="70">
        <f t="shared" si="12"/>
        <v>0.29210415096468184</v>
      </c>
      <c r="H41" s="71">
        <f t="shared" si="13"/>
        <v>0.29199999999999998</v>
      </c>
      <c r="I41" s="72">
        <f t="shared" si="14"/>
        <v>1.95</v>
      </c>
      <c r="J41" s="73">
        <f t="shared" si="15"/>
        <v>3</v>
      </c>
    </row>
    <row r="42" spans="1:10" ht="13.4" customHeight="1" thickBot="1">
      <c r="A42" s="142" t="s">
        <v>124</v>
      </c>
      <c r="B42" s="8" t="s">
        <v>193</v>
      </c>
      <c r="C42" s="61">
        <v>2021</v>
      </c>
      <c r="D42" s="74"/>
      <c r="E42" s="74"/>
      <c r="F42" s="74"/>
      <c r="G42" s="70" t="e">
        <f t="shared" si="12"/>
        <v>#NUM!</v>
      </c>
      <c r="H42" s="71" t="e">
        <f t="shared" si="13"/>
        <v>#NUM!</v>
      </c>
      <c r="I42" s="72" t="e">
        <f t="shared" si="14"/>
        <v>#NUM!</v>
      </c>
      <c r="J42" s="73" t="e">
        <f t="shared" si="15"/>
        <v>#NUM!</v>
      </c>
    </row>
    <row r="43" spans="1:10" ht="13.4" customHeight="1" thickBot="1">
      <c r="A43" s="143" t="s">
        <v>124</v>
      </c>
      <c r="B43" s="144" t="s">
        <v>136</v>
      </c>
      <c r="C43" s="61">
        <v>2021</v>
      </c>
      <c r="D43" s="74">
        <v>1.21</v>
      </c>
      <c r="E43" s="74" t="s">
        <v>89</v>
      </c>
      <c r="F43" s="74" t="s">
        <v>90</v>
      </c>
      <c r="G43" s="70">
        <f t="shared" si="12"/>
        <v>0.17939444452697093</v>
      </c>
      <c r="H43" s="71">
        <f t="shared" si="13"/>
        <v>0.17899999999999999</v>
      </c>
      <c r="I43" s="72">
        <f t="shared" si="14"/>
        <v>1.19</v>
      </c>
      <c r="J43" s="73">
        <f t="shared" si="15"/>
        <v>4</v>
      </c>
    </row>
    <row r="44" spans="1:10" ht="13.4" customHeight="1">
      <c r="A44" s="143" t="s">
        <v>124</v>
      </c>
      <c r="B44" s="144" t="s">
        <v>137</v>
      </c>
      <c r="C44" s="61">
        <v>2021</v>
      </c>
      <c r="D44" s="17"/>
      <c r="E44" s="74"/>
      <c r="F44" s="74"/>
      <c r="G44" s="70" t="e">
        <f t="shared" si="12"/>
        <v>#NUM!</v>
      </c>
      <c r="H44" s="71" t="e">
        <f t="shared" si="13"/>
        <v>#NUM!</v>
      </c>
      <c r="I44" s="72" t="e">
        <f t="shared" si="14"/>
        <v>#NUM!</v>
      </c>
      <c r="J44" s="73" t="e">
        <f t="shared" si="15"/>
        <v>#NUM!</v>
      </c>
    </row>
    <row r="45" spans="1:10" ht="13.4" customHeight="1">
      <c r="A45" s="139" t="s">
        <v>244</v>
      </c>
      <c r="B45" s="140" t="s">
        <v>246</v>
      </c>
      <c r="C45" s="77">
        <v>2021</v>
      </c>
      <c r="D45" s="74">
        <v>1.45</v>
      </c>
      <c r="E45" s="74" t="s">
        <v>90</v>
      </c>
      <c r="F45" s="74" t="s">
        <v>90</v>
      </c>
      <c r="G45" s="70">
        <f t="shared" si="4"/>
        <v>0.10060976640917974</v>
      </c>
      <c r="H45" s="71">
        <f t="shared" si="5"/>
        <v>0.10100000000000001</v>
      </c>
      <c r="I45" s="72">
        <f t="shared" si="6"/>
        <v>0.67</v>
      </c>
      <c r="J45" s="73">
        <f t="shared" si="7"/>
        <v>5</v>
      </c>
    </row>
    <row r="46" spans="1:10" ht="13.4" customHeight="1">
      <c r="A46" s="139" t="s">
        <v>244</v>
      </c>
      <c r="B46" s="140" t="s">
        <v>245</v>
      </c>
      <c r="C46" s="77">
        <v>2021</v>
      </c>
      <c r="D46" s="17">
        <v>1.45</v>
      </c>
      <c r="E46" s="74" t="s">
        <v>90</v>
      </c>
      <c r="F46" s="74" t="s">
        <v>90</v>
      </c>
      <c r="G46" s="70">
        <f t="shared" si="4"/>
        <v>0.10060976640917974</v>
      </c>
      <c r="H46" s="71">
        <f t="shared" si="5"/>
        <v>0.10100000000000001</v>
      </c>
      <c r="I46" s="72">
        <f t="shared" si="6"/>
        <v>0.67</v>
      </c>
      <c r="J46" s="73">
        <f t="shared" si="7"/>
        <v>5</v>
      </c>
    </row>
    <row r="47" spans="1:10" ht="13.4" customHeight="1">
      <c r="A47" s="139" t="s">
        <v>244</v>
      </c>
      <c r="B47" s="140" t="s">
        <v>247</v>
      </c>
      <c r="C47" s="77">
        <v>2021</v>
      </c>
      <c r="D47" s="74">
        <v>1.23</v>
      </c>
      <c r="E47" s="17" t="s">
        <v>89</v>
      </c>
      <c r="F47" s="69" t="s">
        <v>90</v>
      </c>
      <c r="G47" s="70">
        <f t="shared" si="4"/>
        <v>0.16888967495700072</v>
      </c>
      <c r="H47" s="71">
        <f t="shared" si="5"/>
        <v>0.16900000000000001</v>
      </c>
      <c r="I47" s="72">
        <f t="shared" si="6"/>
        <v>1.1299999999999999</v>
      </c>
      <c r="J47" s="73">
        <f t="shared" si="7"/>
        <v>4</v>
      </c>
    </row>
    <row r="48" spans="1:10" ht="13.4" customHeight="1" thickBot="1">
      <c r="A48" s="139" t="s">
        <v>244</v>
      </c>
      <c r="B48" s="140" t="s">
        <v>248</v>
      </c>
      <c r="C48" s="77">
        <v>2021</v>
      </c>
      <c r="D48" s="74">
        <v>1.26</v>
      </c>
      <c r="E48" s="74" t="s">
        <v>89</v>
      </c>
      <c r="F48" s="75" t="s">
        <v>90</v>
      </c>
      <c r="G48" s="70">
        <f t="shared" si="4"/>
        <v>0.15509342889208913</v>
      </c>
      <c r="H48" s="71">
        <f t="shared" si="5"/>
        <v>0.155</v>
      </c>
      <c r="I48" s="72">
        <f t="shared" si="6"/>
        <v>1.03</v>
      </c>
      <c r="J48" s="73">
        <f t="shared" si="7"/>
        <v>4</v>
      </c>
    </row>
    <row r="49" spans="1:10" ht="13.4" customHeight="1" thickBot="1">
      <c r="A49" s="143" t="s">
        <v>138</v>
      </c>
      <c r="B49" s="144" t="s">
        <v>139</v>
      </c>
      <c r="C49" s="61">
        <v>2021</v>
      </c>
      <c r="D49" s="74">
        <v>1.45</v>
      </c>
      <c r="E49" s="74" t="s">
        <v>90</v>
      </c>
      <c r="F49" s="74" t="s">
        <v>90</v>
      </c>
      <c r="G49" s="70">
        <f t="shared" si="4"/>
        <v>0.10060976640917974</v>
      </c>
      <c r="H49" s="71">
        <f t="shared" si="5"/>
        <v>0.10100000000000001</v>
      </c>
      <c r="I49" s="72">
        <f t="shared" si="6"/>
        <v>0.67</v>
      </c>
      <c r="J49" s="73">
        <f t="shared" si="7"/>
        <v>5</v>
      </c>
    </row>
    <row r="50" spans="1:10" ht="13.4" customHeight="1" thickBot="1">
      <c r="A50" s="145" t="s">
        <v>138</v>
      </c>
      <c r="B50" s="146" t="s">
        <v>140</v>
      </c>
      <c r="C50" s="61">
        <v>2021</v>
      </c>
      <c r="D50" s="74">
        <v>1.45</v>
      </c>
      <c r="E50" s="74" t="s">
        <v>90</v>
      </c>
      <c r="F50" s="74" t="s">
        <v>90</v>
      </c>
      <c r="G50" s="70">
        <f t="shared" si="4"/>
        <v>0.10060976640917974</v>
      </c>
      <c r="H50" s="71">
        <f t="shared" si="5"/>
        <v>0.10100000000000001</v>
      </c>
      <c r="I50" s="72">
        <f t="shared" si="6"/>
        <v>0.67</v>
      </c>
      <c r="J50" s="73">
        <f t="shared" si="7"/>
        <v>5</v>
      </c>
    </row>
    <row r="51" spans="1:10" ht="13.4" customHeight="1" thickBot="1">
      <c r="A51" s="145" t="s">
        <v>138</v>
      </c>
      <c r="B51" s="146" t="s">
        <v>141</v>
      </c>
      <c r="C51" s="61">
        <v>2021</v>
      </c>
      <c r="D51" s="74">
        <v>1.45</v>
      </c>
      <c r="E51" s="74" t="s">
        <v>90</v>
      </c>
      <c r="F51" s="75" t="s">
        <v>90</v>
      </c>
      <c r="G51" s="70">
        <f t="shared" si="4"/>
        <v>0.10060976640917974</v>
      </c>
      <c r="H51" s="71">
        <f t="shared" si="5"/>
        <v>0.10100000000000001</v>
      </c>
      <c r="I51" s="72">
        <f t="shared" si="6"/>
        <v>0.67</v>
      </c>
      <c r="J51" s="73">
        <f t="shared" si="7"/>
        <v>5</v>
      </c>
    </row>
    <row r="52" spans="1:10" ht="13.4" customHeight="1" thickBot="1">
      <c r="A52" s="143" t="s">
        <v>138</v>
      </c>
      <c r="B52" s="144" t="s">
        <v>142</v>
      </c>
      <c r="C52" s="61">
        <v>2021</v>
      </c>
      <c r="D52" s="17">
        <v>1.26</v>
      </c>
      <c r="E52" s="17" t="s">
        <v>89</v>
      </c>
      <c r="F52" s="69" t="s">
        <v>90</v>
      </c>
      <c r="G52" s="70">
        <f t="shared" si="4"/>
        <v>0.15509342889208913</v>
      </c>
      <c r="H52" s="71">
        <f t="shared" si="5"/>
        <v>0.155</v>
      </c>
      <c r="I52" s="72">
        <f t="shared" si="6"/>
        <v>1.03</v>
      </c>
      <c r="J52" s="73">
        <f t="shared" si="7"/>
        <v>4</v>
      </c>
    </row>
    <row r="53" spans="1:10" ht="13.4" customHeight="1" thickBot="1">
      <c r="A53" s="143" t="s">
        <v>138</v>
      </c>
      <c r="B53" s="144" t="s">
        <v>143</v>
      </c>
      <c r="C53" s="61">
        <v>2021</v>
      </c>
      <c r="D53" s="74">
        <v>1.28</v>
      </c>
      <c r="E53" s="74" t="s">
        <v>89</v>
      </c>
      <c r="F53" s="75" t="s">
        <v>90</v>
      </c>
      <c r="G53" s="70">
        <f t="shared" si="4"/>
        <v>0.14699318560666366</v>
      </c>
      <c r="H53" s="71">
        <f t="shared" si="5"/>
        <v>0.14699999999999999</v>
      </c>
      <c r="I53" s="72">
        <f t="shared" si="6"/>
        <v>0.98</v>
      </c>
      <c r="J53" s="73">
        <f t="shared" si="7"/>
        <v>4</v>
      </c>
    </row>
    <row r="54" spans="1:10" ht="13.4" customHeight="1" thickBot="1">
      <c r="A54" s="145" t="s">
        <v>138</v>
      </c>
      <c r="B54" s="146" t="s">
        <v>144</v>
      </c>
      <c r="C54" s="61">
        <v>2021</v>
      </c>
      <c r="D54" s="17">
        <v>1.26</v>
      </c>
      <c r="E54" s="17" t="s">
        <v>89</v>
      </c>
      <c r="F54" s="69" t="s">
        <v>90</v>
      </c>
      <c r="G54" s="70">
        <f t="shared" si="4"/>
        <v>0.15509342889208913</v>
      </c>
      <c r="H54" s="71">
        <f t="shared" si="5"/>
        <v>0.155</v>
      </c>
      <c r="I54" s="72">
        <f t="shared" si="6"/>
        <v>1.03</v>
      </c>
      <c r="J54" s="73">
        <f t="shared" si="7"/>
        <v>4</v>
      </c>
    </row>
    <row r="55" spans="1:10" ht="13.4" customHeight="1">
      <c r="A55" s="145" t="s">
        <v>138</v>
      </c>
      <c r="B55" s="146" t="s">
        <v>145</v>
      </c>
      <c r="C55" s="61">
        <v>2021</v>
      </c>
      <c r="D55" s="74">
        <v>1.28</v>
      </c>
      <c r="E55" s="74" t="s">
        <v>89</v>
      </c>
      <c r="F55" s="75" t="s">
        <v>90</v>
      </c>
      <c r="G55" s="70">
        <f t="shared" si="4"/>
        <v>0.14699318560666366</v>
      </c>
      <c r="H55" s="71">
        <f t="shared" si="5"/>
        <v>0.14699999999999999</v>
      </c>
      <c r="I55" s="72">
        <f t="shared" si="6"/>
        <v>0.98</v>
      </c>
      <c r="J55" s="73">
        <f t="shared" si="7"/>
        <v>4</v>
      </c>
    </row>
    <row r="56" spans="1:10" ht="13.4" customHeight="1">
      <c r="A56" s="148" t="s">
        <v>255</v>
      </c>
      <c r="B56" s="140" t="s">
        <v>256</v>
      </c>
      <c r="C56" s="77">
        <v>2021</v>
      </c>
      <c r="D56" s="74">
        <v>1.26</v>
      </c>
      <c r="E56" s="74" t="s">
        <v>89</v>
      </c>
      <c r="F56" s="75" t="s">
        <v>90</v>
      </c>
      <c r="G56" s="70">
        <f t="shared" si="4"/>
        <v>0.15509342889208913</v>
      </c>
      <c r="H56" s="71">
        <f t="shared" si="5"/>
        <v>0.155</v>
      </c>
      <c r="I56" s="72">
        <f t="shared" si="6"/>
        <v>1.03</v>
      </c>
      <c r="J56" s="73">
        <f t="shared" si="7"/>
        <v>4</v>
      </c>
    </row>
    <row r="57" spans="1:10" ht="13.4" customHeight="1" thickBot="1">
      <c r="A57" s="148" t="s">
        <v>255</v>
      </c>
      <c r="B57" s="140" t="s">
        <v>257</v>
      </c>
      <c r="C57" s="77">
        <v>2021</v>
      </c>
      <c r="D57" s="74">
        <v>1.28</v>
      </c>
      <c r="E57" s="74" t="s">
        <v>89</v>
      </c>
      <c r="F57" s="75" t="s">
        <v>90</v>
      </c>
      <c r="G57" s="70">
        <f t="shared" si="4"/>
        <v>0.14699318560666366</v>
      </c>
      <c r="H57" s="71">
        <f t="shared" si="5"/>
        <v>0.14699999999999999</v>
      </c>
      <c r="I57" s="72">
        <f t="shared" si="6"/>
        <v>0.98</v>
      </c>
      <c r="J57" s="73">
        <f t="shared" si="7"/>
        <v>4</v>
      </c>
    </row>
    <row r="58" spans="1:10" ht="13.4" customHeight="1" thickBot="1">
      <c r="A58" s="143" t="s">
        <v>86</v>
      </c>
      <c r="B58" s="144" t="s">
        <v>146</v>
      </c>
      <c r="C58" s="61">
        <v>2021</v>
      </c>
      <c r="D58" s="74">
        <v>1.42</v>
      </c>
      <c r="E58" s="74" t="s">
        <v>90</v>
      </c>
      <c r="F58" s="74" t="s">
        <v>90</v>
      </c>
      <c r="G58" s="70">
        <f t="shared" si="4"/>
        <v>0.10669807295458973</v>
      </c>
      <c r="H58" s="71">
        <f t="shared" si="5"/>
        <v>0.107</v>
      </c>
      <c r="I58" s="72">
        <f t="shared" si="6"/>
        <v>0.71</v>
      </c>
      <c r="J58" s="73">
        <f t="shared" si="7"/>
        <v>4</v>
      </c>
    </row>
    <row r="59" spans="1:10" ht="13.4" customHeight="1" thickBot="1">
      <c r="A59" s="143" t="s">
        <v>86</v>
      </c>
      <c r="B59" s="144" t="s">
        <v>87</v>
      </c>
      <c r="C59" s="61">
        <v>2021</v>
      </c>
      <c r="D59" s="74">
        <v>1.23</v>
      </c>
      <c r="E59" s="74" t="s">
        <v>89</v>
      </c>
      <c r="F59" s="74" t="s">
        <v>90</v>
      </c>
      <c r="G59" s="70">
        <f t="shared" si="4"/>
        <v>0.16888967495700072</v>
      </c>
      <c r="H59" s="71">
        <f t="shared" si="5"/>
        <v>0.16900000000000001</v>
      </c>
      <c r="I59" s="72">
        <f t="shared" si="6"/>
        <v>1.1299999999999999</v>
      </c>
      <c r="J59" s="73">
        <f t="shared" si="7"/>
        <v>4</v>
      </c>
    </row>
    <row r="60" spans="1:10" ht="13.4" customHeight="1" thickBot="1">
      <c r="A60" s="143" t="s">
        <v>86</v>
      </c>
      <c r="B60" s="144" t="s">
        <v>88</v>
      </c>
      <c r="C60" s="61">
        <v>2021</v>
      </c>
      <c r="D60" s="17">
        <v>1.27</v>
      </c>
      <c r="E60" s="74" t="s">
        <v>89</v>
      </c>
      <c r="F60" s="74" t="s">
        <v>90</v>
      </c>
      <c r="G60" s="70">
        <f t="shared" si="4"/>
        <v>0.15094392869398887</v>
      </c>
      <c r="H60" s="71">
        <f t="shared" si="5"/>
        <v>0.151</v>
      </c>
      <c r="I60" s="72">
        <f t="shared" si="6"/>
        <v>1.01</v>
      </c>
      <c r="J60" s="73">
        <f t="shared" si="7"/>
        <v>4</v>
      </c>
    </row>
    <row r="61" spans="1:10" ht="13.4" customHeight="1" thickBot="1">
      <c r="A61" s="143" t="s">
        <v>86</v>
      </c>
      <c r="B61" s="144" t="s">
        <v>147</v>
      </c>
      <c r="C61" s="61">
        <v>2021</v>
      </c>
      <c r="D61" s="74">
        <v>1.25</v>
      </c>
      <c r="E61" s="74" t="s">
        <v>89</v>
      </c>
      <c r="F61" s="75" t="s">
        <v>90</v>
      </c>
      <c r="G61" s="70">
        <f>IF(F61="Y",((1/(1+EXP(2.6968+(1.1686*LN(D61-0.9)))))),((1/(1+EXP(2.8891+(1.1686*(LN(D61-0.9))))))))</f>
        <v>0.15945645755950677</v>
      </c>
      <c r="H61" s="71">
        <f>ROUND(G61,3)</f>
        <v>0.159</v>
      </c>
      <c r="I61" s="72">
        <f>ROUND(H61/0.15,2)</f>
        <v>1.06</v>
      </c>
      <c r="J61" s="73">
        <f>IF(I61&lt;0.673,5,IF(I61&lt;1.33,4,IF(I61&lt;2,3,IF(I61&lt;2.67,2,1))))</f>
        <v>4</v>
      </c>
    </row>
    <row r="62" spans="1:10" ht="13.4" customHeight="1" thickBot="1">
      <c r="A62" s="143" t="s">
        <v>86</v>
      </c>
      <c r="B62" s="144" t="s">
        <v>148</v>
      </c>
      <c r="C62" s="61">
        <v>2021</v>
      </c>
      <c r="D62" s="17">
        <v>1.25</v>
      </c>
      <c r="E62" s="74" t="s">
        <v>89</v>
      </c>
      <c r="F62" s="75" t="s">
        <v>90</v>
      </c>
      <c r="G62" s="70">
        <f t="shared" ref="G62" si="16">IF(F62="Y",((1/(1+EXP(2.6968+(1.1686*LN(D62-0.9)))))),((1/(1+EXP(2.8891+(1.1686*(LN(D62-0.9))))))))</f>
        <v>0.15945645755950677</v>
      </c>
      <c r="H62" s="71">
        <f t="shared" ref="H62" si="17">ROUND(G62,3)</f>
        <v>0.159</v>
      </c>
      <c r="I62" s="72">
        <f t="shared" ref="I62" si="18">ROUND(H62/0.15,2)</f>
        <v>1.06</v>
      </c>
      <c r="J62" s="73">
        <f t="shared" ref="J62" si="19">IF(I62&lt;0.673,5,IF(I62&lt;1.33,4,IF(I62&lt;2,3,IF(I62&lt;2.67,2,1))))</f>
        <v>4</v>
      </c>
    </row>
    <row r="63" spans="1:10" ht="13.4" customHeight="1" thickBot="1">
      <c r="A63" s="145" t="s">
        <v>86</v>
      </c>
      <c r="B63" s="146" t="s">
        <v>149</v>
      </c>
      <c r="C63" s="61">
        <v>2021</v>
      </c>
      <c r="D63" s="17">
        <v>1.25</v>
      </c>
      <c r="E63" s="17" t="s">
        <v>89</v>
      </c>
      <c r="F63" s="69" t="s">
        <v>90</v>
      </c>
      <c r="G63" s="70">
        <f t="shared" si="4"/>
        <v>0.15945645755950677</v>
      </c>
      <c r="H63" s="71">
        <f t="shared" si="5"/>
        <v>0.159</v>
      </c>
      <c r="I63" s="72">
        <f t="shared" si="6"/>
        <v>1.06</v>
      </c>
      <c r="J63" s="73">
        <f t="shared" si="7"/>
        <v>4</v>
      </c>
    </row>
    <row r="64" spans="1:10" ht="13.4" customHeight="1" thickBot="1">
      <c r="A64" s="143" t="s">
        <v>150</v>
      </c>
      <c r="B64" s="144" t="s">
        <v>201</v>
      </c>
      <c r="C64" s="61">
        <v>2021</v>
      </c>
      <c r="D64" s="17">
        <v>1.48</v>
      </c>
      <c r="E64" s="17" t="s">
        <v>90</v>
      </c>
      <c r="F64" s="17" t="s">
        <v>90</v>
      </c>
      <c r="G64" s="70">
        <f t="shared" si="4"/>
        <v>9.5131298699074329E-2</v>
      </c>
      <c r="H64" s="71">
        <f t="shared" si="5"/>
        <v>9.5000000000000001E-2</v>
      </c>
      <c r="I64" s="72">
        <f t="shared" si="6"/>
        <v>0.63</v>
      </c>
      <c r="J64" s="73">
        <f t="shared" si="7"/>
        <v>5</v>
      </c>
    </row>
    <row r="65" spans="1:10" ht="13.4" customHeight="1" thickBot="1">
      <c r="A65" s="143" t="s">
        <v>150</v>
      </c>
      <c r="B65" s="144" t="s">
        <v>294</v>
      </c>
      <c r="C65" s="61">
        <v>2021</v>
      </c>
      <c r="D65" s="17">
        <v>1.48</v>
      </c>
      <c r="E65" s="17" t="s">
        <v>90</v>
      </c>
      <c r="F65" s="17" t="s">
        <v>90</v>
      </c>
      <c r="G65" s="70">
        <f t="shared" si="4"/>
        <v>9.5131298699074329E-2</v>
      </c>
      <c r="H65" s="71">
        <f t="shared" si="5"/>
        <v>9.5000000000000001E-2</v>
      </c>
      <c r="I65" s="72">
        <f t="shared" si="6"/>
        <v>0.63</v>
      </c>
      <c r="J65" s="73">
        <f t="shared" si="7"/>
        <v>5</v>
      </c>
    </row>
    <row r="66" spans="1:10" ht="13.4" customHeight="1" thickBot="1">
      <c r="A66" s="145" t="s">
        <v>150</v>
      </c>
      <c r="B66" s="146" t="s">
        <v>203</v>
      </c>
      <c r="C66" s="61">
        <v>2021</v>
      </c>
      <c r="D66" s="17">
        <v>1.48</v>
      </c>
      <c r="E66" s="17" t="s">
        <v>90</v>
      </c>
      <c r="F66" s="17" t="s">
        <v>90</v>
      </c>
      <c r="G66" s="70">
        <f t="shared" si="4"/>
        <v>9.5131298699074329E-2</v>
      </c>
      <c r="H66" s="71">
        <f t="shared" si="5"/>
        <v>9.5000000000000001E-2</v>
      </c>
      <c r="I66" s="72">
        <f t="shared" si="6"/>
        <v>0.63</v>
      </c>
      <c r="J66" s="73">
        <f t="shared" si="7"/>
        <v>5</v>
      </c>
    </row>
    <row r="67" spans="1:10" ht="13.4" customHeight="1" thickBot="1">
      <c r="A67" s="145" t="s">
        <v>150</v>
      </c>
      <c r="B67" s="146" t="s">
        <v>202</v>
      </c>
      <c r="C67" s="61">
        <v>2021</v>
      </c>
      <c r="D67" s="17">
        <v>1.48</v>
      </c>
      <c r="E67" s="17" t="s">
        <v>90</v>
      </c>
      <c r="F67" s="17" t="s">
        <v>90</v>
      </c>
      <c r="G67" s="70">
        <f t="shared" si="4"/>
        <v>9.5131298699074329E-2</v>
      </c>
      <c r="H67" s="71">
        <f t="shared" si="5"/>
        <v>9.5000000000000001E-2</v>
      </c>
      <c r="I67" s="72">
        <f t="shared" si="6"/>
        <v>0.63</v>
      </c>
      <c r="J67" s="73">
        <f t="shared" si="7"/>
        <v>5</v>
      </c>
    </row>
    <row r="68" spans="1:10" ht="13.4" customHeight="1" thickBot="1">
      <c r="A68" s="143" t="s">
        <v>150</v>
      </c>
      <c r="B68" s="144" t="s">
        <v>151</v>
      </c>
      <c r="C68" s="61">
        <v>2021</v>
      </c>
      <c r="D68" s="74">
        <v>1.21</v>
      </c>
      <c r="E68" s="74" t="s">
        <v>89</v>
      </c>
      <c r="F68" s="74" t="s">
        <v>90</v>
      </c>
      <c r="G68" s="70">
        <f t="shared" si="4"/>
        <v>0.17939444452697093</v>
      </c>
      <c r="H68" s="71">
        <f t="shared" si="5"/>
        <v>0.17899999999999999</v>
      </c>
      <c r="I68" s="72">
        <f t="shared" si="6"/>
        <v>1.19</v>
      </c>
      <c r="J68" s="73">
        <f t="shared" si="7"/>
        <v>4</v>
      </c>
    </row>
    <row r="69" spans="1:10" ht="13.4" customHeight="1" thickBot="1">
      <c r="A69" s="143" t="s">
        <v>150</v>
      </c>
      <c r="B69" s="144" t="s">
        <v>152</v>
      </c>
      <c r="C69" s="61">
        <v>2021</v>
      </c>
      <c r="D69" s="74">
        <v>1.24</v>
      </c>
      <c r="E69" s="74" t="s">
        <v>89</v>
      </c>
      <c r="F69" s="74" t="s">
        <v>90</v>
      </c>
      <c r="G69" s="70">
        <f t="shared" si="4"/>
        <v>0.1640492476036079</v>
      </c>
      <c r="H69" s="71">
        <f t="shared" si="5"/>
        <v>0.16400000000000001</v>
      </c>
      <c r="I69" s="72">
        <f t="shared" si="6"/>
        <v>1.0900000000000001</v>
      </c>
      <c r="J69" s="73">
        <f t="shared" si="7"/>
        <v>4</v>
      </c>
    </row>
    <row r="70" spans="1:10" ht="13.4" customHeight="1" thickBot="1">
      <c r="A70" s="145" t="s">
        <v>150</v>
      </c>
      <c r="B70" s="146" t="s">
        <v>153</v>
      </c>
      <c r="C70" s="61">
        <v>2021</v>
      </c>
      <c r="D70" s="74">
        <v>1.21</v>
      </c>
      <c r="E70" s="74" t="s">
        <v>89</v>
      </c>
      <c r="F70" s="74" t="s">
        <v>90</v>
      </c>
      <c r="G70" s="70">
        <f t="shared" si="4"/>
        <v>0.17939444452697093</v>
      </c>
      <c r="H70" s="71">
        <f t="shared" si="5"/>
        <v>0.17899999999999999</v>
      </c>
      <c r="I70" s="72">
        <f t="shared" si="6"/>
        <v>1.19</v>
      </c>
      <c r="J70" s="73">
        <f t="shared" si="7"/>
        <v>4</v>
      </c>
    </row>
    <row r="71" spans="1:10" ht="13.4" customHeight="1" thickBot="1">
      <c r="A71" s="145" t="s">
        <v>150</v>
      </c>
      <c r="B71" s="146" t="s">
        <v>154</v>
      </c>
      <c r="C71" s="61">
        <v>2021</v>
      </c>
      <c r="D71" s="74">
        <v>1.23</v>
      </c>
      <c r="E71" s="74" t="s">
        <v>89</v>
      </c>
      <c r="F71" s="74" t="s">
        <v>90</v>
      </c>
      <c r="G71" s="70">
        <f t="shared" si="4"/>
        <v>0.16888967495700072</v>
      </c>
      <c r="H71" s="71">
        <f t="shared" si="5"/>
        <v>0.16900000000000001</v>
      </c>
      <c r="I71" s="72">
        <f t="shared" si="6"/>
        <v>1.1299999999999999</v>
      </c>
      <c r="J71" s="73">
        <f t="shared" si="7"/>
        <v>4</v>
      </c>
    </row>
    <row r="72" spans="1:10" ht="13.4" customHeight="1" thickBot="1">
      <c r="A72" s="145" t="s">
        <v>150</v>
      </c>
      <c r="B72" s="146" t="s">
        <v>155</v>
      </c>
      <c r="C72" s="61">
        <v>2021</v>
      </c>
      <c r="D72" s="74">
        <v>1.24</v>
      </c>
      <c r="E72" s="74" t="s">
        <v>89</v>
      </c>
      <c r="F72" s="74" t="s">
        <v>90</v>
      </c>
      <c r="G72" s="70">
        <f t="shared" si="4"/>
        <v>0.1640492476036079</v>
      </c>
      <c r="H72" s="71">
        <f t="shared" si="5"/>
        <v>0.16400000000000001</v>
      </c>
      <c r="I72" s="72">
        <f t="shared" si="6"/>
        <v>1.0900000000000001</v>
      </c>
      <c r="J72" s="73">
        <f t="shared" si="7"/>
        <v>4</v>
      </c>
    </row>
    <row r="73" spans="1:10" ht="13.4" customHeight="1" thickBot="1">
      <c r="A73" s="145" t="s">
        <v>150</v>
      </c>
      <c r="B73" s="146" t="s">
        <v>156</v>
      </c>
      <c r="C73" s="61">
        <v>2021</v>
      </c>
      <c r="D73" s="74">
        <v>1.23</v>
      </c>
      <c r="E73" s="74" t="s">
        <v>89</v>
      </c>
      <c r="F73" s="74" t="s">
        <v>90</v>
      </c>
      <c r="G73" s="70">
        <f t="shared" si="4"/>
        <v>0.16888967495700072</v>
      </c>
      <c r="H73" s="71">
        <f t="shared" si="5"/>
        <v>0.16900000000000001</v>
      </c>
      <c r="I73" s="72">
        <f t="shared" si="6"/>
        <v>1.1299999999999999</v>
      </c>
      <c r="J73" s="73">
        <f t="shared" si="7"/>
        <v>4</v>
      </c>
    </row>
    <row r="74" spans="1:10" ht="13.4" customHeight="1" thickBot="1">
      <c r="A74" s="149" t="s">
        <v>157</v>
      </c>
      <c r="B74" s="144" t="s">
        <v>158</v>
      </c>
      <c r="C74" s="61">
        <v>2021</v>
      </c>
      <c r="D74" s="74">
        <v>1.4</v>
      </c>
      <c r="E74" s="74" t="s">
        <v>90</v>
      </c>
      <c r="F74" s="74" t="s">
        <v>90</v>
      </c>
      <c r="G74" s="70">
        <f t="shared" si="4"/>
        <v>0.11114601337647169</v>
      </c>
      <c r="H74" s="71">
        <f t="shared" si="5"/>
        <v>0.111</v>
      </c>
      <c r="I74" s="72">
        <f t="shared" si="6"/>
        <v>0.74</v>
      </c>
      <c r="J74" s="73">
        <f t="shared" si="7"/>
        <v>4</v>
      </c>
    </row>
    <row r="75" spans="1:10" ht="13.4" customHeight="1" thickBot="1">
      <c r="A75" s="149" t="s">
        <v>157</v>
      </c>
      <c r="B75" s="144" t="s">
        <v>159</v>
      </c>
      <c r="C75" s="61">
        <v>2021</v>
      </c>
      <c r="D75" s="74">
        <v>1.4</v>
      </c>
      <c r="E75" s="74" t="s">
        <v>90</v>
      </c>
      <c r="F75" s="74" t="s">
        <v>90</v>
      </c>
      <c r="G75" s="70">
        <f t="shared" si="4"/>
        <v>0.11114601337647169</v>
      </c>
      <c r="H75" s="71">
        <f t="shared" si="5"/>
        <v>0.111</v>
      </c>
      <c r="I75" s="72">
        <f t="shared" si="6"/>
        <v>0.74</v>
      </c>
      <c r="J75" s="73">
        <f t="shared" si="7"/>
        <v>4</v>
      </c>
    </row>
    <row r="76" spans="1:10" ht="13.4" customHeight="1" thickBot="1">
      <c r="A76" s="149" t="s">
        <v>157</v>
      </c>
      <c r="B76" s="144" t="s">
        <v>160</v>
      </c>
      <c r="C76" s="61">
        <v>2021</v>
      </c>
      <c r="D76" s="17">
        <v>1.47</v>
      </c>
      <c r="E76" s="74" t="s">
        <v>90</v>
      </c>
      <c r="F76" s="74" t="s">
        <v>90</v>
      </c>
      <c r="G76" s="70">
        <f t="shared" si="4"/>
        <v>9.6895269126392819E-2</v>
      </c>
      <c r="H76" s="71">
        <f t="shared" si="5"/>
        <v>9.7000000000000003E-2</v>
      </c>
      <c r="I76" s="72">
        <f t="shared" si="6"/>
        <v>0.65</v>
      </c>
      <c r="J76" s="73">
        <f t="shared" si="7"/>
        <v>5</v>
      </c>
    </row>
    <row r="77" spans="1:10" ht="13.4" customHeight="1" thickBot="1">
      <c r="A77" s="149" t="s">
        <v>157</v>
      </c>
      <c r="B77" s="144" t="s">
        <v>161</v>
      </c>
      <c r="C77" s="61">
        <v>2021</v>
      </c>
      <c r="D77" s="17">
        <v>1.47</v>
      </c>
      <c r="E77" s="74" t="s">
        <v>90</v>
      </c>
      <c r="F77" s="74" t="s">
        <v>90</v>
      </c>
      <c r="G77" s="70">
        <f t="shared" si="4"/>
        <v>9.6895269126392819E-2</v>
      </c>
      <c r="H77" s="71">
        <f t="shared" si="5"/>
        <v>9.7000000000000003E-2</v>
      </c>
      <c r="I77" s="72">
        <f t="shared" si="6"/>
        <v>0.65</v>
      </c>
      <c r="J77" s="73">
        <f t="shared" si="7"/>
        <v>5</v>
      </c>
    </row>
    <row r="78" spans="1:10" ht="13.4" customHeight="1" thickBot="1">
      <c r="A78" s="150" t="s">
        <v>157</v>
      </c>
      <c r="B78" s="146" t="s">
        <v>162</v>
      </c>
      <c r="C78" s="61">
        <v>2021</v>
      </c>
      <c r="D78" s="17">
        <v>1.47</v>
      </c>
      <c r="E78" s="74" t="s">
        <v>90</v>
      </c>
      <c r="F78" s="74" t="s">
        <v>90</v>
      </c>
      <c r="G78" s="70">
        <f t="shared" si="4"/>
        <v>9.6895269126392819E-2</v>
      </c>
      <c r="H78" s="71">
        <f t="shared" si="5"/>
        <v>9.7000000000000003E-2</v>
      </c>
      <c r="I78" s="72">
        <f t="shared" si="6"/>
        <v>0.65</v>
      </c>
      <c r="J78" s="73">
        <f t="shared" si="7"/>
        <v>5</v>
      </c>
    </row>
    <row r="79" spans="1:10" ht="13.4" customHeight="1" thickBot="1">
      <c r="A79" s="150" t="s">
        <v>157</v>
      </c>
      <c r="B79" s="146" t="s">
        <v>163</v>
      </c>
      <c r="C79" s="61">
        <v>2021</v>
      </c>
      <c r="D79" s="17">
        <v>1.47</v>
      </c>
      <c r="E79" s="74" t="s">
        <v>90</v>
      </c>
      <c r="F79" s="74" t="s">
        <v>90</v>
      </c>
      <c r="G79" s="70">
        <f t="shared" si="4"/>
        <v>9.6895269126392819E-2</v>
      </c>
      <c r="H79" s="71">
        <f t="shared" si="5"/>
        <v>9.7000000000000003E-2</v>
      </c>
      <c r="I79" s="72">
        <f t="shared" si="6"/>
        <v>0.65</v>
      </c>
      <c r="J79" s="73">
        <f t="shared" si="7"/>
        <v>5</v>
      </c>
    </row>
    <row r="80" spans="1:10" ht="13.4" customHeight="1" thickBot="1">
      <c r="A80" s="143" t="s">
        <v>157</v>
      </c>
      <c r="B80" s="144" t="s">
        <v>164</v>
      </c>
      <c r="C80" s="61">
        <v>2021</v>
      </c>
      <c r="D80" s="74">
        <v>1.21</v>
      </c>
      <c r="E80" s="74" t="s">
        <v>89</v>
      </c>
      <c r="F80" s="75" t="s">
        <v>90</v>
      </c>
      <c r="G80" s="70">
        <f t="shared" si="4"/>
        <v>0.17939444452697093</v>
      </c>
      <c r="H80" s="71">
        <f t="shared" si="5"/>
        <v>0.17899999999999999</v>
      </c>
      <c r="I80" s="72">
        <f t="shared" si="6"/>
        <v>1.19</v>
      </c>
      <c r="J80" s="73">
        <f t="shared" si="7"/>
        <v>4</v>
      </c>
    </row>
    <row r="81" spans="1:10" ht="13.4" customHeight="1" thickBot="1">
      <c r="A81" s="143" t="s">
        <v>157</v>
      </c>
      <c r="B81" s="144" t="s">
        <v>165</v>
      </c>
      <c r="C81" s="61">
        <v>2021</v>
      </c>
      <c r="D81" s="74">
        <v>1.25</v>
      </c>
      <c r="E81" s="74" t="s">
        <v>89</v>
      </c>
      <c r="F81" s="75" t="s">
        <v>90</v>
      </c>
      <c r="G81" s="70">
        <f t="shared" si="4"/>
        <v>0.15945645755950677</v>
      </c>
      <c r="H81" s="71">
        <f t="shared" si="5"/>
        <v>0.159</v>
      </c>
      <c r="I81" s="72">
        <f t="shared" si="6"/>
        <v>1.06</v>
      </c>
      <c r="J81" s="73">
        <f t="shared" si="7"/>
        <v>4</v>
      </c>
    </row>
    <row r="82" spans="1:10" ht="13.4" customHeight="1" thickBot="1">
      <c r="A82" s="143" t="s">
        <v>157</v>
      </c>
      <c r="B82" s="144" t="s">
        <v>166</v>
      </c>
      <c r="C82" s="61">
        <v>2021</v>
      </c>
      <c r="D82" s="17">
        <v>1.2</v>
      </c>
      <c r="E82" s="17" t="s">
        <v>89</v>
      </c>
      <c r="F82" s="17" t="s">
        <v>90</v>
      </c>
      <c r="G82" s="70">
        <f t="shared" si="4"/>
        <v>0.1851047975833634</v>
      </c>
      <c r="H82" s="71">
        <f t="shared" si="5"/>
        <v>0.185</v>
      </c>
      <c r="I82" s="72">
        <f t="shared" si="6"/>
        <v>1.23</v>
      </c>
      <c r="J82" s="73">
        <f t="shared" si="7"/>
        <v>4</v>
      </c>
    </row>
    <row r="83" spans="1:10" ht="13.4" customHeight="1" thickBot="1">
      <c r="A83" s="143" t="s">
        <v>157</v>
      </c>
      <c r="B83" s="144" t="s">
        <v>167</v>
      </c>
      <c r="C83" s="61">
        <v>2021</v>
      </c>
      <c r="D83" s="17">
        <v>1.2</v>
      </c>
      <c r="E83" s="17" t="s">
        <v>89</v>
      </c>
      <c r="F83" s="17" t="s">
        <v>90</v>
      </c>
      <c r="G83" s="70">
        <f t="shared" si="4"/>
        <v>0.1851047975833634</v>
      </c>
      <c r="H83" s="71">
        <f t="shared" si="5"/>
        <v>0.185</v>
      </c>
      <c r="I83" s="72">
        <f t="shared" si="6"/>
        <v>1.23</v>
      </c>
      <c r="J83" s="73">
        <f t="shared" si="7"/>
        <v>4</v>
      </c>
    </row>
    <row r="84" spans="1:10" ht="13.4" customHeight="1" thickBot="1">
      <c r="A84" s="143" t="s">
        <v>157</v>
      </c>
      <c r="B84" s="144" t="s">
        <v>168</v>
      </c>
      <c r="C84" s="61">
        <v>2021</v>
      </c>
      <c r="D84" s="17">
        <v>1.23</v>
      </c>
      <c r="E84" s="74" t="s">
        <v>89</v>
      </c>
      <c r="F84" s="75" t="s">
        <v>90</v>
      </c>
      <c r="G84" s="70">
        <f t="shared" si="4"/>
        <v>0.16888967495700072</v>
      </c>
      <c r="H84" s="71">
        <f t="shared" si="5"/>
        <v>0.16900000000000001</v>
      </c>
      <c r="I84" s="72">
        <f t="shared" si="6"/>
        <v>1.1299999999999999</v>
      </c>
      <c r="J84" s="73">
        <f t="shared" si="7"/>
        <v>4</v>
      </c>
    </row>
    <row r="85" spans="1:10" ht="13.4" customHeight="1" thickBot="1">
      <c r="A85" s="143" t="s">
        <v>157</v>
      </c>
      <c r="B85" s="144" t="s">
        <v>169</v>
      </c>
      <c r="C85" s="61">
        <v>2021</v>
      </c>
      <c r="D85" s="17">
        <v>1.26</v>
      </c>
      <c r="E85" s="74" t="s">
        <v>89</v>
      </c>
      <c r="F85" s="75" t="s">
        <v>90</v>
      </c>
      <c r="G85" s="70">
        <f t="shared" si="4"/>
        <v>0.15509342889208913</v>
      </c>
      <c r="H85" s="71">
        <f t="shared" si="5"/>
        <v>0.155</v>
      </c>
      <c r="I85" s="72">
        <f t="shared" si="6"/>
        <v>1.03</v>
      </c>
      <c r="J85" s="73">
        <f t="shared" si="7"/>
        <v>4</v>
      </c>
    </row>
    <row r="86" spans="1:10" ht="13.4" customHeight="1" thickBot="1">
      <c r="A86" s="143" t="s">
        <v>170</v>
      </c>
      <c r="B86" s="144" t="s">
        <v>171</v>
      </c>
      <c r="C86" s="61">
        <v>2021</v>
      </c>
      <c r="D86" s="17">
        <v>1.48</v>
      </c>
      <c r="E86" s="74" t="s">
        <v>90</v>
      </c>
      <c r="F86" s="74" t="s">
        <v>90</v>
      </c>
      <c r="G86" s="70">
        <f t="shared" si="4"/>
        <v>9.5131298699074329E-2</v>
      </c>
      <c r="H86" s="71">
        <f t="shared" si="5"/>
        <v>9.5000000000000001E-2</v>
      </c>
      <c r="I86" s="72">
        <f t="shared" si="6"/>
        <v>0.63</v>
      </c>
      <c r="J86" s="73">
        <f t="shared" si="7"/>
        <v>5</v>
      </c>
    </row>
    <row r="87" spans="1:10" ht="13.4" customHeight="1" thickBot="1">
      <c r="A87" s="143" t="s">
        <v>170</v>
      </c>
      <c r="B87" s="144" t="s">
        <v>249</v>
      </c>
      <c r="C87" s="61">
        <v>2021</v>
      </c>
      <c r="D87" s="17">
        <v>1.21</v>
      </c>
      <c r="E87" s="17" t="s">
        <v>89</v>
      </c>
      <c r="F87" s="69" t="s">
        <v>275</v>
      </c>
      <c r="G87" s="70">
        <f t="shared" si="4"/>
        <v>0.17939444452697093</v>
      </c>
      <c r="H87" s="71">
        <f t="shared" si="5"/>
        <v>0.17899999999999999</v>
      </c>
      <c r="I87" s="72">
        <f t="shared" si="6"/>
        <v>1.19</v>
      </c>
      <c r="J87" s="73">
        <f t="shared" si="7"/>
        <v>4</v>
      </c>
    </row>
    <row r="88" spans="1:10" ht="13.4" customHeight="1" thickBot="1">
      <c r="A88" s="143" t="s">
        <v>170</v>
      </c>
      <c r="B88" s="144" t="s">
        <v>250</v>
      </c>
      <c r="C88" s="61">
        <v>2021</v>
      </c>
      <c r="D88" s="17">
        <v>1.21</v>
      </c>
      <c r="E88" s="17" t="s">
        <v>89</v>
      </c>
      <c r="F88" s="69" t="s">
        <v>90</v>
      </c>
      <c r="G88" s="70">
        <f t="shared" ref="G88:G90" si="20">IF(F88="Y",((1/(1+EXP(2.6968+(1.1686*LN(D88-0.9)))))),((1/(1+EXP(2.8891+(1.1686*(LN(D88-0.9))))))))</f>
        <v>0.17939444452697093</v>
      </c>
      <c r="H88" s="71">
        <f t="shared" ref="H88:H90" si="21">ROUND(G88,3)</f>
        <v>0.17899999999999999</v>
      </c>
      <c r="I88" s="72">
        <f t="shared" ref="I88:I90" si="22">ROUND(H88/0.15,2)</f>
        <v>1.19</v>
      </c>
      <c r="J88" s="73">
        <f t="shared" ref="J88:J90" si="23">IF(I88&lt;0.673,5,IF(I88&lt;1.33,4,IF(I88&lt;2,3,IF(I88&lt;2.67,2,1))))</f>
        <v>4</v>
      </c>
    </row>
    <row r="89" spans="1:10" ht="13.4" customHeight="1" thickBot="1">
      <c r="A89" s="143" t="s">
        <v>170</v>
      </c>
      <c r="B89" s="144" t="s">
        <v>251</v>
      </c>
      <c r="C89" s="61">
        <v>2021</v>
      </c>
      <c r="D89" s="74">
        <v>1.21</v>
      </c>
      <c r="E89" s="74" t="s">
        <v>89</v>
      </c>
      <c r="F89" s="74" t="s">
        <v>90</v>
      </c>
      <c r="G89" s="70">
        <f t="shared" si="20"/>
        <v>0.17939444452697093</v>
      </c>
      <c r="H89" s="71">
        <f t="shared" si="21"/>
        <v>0.17899999999999999</v>
      </c>
      <c r="I89" s="72">
        <f t="shared" si="22"/>
        <v>1.19</v>
      </c>
      <c r="J89" s="73">
        <f t="shared" si="23"/>
        <v>4</v>
      </c>
    </row>
    <row r="90" spans="1:10" ht="13.4" customHeight="1" thickBot="1">
      <c r="A90" s="143" t="s">
        <v>170</v>
      </c>
      <c r="B90" s="144" t="s">
        <v>252</v>
      </c>
      <c r="C90" s="61">
        <v>2021</v>
      </c>
      <c r="D90" s="17">
        <v>1.21</v>
      </c>
      <c r="E90" s="74" t="s">
        <v>89</v>
      </c>
      <c r="F90" s="74" t="s">
        <v>90</v>
      </c>
      <c r="G90" s="70">
        <f t="shared" si="20"/>
        <v>0.17939444452697093</v>
      </c>
      <c r="H90" s="71">
        <f t="shared" si="21"/>
        <v>0.17899999999999999</v>
      </c>
      <c r="I90" s="72">
        <f t="shared" si="22"/>
        <v>1.19</v>
      </c>
      <c r="J90" s="73">
        <f t="shared" si="23"/>
        <v>4</v>
      </c>
    </row>
    <row r="91" spans="1:10" ht="13.4" customHeight="1" thickBot="1">
      <c r="A91" s="143" t="s">
        <v>170</v>
      </c>
      <c r="B91" s="144" t="s">
        <v>172</v>
      </c>
      <c r="C91" s="61">
        <v>2021</v>
      </c>
      <c r="D91" s="74">
        <v>1.25</v>
      </c>
      <c r="E91" s="74" t="s">
        <v>89</v>
      </c>
      <c r="F91" s="74" t="s">
        <v>90</v>
      </c>
      <c r="G91" s="70">
        <f t="shared" ref="G91:G108" si="24">IF(F91="Y",((1/(1+EXP(2.6968+(1.1686*LN(D91-0.9)))))),((1/(1+EXP(2.8891+(1.1686*(LN(D91-0.9))))))))</f>
        <v>0.15945645755950677</v>
      </c>
      <c r="H91" s="71">
        <f t="shared" ref="H91:H108" si="25">ROUND(G91,3)</f>
        <v>0.159</v>
      </c>
      <c r="I91" s="72">
        <f t="shared" ref="I91:I108" si="26">ROUND(H91/0.15,2)</f>
        <v>1.06</v>
      </c>
      <c r="J91" s="73">
        <f t="shared" ref="J91:J108" si="27">IF(I91&lt;0.673,5,IF(I91&lt;1.33,4,IF(I91&lt;2,3,IF(I91&lt;2.67,2,1))))</f>
        <v>4</v>
      </c>
    </row>
    <row r="92" spans="1:10" ht="13.4" customHeight="1" thickBot="1">
      <c r="A92" s="143" t="s">
        <v>170</v>
      </c>
      <c r="B92" s="144" t="s">
        <v>173</v>
      </c>
      <c r="C92" s="61">
        <v>2021</v>
      </c>
      <c r="D92" s="17">
        <v>1.29</v>
      </c>
      <c r="E92" s="17" t="s">
        <v>89</v>
      </c>
      <c r="F92" s="17" t="s">
        <v>90</v>
      </c>
      <c r="G92" s="70">
        <f t="shared" si="24"/>
        <v>0.14322773155168095</v>
      </c>
      <c r="H92" s="71">
        <f t="shared" si="25"/>
        <v>0.14299999999999999</v>
      </c>
      <c r="I92" s="72">
        <f t="shared" si="26"/>
        <v>0.95</v>
      </c>
      <c r="J92" s="73">
        <f t="shared" si="27"/>
        <v>4</v>
      </c>
    </row>
    <row r="93" spans="1:10" ht="13.4" customHeight="1" thickBot="1">
      <c r="A93" s="143" t="s">
        <v>170</v>
      </c>
      <c r="B93" s="144" t="s">
        <v>174</v>
      </c>
      <c r="C93" s="61">
        <v>2021</v>
      </c>
      <c r="D93" s="74">
        <v>1.37</v>
      </c>
      <c r="E93" s="74" t="s">
        <v>90</v>
      </c>
      <c r="F93" s="74" t="s">
        <v>90</v>
      </c>
      <c r="G93" s="70">
        <f t="shared" si="24"/>
        <v>0.11849283785892685</v>
      </c>
      <c r="H93" s="71">
        <f t="shared" si="25"/>
        <v>0.11799999999999999</v>
      </c>
      <c r="I93" s="72">
        <f t="shared" si="26"/>
        <v>0.79</v>
      </c>
      <c r="J93" s="73">
        <f t="shared" si="27"/>
        <v>4</v>
      </c>
    </row>
    <row r="94" spans="1:10" ht="13.4" customHeight="1" thickBot="1">
      <c r="A94" s="143" t="s">
        <v>175</v>
      </c>
      <c r="B94" s="144" t="s">
        <v>176</v>
      </c>
      <c r="C94" s="61">
        <v>2021</v>
      </c>
      <c r="D94" s="74">
        <v>1.18</v>
      </c>
      <c r="E94" s="74" t="s">
        <v>89</v>
      </c>
      <c r="F94" s="75" t="s">
        <v>90</v>
      </c>
      <c r="G94" s="70">
        <f t="shared" si="24"/>
        <v>0.19757624015247355</v>
      </c>
      <c r="H94" s="71">
        <f t="shared" si="25"/>
        <v>0.19800000000000001</v>
      </c>
      <c r="I94" s="72">
        <f t="shared" si="26"/>
        <v>1.32</v>
      </c>
      <c r="J94" s="73">
        <f t="shared" si="27"/>
        <v>4</v>
      </c>
    </row>
    <row r="95" spans="1:10" ht="13.4" customHeight="1" thickBot="1">
      <c r="A95" s="143" t="s">
        <v>175</v>
      </c>
      <c r="B95" s="144" t="s">
        <v>177</v>
      </c>
      <c r="C95" s="61">
        <v>2021</v>
      </c>
      <c r="D95" s="17">
        <v>1.08</v>
      </c>
      <c r="E95" s="17" t="s">
        <v>89</v>
      </c>
      <c r="F95" s="69" t="s">
        <v>90</v>
      </c>
      <c r="G95" s="70">
        <f t="shared" si="24"/>
        <v>0.29210415096468184</v>
      </c>
      <c r="H95" s="71">
        <f t="shared" si="25"/>
        <v>0.29199999999999998</v>
      </c>
      <c r="I95" s="72">
        <f t="shared" si="26"/>
        <v>1.95</v>
      </c>
      <c r="J95" s="73">
        <f t="shared" si="27"/>
        <v>3</v>
      </c>
    </row>
    <row r="96" spans="1:10" ht="13.4" customHeight="1" thickBot="1">
      <c r="A96" s="143" t="s">
        <v>178</v>
      </c>
      <c r="B96" s="144" t="s">
        <v>179</v>
      </c>
      <c r="C96" s="61">
        <v>2021</v>
      </c>
      <c r="D96" s="74">
        <v>1.2</v>
      </c>
      <c r="E96" s="74" t="s">
        <v>89</v>
      </c>
      <c r="F96" s="75" t="s">
        <v>90</v>
      </c>
      <c r="G96" s="70">
        <f t="shared" si="24"/>
        <v>0.1851047975833634</v>
      </c>
      <c r="H96" s="71">
        <f t="shared" si="25"/>
        <v>0.185</v>
      </c>
      <c r="I96" s="72">
        <f t="shared" si="26"/>
        <v>1.23</v>
      </c>
      <c r="J96" s="73">
        <f t="shared" si="27"/>
        <v>4</v>
      </c>
    </row>
    <row r="97" spans="1:10" ht="13.4" customHeight="1">
      <c r="A97" s="145" t="s">
        <v>178</v>
      </c>
      <c r="B97" s="146" t="s">
        <v>180</v>
      </c>
      <c r="C97" s="61">
        <v>2021</v>
      </c>
      <c r="D97" s="74">
        <v>1.45</v>
      </c>
      <c r="E97" s="74" t="s">
        <v>90</v>
      </c>
      <c r="F97" s="75" t="s">
        <v>90</v>
      </c>
      <c r="G97" s="70">
        <f t="shared" si="24"/>
        <v>0.10060976640917974</v>
      </c>
      <c r="H97" s="71">
        <f t="shared" si="25"/>
        <v>0.10100000000000001</v>
      </c>
      <c r="I97" s="72">
        <f t="shared" si="26"/>
        <v>0.67</v>
      </c>
      <c r="J97" s="73">
        <f t="shared" si="27"/>
        <v>5</v>
      </c>
    </row>
    <row r="98" spans="1:10" ht="13.4" customHeight="1" thickBot="1">
      <c r="A98" s="139" t="s">
        <v>301</v>
      </c>
      <c r="B98" s="140" t="s">
        <v>311</v>
      </c>
      <c r="C98" s="77">
        <v>2021</v>
      </c>
      <c r="D98" s="17">
        <v>1.47</v>
      </c>
      <c r="E98" s="74" t="s">
        <v>89</v>
      </c>
      <c r="F98" s="74" t="s">
        <v>90</v>
      </c>
      <c r="G98" s="70">
        <f t="shared" si="24"/>
        <v>9.6895269126392819E-2</v>
      </c>
      <c r="H98" s="71">
        <f t="shared" si="25"/>
        <v>9.7000000000000003E-2</v>
      </c>
      <c r="I98" s="72">
        <f t="shared" si="26"/>
        <v>0.65</v>
      </c>
      <c r="J98" s="73">
        <f t="shared" si="27"/>
        <v>5</v>
      </c>
    </row>
    <row r="99" spans="1:10" ht="13.4" customHeight="1" thickBot="1">
      <c r="A99" s="143" t="s">
        <v>181</v>
      </c>
      <c r="B99" s="144" t="s">
        <v>182</v>
      </c>
      <c r="C99" s="61">
        <v>2021</v>
      </c>
      <c r="D99" s="74">
        <v>1.29</v>
      </c>
      <c r="E99" s="17" t="s">
        <v>90</v>
      </c>
      <c r="F99" s="17" t="s">
        <v>90</v>
      </c>
      <c r="G99" s="70">
        <f t="shared" si="24"/>
        <v>0.14322773155168095</v>
      </c>
      <c r="H99" s="71">
        <f t="shared" si="25"/>
        <v>0.14299999999999999</v>
      </c>
      <c r="I99" s="72">
        <f t="shared" si="26"/>
        <v>0.95</v>
      </c>
      <c r="J99" s="73">
        <f t="shared" si="27"/>
        <v>4</v>
      </c>
    </row>
    <row r="100" spans="1:10" ht="13.4" customHeight="1" thickBot="1">
      <c r="A100" s="143" t="s">
        <v>181</v>
      </c>
      <c r="B100" s="140" t="s">
        <v>183</v>
      </c>
      <c r="C100" s="61">
        <v>2021</v>
      </c>
      <c r="D100" s="17">
        <v>1.43</v>
      </c>
      <c r="E100" s="74" t="s">
        <v>90</v>
      </c>
      <c r="F100" s="75" t="s">
        <v>90</v>
      </c>
      <c r="G100" s="70">
        <f t="shared" si="24"/>
        <v>0.10459491849361911</v>
      </c>
      <c r="H100" s="71">
        <f t="shared" si="25"/>
        <v>0.105</v>
      </c>
      <c r="I100" s="72">
        <f t="shared" si="26"/>
        <v>0.7</v>
      </c>
      <c r="J100" s="73">
        <f t="shared" si="27"/>
        <v>4</v>
      </c>
    </row>
    <row r="101" spans="1:10" ht="13.4" customHeight="1" thickBot="1">
      <c r="A101" s="145" t="s">
        <v>181</v>
      </c>
      <c r="B101" s="151" t="s">
        <v>184</v>
      </c>
      <c r="C101" s="61">
        <v>2021</v>
      </c>
      <c r="D101" s="17">
        <v>1.43</v>
      </c>
      <c r="E101" s="74" t="s">
        <v>90</v>
      </c>
      <c r="F101" s="75" t="s">
        <v>90</v>
      </c>
      <c r="G101" s="70">
        <f t="shared" si="24"/>
        <v>0.10459491849361911</v>
      </c>
      <c r="H101" s="71">
        <f t="shared" si="25"/>
        <v>0.105</v>
      </c>
      <c r="I101" s="72">
        <f t="shared" si="26"/>
        <v>0.7</v>
      </c>
      <c r="J101" s="73">
        <f t="shared" si="27"/>
        <v>4</v>
      </c>
    </row>
    <row r="102" spans="1:10" ht="13.4" customHeight="1" thickBot="1">
      <c r="A102" s="145" t="s">
        <v>181</v>
      </c>
      <c r="B102" s="151" t="s">
        <v>185</v>
      </c>
      <c r="C102" s="61">
        <v>2021</v>
      </c>
      <c r="D102" s="17">
        <v>1.43</v>
      </c>
      <c r="E102" s="74" t="s">
        <v>90</v>
      </c>
      <c r="F102" s="75" t="s">
        <v>90</v>
      </c>
      <c r="G102" s="70">
        <f t="shared" si="24"/>
        <v>0.10459491849361911</v>
      </c>
      <c r="H102" s="71">
        <f t="shared" si="25"/>
        <v>0.105</v>
      </c>
      <c r="I102" s="72">
        <f t="shared" si="26"/>
        <v>0.7</v>
      </c>
      <c r="J102" s="73">
        <f t="shared" si="27"/>
        <v>4</v>
      </c>
    </row>
    <row r="103" spans="1:10" ht="13.4" customHeight="1" thickBot="1">
      <c r="A103" s="143" t="s">
        <v>181</v>
      </c>
      <c r="B103" s="144" t="s">
        <v>186</v>
      </c>
      <c r="C103" s="61">
        <v>2021</v>
      </c>
      <c r="D103" s="74">
        <v>1.42</v>
      </c>
      <c r="E103" s="74" t="s">
        <v>90</v>
      </c>
      <c r="F103" s="74" t="s">
        <v>90</v>
      </c>
      <c r="G103" s="70">
        <f t="shared" si="24"/>
        <v>0.10669807295458973</v>
      </c>
      <c r="H103" s="71">
        <f t="shared" si="25"/>
        <v>0.107</v>
      </c>
      <c r="I103" s="72">
        <f t="shared" si="26"/>
        <v>0.71</v>
      </c>
      <c r="J103" s="73">
        <f t="shared" si="27"/>
        <v>4</v>
      </c>
    </row>
    <row r="104" spans="1:10" ht="12.75" customHeight="1">
      <c r="A104" s="143" t="s">
        <v>181</v>
      </c>
      <c r="B104" s="144" t="s">
        <v>187</v>
      </c>
      <c r="C104" s="61">
        <v>2021</v>
      </c>
      <c r="D104" s="74">
        <v>1.42</v>
      </c>
      <c r="E104" s="74" t="s">
        <v>90</v>
      </c>
      <c r="F104" s="74" t="s">
        <v>90</v>
      </c>
      <c r="G104" s="70">
        <f t="shared" si="24"/>
        <v>0.10669807295458973</v>
      </c>
      <c r="H104" s="71">
        <f t="shared" si="25"/>
        <v>0.107</v>
      </c>
      <c r="I104" s="72">
        <f t="shared" si="26"/>
        <v>0.71</v>
      </c>
      <c r="J104" s="73">
        <f t="shared" si="27"/>
        <v>4</v>
      </c>
    </row>
    <row r="105" spans="1:10" ht="13.4" customHeight="1" thickBot="1">
      <c r="A105" s="143" t="s">
        <v>181</v>
      </c>
      <c r="B105" s="144" t="s">
        <v>253</v>
      </c>
      <c r="C105" s="77">
        <v>2021</v>
      </c>
      <c r="D105" s="74">
        <v>1.42</v>
      </c>
      <c r="E105" s="74" t="s">
        <v>90</v>
      </c>
      <c r="F105" s="74" t="s">
        <v>90</v>
      </c>
      <c r="G105" s="70">
        <f t="shared" si="24"/>
        <v>0.10669807295458973</v>
      </c>
      <c r="H105" s="71">
        <f t="shared" si="25"/>
        <v>0.107</v>
      </c>
      <c r="I105" s="72">
        <f t="shared" si="26"/>
        <v>0.71</v>
      </c>
      <c r="J105" s="73">
        <f t="shared" si="27"/>
        <v>4</v>
      </c>
    </row>
    <row r="106" spans="1:10" ht="13.4" customHeight="1" thickBot="1">
      <c r="A106" s="143" t="s">
        <v>181</v>
      </c>
      <c r="B106" s="144" t="s">
        <v>188</v>
      </c>
      <c r="C106" s="61">
        <v>2021</v>
      </c>
      <c r="D106" s="74">
        <v>1.3</v>
      </c>
      <c r="E106" s="74" t="s">
        <v>89</v>
      </c>
      <c r="F106" s="74" t="s">
        <v>90</v>
      </c>
      <c r="G106" s="70">
        <f t="shared" si="24"/>
        <v>0.13963526332187839</v>
      </c>
      <c r="H106" s="71">
        <f t="shared" si="25"/>
        <v>0.14000000000000001</v>
      </c>
      <c r="I106" s="72">
        <f t="shared" si="26"/>
        <v>0.93</v>
      </c>
      <c r="J106" s="73">
        <f t="shared" si="27"/>
        <v>4</v>
      </c>
    </row>
    <row r="107" spans="1:10" ht="13.4" customHeight="1">
      <c r="A107" s="143" t="s">
        <v>181</v>
      </c>
      <c r="B107" s="144" t="s">
        <v>189</v>
      </c>
      <c r="C107" s="61">
        <v>2021</v>
      </c>
      <c r="D107" s="74">
        <v>1.34</v>
      </c>
      <c r="E107" s="74" t="s">
        <v>89</v>
      </c>
      <c r="F107" s="74" t="s">
        <v>90</v>
      </c>
      <c r="G107" s="70">
        <f t="shared" si="24"/>
        <v>0.126783553838866</v>
      </c>
      <c r="H107" s="71">
        <f t="shared" si="25"/>
        <v>0.127</v>
      </c>
      <c r="I107" s="72">
        <f t="shared" si="26"/>
        <v>0.85</v>
      </c>
      <c r="J107" s="73">
        <f t="shared" si="27"/>
        <v>4</v>
      </c>
    </row>
    <row r="108" spans="1:10" ht="13.4" customHeight="1">
      <c r="A108" s="139" t="s">
        <v>190</v>
      </c>
      <c r="B108" s="140" t="s">
        <v>329</v>
      </c>
      <c r="C108" s="77">
        <v>2021</v>
      </c>
      <c r="D108" s="74">
        <v>1.42</v>
      </c>
      <c r="E108" s="17" t="s">
        <v>90</v>
      </c>
      <c r="F108" s="17" t="s">
        <v>90</v>
      </c>
      <c r="G108" s="70">
        <f t="shared" si="24"/>
        <v>0.10669807295458973</v>
      </c>
      <c r="H108" s="71">
        <f t="shared" si="25"/>
        <v>0.107</v>
      </c>
      <c r="I108" s="72">
        <f t="shared" si="26"/>
        <v>0.71</v>
      </c>
      <c r="J108" s="73">
        <f t="shared" si="27"/>
        <v>4</v>
      </c>
    </row>
  </sheetData>
  <phoneticPr fontId="3" type="noConversion"/>
  <pageMargins left="0.25" right="0.2" top="0.25" bottom="0.25" header="0.3" footer="0.3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Y147"/>
  <sheetViews>
    <sheetView workbookViewId="0">
      <pane xSplit="6" ySplit="2" topLeftCell="AL21" activePane="bottomRight" state="frozen"/>
      <selection activeCell="F117" sqref="F117"/>
      <selection pane="topRight" activeCell="F117" sqref="F117"/>
      <selection pane="bottomLeft" activeCell="F117" sqref="F117"/>
      <selection pane="bottomRight" activeCell="A30" sqref="A30:XFD39"/>
    </sheetView>
  </sheetViews>
  <sheetFormatPr defaultColWidth="9.1796875" defaultRowHeight="13"/>
  <cols>
    <col min="1" max="1" width="8.453125" style="114" customWidth="1"/>
    <col min="2" max="2" width="9.54296875" style="114" bestFit="1" customWidth="1"/>
    <col min="3" max="3" width="13.54296875" style="233" bestFit="1" customWidth="1"/>
    <col min="4" max="4" width="36.54296875" style="233" bestFit="1" customWidth="1"/>
    <col min="5" max="5" width="7.453125" style="233" customWidth="1"/>
    <col min="6" max="6" width="8.453125" style="233" customWidth="1"/>
    <col min="7" max="7" width="6.54296875" style="240" bestFit="1" customWidth="1"/>
    <col min="8" max="8" width="4.81640625" style="240" bestFit="1" customWidth="1"/>
    <col min="9" max="9" width="9.54296875" style="240" customWidth="1"/>
    <col min="10" max="10" width="10.1796875" style="240" customWidth="1"/>
    <col min="11" max="11" width="8.54296875" style="240" customWidth="1"/>
    <col min="12" max="12" width="8.1796875" style="240" bestFit="1" customWidth="1"/>
    <col min="13" max="13" width="8.54296875" style="240" customWidth="1"/>
    <col min="14" max="14" width="8.54296875" style="240" bestFit="1" customWidth="1"/>
    <col min="15" max="15" width="6.54296875" style="240" bestFit="1" customWidth="1"/>
    <col min="16" max="16" width="4.81640625" style="240" bestFit="1" customWidth="1"/>
    <col min="17" max="17" width="8.54296875" style="240" customWidth="1"/>
    <col min="18" max="18" width="8.54296875" style="240" bestFit="1" customWidth="1"/>
    <col min="19" max="19" width="9.1796875" style="240" customWidth="1"/>
    <col min="20" max="20" width="8.1796875" style="240" bestFit="1" customWidth="1"/>
    <col min="21" max="21" width="7.54296875" style="240" bestFit="1" customWidth="1"/>
    <col min="22" max="22" width="8.54296875" style="240" customWidth="1"/>
    <col min="23" max="23" width="7.54296875" style="235" bestFit="1" customWidth="1"/>
    <col min="24" max="24" width="5.54296875" style="235" bestFit="1" customWidth="1"/>
    <col min="25" max="25" width="10.54296875" style="235" bestFit="1" customWidth="1"/>
    <col min="26" max="26" width="11.54296875" style="235" bestFit="1" customWidth="1"/>
    <col min="27" max="27" width="7.453125" style="235" customWidth="1"/>
    <col min="28" max="28" width="7.54296875" style="235" bestFit="1" customWidth="1"/>
    <col min="29" max="29" width="7.54296875" style="68" bestFit="1" customWidth="1"/>
    <col min="30" max="31" width="9.1796875" style="68" bestFit="1" customWidth="1"/>
    <col min="32" max="32" width="8.1796875" style="68" bestFit="1" customWidth="1"/>
    <col min="33" max="33" width="7.54296875" style="68" bestFit="1" customWidth="1"/>
    <col min="34" max="34" width="5.1796875" style="68" bestFit="1" customWidth="1"/>
    <col min="35" max="35" width="10.54296875" style="68" bestFit="1" customWidth="1"/>
    <col min="36" max="36" width="11.54296875" style="68" bestFit="1" customWidth="1"/>
    <col min="37" max="37" width="7.1796875" style="68" bestFit="1" customWidth="1"/>
    <col min="38" max="39" width="7.54296875" style="68" bestFit="1" customWidth="1"/>
    <col min="40" max="41" width="9.1796875" style="68" bestFit="1" customWidth="1"/>
    <col min="42" max="42" width="8.1796875" style="68" bestFit="1" customWidth="1"/>
    <col min="43" max="43" width="7.54296875" style="68" customWidth="1"/>
    <col min="44" max="44" width="9.54296875" style="68" bestFit="1" customWidth="1"/>
    <col min="45" max="45" width="7.54296875" style="68" bestFit="1" customWidth="1"/>
    <col min="46" max="46" width="5.54296875" style="235" bestFit="1" customWidth="1"/>
    <col min="47" max="47" width="9.54296875" style="235" bestFit="1" customWidth="1"/>
    <col min="48" max="48" width="5.54296875" style="235" bestFit="1" customWidth="1"/>
    <col min="49" max="49" width="5.54296875" style="236" bestFit="1" customWidth="1"/>
    <col min="50" max="50" width="9.54296875" style="236" bestFit="1" customWidth="1"/>
    <col min="51" max="51" width="5.54296875" style="237" bestFit="1" customWidth="1"/>
    <col min="52" max="16384" width="9.1796875" style="68"/>
  </cols>
  <sheetData>
    <row r="1" spans="1:51" s="203" customFormat="1" ht="13.5" thickBot="1">
      <c r="A1" s="196"/>
      <c r="B1" s="123"/>
      <c r="C1" s="197"/>
      <c r="D1" s="197"/>
      <c r="E1" s="198"/>
      <c r="F1" s="198"/>
      <c r="G1" s="247" t="s">
        <v>27</v>
      </c>
      <c r="H1" s="248"/>
      <c r="I1" s="248"/>
      <c r="J1" s="248"/>
      <c r="K1" s="248"/>
      <c r="L1" s="248"/>
      <c r="M1" s="248"/>
      <c r="N1" s="249"/>
      <c r="O1" s="247" t="s">
        <v>28</v>
      </c>
      <c r="P1" s="248"/>
      <c r="Q1" s="248"/>
      <c r="R1" s="248"/>
      <c r="S1" s="248"/>
      <c r="T1" s="248"/>
      <c r="U1" s="248"/>
      <c r="V1" s="249"/>
      <c r="W1" s="250" t="s">
        <v>29</v>
      </c>
      <c r="X1" s="251"/>
      <c r="Y1" s="251"/>
      <c r="Z1" s="251"/>
      <c r="AA1" s="251"/>
      <c r="AB1" s="251"/>
      <c r="AC1" s="251"/>
      <c r="AD1" s="251"/>
      <c r="AE1" s="251"/>
      <c r="AF1" s="252"/>
      <c r="AG1" s="250" t="s">
        <v>30</v>
      </c>
      <c r="AH1" s="251"/>
      <c r="AI1" s="251"/>
      <c r="AJ1" s="251"/>
      <c r="AK1" s="251"/>
      <c r="AL1" s="251"/>
      <c r="AM1" s="251"/>
      <c r="AN1" s="251"/>
      <c r="AO1" s="251"/>
      <c r="AP1" s="252"/>
      <c r="AQ1" s="196" t="s">
        <v>13</v>
      </c>
      <c r="AR1" s="123" t="s">
        <v>16</v>
      </c>
      <c r="AS1" s="199" t="s">
        <v>9</v>
      </c>
      <c r="AT1" s="200" t="s">
        <v>13</v>
      </c>
      <c r="AU1" s="36" t="s">
        <v>16</v>
      </c>
      <c r="AV1" s="37" t="s">
        <v>50</v>
      </c>
      <c r="AW1" s="201" t="s">
        <v>13</v>
      </c>
      <c r="AX1" s="40" t="s">
        <v>16</v>
      </c>
      <c r="AY1" s="202" t="s">
        <v>50</v>
      </c>
    </row>
    <row r="2" spans="1:51" s="7" customFormat="1" ht="32.5" thickBot="1">
      <c r="A2" s="50" t="s">
        <v>26</v>
      </c>
      <c r="B2" s="204" t="s">
        <v>82</v>
      </c>
      <c r="C2" s="50" t="s">
        <v>18</v>
      </c>
      <c r="D2" s="55" t="s">
        <v>19</v>
      </c>
      <c r="E2" s="204" t="s">
        <v>74</v>
      </c>
      <c r="F2" s="56" t="s">
        <v>20</v>
      </c>
      <c r="G2" s="205" t="s">
        <v>24</v>
      </c>
      <c r="H2" s="206" t="s">
        <v>0</v>
      </c>
      <c r="I2" s="207" t="s">
        <v>33</v>
      </c>
      <c r="J2" s="207" t="s">
        <v>60</v>
      </c>
      <c r="K2" s="207" t="s">
        <v>34</v>
      </c>
      <c r="L2" s="207" t="s">
        <v>35</v>
      </c>
      <c r="M2" s="207" t="s">
        <v>36</v>
      </c>
      <c r="N2" s="208" t="s">
        <v>37</v>
      </c>
      <c r="O2" s="205" t="s">
        <v>24</v>
      </c>
      <c r="P2" s="206" t="s">
        <v>0</v>
      </c>
      <c r="Q2" s="207" t="s">
        <v>33</v>
      </c>
      <c r="R2" s="207" t="s">
        <v>60</v>
      </c>
      <c r="S2" s="207" t="s">
        <v>34</v>
      </c>
      <c r="T2" s="207" t="s">
        <v>35</v>
      </c>
      <c r="U2" s="207" t="s">
        <v>36</v>
      </c>
      <c r="V2" s="208" t="s">
        <v>37</v>
      </c>
      <c r="W2" s="209" t="s">
        <v>25</v>
      </c>
      <c r="X2" s="210" t="s">
        <v>2</v>
      </c>
      <c r="Y2" s="33" t="s">
        <v>5</v>
      </c>
      <c r="Z2" s="33" t="s">
        <v>61</v>
      </c>
      <c r="AA2" s="210" t="s">
        <v>6</v>
      </c>
      <c r="AB2" s="33" t="s">
        <v>3</v>
      </c>
      <c r="AC2" s="211" t="s">
        <v>3</v>
      </c>
      <c r="AD2" s="211" t="s">
        <v>22</v>
      </c>
      <c r="AE2" s="211" t="s">
        <v>23</v>
      </c>
      <c r="AF2" s="212" t="s">
        <v>4</v>
      </c>
      <c r="AG2" s="205" t="s">
        <v>25</v>
      </c>
      <c r="AH2" s="206" t="s">
        <v>2</v>
      </c>
      <c r="AI2" s="206" t="s">
        <v>5</v>
      </c>
      <c r="AJ2" s="206" t="s">
        <v>62</v>
      </c>
      <c r="AK2" s="206" t="s">
        <v>6</v>
      </c>
      <c r="AL2" s="206" t="s">
        <v>3</v>
      </c>
      <c r="AM2" s="206" t="s">
        <v>3</v>
      </c>
      <c r="AN2" s="206" t="s">
        <v>22</v>
      </c>
      <c r="AO2" s="206" t="s">
        <v>23</v>
      </c>
      <c r="AP2" s="213" t="s">
        <v>4</v>
      </c>
      <c r="AQ2" s="50" t="s">
        <v>7</v>
      </c>
      <c r="AR2" s="55" t="s">
        <v>8</v>
      </c>
      <c r="AS2" s="56" t="s">
        <v>8</v>
      </c>
      <c r="AT2" s="214" t="s">
        <v>63</v>
      </c>
      <c r="AU2" s="189" t="s">
        <v>63</v>
      </c>
      <c r="AV2" s="38" t="s">
        <v>63</v>
      </c>
      <c r="AW2" s="190" t="s">
        <v>44</v>
      </c>
      <c r="AX2" s="191" t="s">
        <v>44</v>
      </c>
      <c r="AY2" s="215" t="s">
        <v>31</v>
      </c>
    </row>
    <row r="3" spans="1:51" ht="13.4" customHeight="1">
      <c r="A3" s="147">
        <v>11356</v>
      </c>
      <c r="B3" s="75" t="s">
        <v>267</v>
      </c>
      <c r="C3" s="216" t="str">
        <f>Rollover!A3</f>
        <v>Acura</v>
      </c>
      <c r="D3" s="217" t="str">
        <f>Rollover!B3</f>
        <v>TLX 4DR FWD</v>
      </c>
      <c r="E3" s="130" t="s">
        <v>92</v>
      </c>
      <c r="F3" s="218">
        <f>Rollover!C3</f>
        <v>2021</v>
      </c>
      <c r="G3" s="10">
        <v>142.90299999999999</v>
      </c>
      <c r="H3" s="11">
        <v>0.2</v>
      </c>
      <c r="I3" s="11">
        <v>778.44</v>
      </c>
      <c r="J3" s="11">
        <v>126.116</v>
      </c>
      <c r="K3" s="11">
        <v>23.954000000000001</v>
      </c>
      <c r="L3" s="11">
        <v>36.1</v>
      </c>
      <c r="M3" s="11">
        <v>1147.2159999999999</v>
      </c>
      <c r="N3" s="12">
        <v>1187.337</v>
      </c>
      <c r="O3" s="10">
        <v>358.28899999999999</v>
      </c>
      <c r="P3" s="11">
        <v>0.318</v>
      </c>
      <c r="Q3" s="11">
        <v>829.42100000000005</v>
      </c>
      <c r="R3" s="11">
        <v>295.286</v>
      </c>
      <c r="S3" s="11">
        <v>15.859</v>
      </c>
      <c r="T3" s="11">
        <v>41.253999999999998</v>
      </c>
      <c r="U3" s="11">
        <v>1850.423</v>
      </c>
      <c r="V3" s="12">
        <v>2106.3679999999999</v>
      </c>
      <c r="W3" s="219">
        <f t="shared" ref="W3:W25" si="0">NORMDIST(LN(G3),7.45231,0.73998,1)</f>
        <v>3.8250986425030647E-4</v>
      </c>
      <c r="X3" s="6">
        <f t="shared" ref="X3:X25" si="1">1/(1+EXP(3.2269-1.9688*H3))</f>
        <v>5.5559403980248209E-2</v>
      </c>
      <c r="Y3" s="6">
        <f t="shared" ref="Y3:Y25" si="2">1/(1+EXP(10.9745-2.375*I3/1000))</f>
        <v>1.0882017311230366E-4</v>
      </c>
      <c r="Z3" s="6">
        <f t="shared" ref="Z3:Z25" si="3">1/(1+EXP(10.9745-2.375*J3/1000))</f>
        <v>2.311572084179076E-5</v>
      </c>
      <c r="AA3" s="6">
        <f t="shared" ref="AA3:AA25" si="4">MAX(X3,Y3,Z3)</f>
        <v>5.5559403980248209E-2</v>
      </c>
      <c r="AB3" s="6">
        <f t="shared" ref="AB3:AB25" si="5">1/(1+EXP(12.597-0.05861*35-1.568*(K3^0.4612)))</f>
        <v>2.2727471909517509E-2</v>
      </c>
      <c r="AC3" s="6">
        <f t="shared" ref="AC3:AC25" si="6">AB3</f>
        <v>2.2727471909517509E-2</v>
      </c>
      <c r="AD3" s="6">
        <f t="shared" ref="AD3:AD25" si="7">1/(1+EXP(5.7949-0.5196*M3/1000))</f>
        <v>5.4928143556197797E-3</v>
      </c>
      <c r="AE3" s="6">
        <f t="shared" ref="AE3:AE25" si="8">1/(1+EXP(5.7949-0.5196*N3/1000))</f>
        <v>5.607875368709026E-3</v>
      </c>
      <c r="AF3" s="25">
        <f t="shared" ref="AF3:AF25" si="9">MAX(AD3,AE3)</f>
        <v>5.607875368709026E-3</v>
      </c>
      <c r="AG3" s="24">
        <f t="shared" ref="AG3:AG25" si="10">NORMDIST(LN(O3),7.45231,0.73998,1)</f>
        <v>1.6877348515238557E-2</v>
      </c>
      <c r="AH3" s="6">
        <f t="shared" ref="AH3:AH25" si="11">1/(1+EXP(3.2269-1.9688*P3))</f>
        <v>6.9085562279253956E-2</v>
      </c>
      <c r="AI3" s="6">
        <f t="shared" ref="AI3:AI25" si="12">1/(1+EXP(10.958-3.77*Q3/1000))</f>
        <v>3.9703745116768935E-4</v>
      </c>
      <c r="AJ3" s="6">
        <f t="shared" ref="AJ3:AJ25" si="13">1/(1+EXP(10.958-3.77*R3/1000))</f>
        <v>5.3020877743821511E-5</v>
      </c>
      <c r="AK3" s="6">
        <f t="shared" ref="AK3:AK25" si="14">MAX(AH3,AI3,AJ3)</f>
        <v>6.9085562279253956E-2</v>
      </c>
      <c r="AL3" s="6">
        <f t="shared" ref="AL3:AL25" si="15">1/(1+EXP(12.597-0.05861*35-1.568*((S3/0.817)^0.4612)))</f>
        <v>1.2269867136322551E-2</v>
      </c>
      <c r="AM3" s="6">
        <f t="shared" ref="AM3:AM25" si="16">AL3</f>
        <v>1.2269867136322551E-2</v>
      </c>
      <c r="AN3" s="6">
        <f t="shared" ref="AN3:AN25" si="17">1/(1+EXP(5.7949-0.7619*U3/1000))</f>
        <v>1.2308714027125908E-2</v>
      </c>
      <c r="AO3" s="6">
        <f t="shared" ref="AO3:AO25" si="18">1/(1+EXP(5.7949-0.7619*V3/1000))</f>
        <v>1.4919442105626863E-2</v>
      </c>
      <c r="AP3" s="25">
        <f t="shared" ref="AP3:AP25" si="19">MAX(AN3,AO3)</f>
        <v>1.4919442105626863E-2</v>
      </c>
      <c r="AQ3" s="24">
        <f t="shared" ref="AQ3:AQ25" si="20">ROUND(1-(1-W3)*(1-AA3)*(1-AC3)*(1-AF3),3)</f>
        <v>8.3000000000000004E-2</v>
      </c>
      <c r="AR3" s="6">
        <f t="shared" ref="AR3:AR25" si="21">ROUND(1-(1-AG3)*(1-AK3)*(1-AM3)*(1-AP3),3)</f>
        <v>0.11</v>
      </c>
      <c r="AS3" s="25">
        <f t="shared" ref="AS3:AS25" si="22">ROUND(AVERAGE(AR3,AQ3),3)</f>
        <v>9.7000000000000003E-2</v>
      </c>
      <c r="AT3" s="220">
        <f t="shared" ref="AT3:AT25" si="23">ROUND(AQ3/0.15,2)</f>
        <v>0.55000000000000004</v>
      </c>
      <c r="AU3" s="221">
        <f t="shared" ref="AU3:AU25" si="24">ROUND(AR3/0.15,2)</f>
        <v>0.73</v>
      </c>
      <c r="AV3" s="222">
        <f t="shared" ref="AV3:AV25" si="25">ROUND(AS3/0.15,2)</f>
        <v>0.65</v>
      </c>
      <c r="AW3" s="223">
        <f t="shared" ref="AW3:AW25" si="26">IF(AT3&lt;0.67,5,IF(AT3&lt;1,4,IF(AT3&lt;1.33,3,IF(AT3&lt;2.67,2,1))))</f>
        <v>5</v>
      </c>
      <c r="AX3" s="107">
        <f t="shared" ref="AX3:AX25" si="27">IF(AU3&lt;0.67,5,IF(AU3&lt;1,4,IF(AU3&lt;1.33,3,IF(AU3&lt;2.67,2,1))))</f>
        <v>4</v>
      </c>
      <c r="AY3" s="224">
        <f t="shared" ref="AY3:AY25" si="28">IF(AV3&lt;0.67,5,IF(AV3&lt;1,4,IF(AV3&lt;1.33,3,IF(AV3&lt;2.67,2,1))))</f>
        <v>5</v>
      </c>
    </row>
    <row r="4" spans="1:51" ht="13.4" customHeight="1">
      <c r="A4" s="147">
        <v>11356</v>
      </c>
      <c r="B4" s="75" t="s">
        <v>267</v>
      </c>
      <c r="C4" s="216" t="str">
        <f>Rollover!A4</f>
        <v>Acura</v>
      </c>
      <c r="D4" s="217" t="str">
        <f>Rollover!B4</f>
        <v>TLX 4DR AWD</v>
      </c>
      <c r="E4" s="130" t="s">
        <v>92</v>
      </c>
      <c r="F4" s="218">
        <f>Rollover!C4</f>
        <v>2021</v>
      </c>
      <c r="G4" s="10">
        <v>142.90299999999999</v>
      </c>
      <c r="H4" s="11">
        <v>0.2</v>
      </c>
      <c r="I4" s="11">
        <v>778.44</v>
      </c>
      <c r="J4" s="11">
        <v>126.116</v>
      </c>
      <c r="K4" s="11">
        <v>23.954000000000001</v>
      </c>
      <c r="L4" s="11">
        <v>36.1</v>
      </c>
      <c r="M4" s="11">
        <v>1147.2159999999999</v>
      </c>
      <c r="N4" s="12">
        <v>1187.337</v>
      </c>
      <c r="O4" s="10">
        <v>358.28899999999999</v>
      </c>
      <c r="P4" s="11">
        <v>0.318</v>
      </c>
      <c r="Q4" s="11">
        <v>829.42100000000005</v>
      </c>
      <c r="R4" s="11">
        <v>295.286</v>
      </c>
      <c r="S4" s="11">
        <v>15.859</v>
      </c>
      <c r="T4" s="11">
        <v>41.253999999999998</v>
      </c>
      <c r="U4" s="11">
        <v>1850.423</v>
      </c>
      <c r="V4" s="12">
        <v>2106.3679999999999</v>
      </c>
      <c r="W4" s="219">
        <f t="shared" si="0"/>
        <v>3.8250986425030647E-4</v>
      </c>
      <c r="X4" s="6">
        <f t="shared" si="1"/>
        <v>5.5559403980248209E-2</v>
      </c>
      <c r="Y4" s="6">
        <f t="shared" si="2"/>
        <v>1.0882017311230366E-4</v>
      </c>
      <c r="Z4" s="6">
        <f t="shared" si="3"/>
        <v>2.311572084179076E-5</v>
      </c>
      <c r="AA4" s="6">
        <f t="shared" si="4"/>
        <v>5.5559403980248209E-2</v>
      </c>
      <c r="AB4" s="6">
        <f t="shared" si="5"/>
        <v>2.2727471909517509E-2</v>
      </c>
      <c r="AC4" s="6">
        <f t="shared" si="6"/>
        <v>2.2727471909517509E-2</v>
      </c>
      <c r="AD4" s="6">
        <f t="shared" si="7"/>
        <v>5.4928143556197797E-3</v>
      </c>
      <c r="AE4" s="6">
        <f t="shared" si="8"/>
        <v>5.607875368709026E-3</v>
      </c>
      <c r="AF4" s="25">
        <f t="shared" si="9"/>
        <v>5.607875368709026E-3</v>
      </c>
      <c r="AG4" s="24">
        <f t="shared" si="10"/>
        <v>1.6877348515238557E-2</v>
      </c>
      <c r="AH4" s="6">
        <f t="shared" si="11"/>
        <v>6.9085562279253956E-2</v>
      </c>
      <c r="AI4" s="6">
        <f t="shared" si="12"/>
        <v>3.9703745116768935E-4</v>
      </c>
      <c r="AJ4" s="6">
        <f t="shared" si="13"/>
        <v>5.3020877743821511E-5</v>
      </c>
      <c r="AK4" s="6">
        <f t="shared" si="14"/>
        <v>6.9085562279253956E-2</v>
      </c>
      <c r="AL4" s="6">
        <f t="shared" si="15"/>
        <v>1.2269867136322551E-2</v>
      </c>
      <c r="AM4" s="6">
        <f t="shared" si="16"/>
        <v>1.2269867136322551E-2</v>
      </c>
      <c r="AN4" s="6">
        <f t="shared" si="17"/>
        <v>1.2308714027125908E-2</v>
      </c>
      <c r="AO4" s="6">
        <f t="shared" si="18"/>
        <v>1.4919442105626863E-2</v>
      </c>
      <c r="AP4" s="25">
        <f t="shared" si="19"/>
        <v>1.4919442105626863E-2</v>
      </c>
      <c r="AQ4" s="24">
        <f t="shared" si="20"/>
        <v>8.3000000000000004E-2</v>
      </c>
      <c r="AR4" s="6">
        <f t="shared" si="21"/>
        <v>0.11</v>
      </c>
      <c r="AS4" s="25">
        <f t="shared" si="22"/>
        <v>9.7000000000000003E-2</v>
      </c>
      <c r="AT4" s="26">
        <f t="shared" si="23"/>
        <v>0.55000000000000004</v>
      </c>
      <c r="AU4" s="131">
        <f t="shared" si="24"/>
        <v>0.73</v>
      </c>
      <c r="AV4" s="27">
        <f t="shared" si="25"/>
        <v>0.65</v>
      </c>
      <c r="AW4" s="223">
        <f t="shared" si="26"/>
        <v>5</v>
      </c>
      <c r="AX4" s="107">
        <f t="shared" si="27"/>
        <v>4</v>
      </c>
      <c r="AY4" s="224">
        <f t="shared" si="28"/>
        <v>5</v>
      </c>
    </row>
    <row r="5" spans="1:51" ht="13.4" customHeight="1">
      <c r="A5" s="147">
        <v>11571</v>
      </c>
      <c r="B5" s="75" t="s">
        <v>308</v>
      </c>
      <c r="C5" s="216" t="str">
        <f>Rollover!A5</f>
        <v>BMW</v>
      </c>
      <c r="D5" s="217" t="str">
        <f>Rollover!B5</f>
        <v>3 Series 4DR RWD</v>
      </c>
      <c r="E5" s="130" t="s">
        <v>205</v>
      </c>
      <c r="F5" s="218">
        <f>Rollover!C5</f>
        <v>2021</v>
      </c>
      <c r="G5" s="10">
        <v>145.434</v>
      </c>
      <c r="H5" s="11">
        <v>0.23300000000000001</v>
      </c>
      <c r="I5" s="11">
        <v>922.30499999999995</v>
      </c>
      <c r="J5" s="11">
        <v>140.226</v>
      </c>
      <c r="K5" s="11">
        <v>27.7</v>
      </c>
      <c r="L5" s="11">
        <v>43.381</v>
      </c>
      <c r="M5" s="11">
        <v>895.03599999999994</v>
      </c>
      <c r="N5" s="12">
        <v>1022.255</v>
      </c>
      <c r="O5" s="10">
        <v>251.84399999999999</v>
      </c>
      <c r="P5" s="11">
        <v>0.32800000000000001</v>
      </c>
      <c r="Q5" s="11">
        <v>755.02</v>
      </c>
      <c r="R5" s="11">
        <v>331.262</v>
      </c>
      <c r="S5" s="11">
        <v>13.571</v>
      </c>
      <c r="T5" s="11">
        <v>42.470999999999997</v>
      </c>
      <c r="U5" s="11">
        <v>887.55100000000004</v>
      </c>
      <c r="V5" s="12">
        <v>1502.673</v>
      </c>
      <c r="W5" s="219">
        <f t="shared" si="0"/>
        <v>4.1674775272992551E-4</v>
      </c>
      <c r="X5" s="6">
        <f t="shared" si="1"/>
        <v>5.906866421741043E-2</v>
      </c>
      <c r="Y5" s="6">
        <f t="shared" si="2"/>
        <v>1.5313682218355632E-4</v>
      </c>
      <c r="Z5" s="6">
        <f t="shared" si="3"/>
        <v>2.3903464443183749E-5</v>
      </c>
      <c r="AA5" s="6">
        <f t="shared" si="4"/>
        <v>5.906866421741043E-2</v>
      </c>
      <c r="AB5" s="6">
        <f t="shared" si="5"/>
        <v>3.5881965944392441E-2</v>
      </c>
      <c r="AC5" s="6">
        <f t="shared" si="6"/>
        <v>3.5881965944392441E-2</v>
      </c>
      <c r="AD5" s="6">
        <f t="shared" si="7"/>
        <v>4.8214891592492414E-3</v>
      </c>
      <c r="AE5" s="6">
        <f t="shared" si="8"/>
        <v>5.1492774113421997E-3</v>
      </c>
      <c r="AF5" s="25">
        <f t="shared" si="9"/>
        <v>5.1492774113421997E-3</v>
      </c>
      <c r="AG5" s="24">
        <f t="shared" si="10"/>
        <v>4.6694151333487744E-3</v>
      </c>
      <c r="AH5" s="6">
        <f t="shared" si="11"/>
        <v>7.0362544115245063E-2</v>
      </c>
      <c r="AI5" s="6">
        <f t="shared" si="12"/>
        <v>2.999560478992676E-4</v>
      </c>
      <c r="AJ5" s="6">
        <f t="shared" si="13"/>
        <v>6.0722091290007914E-5</v>
      </c>
      <c r="AK5" s="6">
        <f t="shared" si="14"/>
        <v>7.0362544115245063E-2</v>
      </c>
      <c r="AL5" s="6">
        <f t="shared" si="15"/>
        <v>8.0405444576124516E-3</v>
      </c>
      <c r="AM5" s="6">
        <f t="shared" si="16"/>
        <v>8.0405444576124516E-3</v>
      </c>
      <c r="AN5" s="6">
        <f t="shared" si="17"/>
        <v>5.9483523876675297E-3</v>
      </c>
      <c r="AO5" s="6">
        <f t="shared" si="18"/>
        <v>9.4709174853329775E-3</v>
      </c>
      <c r="AP5" s="25">
        <f t="shared" si="19"/>
        <v>9.4709174853329775E-3</v>
      </c>
      <c r="AQ5" s="24">
        <f t="shared" si="20"/>
        <v>9.8000000000000004E-2</v>
      </c>
      <c r="AR5" s="6">
        <f t="shared" si="21"/>
        <v>9.0999999999999998E-2</v>
      </c>
      <c r="AS5" s="25">
        <f t="shared" si="22"/>
        <v>9.5000000000000001E-2</v>
      </c>
      <c r="AT5" s="26">
        <f t="shared" si="23"/>
        <v>0.65</v>
      </c>
      <c r="AU5" s="131">
        <f t="shared" si="24"/>
        <v>0.61</v>
      </c>
      <c r="AV5" s="27">
        <f t="shared" si="25"/>
        <v>0.63</v>
      </c>
      <c r="AW5" s="223">
        <f t="shared" si="26"/>
        <v>5</v>
      </c>
      <c r="AX5" s="107">
        <f t="shared" si="27"/>
        <v>5</v>
      </c>
      <c r="AY5" s="224">
        <f t="shared" si="28"/>
        <v>5</v>
      </c>
    </row>
    <row r="6" spans="1:51" ht="13.4" customHeight="1">
      <c r="A6" s="147">
        <v>11571</v>
      </c>
      <c r="B6" s="75" t="s">
        <v>308</v>
      </c>
      <c r="C6" s="216" t="str">
        <f>Rollover!A6</f>
        <v>BMW</v>
      </c>
      <c r="D6" s="217" t="str">
        <f>Rollover!B6</f>
        <v>3 Series 4DR AWD</v>
      </c>
      <c r="E6" s="130" t="s">
        <v>205</v>
      </c>
      <c r="F6" s="218">
        <f>Rollover!C6</f>
        <v>2021</v>
      </c>
      <c r="G6" s="10">
        <v>145.434</v>
      </c>
      <c r="H6" s="11">
        <v>0.23300000000000001</v>
      </c>
      <c r="I6" s="11">
        <v>922.30499999999995</v>
      </c>
      <c r="J6" s="11">
        <v>140.226</v>
      </c>
      <c r="K6" s="11">
        <v>27.7</v>
      </c>
      <c r="L6" s="11">
        <v>43.381</v>
      </c>
      <c r="M6" s="11">
        <v>895.03599999999994</v>
      </c>
      <c r="N6" s="12">
        <v>1022.255</v>
      </c>
      <c r="O6" s="10">
        <v>251.84399999999999</v>
      </c>
      <c r="P6" s="11">
        <v>0.32800000000000001</v>
      </c>
      <c r="Q6" s="11">
        <v>755.02</v>
      </c>
      <c r="R6" s="11">
        <v>331.262</v>
      </c>
      <c r="S6" s="11">
        <v>13.571</v>
      </c>
      <c r="T6" s="11">
        <v>42.470999999999997</v>
      </c>
      <c r="U6" s="11">
        <v>887.55100000000004</v>
      </c>
      <c r="V6" s="12">
        <v>1502.673</v>
      </c>
      <c r="W6" s="219">
        <f t="shared" si="0"/>
        <v>4.1674775272992551E-4</v>
      </c>
      <c r="X6" s="6">
        <f t="shared" si="1"/>
        <v>5.906866421741043E-2</v>
      </c>
      <c r="Y6" s="6">
        <f t="shared" si="2"/>
        <v>1.5313682218355632E-4</v>
      </c>
      <c r="Z6" s="6">
        <f t="shared" si="3"/>
        <v>2.3903464443183749E-5</v>
      </c>
      <c r="AA6" s="6">
        <f t="shared" si="4"/>
        <v>5.906866421741043E-2</v>
      </c>
      <c r="AB6" s="6">
        <f t="shared" si="5"/>
        <v>3.5881965944392441E-2</v>
      </c>
      <c r="AC6" s="6">
        <f t="shared" si="6"/>
        <v>3.5881965944392441E-2</v>
      </c>
      <c r="AD6" s="6">
        <f t="shared" si="7"/>
        <v>4.8214891592492414E-3</v>
      </c>
      <c r="AE6" s="6">
        <f t="shared" si="8"/>
        <v>5.1492774113421997E-3</v>
      </c>
      <c r="AF6" s="25">
        <f t="shared" si="9"/>
        <v>5.1492774113421997E-3</v>
      </c>
      <c r="AG6" s="24">
        <f t="shared" si="10"/>
        <v>4.6694151333487744E-3</v>
      </c>
      <c r="AH6" s="6">
        <f t="shared" si="11"/>
        <v>7.0362544115245063E-2</v>
      </c>
      <c r="AI6" s="6">
        <f t="shared" si="12"/>
        <v>2.999560478992676E-4</v>
      </c>
      <c r="AJ6" s="6">
        <f t="shared" si="13"/>
        <v>6.0722091290007914E-5</v>
      </c>
      <c r="AK6" s="6">
        <f t="shared" si="14"/>
        <v>7.0362544115245063E-2</v>
      </c>
      <c r="AL6" s="6">
        <f t="shared" si="15"/>
        <v>8.0405444576124516E-3</v>
      </c>
      <c r="AM6" s="6">
        <f t="shared" si="16"/>
        <v>8.0405444576124516E-3</v>
      </c>
      <c r="AN6" s="6">
        <f t="shared" si="17"/>
        <v>5.9483523876675297E-3</v>
      </c>
      <c r="AO6" s="6">
        <f t="shared" si="18"/>
        <v>9.4709174853329775E-3</v>
      </c>
      <c r="AP6" s="25">
        <f t="shared" si="19"/>
        <v>9.4709174853329775E-3</v>
      </c>
      <c r="AQ6" s="24">
        <f t="shared" si="20"/>
        <v>9.8000000000000004E-2</v>
      </c>
      <c r="AR6" s="6">
        <f t="shared" si="21"/>
        <v>9.0999999999999998E-2</v>
      </c>
      <c r="AS6" s="25">
        <f t="shared" si="22"/>
        <v>9.5000000000000001E-2</v>
      </c>
      <c r="AT6" s="26">
        <f t="shared" si="23"/>
        <v>0.65</v>
      </c>
      <c r="AU6" s="131">
        <f t="shared" si="24"/>
        <v>0.61</v>
      </c>
      <c r="AV6" s="27">
        <f t="shared" si="25"/>
        <v>0.63</v>
      </c>
      <c r="AW6" s="223">
        <f t="shared" si="26"/>
        <v>5</v>
      </c>
      <c r="AX6" s="107">
        <f t="shared" si="27"/>
        <v>5</v>
      </c>
      <c r="AY6" s="224">
        <f t="shared" si="28"/>
        <v>5</v>
      </c>
    </row>
    <row r="7" spans="1:51" ht="13.4" customHeight="1">
      <c r="A7" s="147">
        <v>11491</v>
      </c>
      <c r="B7" s="75" t="s">
        <v>299</v>
      </c>
      <c r="C7" s="216" t="str">
        <f>Rollover!A7</f>
        <v>Buick</v>
      </c>
      <c r="D7" s="217" t="str">
        <f>Rollover!B7</f>
        <v>Envision SUV FWD</v>
      </c>
      <c r="E7" s="130" t="s">
        <v>197</v>
      </c>
      <c r="F7" s="218">
        <f>Rollover!C7</f>
        <v>2021</v>
      </c>
      <c r="G7" s="10">
        <v>174.97900000000001</v>
      </c>
      <c r="H7" s="11">
        <v>0.21299999999999999</v>
      </c>
      <c r="I7" s="11">
        <v>865.40200000000004</v>
      </c>
      <c r="J7" s="11">
        <v>110.828</v>
      </c>
      <c r="K7" s="11">
        <v>27.780999999999999</v>
      </c>
      <c r="L7" s="11">
        <v>36.610999999999997</v>
      </c>
      <c r="M7" s="11">
        <v>678.57299999999998</v>
      </c>
      <c r="N7" s="12">
        <v>1716.568</v>
      </c>
      <c r="O7" s="10">
        <v>223.37200000000001</v>
      </c>
      <c r="P7" s="11">
        <v>0.23100000000000001</v>
      </c>
      <c r="Q7" s="11">
        <v>494.17</v>
      </c>
      <c r="R7" s="11">
        <v>271.61900000000003</v>
      </c>
      <c r="S7" s="11">
        <v>15.9</v>
      </c>
      <c r="T7" s="11">
        <v>44.338000000000001</v>
      </c>
      <c r="U7" s="11">
        <v>980.99699999999996</v>
      </c>
      <c r="V7" s="12">
        <v>94.951999999999998</v>
      </c>
      <c r="W7" s="219">
        <f t="shared" si="0"/>
        <v>9.9575866130194009E-4</v>
      </c>
      <c r="X7" s="6">
        <f t="shared" si="1"/>
        <v>5.6917785276537465E-2</v>
      </c>
      <c r="Y7" s="6">
        <f t="shared" si="2"/>
        <v>1.3378131881050059E-4</v>
      </c>
      <c r="Z7" s="6">
        <f t="shared" si="3"/>
        <v>2.2291484983252153E-5</v>
      </c>
      <c r="AA7" s="6">
        <f t="shared" si="4"/>
        <v>5.6917785276537465E-2</v>
      </c>
      <c r="AB7" s="6">
        <f t="shared" si="5"/>
        <v>3.622170736919457E-2</v>
      </c>
      <c r="AC7" s="6">
        <f t="shared" si="6"/>
        <v>3.622170736919457E-2</v>
      </c>
      <c r="AD7" s="6">
        <f t="shared" si="7"/>
        <v>4.310792230038823E-3</v>
      </c>
      <c r="AE7" s="6">
        <f t="shared" si="8"/>
        <v>7.3697733120254927E-3</v>
      </c>
      <c r="AF7" s="25">
        <f t="shared" si="9"/>
        <v>7.3697733120254927E-3</v>
      </c>
      <c r="AG7" s="24">
        <f t="shared" si="10"/>
        <v>2.8766271683331075E-3</v>
      </c>
      <c r="AH7" s="6">
        <f t="shared" si="11"/>
        <v>5.8850193746436144E-2</v>
      </c>
      <c r="AI7" s="6">
        <f t="shared" si="12"/>
        <v>1.1221528753869868E-4</v>
      </c>
      <c r="AJ7" s="6">
        <f t="shared" si="13"/>
        <v>4.84952420731327E-5</v>
      </c>
      <c r="AK7" s="6">
        <f t="shared" si="14"/>
        <v>5.8850193746436144E-2</v>
      </c>
      <c r="AL7" s="6">
        <f t="shared" si="15"/>
        <v>1.2359099959156879E-2</v>
      </c>
      <c r="AM7" s="6">
        <f t="shared" si="16"/>
        <v>1.2359099959156879E-2</v>
      </c>
      <c r="AN7" s="6">
        <f t="shared" si="17"/>
        <v>6.3844920532923552E-3</v>
      </c>
      <c r="AO7" s="6">
        <f t="shared" si="18"/>
        <v>3.2606716720775023E-3</v>
      </c>
      <c r="AP7" s="25">
        <f t="shared" si="19"/>
        <v>6.3844920532923552E-3</v>
      </c>
      <c r="AQ7" s="24">
        <f t="shared" si="20"/>
        <v>9.9000000000000005E-2</v>
      </c>
      <c r="AR7" s="6">
        <f t="shared" si="21"/>
        <v>7.9000000000000001E-2</v>
      </c>
      <c r="AS7" s="25">
        <f t="shared" si="22"/>
        <v>8.8999999999999996E-2</v>
      </c>
      <c r="AT7" s="26">
        <f t="shared" si="23"/>
        <v>0.66</v>
      </c>
      <c r="AU7" s="131">
        <f t="shared" si="24"/>
        <v>0.53</v>
      </c>
      <c r="AV7" s="27">
        <f t="shared" si="25"/>
        <v>0.59</v>
      </c>
      <c r="AW7" s="223">
        <f t="shared" si="26"/>
        <v>5</v>
      </c>
      <c r="AX7" s="107">
        <f t="shared" si="27"/>
        <v>5</v>
      </c>
      <c r="AY7" s="224">
        <f t="shared" si="28"/>
        <v>5</v>
      </c>
    </row>
    <row r="8" spans="1:51" ht="13.4" customHeight="1">
      <c r="A8" s="225">
        <v>11491</v>
      </c>
      <c r="B8" s="69" t="s">
        <v>299</v>
      </c>
      <c r="C8" s="216" t="str">
        <f>Rollover!A8</f>
        <v>Buick</v>
      </c>
      <c r="D8" s="217" t="str">
        <f>Rollover!B8</f>
        <v>Envision SUV AWD</v>
      </c>
      <c r="E8" s="130" t="s">
        <v>197</v>
      </c>
      <c r="F8" s="218">
        <f>Rollover!C8</f>
        <v>2021</v>
      </c>
      <c r="G8" s="18">
        <v>174.97900000000001</v>
      </c>
      <c r="H8" s="19">
        <v>0.21299999999999999</v>
      </c>
      <c r="I8" s="19">
        <v>865.40200000000004</v>
      </c>
      <c r="J8" s="19">
        <v>110.828</v>
      </c>
      <c r="K8" s="19">
        <v>27.780999999999999</v>
      </c>
      <c r="L8" s="19">
        <v>36.610999999999997</v>
      </c>
      <c r="M8" s="19">
        <v>678.57299999999998</v>
      </c>
      <c r="N8" s="20">
        <v>1716.568</v>
      </c>
      <c r="O8" s="18">
        <v>223.37200000000001</v>
      </c>
      <c r="P8" s="19">
        <v>0.23100000000000001</v>
      </c>
      <c r="Q8" s="19">
        <v>494.17</v>
      </c>
      <c r="R8" s="19">
        <v>271.61900000000003</v>
      </c>
      <c r="S8" s="19">
        <v>15.9</v>
      </c>
      <c r="T8" s="19">
        <v>44.338000000000001</v>
      </c>
      <c r="U8" s="19">
        <v>980.99699999999996</v>
      </c>
      <c r="V8" s="20">
        <v>94.951999999999998</v>
      </c>
      <c r="W8" s="219">
        <f t="shared" si="0"/>
        <v>9.9575866130194009E-4</v>
      </c>
      <c r="X8" s="6">
        <f t="shared" si="1"/>
        <v>5.6917785276537465E-2</v>
      </c>
      <c r="Y8" s="6">
        <f t="shared" si="2"/>
        <v>1.3378131881050059E-4</v>
      </c>
      <c r="Z8" s="6">
        <f t="shared" si="3"/>
        <v>2.2291484983252153E-5</v>
      </c>
      <c r="AA8" s="6">
        <f t="shared" si="4"/>
        <v>5.6917785276537465E-2</v>
      </c>
      <c r="AB8" s="6">
        <f t="shared" si="5"/>
        <v>3.622170736919457E-2</v>
      </c>
      <c r="AC8" s="6">
        <f t="shared" si="6"/>
        <v>3.622170736919457E-2</v>
      </c>
      <c r="AD8" s="6">
        <f t="shared" si="7"/>
        <v>4.310792230038823E-3</v>
      </c>
      <c r="AE8" s="6">
        <f t="shared" si="8"/>
        <v>7.3697733120254927E-3</v>
      </c>
      <c r="AF8" s="25">
        <f t="shared" si="9"/>
        <v>7.3697733120254927E-3</v>
      </c>
      <c r="AG8" s="24">
        <f t="shared" si="10"/>
        <v>2.8766271683331075E-3</v>
      </c>
      <c r="AH8" s="6">
        <f t="shared" si="11"/>
        <v>5.8850193746436144E-2</v>
      </c>
      <c r="AI8" s="6">
        <f t="shared" si="12"/>
        <v>1.1221528753869868E-4</v>
      </c>
      <c r="AJ8" s="6">
        <f t="shared" si="13"/>
        <v>4.84952420731327E-5</v>
      </c>
      <c r="AK8" s="6">
        <f t="shared" si="14"/>
        <v>5.8850193746436144E-2</v>
      </c>
      <c r="AL8" s="6">
        <f t="shared" si="15"/>
        <v>1.2359099959156879E-2</v>
      </c>
      <c r="AM8" s="6">
        <f t="shared" si="16"/>
        <v>1.2359099959156879E-2</v>
      </c>
      <c r="AN8" s="6">
        <f t="shared" si="17"/>
        <v>6.3844920532923552E-3</v>
      </c>
      <c r="AO8" s="6">
        <f t="shared" si="18"/>
        <v>3.2606716720775023E-3</v>
      </c>
      <c r="AP8" s="25">
        <f t="shared" si="19"/>
        <v>6.3844920532923552E-3</v>
      </c>
      <c r="AQ8" s="24">
        <f t="shared" si="20"/>
        <v>9.9000000000000005E-2</v>
      </c>
      <c r="AR8" s="6">
        <f t="shared" si="21"/>
        <v>7.9000000000000001E-2</v>
      </c>
      <c r="AS8" s="25">
        <f t="shared" si="22"/>
        <v>8.8999999999999996E-2</v>
      </c>
      <c r="AT8" s="26">
        <f t="shared" si="23"/>
        <v>0.66</v>
      </c>
      <c r="AU8" s="131">
        <f t="shared" si="24"/>
        <v>0.53</v>
      </c>
      <c r="AV8" s="27">
        <f t="shared" si="25"/>
        <v>0.59</v>
      </c>
      <c r="AW8" s="223">
        <f t="shared" si="26"/>
        <v>5</v>
      </c>
      <c r="AX8" s="107">
        <f t="shared" si="27"/>
        <v>5</v>
      </c>
      <c r="AY8" s="224">
        <f t="shared" si="28"/>
        <v>5</v>
      </c>
    </row>
    <row r="9" spans="1:51" ht="13.4" customHeight="1">
      <c r="A9" s="225">
        <v>10918</v>
      </c>
      <c r="B9" s="69" t="s">
        <v>194</v>
      </c>
      <c r="C9" s="216" t="str">
        <f>Rollover!A9</f>
        <v>Cadillac</v>
      </c>
      <c r="D9" s="217" t="str">
        <f>Rollover!B9</f>
        <v>XT6 SUV FWD</v>
      </c>
      <c r="E9" s="130" t="s">
        <v>195</v>
      </c>
      <c r="F9" s="218">
        <f>Rollover!C9</f>
        <v>2021</v>
      </c>
      <c r="G9" s="18">
        <v>166.70500000000001</v>
      </c>
      <c r="H9" s="19">
        <v>0.25</v>
      </c>
      <c r="I9" s="19">
        <v>830.36900000000003</v>
      </c>
      <c r="J9" s="19">
        <v>125.55200000000001</v>
      </c>
      <c r="K9" s="19">
        <v>13.05</v>
      </c>
      <c r="L9" s="19">
        <v>43.848999999999997</v>
      </c>
      <c r="M9" s="19">
        <v>716.2</v>
      </c>
      <c r="N9" s="20">
        <v>1591.5889999999999</v>
      </c>
      <c r="O9" s="18">
        <v>305.12599999999998</v>
      </c>
      <c r="P9" s="19">
        <v>0.378</v>
      </c>
      <c r="Q9" s="19">
        <v>688.63900000000001</v>
      </c>
      <c r="R9" s="19">
        <v>314.57100000000003</v>
      </c>
      <c r="S9" s="19">
        <v>15.186</v>
      </c>
      <c r="T9" s="19">
        <v>43.725000000000001</v>
      </c>
      <c r="U9" s="19">
        <v>41.113</v>
      </c>
      <c r="V9" s="20">
        <v>24.457999999999998</v>
      </c>
      <c r="W9" s="219">
        <f t="shared" si="0"/>
        <v>7.9712731409580938E-4</v>
      </c>
      <c r="X9" s="6">
        <f t="shared" si="1"/>
        <v>6.0956574927221202E-2</v>
      </c>
      <c r="Y9" s="6">
        <f t="shared" si="2"/>
        <v>1.2310206688226865E-4</v>
      </c>
      <c r="Z9" s="6">
        <f t="shared" si="3"/>
        <v>2.308477877658359E-5</v>
      </c>
      <c r="AA9" s="6">
        <f t="shared" si="4"/>
        <v>6.0956574927221202E-2</v>
      </c>
      <c r="AB9" s="6">
        <f t="shared" si="5"/>
        <v>4.4136812246547193E-3</v>
      </c>
      <c r="AC9" s="6">
        <f t="shared" si="6"/>
        <v>4.4136812246547193E-3</v>
      </c>
      <c r="AD9" s="6">
        <f t="shared" si="7"/>
        <v>4.3955276578112826E-3</v>
      </c>
      <c r="AE9" s="6">
        <f t="shared" si="8"/>
        <v>6.909597204331765E-3</v>
      </c>
      <c r="AF9" s="25">
        <f t="shared" si="9"/>
        <v>6.909597204331765E-3</v>
      </c>
      <c r="AG9" s="24">
        <f t="shared" si="10"/>
        <v>9.6407537903774199E-3</v>
      </c>
      <c r="AH9" s="6">
        <f t="shared" si="11"/>
        <v>7.7080363754934419E-2</v>
      </c>
      <c r="AI9" s="6">
        <f t="shared" si="12"/>
        <v>2.3356163390628759E-4</v>
      </c>
      <c r="AJ9" s="6">
        <f t="shared" si="13"/>
        <v>5.7019094743944377E-5</v>
      </c>
      <c r="AK9" s="6">
        <f t="shared" si="14"/>
        <v>7.7080363754934419E-2</v>
      </c>
      <c r="AL9" s="6">
        <f t="shared" si="15"/>
        <v>1.0876850032178224E-2</v>
      </c>
      <c r="AM9" s="6">
        <f t="shared" si="16"/>
        <v>1.0876850032178224E-2</v>
      </c>
      <c r="AN9" s="6">
        <f t="shared" si="17"/>
        <v>3.1300354470633045E-3</v>
      </c>
      <c r="AO9" s="6">
        <f t="shared" si="18"/>
        <v>3.090689957428601E-3</v>
      </c>
      <c r="AP9" s="25">
        <f t="shared" si="19"/>
        <v>3.1300354470633045E-3</v>
      </c>
      <c r="AQ9" s="24">
        <f t="shared" si="20"/>
        <v>7.1999999999999995E-2</v>
      </c>
      <c r="AR9" s="6">
        <f t="shared" si="21"/>
        <v>9.9000000000000005E-2</v>
      </c>
      <c r="AS9" s="25">
        <f t="shared" si="22"/>
        <v>8.5999999999999993E-2</v>
      </c>
      <c r="AT9" s="26">
        <f t="shared" si="23"/>
        <v>0.48</v>
      </c>
      <c r="AU9" s="131">
        <f t="shared" si="24"/>
        <v>0.66</v>
      </c>
      <c r="AV9" s="27">
        <f t="shared" si="25"/>
        <v>0.56999999999999995</v>
      </c>
      <c r="AW9" s="223">
        <f t="shared" si="26"/>
        <v>5</v>
      </c>
      <c r="AX9" s="107">
        <f t="shared" si="27"/>
        <v>5</v>
      </c>
      <c r="AY9" s="224">
        <f t="shared" si="28"/>
        <v>5</v>
      </c>
    </row>
    <row r="10" spans="1:51" ht="13.4" customHeight="1">
      <c r="A10" s="225">
        <v>10918</v>
      </c>
      <c r="B10" s="69" t="s">
        <v>194</v>
      </c>
      <c r="C10" s="216" t="str">
        <f>Rollover!A10</f>
        <v>Cadillac</v>
      </c>
      <c r="D10" s="217" t="str">
        <f>Rollover!B10</f>
        <v>XT6 SUV AWD</v>
      </c>
      <c r="E10" s="130" t="s">
        <v>195</v>
      </c>
      <c r="F10" s="218">
        <f>Rollover!C10</f>
        <v>2021</v>
      </c>
      <c r="G10" s="10">
        <v>166.70500000000001</v>
      </c>
      <c r="H10" s="11">
        <v>0.25</v>
      </c>
      <c r="I10" s="11">
        <v>830.36900000000003</v>
      </c>
      <c r="J10" s="11">
        <v>125.55200000000001</v>
      </c>
      <c r="K10" s="11">
        <v>13.05</v>
      </c>
      <c r="L10" s="11">
        <v>43.848999999999997</v>
      </c>
      <c r="M10" s="11">
        <v>716.2</v>
      </c>
      <c r="N10" s="12">
        <v>1591.5889999999999</v>
      </c>
      <c r="O10" s="10">
        <v>305.12599999999998</v>
      </c>
      <c r="P10" s="11">
        <v>0.378</v>
      </c>
      <c r="Q10" s="11">
        <v>688.63900000000001</v>
      </c>
      <c r="R10" s="11">
        <v>314.57100000000003</v>
      </c>
      <c r="S10" s="11">
        <v>15.186</v>
      </c>
      <c r="T10" s="11">
        <v>43.725000000000001</v>
      </c>
      <c r="U10" s="11">
        <v>41.113</v>
      </c>
      <c r="V10" s="12">
        <v>24.457999999999998</v>
      </c>
      <c r="W10" s="219">
        <f t="shared" si="0"/>
        <v>7.9712731409580938E-4</v>
      </c>
      <c r="X10" s="6">
        <f t="shared" si="1"/>
        <v>6.0956574927221202E-2</v>
      </c>
      <c r="Y10" s="6">
        <f t="shared" si="2"/>
        <v>1.2310206688226865E-4</v>
      </c>
      <c r="Z10" s="6">
        <f t="shared" si="3"/>
        <v>2.308477877658359E-5</v>
      </c>
      <c r="AA10" s="6">
        <f t="shared" si="4"/>
        <v>6.0956574927221202E-2</v>
      </c>
      <c r="AB10" s="6">
        <f t="shared" si="5"/>
        <v>4.4136812246547193E-3</v>
      </c>
      <c r="AC10" s="6">
        <f t="shared" si="6"/>
        <v>4.4136812246547193E-3</v>
      </c>
      <c r="AD10" s="6">
        <f t="shared" si="7"/>
        <v>4.3955276578112826E-3</v>
      </c>
      <c r="AE10" s="6">
        <f t="shared" si="8"/>
        <v>6.909597204331765E-3</v>
      </c>
      <c r="AF10" s="25">
        <f t="shared" si="9"/>
        <v>6.909597204331765E-3</v>
      </c>
      <c r="AG10" s="24">
        <f t="shared" si="10"/>
        <v>9.6407537903774199E-3</v>
      </c>
      <c r="AH10" s="6">
        <f t="shared" si="11"/>
        <v>7.7080363754934419E-2</v>
      </c>
      <c r="AI10" s="6">
        <f t="shared" si="12"/>
        <v>2.3356163390628759E-4</v>
      </c>
      <c r="AJ10" s="6">
        <f t="shared" si="13"/>
        <v>5.7019094743944377E-5</v>
      </c>
      <c r="AK10" s="6">
        <f t="shared" si="14"/>
        <v>7.7080363754934419E-2</v>
      </c>
      <c r="AL10" s="6">
        <f t="shared" si="15"/>
        <v>1.0876850032178224E-2</v>
      </c>
      <c r="AM10" s="6">
        <f t="shared" si="16"/>
        <v>1.0876850032178224E-2</v>
      </c>
      <c r="AN10" s="6">
        <f t="shared" si="17"/>
        <v>3.1300354470633045E-3</v>
      </c>
      <c r="AO10" s="6">
        <f t="shared" si="18"/>
        <v>3.090689957428601E-3</v>
      </c>
      <c r="AP10" s="25">
        <f t="shared" si="19"/>
        <v>3.1300354470633045E-3</v>
      </c>
      <c r="AQ10" s="24">
        <f t="shared" si="20"/>
        <v>7.1999999999999995E-2</v>
      </c>
      <c r="AR10" s="6">
        <f t="shared" si="21"/>
        <v>9.9000000000000005E-2</v>
      </c>
      <c r="AS10" s="25">
        <f t="shared" si="22"/>
        <v>8.5999999999999993E-2</v>
      </c>
      <c r="AT10" s="26">
        <f t="shared" si="23"/>
        <v>0.48</v>
      </c>
      <c r="AU10" s="131">
        <f t="shared" si="24"/>
        <v>0.66</v>
      </c>
      <c r="AV10" s="27">
        <f t="shared" si="25"/>
        <v>0.56999999999999995</v>
      </c>
      <c r="AW10" s="223">
        <f t="shared" si="26"/>
        <v>5</v>
      </c>
      <c r="AX10" s="107">
        <f t="shared" si="27"/>
        <v>5</v>
      </c>
      <c r="AY10" s="224">
        <f t="shared" si="28"/>
        <v>5</v>
      </c>
    </row>
    <row r="11" spans="1:51" ht="13.4" customHeight="1">
      <c r="A11" s="225">
        <v>11350</v>
      </c>
      <c r="B11" s="69" t="s">
        <v>263</v>
      </c>
      <c r="C11" s="216" t="str">
        <f>Rollover!A11</f>
        <v>Chevrolet</v>
      </c>
      <c r="D11" s="217" t="str">
        <f>Rollover!B11</f>
        <v>Tahoe SUV 2WD</v>
      </c>
      <c r="E11" s="130" t="s">
        <v>195</v>
      </c>
      <c r="F11" s="218">
        <f>Rollover!C11</f>
        <v>2021</v>
      </c>
      <c r="G11" s="10">
        <v>146.05199999999999</v>
      </c>
      <c r="H11" s="11">
        <v>0.22700000000000001</v>
      </c>
      <c r="I11" s="11">
        <v>1377.731</v>
      </c>
      <c r="J11" s="11">
        <v>225.458</v>
      </c>
      <c r="K11" s="11">
        <v>22.623000000000001</v>
      </c>
      <c r="L11" s="11">
        <v>37.121000000000002</v>
      </c>
      <c r="M11" s="11">
        <v>677.06399999999996</v>
      </c>
      <c r="N11" s="12">
        <v>716.77599999999995</v>
      </c>
      <c r="O11" s="10">
        <v>233.49</v>
      </c>
      <c r="P11" s="11">
        <v>0.47099999999999997</v>
      </c>
      <c r="Q11" s="11">
        <v>1180.931</v>
      </c>
      <c r="R11" s="11">
        <v>285.00299999999999</v>
      </c>
      <c r="S11" s="11">
        <v>15.936999999999999</v>
      </c>
      <c r="T11" s="11">
        <v>37.642000000000003</v>
      </c>
      <c r="U11" s="11">
        <v>1481.501</v>
      </c>
      <c r="V11" s="12">
        <v>3606.0259999999998</v>
      </c>
      <c r="W11" s="219">
        <f t="shared" si="0"/>
        <v>4.2543292532756826E-4</v>
      </c>
      <c r="X11" s="6">
        <f t="shared" si="1"/>
        <v>5.8415523590316071E-2</v>
      </c>
      <c r="Y11" s="6">
        <f t="shared" si="2"/>
        <v>4.5154274344566103E-4</v>
      </c>
      <c r="Z11" s="6">
        <f t="shared" si="3"/>
        <v>2.9266515330520899E-5</v>
      </c>
      <c r="AA11" s="6">
        <f t="shared" si="4"/>
        <v>5.8415523590316071E-2</v>
      </c>
      <c r="AB11" s="6">
        <f t="shared" si="5"/>
        <v>1.9119674889465147E-2</v>
      </c>
      <c r="AC11" s="6">
        <f t="shared" si="6"/>
        <v>1.9119674889465147E-2</v>
      </c>
      <c r="AD11" s="6">
        <f t="shared" si="7"/>
        <v>4.3074281176847581E-3</v>
      </c>
      <c r="AE11" s="6">
        <f t="shared" si="8"/>
        <v>4.3968376053459364E-3</v>
      </c>
      <c r="AF11" s="25">
        <f t="shared" si="9"/>
        <v>4.3968376053459364E-3</v>
      </c>
      <c r="AG11" s="24">
        <f t="shared" si="10"/>
        <v>3.4497644696491595E-3</v>
      </c>
      <c r="AH11" s="6">
        <f t="shared" si="11"/>
        <v>9.1156491924931887E-2</v>
      </c>
      <c r="AI11" s="6">
        <f t="shared" si="12"/>
        <v>1.4923792448380874E-3</v>
      </c>
      <c r="AJ11" s="6">
        <f t="shared" si="13"/>
        <v>5.1004856914450424E-5</v>
      </c>
      <c r="AK11" s="6">
        <f t="shared" si="14"/>
        <v>9.1156491924931887E-2</v>
      </c>
      <c r="AL11" s="6">
        <f t="shared" si="15"/>
        <v>1.2440069627090437E-2</v>
      </c>
      <c r="AM11" s="6">
        <f t="shared" si="16"/>
        <v>1.2440069627090437E-2</v>
      </c>
      <c r="AN11" s="6">
        <f t="shared" si="17"/>
        <v>9.3207807794166327E-3</v>
      </c>
      <c r="AO11" s="6">
        <f t="shared" si="18"/>
        <v>4.5326878899691864E-2</v>
      </c>
      <c r="AP11" s="25">
        <f t="shared" si="19"/>
        <v>4.5326878899691864E-2</v>
      </c>
      <c r="AQ11" s="24">
        <f t="shared" si="20"/>
        <v>8.1000000000000003E-2</v>
      </c>
      <c r="AR11" s="6">
        <f t="shared" si="21"/>
        <v>0.14599999999999999</v>
      </c>
      <c r="AS11" s="25">
        <f t="shared" si="22"/>
        <v>0.114</v>
      </c>
      <c r="AT11" s="26">
        <f t="shared" si="23"/>
        <v>0.54</v>
      </c>
      <c r="AU11" s="131">
        <f t="shared" si="24"/>
        <v>0.97</v>
      </c>
      <c r="AV11" s="27">
        <f t="shared" si="25"/>
        <v>0.76</v>
      </c>
      <c r="AW11" s="223">
        <f t="shared" si="26"/>
        <v>5</v>
      </c>
      <c r="AX11" s="107">
        <f t="shared" si="27"/>
        <v>4</v>
      </c>
      <c r="AY11" s="224">
        <f t="shared" si="28"/>
        <v>4</v>
      </c>
    </row>
    <row r="12" spans="1:51" ht="13.4" customHeight="1">
      <c r="A12" s="225">
        <v>11350</v>
      </c>
      <c r="B12" s="69" t="s">
        <v>263</v>
      </c>
      <c r="C12" s="216" t="str">
        <f>Rollover!A12</f>
        <v>Chevrolet</v>
      </c>
      <c r="D12" s="217" t="str">
        <f>Rollover!B12</f>
        <v>Tahoe SUV 4WD</v>
      </c>
      <c r="E12" s="130" t="s">
        <v>195</v>
      </c>
      <c r="F12" s="218">
        <f>Rollover!C12</f>
        <v>2021</v>
      </c>
      <c r="G12" s="10">
        <v>146.05199999999999</v>
      </c>
      <c r="H12" s="11">
        <v>0.22700000000000001</v>
      </c>
      <c r="I12" s="11">
        <v>1377.731</v>
      </c>
      <c r="J12" s="11">
        <v>225.458</v>
      </c>
      <c r="K12" s="11">
        <v>22.623000000000001</v>
      </c>
      <c r="L12" s="11">
        <v>37.121000000000002</v>
      </c>
      <c r="M12" s="11">
        <v>677.06399999999996</v>
      </c>
      <c r="N12" s="12">
        <v>716.77599999999995</v>
      </c>
      <c r="O12" s="10">
        <v>233.49</v>
      </c>
      <c r="P12" s="11">
        <v>0.47099999999999997</v>
      </c>
      <c r="Q12" s="11">
        <v>1180.931</v>
      </c>
      <c r="R12" s="11">
        <v>285.00299999999999</v>
      </c>
      <c r="S12" s="11">
        <v>15.936999999999999</v>
      </c>
      <c r="T12" s="11">
        <v>37.642000000000003</v>
      </c>
      <c r="U12" s="11">
        <v>1481.501</v>
      </c>
      <c r="V12" s="12">
        <v>3606.0259999999998</v>
      </c>
      <c r="W12" s="219">
        <f t="shared" si="0"/>
        <v>4.2543292532756826E-4</v>
      </c>
      <c r="X12" s="6">
        <f t="shared" si="1"/>
        <v>5.8415523590316071E-2</v>
      </c>
      <c r="Y12" s="6">
        <f t="shared" si="2"/>
        <v>4.5154274344566103E-4</v>
      </c>
      <c r="Z12" s="6">
        <f t="shared" si="3"/>
        <v>2.9266515330520899E-5</v>
      </c>
      <c r="AA12" s="6">
        <f t="shared" si="4"/>
        <v>5.8415523590316071E-2</v>
      </c>
      <c r="AB12" s="6">
        <f t="shared" si="5"/>
        <v>1.9119674889465147E-2</v>
      </c>
      <c r="AC12" s="6">
        <f t="shared" si="6"/>
        <v>1.9119674889465147E-2</v>
      </c>
      <c r="AD12" s="6">
        <f t="shared" si="7"/>
        <v>4.3074281176847581E-3</v>
      </c>
      <c r="AE12" s="6">
        <f t="shared" si="8"/>
        <v>4.3968376053459364E-3</v>
      </c>
      <c r="AF12" s="25">
        <f t="shared" si="9"/>
        <v>4.3968376053459364E-3</v>
      </c>
      <c r="AG12" s="24">
        <f t="shared" si="10"/>
        <v>3.4497644696491595E-3</v>
      </c>
      <c r="AH12" s="6">
        <f t="shared" si="11"/>
        <v>9.1156491924931887E-2</v>
      </c>
      <c r="AI12" s="6">
        <f t="shared" si="12"/>
        <v>1.4923792448380874E-3</v>
      </c>
      <c r="AJ12" s="6">
        <f t="shared" si="13"/>
        <v>5.1004856914450424E-5</v>
      </c>
      <c r="AK12" s="6">
        <f t="shared" si="14"/>
        <v>9.1156491924931887E-2</v>
      </c>
      <c r="AL12" s="6">
        <f t="shared" si="15"/>
        <v>1.2440069627090437E-2</v>
      </c>
      <c r="AM12" s="6">
        <f t="shared" si="16"/>
        <v>1.2440069627090437E-2</v>
      </c>
      <c r="AN12" s="6">
        <f t="shared" si="17"/>
        <v>9.3207807794166327E-3</v>
      </c>
      <c r="AO12" s="6">
        <f t="shared" si="18"/>
        <v>4.5326878899691864E-2</v>
      </c>
      <c r="AP12" s="25">
        <f t="shared" si="19"/>
        <v>4.5326878899691864E-2</v>
      </c>
      <c r="AQ12" s="24">
        <f t="shared" si="20"/>
        <v>8.1000000000000003E-2</v>
      </c>
      <c r="AR12" s="6">
        <f t="shared" si="21"/>
        <v>0.14599999999999999</v>
      </c>
      <c r="AS12" s="25">
        <f t="shared" si="22"/>
        <v>0.114</v>
      </c>
      <c r="AT12" s="26">
        <f t="shared" si="23"/>
        <v>0.54</v>
      </c>
      <c r="AU12" s="131">
        <f t="shared" si="24"/>
        <v>0.97</v>
      </c>
      <c r="AV12" s="27">
        <f t="shared" si="25"/>
        <v>0.76</v>
      </c>
      <c r="AW12" s="223">
        <f t="shared" si="26"/>
        <v>5</v>
      </c>
      <c r="AX12" s="107">
        <f t="shared" si="27"/>
        <v>4</v>
      </c>
      <c r="AY12" s="224">
        <f t="shared" si="28"/>
        <v>4</v>
      </c>
    </row>
    <row r="13" spans="1:51" ht="13.4" customHeight="1">
      <c r="A13" s="225">
        <v>11350</v>
      </c>
      <c r="B13" s="69" t="s">
        <v>263</v>
      </c>
      <c r="C13" s="227" t="str">
        <f>Rollover!A13</f>
        <v xml:space="preserve">GMC </v>
      </c>
      <c r="D13" s="226" t="str">
        <f>Rollover!B13</f>
        <v>Yukon SUV 2WD</v>
      </c>
      <c r="E13" s="130" t="s">
        <v>195</v>
      </c>
      <c r="F13" s="218">
        <f>Rollover!C13</f>
        <v>2021</v>
      </c>
      <c r="G13" s="10">
        <v>146.05199999999999</v>
      </c>
      <c r="H13" s="11">
        <v>0.22700000000000001</v>
      </c>
      <c r="I13" s="11">
        <v>1377.731</v>
      </c>
      <c r="J13" s="11">
        <v>225.458</v>
      </c>
      <c r="K13" s="11">
        <v>22.623000000000001</v>
      </c>
      <c r="L13" s="11">
        <v>37.121000000000002</v>
      </c>
      <c r="M13" s="11">
        <v>677.06399999999996</v>
      </c>
      <c r="N13" s="12">
        <v>716.77599999999995</v>
      </c>
      <c r="O13" s="10">
        <v>233.49</v>
      </c>
      <c r="P13" s="11">
        <v>0.47099999999999997</v>
      </c>
      <c r="Q13" s="11">
        <v>1180.931</v>
      </c>
      <c r="R13" s="11">
        <v>285.00299999999999</v>
      </c>
      <c r="S13" s="11">
        <v>15.936999999999999</v>
      </c>
      <c r="T13" s="11">
        <v>37.642000000000003</v>
      </c>
      <c r="U13" s="11">
        <v>1481.501</v>
      </c>
      <c r="V13" s="12">
        <v>3606.0259999999998</v>
      </c>
      <c r="W13" s="219">
        <f t="shared" si="0"/>
        <v>4.2543292532756826E-4</v>
      </c>
      <c r="X13" s="6">
        <f t="shared" si="1"/>
        <v>5.8415523590316071E-2</v>
      </c>
      <c r="Y13" s="6">
        <f t="shared" si="2"/>
        <v>4.5154274344566103E-4</v>
      </c>
      <c r="Z13" s="6">
        <f t="shared" si="3"/>
        <v>2.9266515330520899E-5</v>
      </c>
      <c r="AA13" s="6">
        <f t="shared" si="4"/>
        <v>5.8415523590316071E-2</v>
      </c>
      <c r="AB13" s="6">
        <f t="shared" si="5"/>
        <v>1.9119674889465147E-2</v>
      </c>
      <c r="AC13" s="6">
        <f t="shared" si="6"/>
        <v>1.9119674889465147E-2</v>
      </c>
      <c r="AD13" s="6">
        <f t="shared" si="7"/>
        <v>4.3074281176847581E-3</v>
      </c>
      <c r="AE13" s="6">
        <f t="shared" si="8"/>
        <v>4.3968376053459364E-3</v>
      </c>
      <c r="AF13" s="25">
        <f t="shared" si="9"/>
        <v>4.3968376053459364E-3</v>
      </c>
      <c r="AG13" s="24">
        <f t="shared" si="10"/>
        <v>3.4497644696491595E-3</v>
      </c>
      <c r="AH13" s="6">
        <f t="shared" si="11"/>
        <v>9.1156491924931887E-2</v>
      </c>
      <c r="AI13" s="6">
        <f t="shared" si="12"/>
        <v>1.4923792448380874E-3</v>
      </c>
      <c r="AJ13" s="6">
        <f t="shared" si="13"/>
        <v>5.1004856914450424E-5</v>
      </c>
      <c r="AK13" s="6">
        <f t="shared" si="14"/>
        <v>9.1156491924931887E-2</v>
      </c>
      <c r="AL13" s="6">
        <f t="shared" si="15"/>
        <v>1.2440069627090437E-2</v>
      </c>
      <c r="AM13" s="6">
        <f t="shared" si="16"/>
        <v>1.2440069627090437E-2</v>
      </c>
      <c r="AN13" s="6">
        <f t="shared" si="17"/>
        <v>9.3207807794166327E-3</v>
      </c>
      <c r="AO13" s="6">
        <f t="shared" si="18"/>
        <v>4.5326878899691864E-2</v>
      </c>
      <c r="AP13" s="25">
        <f t="shared" si="19"/>
        <v>4.5326878899691864E-2</v>
      </c>
      <c r="AQ13" s="24">
        <f t="shared" si="20"/>
        <v>8.1000000000000003E-2</v>
      </c>
      <c r="AR13" s="6">
        <f t="shared" si="21"/>
        <v>0.14599999999999999</v>
      </c>
      <c r="AS13" s="25">
        <f t="shared" si="22"/>
        <v>0.114</v>
      </c>
      <c r="AT13" s="26">
        <f t="shared" si="23"/>
        <v>0.54</v>
      </c>
      <c r="AU13" s="131">
        <f t="shared" si="24"/>
        <v>0.97</v>
      </c>
      <c r="AV13" s="27">
        <f t="shared" si="25"/>
        <v>0.76</v>
      </c>
      <c r="AW13" s="223">
        <f t="shared" si="26"/>
        <v>5</v>
      </c>
      <c r="AX13" s="107">
        <f t="shared" si="27"/>
        <v>4</v>
      </c>
      <c r="AY13" s="224">
        <f t="shared" si="28"/>
        <v>4</v>
      </c>
    </row>
    <row r="14" spans="1:51" ht="13.4" customHeight="1">
      <c r="A14" s="225">
        <v>11350</v>
      </c>
      <c r="B14" s="69" t="s">
        <v>263</v>
      </c>
      <c r="C14" s="227" t="str">
        <f>Rollover!A14</f>
        <v xml:space="preserve">GMC </v>
      </c>
      <c r="D14" s="226" t="str">
        <f>Rollover!B14</f>
        <v>Yukon SUV 4WD</v>
      </c>
      <c r="E14" s="130" t="s">
        <v>195</v>
      </c>
      <c r="F14" s="218">
        <f>Rollover!C14</f>
        <v>2021</v>
      </c>
      <c r="G14" s="10">
        <v>146.05199999999999</v>
      </c>
      <c r="H14" s="11">
        <v>0.22700000000000001</v>
      </c>
      <c r="I14" s="11">
        <v>1377.731</v>
      </c>
      <c r="J14" s="11">
        <v>225.458</v>
      </c>
      <c r="K14" s="11">
        <v>22.623000000000001</v>
      </c>
      <c r="L14" s="11">
        <v>37.121000000000002</v>
      </c>
      <c r="M14" s="11">
        <v>677.06399999999996</v>
      </c>
      <c r="N14" s="12">
        <v>716.77599999999995</v>
      </c>
      <c r="O14" s="10">
        <v>233.49</v>
      </c>
      <c r="P14" s="11">
        <v>0.47099999999999997</v>
      </c>
      <c r="Q14" s="11">
        <v>1180.931</v>
      </c>
      <c r="R14" s="11">
        <v>285.00299999999999</v>
      </c>
      <c r="S14" s="11">
        <v>15.936999999999999</v>
      </c>
      <c r="T14" s="11">
        <v>37.642000000000003</v>
      </c>
      <c r="U14" s="11">
        <v>1481.501</v>
      </c>
      <c r="V14" s="12">
        <v>3606.0259999999998</v>
      </c>
      <c r="W14" s="219">
        <f t="shared" si="0"/>
        <v>4.2543292532756826E-4</v>
      </c>
      <c r="X14" s="6">
        <f t="shared" si="1"/>
        <v>5.8415523590316071E-2</v>
      </c>
      <c r="Y14" s="6">
        <f t="shared" si="2"/>
        <v>4.5154274344566103E-4</v>
      </c>
      <c r="Z14" s="6">
        <f t="shared" si="3"/>
        <v>2.9266515330520899E-5</v>
      </c>
      <c r="AA14" s="6">
        <f t="shared" si="4"/>
        <v>5.8415523590316071E-2</v>
      </c>
      <c r="AB14" s="6">
        <f t="shared" si="5"/>
        <v>1.9119674889465147E-2</v>
      </c>
      <c r="AC14" s="6">
        <f t="shared" si="6"/>
        <v>1.9119674889465147E-2</v>
      </c>
      <c r="AD14" s="6">
        <f t="shared" si="7"/>
        <v>4.3074281176847581E-3</v>
      </c>
      <c r="AE14" s="6">
        <f t="shared" si="8"/>
        <v>4.3968376053459364E-3</v>
      </c>
      <c r="AF14" s="25">
        <f t="shared" si="9"/>
        <v>4.3968376053459364E-3</v>
      </c>
      <c r="AG14" s="24">
        <f t="shared" si="10"/>
        <v>3.4497644696491595E-3</v>
      </c>
      <c r="AH14" s="6">
        <f t="shared" si="11"/>
        <v>9.1156491924931887E-2</v>
      </c>
      <c r="AI14" s="6">
        <f t="shared" si="12"/>
        <v>1.4923792448380874E-3</v>
      </c>
      <c r="AJ14" s="6">
        <f t="shared" si="13"/>
        <v>5.1004856914450424E-5</v>
      </c>
      <c r="AK14" s="6">
        <f t="shared" si="14"/>
        <v>9.1156491924931887E-2</v>
      </c>
      <c r="AL14" s="6">
        <f t="shared" si="15"/>
        <v>1.2440069627090437E-2</v>
      </c>
      <c r="AM14" s="6">
        <f t="shared" si="16"/>
        <v>1.2440069627090437E-2</v>
      </c>
      <c r="AN14" s="6">
        <f t="shared" si="17"/>
        <v>9.3207807794166327E-3</v>
      </c>
      <c r="AO14" s="6">
        <f t="shared" si="18"/>
        <v>4.5326878899691864E-2</v>
      </c>
      <c r="AP14" s="25">
        <f t="shared" si="19"/>
        <v>4.5326878899691864E-2</v>
      </c>
      <c r="AQ14" s="24">
        <f t="shared" si="20"/>
        <v>8.1000000000000003E-2</v>
      </c>
      <c r="AR14" s="6">
        <f t="shared" si="21"/>
        <v>0.14599999999999999</v>
      </c>
      <c r="AS14" s="25">
        <f t="shared" si="22"/>
        <v>0.114</v>
      </c>
      <c r="AT14" s="26">
        <f t="shared" si="23"/>
        <v>0.54</v>
      </c>
      <c r="AU14" s="131">
        <f t="shared" si="24"/>
        <v>0.97</v>
      </c>
      <c r="AV14" s="27">
        <f t="shared" si="25"/>
        <v>0.76</v>
      </c>
      <c r="AW14" s="223">
        <f t="shared" si="26"/>
        <v>5</v>
      </c>
      <c r="AX14" s="107">
        <f t="shared" si="27"/>
        <v>4</v>
      </c>
      <c r="AY14" s="224">
        <f t="shared" si="28"/>
        <v>4</v>
      </c>
    </row>
    <row r="15" spans="1:51" ht="13.4" customHeight="1">
      <c r="A15" s="225">
        <v>11350</v>
      </c>
      <c r="B15" s="69" t="s">
        <v>263</v>
      </c>
      <c r="C15" s="227" t="str">
        <f>Rollover!A15</f>
        <v>Cadillac</v>
      </c>
      <c r="D15" s="226" t="str">
        <f>Rollover!B15</f>
        <v>Escalade SUV 2WD</v>
      </c>
      <c r="E15" s="130" t="s">
        <v>195</v>
      </c>
      <c r="F15" s="218">
        <f>Rollover!C15</f>
        <v>2021</v>
      </c>
      <c r="G15" s="228">
        <v>146.05199999999999</v>
      </c>
      <c r="H15" s="11">
        <v>0.22700000000000001</v>
      </c>
      <c r="I15" s="11">
        <v>1377.731</v>
      </c>
      <c r="J15" s="11">
        <v>225.458</v>
      </c>
      <c r="K15" s="228">
        <v>22.623000000000001</v>
      </c>
      <c r="L15" s="11">
        <v>37.121000000000002</v>
      </c>
      <c r="M15" s="6">
        <v>677.06399999999996</v>
      </c>
      <c r="N15" s="25">
        <v>716.77599999999995</v>
      </c>
      <c r="O15" s="10">
        <v>233.49</v>
      </c>
      <c r="P15" s="11">
        <v>0.47099999999999997</v>
      </c>
      <c r="Q15" s="11">
        <v>1180.931</v>
      </c>
      <c r="R15" s="11">
        <v>285.00299999999999</v>
      </c>
      <c r="S15" s="11">
        <v>15.936999999999999</v>
      </c>
      <c r="T15" s="11">
        <v>37.642000000000003</v>
      </c>
      <c r="U15" s="11">
        <v>1481.501</v>
      </c>
      <c r="V15" s="12">
        <v>3606.0259999999998</v>
      </c>
      <c r="W15" s="219">
        <f t="shared" si="0"/>
        <v>4.2543292532756826E-4</v>
      </c>
      <c r="X15" s="6">
        <f t="shared" si="1"/>
        <v>5.8415523590316071E-2</v>
      </c>
      <c r="Y15" s="6">
        <f t="shared" si="2"/>
        <v>4.5154274344566103E-4</v>
      </c>
      <c r="Z15" s="6">
        <f t="shared" si="3"/>
        <v>2.9266515330520899E-5</v>
      </c>
      <c r="AA15" s="6">
        <f t="shared" si="4"/>
        <v>5.8415523590316071E-2</v>
      </c>
      <c r="AB15" s="6">
        <f t="shared" si="5"/>
        <v>1.9119674889465147E-2</v>
      </c>
      <c r="AC15" s="6">
        <f t="shared" si="6"/>
        <v>1.9119674889465147E-2</v>
      </c>
      <c r="AD15" s="6">
        <f t="shared" si="7"/>
        <v>4.3074281176847581E-3</v>
      </c>
      <c r="AE15" s="6">
        <f t="shared" si="8"/>
        <v>4.3968376053459364E-3</v>
      </c>
      <c r="AF15" s="25">
        <f t="shared" si="9"/>
        <v>4.3968376053459364E-3</v>
      </c>
      <c r="AG15" s="24">
        <f t="shared" si="10"/>
        <v>3.4497644696491595E-3</v>
      </c>
      <c r="AH15" s="6">
        <f t="shared" si="11"/>
        <v>9.1156491924931887E-2</v>
      </c>
      <c r="AI15" s="6">
        <f t="shared" si="12"/>
        <v>1.4923792448380874E-3</v>
      </c>
      <c r="AJ15" s="6">
        <f t="shared" si="13"/>
        <v>5.1004856914450424E-5</v>
      </c>
      <c r="AK15" s="6">
        <f t="shared" si="14"/>
        <v>9.1156491924931887E-2</v>
      </c>
      <c r="AL15" s="6">
        <f t="shared" si="15"/>
        <v>1.2440069627090437E-2</v>
      </c>
      <c r="AM15" s="6">
        <f t="shared" si="16"/>
        <v>1.2440069627090437E-2</v>
      </c>
      <c r="AN15" s="6">
        <f t="shared" si="17"/>
        <v>9.3207807794166327E-3</v>
      </c>
      <c r="AO15" s="6">
        <f t="shared" si="18"/>
        <v>4.5326878899691864E-2</v>
      </c>
      <c r="AP15" s="25">
        <f t="shared" si="19"/>
        <v>4.5326878899691864E-2</v>
      </c>
      <c r="AQ15" s="24">
        <f t="shared" si="20"/>
        <v>8.1000000000000003E-2</v>
      </c>
      <c r="AR15" s="6">
        <f t="shared" si="21"/>
        <v>0.14599999999999999</v>
      </c>
      <c r="AS15" s="25">
        <f t="shared" si="22"/>
        <v>0.114</v>
      </c>
      <c r="AT15" s="26">
        <f t="shared" si="23"/>
        <v>0.54</v>
      </c>
      <c r="AU15" s="131">
        <f t="shared" si="24"/>
        <v>0.97</v>
      </c>
      <c r="AV15" s="27">
        <f t="shared" si="25"/>
        <v>0.76</v>
      </c>
      <c r="AW15" s="223">
        <f t="shared" si="26"/>
        <v>5</v>
      </c>
      <c r="AX15" s="107">
        <f t="shared" si="27"/>
        <v>4</v>
      </c>
      <c r="AY15" s="224">
        <f t="shared" si="28"/>
        <v>4</v>
      </c>
    </row>
    <row r="16" spans="1:51" ht="13.4" customHeight="1">
      <c r="A16" s="225">
        <v>11350</v>
      </c>
      <c r="B16" s="69" t="s">
        <v>263</v>
      </c>
      <c r="C16" s="227" t="str">
        <f>Rollover!A16</f>
        <v>Cadillac</v>
      </c>
      <c r="D16" s="226" t="str">
        <f>Rollover!B16</f>
        <v>Escalade SUV 4WD</v>
      </c>
      <c r="E16" s="130" t="s">
        <v>195</v>
      </c>
      <c r="F16" s="218">
        <f>Rollover!C16</f>
        <v>2021</v>
      </c>
      <c r="G16" s="228">
        <v>146.05199999999999</v>
      </c>
      <c r="H16" s="11">
        <v>0.22700000000000001</v>
      </c>
      <c r="I16" s="11">
        <v>1377.731</v>
      </c>
      <c r="J16" s="11">
        <v>225.458</v>
      </c>
      <c r="K16" s="228">
        <v>22.623000000000001</v>
      </c>
      <c r="L16" s="11">
        <v>37.121000000000002</v>
      </c>
      <c r="M16" s="6">
        <v>677.06399999999996</v>
      </c>
      <c r="N16" s="229">
        <v>716.77599999999995</v>
      </c>
      <c r="O16" s="10">
        <v>233.49</v>
      </c>
      <c r="P16" s="11">
        <v>0.47099999999999997</v>
      </c>
      <c r="Q16" s="11">
        <v>1180.931</v>
      </c>
      <c r="R16" s="11">
        <v>285.00299999999999</v>
      </c>
      <c r="S16" s="11">
        <v>15.936999999999999</v>
      </c>
      <c r="T16" s="11">
        <v>37.642000000000003</v>
      </c>
      <c r="U16" s="11">
        <v>1481.501</v>
      </c>
      <c r="V16" s="12">
        <v>3606.0259999999998</v>
      </c>
      <c r="W16" s="219">
        <f t="shared" si="0"/>
        <v>4.2543292532756826E-4</v>
      </c>
      <c r="X16" s="6">
        <f t="shared" si="1"/>
        <v>5.8415523590316071E-2</v>
      </c>
      <c r="Y16" s="6">
        <f t="shared" si="2"/>
        <v>4.5154274344566103E-4</v>
      </c>
      <c r="Z16" s="6">
        <f t="shared" si="3"/>
        <v>2.9266515330520899E-5</v>
      </c>
      <c r="AA16" s="6">
        <f t="shared" si="4"/>
        <v>5.8415523590316071E-2</v>
      </c>
      <c r="AB16" s="6">
        <f t="shared" si="5"/>
        <v>1.9119674889465147E-2</v>
      </c>
      <c r="AC16" s="6">
        <f t="shared" si="6"/>
        <v>1.9119674889465147E-2</v>
      </c>
      <c r="AD16" s="6">
        <f t="shared" si="7"/>
        <v>4.3074281176847581E-3</v>
      </c>
      <c r="AE16" s="6">
        <f t="shared" si="8"/>
        <v>4.3968376053459364E-3</v>
      </c>
      <c r="AF16" s="25">
        <f t="shared" si="9"/>
        <v>4.3968376053459364E-3</v>
      </c>
      <c r="AG16" s="24">
        <f t="shared" si="10"/>
        <v>3.4497644696491595E-3</v>
      </c>
      <c r="AH16" s="6">
        <f t="shared" si="11"/>
        <v>9.1156491924931887E-2</v>
      </c>
      <c r="AI16" s="6">
        <f t="shared" si="12"/>
        <v>1.4923792448380874E-3</v>
      </c>
      <c r="AJ16" s="6">
        <f t="shared" si="13"/>
        <v>5.1004856914450424E-5</v>
      </c>
      <c r="AK16" s="6">
        <f t="shared" si="14"/>
        <v>9.1156491924931887E-2</v>
      </c>
      <c r="AL16" s="6">
        <f t="shared" si="15"/>
        <v>1.2440069627090437E-2</v>
      </c>
      <c r="AM16" s="6">
        <f t="shared" si="16"/>
        <v>1.2440069627090437E-2</v>
      </c>
      <c r="AN16" s="6">
        <f t="shared" si="17"/>
        <v>9.3207807794166327E-3</v>
      </c>
      <c r="AO16" s="6">
        <f t="shared" si="18"/>
        <v>4.5326878899691864E-2</v>
      </c>
      <c r="AP16" s="25">
        <f t="shared" si="19"/>
        <v>4.5326878899691864E-2</v>
      </c>
      <c r="AQ16" s="24">
        <f t="shared" si="20"/>
        <v>8.1000000000000003E-2</v>
      </c>
      <c r="AR16" s="6">
        <f t="shared" si="21"/>
        <v>0.14599999999999999</v>
      </c>
      <c r="AS16" s="25">
        <f t="shared" si="22"/>
        <v>0.114</v>
      </c>
      <c r="AT16" s="26">
        <f t="shared" si="23"/>
        <v>0.54</v>
      </c>
      <c r="AU16" s="131">
        <f t="shared" si="24"/>
        <v>0.97</v>
      </c>
      <c r="AV16" s="27">
        <f t="shared" si="25"/>
        <v>0.76</v>
      </c>
      <c r="AW16" s="223">
        <f t="shared" si="26"/>
        <v>5</v>
      </c>
      <c r="AX16" s="107">
        <f t="shared" si="27"/>
        <v>4</v>
      </c>
      <c r="AY16" s="224">
        <f t="shared" si="28"/>
        <v>4</v>
      </c>
    </row>
    <row r="17" spans="1:51" ht="13.4" customHeight="1">
      <c r="A17" s="225">
        <v>11350</v>
      </c>
      <c r="B17" s="69" t="s">
        <v>263</v>
      </c>
      <c r="C17" s="227" t="str">
        <f>Rollover!A17</f>
        <v>Chevrolet</v>
      </c>
      <c r="D17" s="226" t="str">
        <f>Rollover!B17</f>
        <v>Suburban SUV 2WD</v>
      </c>
      <c r="E17" s="130" t="s">
        <v>195</v>
      </c>
      <c r="F17" s="218">
        <f>Rollover!C17</f>
        <v>2021</v>
      </c>
      <c r="G17" s="228">
        <v>146.05199999999999</v>
      </c>
      <c r="H17" s="11">
        <v>0.22700000000000001</v>
      </c>
      <c r="I17" s="11">
        <v>1377.731</v>
      </c>
      <c r="J17" s="11">
        <v>225.458</v>
      </c>
      <c r="K17" s="11">
        <v>22.623000000000001</v>
      </c>
      <c r="L17" s="11">
        <v>37.121000000000002</v>
      </c>
      <c r="M17" s="11">
        <v>677.06399999999996</v>
      </c>
      <c r="N17" s="12">
        <v>716.77599999999995</v>
      </c>
      <c r="O17" s="10">
        <v>233.49</v>
      </c>
      <c r="P17" s="11">
        <v>0.47099999999999997</v>
      </c>
      <c r="Q17" s="11">
        <v>1180.931</v>
      </c>
      <c r="R17" s="11">
        <v>285.00299999999999</v>
      </c>
      <c r="S17" s="11">
        <v>15.936999999999999</v>
      </c>
      <c r="T17" s="11">
        <v>37.642000000000003</v>
      </c>
      <c r="U17" s="11">
        <v>1481.501</v>
      </c>
      <c r="V17" s="12">
        <v>3606.0259999999998</v>
      </c>
      <c r="W17" s="219">
        <f t="shared" si="0"/>
        <v>4.2543292532756826E-4</v>
      </c>
      <c r="X17" s="6">
        <f t="shared" si="1"/>
        <v>5.8415523590316071E-2</v>
      </c>
      <c r="Y17" s="6">
        <f t="shared" si="2"/>
        <v>4.5154274344566103E-4</v>
      </c>
      <c r="Z17" s="6">
        <f t="shared" si="3"/>
        <v>2.9266515330520899E-5</v>
      </c>
      <c r="AA17" s="6">
        <f t="shared" si="4"/>
        <v>5.8415523590316071E-2</v>
      </c>
      <c r="AB17" s="6">
        <f t="shared" si="5"/>
        <v>1.9119674889465147E-2</v>
      </c>
      <c r="AC17" s="6">
        <f t="shared" si="6"/>
        <v>1.9119674889465147E-2</v>
      </c>
      <c r="AD17" s="6">
        <f t="shared" si="7"/>
        <v>4.3074281176847581E-3</v>
      </c>
      <c r="AE17" s="6">
        <f t="shared" si="8"/>
        <v>4.3968376053459364E-3</v>
      </c>
      <c r="AF17" s="25">
        <f t="shared" si="9"/>
        <v>4.3968376053459364E-3</v>
      </c>
      <c r="AG17" s="24">
        <f t="shared" si="10"/>
        <v>3.4497644696491595E-3</v>
      </c>
      <c r="AH17" s="6">
        <f t="shared" si="11"/>
        <v>9.1156491924931887E-2</v>
      </c>
      <c r="AI17" s="6">
        <f t="shared" si="12"/>
        <v>1.4923792448380874E-3</v>
      </c>
      <c r="AJ17" s="6">
        <f t="shared" si="13"/>
        <v>5.1004856914450424E-5</v>
      </c>
      <c r="AK17" s="6">
        <f t="shared" si="14"/>
        <v>9.1156491924931887E-2</v>
      </c>
      <c r="AL17" s="6">
        <f t="shared" si="15"/>
        <v>1.2440069627090437E-2</v>
      </c>
      <c r="AM17" s="6">
        <f t="shared" si="16"/>
        <v>1.2440069627090437E-2</v>
      </c>
      <c r="AN17" s="6">
        <f t="shared" si="17"/>
        <v>9.3207807794166327E-3</v>
      </c>
      <c r="AO17" s="6">
        <f t="shared" si="18"/>
        <v>4.5326878899691864E-2</v>
      </c>
      <c r="AP17" s="25">
        <f t="shared" si="19"/>
        <v>4.5326878899691864E-2</v>
      </c>
      <c r="AQ17" s="24">
        <f t="shared" si="20"/>
        <v>8.1000000000000003E-2</v>
      </c>
      <c r="AR17" s="6">
        <f t="shared" si="21"/>
        <v>0.14599999999999999</v>
      </c>
      <c r="AS17" s="25">
        <f t="shared" si="22"/>
        <v>0.114</v>
      </c>
      <c r="AT17" s="26">
        <f t="shared" si="23"/>
        <v>0.54</v>
      </c>
      <c r="AU17" s="131">
        <f t="shared" si="24"/>
        <v>0.97</v>
      </c>
      <c r="AV17" s="27">
        <f t="shared" si="25"/>
        <v>0.76</v>
      </c>
      <c r="AW17" s="223">
        <f t="shared" si="26"/>
        <v>5</v>
      </c>
      <c r="AX17" s="107">
        <f t="shared" si="27"/>
        <v>4</v>
      </c>
      <c r="AY17" s="224">
        <f t="shared" si="28"/>
        <v>4</v>
      </c>
    </row>
    <row r="18" spans="1:51" ht="13.4" customHeight="1">
      <c r="A18" s="225">
        <v>11350</v>
      </c>
      <c r="B18" s="69" t="s">
        <v>263</v>
      </c>
      <c r="C18" s="227" t="str">
        <f>Rollover!A18</f>
        <v>Chevrolet</v>
      </c>
      <c r="D18" s="226" t="str">
        <f>Rollover!B18</f>
        <v>Suburban SUV 4WD</v>
      </c>
      <c r="E18" s="130" t="s">
        <v>195</v>
      </c>
      <c r="F18" s="218">
        <f>Rollover!C18</f>
        <v>2021</v>
      </c>
      <c r="G18" s="228">
        <v>146.05199999999999</v>
      </c>
      <c r="H18" s="11">
        <v>0.22700000000000001</v>
      </c>
      <c r="I18" s="11">
        <v>1377.731</v>
      </c>
      <c r="J18" s="11">
        <v>225.458</v>
      </c>
      <c r="K18" s="11">
        <v>22.623000000000001</v>
      </c>
      <c r="L18" s="11">
        <v>37.121000000000002</v>
      </c>
      <c r="M18" s="11">
        <v>677.06399999999996</v>
      </c>
      <c r="N18" s="12">
        <v>716.77599999999995</v>
      </c>
      <c r="O18" s="10">
        <v>233.49</v>
      </c>
      <c r="P18" s="11">
        <v>0.47099999999999997</v>
      </c>
      <c r="Q18" s="11">
        <v>1180.931</v>
      </c>
      <c r="R18" s="11">
        <v>285.00299999999999</v>
      </c>
      <c r="S18" s="11">
        <v>15.936999999999999</v>
      </c>
      <c r="T18" s="11">
        <v>37.642000000000003</v>
      </c>
      <c r="U18" s="11">
        <v>1481.501</v>
      </c>
      <c r="V18" s="12">
        <v>3606.0259999999998</v>
      </c>
      <c r="W18" s="219">
        <f t="shared" si="0"/>
        <v>4.2543292532756826E-4</v>
      </c>
      <c r="X18" s="6">
        <f t="shared" si="1"/>
        <v>5.8415523590316071E-2</v>
      </c>
      <c r="Y18" s="6">
        <f t="shared" si="2"/>
        <v>4.5154274344566103E-4</v>
      </c>
      <c r="Z18" s="6">
        <f t="shared" si="3"/>
        <v>2.9266515330520899E-5</v>
      </c>
      <c r="AA18" s="6">
        <f t="shared" si="4"/>
        <v>5.8415523590316071E-2</v>
      </c>
      <c r="AB18" s="6">
        <f t="shared" si="5"/>
        <v>1.9119674889465147E-2</v>
      </c>
      <c r="AC18" s="6">
        <f t="shared" si="6"/>
        <v>1.9119674889465147E-2</v>
      </c>
      <c r="AD18" s="6">
        <f t="shared" si="7"/>
        <v>4.3074281176847581E-3</v>
      </c>
      <c r="AE18" s="6">
        <f t="shared" si="8"/>
        <v>4.3968376053459364E-3</v>
      </c>
      <c r="AF18" s="25">
        <f t="shared" si="9"/>
        <v>4.3968376053459364E-3</v>
      </c>
      <c r="AG18" s="24">
        <f t="shared" si="10"/>
        <v>3.4497644696491595E-3</v>
      </c>
      <c r="AH18" s="6">
        <f t="shared" si="11"/>
        <v>9.1156491924931887E-2</v>
      </c>
      <c r="AI18" s="6">
        <f t="shared" si="12"/>
        <v>1.4923792448380874E-3</v>
      </c>
      <c r="AJ18" s="6">
        <f t="shared" si="13"/>
        <v>5.1004856914450424E-5</v>
      </c>
      <c r="AK18" s="6">
        <f t="shared" si="14"/>
        <v>9.1156491924931887E-2</v>
      </c>
      <c r="AL18" s="6">
        <f t="shared" si="15"/>
        <v>1.2440069627090437E-2</v>
      </c>
      <c r="AM18" s="6">
        <f t="shared" si="16"/>
        <v>1.2440069627090437E-2</v>
      </c>
      <c r="AN18" s="6">
        <f t="shared" si="17"/>
        <v>9.3207807794166327E-3</v>
      </c>
      <c r="AO18" s="6">
        <f t="shared" si="18"/>
        <v>4.5326878899691864E-2</v>
      </c>
      <c r="AP18" s="25">
        <f t="shared" si="19"/>
        <v>4.5326878899691864E-2</v>
      </c>
      <c r="AQ18" s="24">
        <f t="shared" si="20"/>
        <v>8.1000000000000003E-2</v>
      </c>
      <c r="AR18" s="6">
        <f t="shared" si="21"/>
        <v>0.14599999999999999</v>
      </c>
      <c r="AS18" s="25">
        <f t="shared" si="22"/>
        <v>0.114</v>
      </c>
      <c r="AT18" s="26">
        <f t="shared" si="23"/>
        <v>0.54</v>
      </c>
      <c r="AU18" s="131">
        <f t="shared" si="24"/>
        <v>0.97</v>
      </c>
      <c r="AV18" s="27">
        <f t="shared" si="25"/>
        <v>0.76</v>
      </c>
      <c r="AW18" s="223">
        <f t="shared" si="26"/>
        <v>5</v>
      </c>
      <c r="AX18" s="107">
        <f t="shared" si="27"/>
        <v>4</v>
      </c>
      <c r="AY18" s="224">
        <f t="shared" si="28"/>
        <v>4</v>
      </c>
    </row>
    <row r="19" spans="1:51" ht="13.4" customHeight="1">
      <c r="A19" s="225">
        <v>11350</v>
      </c>
      <c r="B19" s="69" t="s">
        <v>263</v>
      </c>
      <c r="C19" s="227" t="str">
        <f>Rollover!A19</f>
        <v xml:space="preserve">GMC </v>
      </c>
      <c r="D19" s="226" t="str">
        <f>Rollover!B19</f>
        <v>Yukon XL SUV 2WD</v>
      </c>
      <c r="E19" s="130" t="s">
        <v>195</v>
      </c>
      <c r="F19" s="218">
        <f>Rollover!C19</f>
        <v>2021</v>
      </c>
      <c r="G19" s="228">
        <v>146.05199999999999</v>
      </c>
      <c r="H19" s="11">
        <v>0.22700000000000001</v>
      </c>
      <c r="I19" s="11">
        <v>1377.731</v>
      </c>
      <c r="J19" s="11">
        <v>225.458</v>
      </c>
      <c r="K19" s="11">
        <v>22.623000000000001</v>
      </c>
      <c r="L19" s="11">
        <v>37.121000000000002</v>
      </c>
      <c r="M19" s="11">
        <v>677.06399999999996</v>
      </c>
      <c r="N19" s="12">
        <v>716.77599999999995</v>
      </c>
      <c r="O19" s="10">
        <v>233.49</v>
      </c>
      <c r="P19" s="11">
        <v>0.47099999999999997</v>
      </c>
      <c r="Q19" s="11">
        <v>1180.931</v>
      </c>
      <c r="R19" s="11">
        <v>285.00299999999999</v>
      </c>
      <c r="S19" s="11">
        <v>15.936999999999999</v>
      </c>
      <c r="T19" s="11">
        <v>37.642000000000003</v>
      </c>
      <c r="U19" s="11">
        <v>1481.501</v>
      </c>
      <c r="V19" s="12">
        <v>3606.0259999999998</v>
      </c>
      <c r="W19" s="219">
        <f t="shared" si="0"/>
        <v>4.2543292532756826E-4</v>
      </c>
      <c r="X19" s="6">
        <f t="shared" si="1"/>
        <v>5.8415523590316071E-2</v>
      </c>
      <c r="Y19" s="6">
        <f t="shared" si="2"/>
        <v>4.5154274344566103E-4</v>
      </c>
      <c r="Z19" s="6">
        <f t="shared" si="3"/>
        <v>2.9266515330520899E-5</v>
      </c>
      <c r="AA19" s="6">
        <f t="shared" si="4"/>
        <v>5.8415523590316071E-2</v>
      </c>
      <c r="AB19" s="6">
        <f t="shared" si="5"/>
        <v>1.9119674889465147E-2</v>
      </c>
      <c r="AC19" s="6">
        <f t="shared" si="6"/>
        <v>1.9119674889465147E-2</v>
      </c>
      <c r="AD19" s="6">
        <f t="shared" si="7"/>
        <v>4.3074281176847581E-3</v>
      </c>
      <c r="AE19" s="6">
        <f t="shared" si="8"/>
        <v>4.3968376053459364E-3</v>
      </c>
      <c r="AF19" s="25">
        <f t="shared" si="9"/>
        <v>4.3968376053459364E-3</v>
      </c>
      <c r="AG19" s="24">
        <f t="shared" si="10"/>
        <v>3.4497644696491595E-3</v>
      </c>
      <c r="AH19" s="6">
        <f t="shared" si="11"/>
        <v>9.1156491924931887E-2</v>
      </c>
      <c r="AI19" s="6">
        <f t="shared" si="12"/>
        <v>1.4923792448380874E-3</v>
      </c>
      <c r="AJ19" s="6">
        <f t="shared" si="13"/>
        <v>5.1004856914450424E-5</v>
      </c>
      <c r="AK19" s="6">
        <f t="shared" si="14"/>
        <v>9.1156491924931887E-2</v>
      </c>
      <c r="AL19" s="6">
        <f t="shared" si="15"/>
        <v>1.2440069627090437E-2</v>
      </c>
      <c r="AM19" s="6">
        <f t="shared" si="16"/>
        <v>1.2440069627090437E-2</v>
      </c>
      <c r="AN19" s="6">
        <f t="shared" si="17"/>
        <v>9.3207807794166327E-3</v>
      </c>
      <c r="AO19" s="6">
        <f t="shared" si="18"/>
        <v>4.5326878899691864E-2</v>
      </c>
      <c r="AP19" s="25">
        <f t="shared" si="19"/>
        <v>4.5326878899691864E-2</v>
      </c>
      <c r="AQ19" s="24">
        <f t="shared" si="20"/>
        <v>8.1000000000000003E-2</v>
      </c>
      <c r="AR19" s="6">
        <f t="shared" si="21"/>
        <v>0.14599999999999999</v>
      </c>
      <c r="AS19" s="25">
        <f t="shared" si="22"/>
        <v>0.114</v>
      </c>
      <c r="AT19" s="26">
        <f t="shared" si="23"/>
        <v>0.54</v>
      </c>
      <c r="AU19" s="131">
        <f t="shared" si="24"/>
        <v>0.97</v>
      </c>
      <c r="AV19" s="27">
        <f t="shared" si="25"/>
        <v>0.76</v>
      </c>
      <c r="AW19" s="223">
        <f t="shared" si="26"/>
        <v>5</v>
      </c>
      <c r="AX19" s="107">
        <f t="shared" si="27"/>
        <v>4</v>
      </c>
      <c r="AY19" s="224">
        <f t="shared" si="28"/>
        <v>4</v>
      </c>
    </row>
    <row r="20" spans="1:51" ht="13.4" customHeight="1">
      <c r="A20" s="225">
        <v>11350</v>
      </c>
      <c r="B20" s="69" t="s">
        <v>263</v>
      </c>
      <c r="C20" s="227" t="str">
        <f>Rollover!A20</f>
        <v xml:space="preserve">GMC </v>
      </c>
      <c r="D20" s="226" t="str">
        <f>Rollover!B20</f>
        <v>Yukon XL SUV 4WD</v>
      </c>
      <c r="E20" s="130" t="s">
        <v>195</v>
      </c>
      <c r="F20" s="218">
        <f>Rollover!C20</f>
        <v>2021</v>
      </c>
      <c r="G20" s="228">
        <v>146.05199999999999</v>
      </c>
      <c r="H20" s="11">
        <v>0.22700000000000001</v>
      </c>
      <c r="I20" s="11">
        <v>1377.731</v>
      </c>
      <c r="J20" s="11">
        <v>225.458</v>
      </c>
      <c r="K20" s="11">
        <v>22.623000000000001</v>
      </c>
      <c r="L20" s="11">
        <v>37.121000000000002</v>
      </c>
      <c r="M20" s="11">
        <v>677.06399999999996</v>
      </c>
      <c r="N20" s="12">
        <v>716.77599999999995</v>
      </c>
      <c r="O20" s="10">
        <v>233.49</v>
      </c>
      <c r="P20" s="11">
        <v>0.47099999999999997</v>
      </c>
      <c r="Q20" s="11">
        <v>1180.931</v>
      </c>
      <c r="R20" s="11">
        <v>285.00299999999999</v>
      </c>
      <c r="S20" s="11">
        <v>15.936999999999999</v>
      </c>
      <c r="T20" s="11">
        <v>37.642000000000003</v>
      </c>
      <c r="U20" s="11">
        <v>1481.501</v>
      </c>
      <c r="V20" s="12">
        <v>3606.0259999999998</v>
      </c>
      <c r="W20" s="219">
        <f t="shared" si="0"/>
        <v>4.2543292532756826E-4</v>
      </c>
      <c r="X20" s="6">
        <f t="shared" si="1"/>
        <v>5.8415523590316071E-2</v>
      </c>
      <c r="Y20" s="6">
        <f t="shared" si="2"/>
        <v>4.5154274344566103E-4</v>
      </c>
      <c r="Z20" s="6">
        <f t="shared" si="3"/>
        <v>2.9266515330520899E-5</v>
      </c>
      <c r="AA20" s="6">
        <f t="shared" si="4"/>
        <v>5.8415523590316071E-2</v>
      </c>
      <c r="AB20" s="6">
        <f t="shared" si="5"/>
        <v>1.9119674889465147E-2</v>
      </c>
      <c r="AC20" s="6">
        <f t="shared" si="6"/>
        <v>1.9119674889465147E-2</v>
      </c>
      <c r="AD20" s="6">
        <f t="shared" si="7"/>
        <v>4.3074281176847581E-3</v>
      </c>
      <c r="AE20" s="6">
        <f t="shared" si="8"/>
        <v>4.3968376053459364E-3</v>
      </c>
      <c r="AF20" s="25">
        <f t="shared" si="9"/>
        <v>4.3968376053459364E-3</v>
      </c>
      <c r="AG20" s="24">
        <f t="shared" si="10"/>
        <v>3.4497644696491595E-3</v>
      </c>
      <c r="AH20" s="6">
        <f t="shared" si="11"/>
        <v>9.1156491924931887E-2</v>
      </c>
      <c r="AI20" s="6">
        <f t="shared" si="12"/>
        <v>1.4923792448380874E-3</v>
      </c>
      <c r="AJ20" s="6">
        <f t="shared" si="13"/>
        <v>5.1004856914450424E-5</v>
      </c>
      <c r="AK20" s="6">
        <f t="shared" si="14"/>
        <v>9.1156491924931887E-2</v>
      </c>
      <c r="AL20" s="6">
        <f t="shared" si="15"/>
        <v>1.2440069627090437E-2</v>
      </c>
      <c r="AM20" s="6">
        <f t="shared" si="16"/>
        <v>1.2440069627090437E-2</v>
      </c>
      <c r="AN20" s="6">
        <f t="shared" si="17"/>
        <v>9.3207807794166327E-3</v>
      </c>
      <c r="AO20" s="6">
        <f t="shared" si="18"/>
        <v>4.5326878899691864E-2</v>
      </c>
      <c r="AP20" s="25">
        <f t="shared" si="19"/>
        <v>4.5326878899691864E-2</v>
      </c>
      <c r="AQ20" s="24">
        <f t="shared" si="20"/>
        <v>8.1000000000000003E-2</v>
      </c>
      <c r="AR20" s="6">
        <f t="shared" si="21"/>
        <v>0.14599999999999999</v>
      </c>
      <c r="AS20" s="25">
        <f t="shared" si="22"/>
        <v>0.114</v>
      </c>
      <c r="AT20" s="26">
        <f t="shared" si="23"/>
        <v>0.54</v>
      </c>
      <c r="AU20" s="131">
        <f t="shared" si="24"/>
        <v>0.97</v>
      </c>
      <c r="AV20" s="27">
        <f t="shared" si="25"/>
        <v>0.76</v>
      </c>
      <c r="AW20" s="223">
        <f t="shared" si="26"/>
        <v>5</v>
      </c>
      <c r="AX20" s="107">
        <f t="shared" si="27"/>
        <v>4</v>
      </c>
      <c r="AY20" s="224">
        <f t="shared" si="28"/>
        <v>4</v>
      </c>
    </row>
    <row r="21" spans="1:51" ht="13.4" customHeight="1">
      <c r="A21" s="225">
        <v>11350</v>
      </c>
      <c r="B21" s="69" t="s">
        <v>263</v>
      </c>
      <c r="C21" s="227" t="str">
        <f>Rollover!A21</f>
        <v>Cadillac</v>
      </c>
      <c r="D21" s="226" t="str">
        <f>Rollover!B21</f>
        <v>Escalade ESV SUV 2WD</v>
      </c>
      <c r="E21" s="130" t="s">
        <v>195</v>
      </c>
      <c r="F21" s="218">
        <f>Rollover!C21</f>
        <v>2021</v>
      </c>
      <c r="G21" s="228">
        <v>146.05199999999999</v>
      </c>
      <c r="H21" s="11">
        <v>0.22700000000000001</v>
      </c>
      <c r="I21" s="11">
        <v>1377.731</v>
      </c>
      <c r="J21" s="11">
        <v>225.458</v>
      </c>
      <c r="K21" s="11">
        <v>22.623000000000001</v>
      </c>
      <c r="L21" s="11">
        <v>37.121000000000002</v>
      </c>
      <c r="M21" s="11">
        <v>677.06399999999996</v>
      </c>
      <c r="N21" s="12">
        <v>716.77599999999995</v>
      </c>
      <c r="O21" s="10">
        <v>233.49</v>
      </c>
      <c r="P21" s="11">
        <v>0.47099999999999997</v>
      </c>
      <c r="Q21" s="11">
        <v>1180.931</v>
      </c>
      <c r="R21" s="11">
        <v>285.00299999999999</v>
      </c>
      <c r="S21" s="11">
        <v>15.936999999999999</v>
      </c>
      <c r="T21" s="11">
        <v>37.642000000000003</v>
      </c>
      <c r="U21" s="11">
        <v>1481.501</v>
      </c>
      <c r="V21" s="12">
        <v>3606.0259999999998</v>
      </c>
      <c r="W21" s="219">
        <f t="shared" si="0"/>
        <v>4.2543292532756826E-4</v>
      </c>
      <c r="X21" s="6">
        <f t="shared" si="1"/>
        <v>5.8415523590316071E-2</v>
      </c>
      <c r="Y21" s="6">
        <f t="shared" si="2"/>
        <v>4.5154274344566103E-4</v>
      </c>
      <c r="Z21" s="6">
        <f t="shared" si="3"/>
        <v>2.9266515330520899E-5</v>
      </c>
      <c r="AA21" s="6">
        <f t="shared" si="4"/>
        <v>5.8415523590316071E-2</v>
      </c>
      <c r="AB21" s="6">
        <f t="shared" si="5"/>
        <v>1.9119674889465147E-2</v>
      </c>
      <c r="AC21" s="6">
        <f t="shared" si="6"/>
        <v>1.9119674889465147E-2</v>
      </c>
      <c r="AD21" s="6">
        <f t="shared" si="7"/>
        <v>4.3074281176847581E-3</v>
      </c>
      <c r="AE21" s="6">
        <f t="shared" si="8"/>
        <v>4.3968376053459364E-3</v>
      </c>
      <c r="AF21" s="25">
        <f t="shared" si="9"/>
        <v>4.3968376053459364E-3</v>
      </c>
      <c r="AG21" s="24">
        <f t="shared" si="10"/>
        <v>3.4497644696491595E-3</v>
      </c>
      <c r="AH21" s="6">
        <f t="shared" si="11"/>
        <v>9.1156491924931887E-2</v>
      </c>
      <c r="AI21" s="6">
        <f t="shared" si="12"/>
        <v>1.4923792448380874E-3</v>
      </c>
      <c r="AJ21" s="6">
        <f t="shared" si="13"/>
        <v>5.1004856914450424E-5</v>
      </c>
      <c r="AK21" s="6">
        <f t="shared" si="14"/>
        <v>9.1156491924931887E-2</v>
      </c>
      <c r="AL21" s="6">
        <f t="shared" si="15"/>
        <v>1.2440069627090437E-2</v>
      </c>
      <c r="AM21" s="6">
        <f t="shared" si="16"/>
        <v>1.2440069627090437E-2</v>
      </c>
      <c r="AN21" s="6">
        <f t="shared" si="17"/>
        <v>9.3207807794166327E-3</v>
      </c>
      <c r="AO21" s="6">
        <f t="shared" si="18"/>
        <v>4.5326878899691864E-2</v>
      </c>
      <c r="AP21" s="25">
        <f t="shared" si="19"/>
        <v>4.5326878899691864E-2</v>
      </c>
      <c r="AQ21" s="24">
        <f t="shared" si="20"/>
        <v>8.1000000000000003E-2</v>
      </c>
      <c r="AR21" s="6">
        <f t="shared" si="21"/>
        <v>0.14599999999999999</v>
      </c>
      <c r="AS21" s="25">
        <f t="shared" si="22"/>
        <v>0.114</v>
      </c>
      <c r="AT21" s="26">
        <f t="shared" si="23"/>
        <v>0.54</v>
      </c>
      <c r="AU21" s="131">
        <f t="shared" si="24"/>
        <v>0.97</v>
      </c>
      <c r="AV21" s="27">
        <f t="shared" si="25"/>
        <v>0.76</v>
      </c>
      <c r="AW21" s="223">
        <f t="shared" si="26"/>
        <v>5</v>
      </c>
      <c r="AX21" s="107">
        <f t="shared" si="27"/>
        <v>4</v>
      </c>
      <c r="AY21" s="224">
        <f t="shared" si="28"/>
        <v>4</v>
      </c>
    </row>
    <row r="22" spans="1:51" ht="13.4" customHeight="1">
      <c r="A22" s="225">
        <v>11350</v>
      </c>
      <c r="B22" s="69" t="s">
        <v>263</v>
      </c>
      <c r="C22" s="227" t="str">
        <f>Rollover!A22</f>
        <v>Cadillac</v>
      </c>
      <c r="D22" s="226" t="str">
        <f>Rollover!B22</f>
        <v>Escalade ESV SUV 4WD</v>
      </c>
      <c r="E22" s="130" t="s">
        <v>195</v>
      </c>
      <c r="F22" s="218">
        <f>Rollover!C22</f>
        <v>2021</v>
      </c>
      <c r="G22" s="228">
        <v>146.05199999999999</v>
      </c>
      <c r="H22" s="11">
        <v>0.22700000000000001</v>
      </c>
      <c r="I22" s="11">
        <v>1377.731</v>
      </c>
      <c r="J22" s="11">
        <v>225.458</v>
      </c>
      <c r="K22" s="11">
        <v>22.623000000000001</v>
      </c>
      <c r="L22" s="11">
        <v>37.121000000000002</v>
      </c>
      <c r="M22" s="11">
        <v>677.06399999999996</v>
      </c>
      <c r="N22" s="12">
        <v>716.77599999999995</v>
      </c>
      <c r="O22" s="10">
        <v>233.49</v>
      </c>
      <c r="P22" s="11">
        <v>0.47099999999999997</v>
      </c>
      <c r="Q22" s="11">
        <v>1180.931</v>
      </c>
      <c r="R22" s="11">
        <v>285.00299999999999</v>
      </c>
      <c r="S22" s="11">
        <v>15.936999999999999</v>
      </c>
      <c r="T22" s="11">
        <v>37.642000000000003</v>
      </c>
      <c r="U22" s="11">
        <v>1481.501</v>
      </c>
      <c r="V22" s="12">
        <v>3606.0259999999998</v>
      </c>
      <c r="W22" s="219">
        <f t="shared" si="0"/>
        <v>4.2543292532756826E-4</v>
      </c>
      <c r="X22" s="6">
        <f t="shared" si="1"/>
        <v>5.8415523590316071E-2</v>
      </c>
      <c r="Y22" s="6">
        <f t="shared" si="2"/>
        <v>4.5154274344566103E-4</v>
      </c>
      <c r="Z22" s="6">
        <f t="shared" si="3"/>
        <v>2.9266515330520899E-5</v>
      </c>
      <c r="AA22" s="6">
        <f t="shared" si="4"/>
        <v>5.8415523590316071E-2</v>
      </c>
      <c r="AB22" s="6">
        <f t="shared" si="5"/>
        <v>1.9119674889465147E-2</v>
      </c>
      <c r="AC22" s="6">
        <f t="shared" si="6"/>
        <v>1.9119674889465147E-2</v>
      </c>
      <c r="AD22" s="6">
        <f t="shared" si="7"/>
        <v>4.3074281176847581E-3</v>
      </c>
      <c r="AE22" s="6">
        <f t="shared" si="8"/>
        <v>4.3968376053459364E-3</v>
      </c>
      <c r="AF22" s="25">
        <f t="shared" si="9"/>
        <v>4.3968376053459364E-3</v>
      </c>
      <c r="AG22" s="24">
        <f t="shared" si="10"/>
        <v>3.4497644696491595E-3</v>
      </c>
      <c r="AH22" s="6">
        <f t="shared" si="11"/>
        <v>9.1156491924931887E-2</v>
      </c>
      <c r="AI22" s="6">
        <f t="shared" si="12"/>
        <v>1.4923792448380874E-3</v>
      </c>
      <c r="AJ22" s="6">
        <f t="shared" si="13"/>
        <v>5.1004856914450424E-5</v>
      </c>
      <c r="AK22" s="6">
        <f t="shared" si="14"/>
        <v>9.1156491924931887E-2</v>
      </c>
      <c r="AL22" s="6">
        <f t="shared" si="15"/>
        <v>1.2440069627090437E-2</v>
      </c>
      <c r="AM22" s="6">
        <f t="shared" si="16"/>
        <v>1.2440069627090437E-2</v>
      </c>
      <c r="AN22" s="6">
        <f t="shared" si="17"/>
        <v>9.3207807794166327E-3</v>
      </c>
      <c r="AO22" s="6">
        <f t="shared" si="18"/>
        <v>4.5326878899691864E-2</v>
      </c>
      <c r="AP22" s="25">
        <f t="shared" si="19"/>
        <v>4.5326878899691864E-2</v>
      </c>
      <c r="AQ22" s="24">
        <f t="shared" si="20"/>
        <v>8.1000000000000003E-2</v>
      </c>
      <c r="AR22" s="6">
        <f t="shared" si="21"/>
        <v>0.14599999999999999</v>
      </c>
      <c r="AS22" s="25">
        <f t="shared" si="22"/>
        <v>0.114</v>
      </c>
      <c r="AT22" s="26">
        <f t="shared" si="23"/>
        <v>0.54</v>
      </c>
      <c r="AU22" s="131">
        <f t="shared" si="24"/>
        <v>0.97</v>
      </c>
      <c r="AV22" s="27">
        <f t="shared" si="25"/>
        <v>0.76</v>
      </c>
      <c r="AW22" s="223">
        <f t="shared" si="26"/>
        <v>5</v>
      </c>
      <c r="AX22" s="107">
        <f t="shared" si="27"/>
        <v>4</v>
      </c>
      <c r="AY22" s="224">
        <f t="shared" si="28"/>
        <v>4</v>
      </c>
    </row>
    <row r="23" spans="1:51" ht="13.4" customHeight="1">
      <c r="A23" s="225">
        <v>11270</v>
      </c>
      <c r="B23" s="69" t="s">
        <v>233</v>
      </c>
      <c r="C23" s="216" t="str">
        <f>Rollover!A23</f>
        <v>Chevrolet</v>
      </c>
      <c r="D23" s="217" t="str">
        <f>Rollover!B23</f>
        <v>Trailblazer SUV FWD (Later Release)</v>
      </c>
      <c r="E23" s="130" t="s">
        <v>92</v>
      </c>
      <c r="F23" s="218">
        <f>Rollover!C23</f>
        <v>2021</v>
      </c>
      <c r="G23" s="228">
        <v>184.547</v>
      </c>
      <c r="H23" s="11">
        <v>0.23899999999999999</v>
      </c>
      <c r="I23" s="11">
        <v>845.81</v>
      </c>
      <c r="J23" s="11">
        <v>66.527000000000001</v>
      </c>
      <c r="K23" s="11">
        <v>21.013000000000002</v>
      </c>
      <c r="L23" s="11">
        <v>46.2</v>
      </c>
      <c r="M23" s="11">
        <v>370.19799999999998</v>
      </c>
      <c r="N23" s="12">
        <v>1160.6959999999999</v>
      </c>
      <c r="O23" s="10">
        <v>401.44600000000003</v>
      </c>
      <c r="P23" s="11">
        <v>0.29199999999999998</v>
      </c>
      <c r="Q23" s="11">
        <v>681.58799999999997</v>
      </c>
      <c r="R23" s="11">
        <v>362.983</v>
      </c>
      <c r="S23" s="11">
        <v>10.385999999999999</v>
      </c>
      <c r="T23" s="11">
        <v>46.183999999999997</v>
      </c>
      <c r="U23" s="11">
        <v>1819.8130000000001</v>
      </c>
      <c r="V23" s="12">
        <v>1705.146</v>
      </c>
      <c r="W23" s="219">
        <f t="shared" si="0"/>
        <v>1.265756938705759E-3</v>
      </c>
      <c r="X23" s="6">
        <f t="shared" si="1"/>
        <v>5.9728644329886275E-2</v>
      </c>
      <c r="Y23" s="6">
        <f t="shared" si="2"/>
        <v>1.2769972379128808E-4</v>
      </c>
      <c r="Z23" s="6">
        <f t="shared" si="3"/>
        <v>2.0065303259501311E-5</v>
      </c>
      <c r="AA23" s="6">
        <f t="shared" si="4"/>
        <v>5.9728644329886275E-2</v>
      </c>
      <c r="AB23" s="6">
        <f t="shared" si="5"/>
        <v>1.5383832354787418E-2</v>
      </c>
      <c r="AC23" s="6">
        <f t="shared" si="6"/>
        <v>1.5383832354787418E-2</v>
      </c>
      <c r="AD23" s="6">
        <f t="shared" si="7"/>
        <v>3.674909407374092E-3</v>
      </c>
      <c r="AE23" s="6">
        <f t="shared" si="8"/>
        <v>5.531208672634051E-3</v>
      </c>
      <c r="AF23" s="25">
        <f t="shared" si="9"/>
        <v>5.531208672634051E-3</v>
      </c>
      <c r="AG23" s="24">
        <f t="shared" si="10"/>
        <v>2.4459763174449315E-2</v>
      </c>
      <c r="AH23" s="6">
        <f t="shared" si="11"/>
        <v>6.5865207635833936E-2</v>
      </c>
      <c r="AI23" s="6">
        <f t="shared" si="12"/>
        <v>2.2743622191911397E-4</v>
      </c>
      <c r="AJ23" s="6">
        <f t="shared" si="13"/>
        <v>6.8435249152448799E-5</v>
      </c>
      <c r="AK23" s="6">
        <f t="shared" si="14"/>
        <v>6.5865207635833936E-2</v>
      </c>
      <c r="AL23" s="6">
        <f t="shared" si="15"/>
        <v>4.1510555939668192E-3</v>
      </c>
      <c r="AM23" s="6">
        <f t="shared" si="16"/>
        <v>4.1510555939668192E-3</v>
      </c>
      <c r="AN23" s="6">
        <f t="shared" si="17"/>
        <v>1.2028387602739986E-2</v>
      </c>
      <c r="AO23" s="6">
        <f t="shared" si="18"/>
        <v>1.1033228262350037E-2</v>
      </c>
      <c r="AP23" s="25">
        <f t="shared" si="19"/>
        <v>1.2028387602739986E-2</v>
      </c>
      <c r="AQ23" s="24">
        <f t="shared" si="20"/>
        <v>0.08</v>
      </c>
      <c r="AR23" s="6">
        <f t="shared" si="21"/>
        <v>0.10299999999999999</v>
      </c>
      <c r="AS23" s="25">
        <f t="shared" si="22"/>
        <v>9.1999999999999998E-2</v>
      </c>
      <c r="AT23" s="26">
        <f t="shared" si="23"/>
        <v>0.53</v>
      </c>
      <c r="AU23" s="131">
        <f t="shared" si="24"/>
        <v>0.69</v>
      </c>
      <c r="AV23" s="27">
        <f t="shared" si="25"/>
        <v>0.61</v>
      </c>
      <c r="AW23" s="223">
        <f t="shared" si="26"/>
        <v>5</v>
      </c>
      <c r="AX23" s="107">
        <f t="shared" si="27"/>
        <v>4</v>
      </c>
      <c r="AY23" s="224">
        <f t="shared" si="28"/>
        <v>5</v>
      </c>
    </row>
    <row r="24" spans="1:51" ht="13.4" customHeight="1">
      <c r="A24" s="225">
        <v>11270</v>
      </c>
      <c r="B24" s="69" t="s">
        <v>233</v>
      </c>
      <c r="C24" s="216" t="str">
        <f>Rollover!A24</f>
        <v>Chevrolet</v>
      </c>
      <c r="D24" s="217" t="str">
        <f>Rollover!B24</f>
        <v>Trailblazer SUV AWD (Later Release)</v>
      </c>
      <c r="E24" s="130" t="s">
        <v>92</v>
      </c>
      <c r="F24" s="218">
        <f>Rollover!C24</f>
        <v>2021</v>
      </c>
      <c r="G24" s="228">
        <v>184.547</v>
      </c>
      <c r="H24" s="11">
        <v>0.23899999999999999</v>
      </c>
      <c r="I24" s="11">
        <v>845.81</v>
      </c>
      <c r="J24" s="11">
        <v>66.527000000000001</v>
      </c>
      <c r="K24" s="11">
        <v>21.013000000000002</v>
      </c>
      <c r="L24" s="11">
        <v>46.2</v>
      </c>
      <c r="M24" s="11">
        <v>370.19799999999998</v>
      </c>
      <c r="N24" s="12">
        <v>1160.6959999999999</v>
      </c>
      <c r="O24" s="10">
        <v>401.44600000000003</v>
      </c>
      <c r="P24" s="11">
        <v>0.29199999999999998</v>
      </c>
      <c r="Q24" s="11">
        <v>681.58799999999997</v>
      </c>
      <c r="R24" s="11">
        <v>362.983</v>
      </c>
      <c r="S24" s="11">
        <v>10.385999999999999</v>
      </c>
      <c r="T24" s="11">
        <v>46.183999999999997</v>
      </c>
      <c r="U24" s="11">
        <v>1819.8130000000001</v>
      </c>
      <c r="V24" s="12">
        <v>1705.146</v>
      </c>
      <c r="W24" s="219">
        <f t="shared" si="0"/>
        <v>1.265756938705759E-3</v>
      </c>
      <c r="X24" s="6">
        <f t="shared" si="1"/>
        <v>5.9728644329886275E-2</v>
      </c>
      <c r="Y24" s="6">
        <f t="shared" si="2"/>
        <v>1.2769972379128808E-4</v>
      </c>
      <c r="Z24" s="6">
        <f t="shared" si="3"/>
        <v>2.0065303259501311E-5</v>
      </c>
      <c r="AA24" s="6">
        <f t="shared" si="4"/>
        <v>5.9728644329886275E-2</v>
      </c>
      <c r="AB24" s="6">
        <f t="shared" si="5"/>
        <v>1.5383832354787418E-2</v>
      </c>
      <c r="AC24" s="6">
        <f t="shared" si="6"/>
        <v>1.5383832354787418E-2</v>
      </c>
      <c r="AD24" s="6">
        <f t="shared" si="7"/>
        <v>3.674909407374092E-3</v>
      </c>
      <c r="AE24" s="6">
        <f t="shared" si="8"/>
        <v>5.531208672634051E-3</v>
      </c>
      <c r="AF24" s="25">
        <f t="shared" si="9"/>
        <v>5.531208672634051E-3</v>
      </c>
      <c r="AG24" s="24">
        <f t="shared" si="10"/>
        <v>2.4459763174449315E-2</v>
      </c>
      <c r="AH24" s="6">
        <f t="shared" si="11"/>
        <v>6.5865207635833936E-2</v>
      </c>
      <c r="AI24" s="6">
        <f t="shared" si="12"/>
        <v>2.2743622191911397E-4</v>
      </c>
      <c r="AJ24" s="6">
        <f t="shared" si="13"/>
        <v>6.8435249152448799E-5</v>
      </c>
      <c r="AK24" s="6">
        <f t="shared" si="14"/>
        <v>6.5865207635833936E-2</v>
      </c>
      <c r="AL24" s="6">
        <f t="shared" si="15"/>
        <v>4.1510555939668192E-3</v>
      </c>
      <c r="AM24" s="6">
        <f t="shared" si="16"/>
        <v>4.1510555939668192E-3</v>
      </c>
      <c r="AN24" s="6">
        <f t="shared" si="17"/>
        <v>1.2028387602739986E-2</v>
      </c>
      <c r="AO24" s="6">
        <f t="shared" si="18"/>
        <v>1.1033228262350037E-2</v>
      </c>
      <c r="AP24" s="25">
        <f t="shared" si="19"/>
        <v>1.2028387602739986E-2</v>
      </c>
      <c r="AQ24" s="24">
        <f t="shared" si="20"/>
        <v>0.08</v>
      </c>
      <c r="AR24" s="6">
        <f t="shared" si="21"/>
        <v>0.10299999999999999</v>
      </c>
      <c r="AS24" s="25">
        <f t="shared" si="22"/>
        <v>9.1999999999999998E-2</v>
      </c>
      <c r="AT24" s="26">
        <f t="shared" si="23"/>
        <v>0.53</v>
      </c>
      <c r="AU24" s="131">
        <f t="shared" si="24"/>
        <v>0.69</v>
      </c>
      <c r="AV24" s="27">
        <f t="shared" si="25"/>
        <v>0.61</v>
      </c>
      <c r="AW24" s="223">
        <f t="shared" si="26"/>
        <v>5</v>
      </c>
      <c r="AX24" s="107">
        <f t="shared" si="27"/>
        <v>4</v>
      </c>
      <c r="AY24" s="224">
        <f t="shared" si="28"/>
        <v>5</v>
      </c>
    </row>
    <row r="25" spans="1:51" ht="13.4" customHeight="1">
      <c r="A25" s="147">
        <v>11270</v>
      </c>
      <c r="B25" s="75" t="s">
        <v>233</v>
      </c>
      <c r="C25" s="227" t="str">
        <f>Rollover!A25</f>
        <v>Buick</v>
      </c>
      <c r="D25" s="226" t="str">
        <f>Rollover!B25</f>
        <v>Encore GX SUV FWD</v>
      </c>
      <c r="E25" s="130" t="s">
        <v>92</v>
      </c>
      <c r="F25" s="218">
        <f>Rollover!C25</f>
        <v>2021</v>
      </c>
      <c r="G25" s="10">
        <v>184.547</v>
      </c>
      <c r="H25" s="11">
        <v>0.23899999999999999</v>
      </c>
      <c r="I25" s="11">
        <v>845.81</v>
      </c>
      <c r="J25" s="11">
        <v>66.527000000000001</v>
      </c>
      <c r="K25" s="11">
        <v>21.013000000000002</v>
      </c>
      <c r="L25" s="11">
        <v>46.2</v>
      </c>
      <c r="M25" s="11">
        <v>370.19799999999998</v>
      </c>
      <c r="N25" s="12">
        <v>1160.6959999999999</v>
      </c>
      <c r="O25" s="10">
        <v>401.44600000000003</v>
      </c>
      <c r="P25" s="11">
        <v>0.29199999999999998</v>
      </c>
      <c r="Q25" s="11">
        <v>681.58799999999997</v>
      </c>
      <c r="R25" s="11">
        <v>362.983</v>
      </c>
      <c r="S25" s="11">
        <v>10.385999999999999</v>
      </c>
      <c r="T25" s="11">
        <v>46.183999999999997</v>
      </c>
      <c r="U25" s="11">
        <v>1819.8130000000001</v>
      </c>
      <c r="V25" s="12">
        <v>1705.146</v>
      </c>
      <c r="W25" s="219">
        <f t="shared" si="0"/>
        <v>1.265756938705759E-3</v>
      </c>
      <c r="X25" s="6">
        <f t="shared" si="1"/>
        <v>5.9728644329886275E-2</v>
      </c>
      <c r="Y25" s="6">
        <f t="shared" si="2"/>
        <v>1.2769972379128808E-4</v>
      </c>
      <c r="Z25" s="6">
        <f t="shared" si="3"/>
        <v>2.0065303259501311E-5</v>
      </c>
      <c r="AA25" s="6">
        <f t="shared" si="4"/>
        <v>5.9728644329886275E-2</v>
      </c>
      <c r="AB25" s="6">
        <f t="shared" si="5"/>
        <v>1.5383832354787418E-2</v>
      </c>
      <c r="AC25" s="6">
        <f t="shared" si="6"/>
        <v>1.5383832354787418E-2</v>
      </c>
      <c r="AD25" s="6">
        <f t="shared" si="7"/>
        <v>3.674909407374092E-3</v>
      </c>
      <c r="AE25" s="6">
        <f t="shared" si="8"/>
        <v>5.531208672634051E-3</v>
      </c>
      <c r="AF25" s="25">
        <f t="shared" si="9"/>
        <v>5.531208672634051E-3</v>
      </c>
      <c r="AG25" s="24">
        <f t="shared" si="10"/>
        <v>2.4459763174449315E-2</v>
      </c>
      <c r="AH25" s="6">
        <f t="shared" si="11"/>
        <v>6.5865207635833936E-2</v>
      </c>
      <c r="AI25" s="6">
        <f t="shared" si="12"/>
        <v>2.2743622191911397E-4</v>
      </c>
      <c r="AJ25" s="6">
        <f t="shared" si="13"/>
        <v>6.8435249152448799E-5</v>
      </c>
      <c r="AK25" s="6">
        <f t="shared" si="14"/>
        <v>6.5865207635833936E-2</v>
      </c>
      <c r="AL25" s="6">
        <f t="shared" si="15"/>
        <v>4.1510555939668192E-3</v>
      </c>
      <c r="AM25" s="6">
        <f t="shared" si="16"/>
        <v>4.1510555939668192E-3</v>
      </c>
      <c r="AN25" s="6">
        <f t="shared" si="17"/>
        <v>1.2028387602739986E-2</v>
      </c>
      <c r="AO25" s="6">
        <f t="shared" si="18"/>
        <v>1.1033228262350037E-2</v>
      </c>
      <c r="AP25" s="25">
        <f t="shared" si="19"/>
        <v>1.2028387602739986E-2</v>
      </c>
      <c r="AQ25" s="24">
        <f t="shared" si="20"/>
        <v>0.08</v>
      </c>
      <c r="AR25" s="6">
        <f t="shared" si="21"/>
        <v>0.10299999999999999</v>
      </c>
      <c r="AS25" s="25">
        <f t="shared" si="22"/>
        <v>9.1999999999999998E-2</v>
      </c>
      <c r="AT25" s="26">
        <f t="shared" si="23"/>
        <v>0.53</v>
      </c>
      <c r="AU25" s="131">
        <f t="shared" si="24"/>
        <v>0.69</v>
      </c>
      <c r="AV25" s="27">
        <f t="shared" si="25"/>
        <v>0.61</v>
      </c>
      <c r="AW25" s="223">
        <f t="shared" si="26"/>
        <v>5</v>
      </c>
      <c r="AX25" s="107">
        <f t="shared" si="27"/>
        <v>4</v>
      </c>
      <c r="AY25" s="224">
        <f t="shared" si="28"/>
        <v>5</v>
      </c>
    </row>
    <row r="26" spans="1:51" ht="13.4" customHeight="1">
      <c r="A26" s="147">
        <v>11270</v>
      </c>
      <c r="B26" s="75" t="s">
        <v>233</v>
      </c>
      <c r="C26" s="227" t="str">
        <f>Rollover!A26</f>
        <v>Buick</v>
      </c>
      <c r="D26" s="226" t="str">
        <f>Rollover!B26</f>
        <v>Encore GX SUV AWD</v>
      </c>
      <c r="E26" s="130" t="s">
        <v>92</v>
      </c>
      <c r="F26" s="218">
        <f>Rollover!C26</f>
        <v>2021</v>
      </c>
      <c r="G26" s="24">
        <v>184.547</v>
      </c>
      <c r="H26" s="6">
        <v>0.23899999999999999</v>
      </c>
      <c r="I26" s="6">
        <v>845.81</v>
      </c>
      <c r="J26" s="6">
        <v>66.527000000000001</v>
      </c>
      <c r="K26" s="6">
        <v>21.013000000000002</v>
      </c>
      <c r="L26" s="6">
        <v>46.2</v>
      </c>
      <c r="M26" s="6">
        <v>370.19799999999998</v>
      </c>
      <c r="N26" s="25">
        <v>1160.6959999999999</v>
      </c>
      <c r="O26" s="24">
        <v>401.44600000000003</v>
      </c>
      <c r="P26" s="6">
        <v>0.29199999999999998</v>
      </c>
      <c r="Q26" s="6">
        <v>681.58799999999997</v>
      </c>
      <c r="R26" s="6">
        <v>362.983</v>
      </c>
      <c r="S26" s="6">
        <v>10.385999999999999</v>
      </c>
      <c r="T26" s="6">
        <v>46.183999999999997</v>
      </c>
      <c r="U26" s="6">
        <v>1819.8130000000001</v>
      </c>
      <c r="V26" s="25">
        <v>1705.146</v>
      </c>
      <c r="W26" s="219">
        <f t="shared" ref="W26:W87" si="29">NORMDIST(LN(G26),7.45231,0.73998,1)</f>
        <v>1.265756938705759E-3</v>
      </c>
      <c r="X26" s="6">
        <f t="shared" ref="X26:X87" si="30">1/(1+EXP(3.2269-1.9688*H26))</f>
        <v>5.9728644329886275E-2</v>
      </c>
      <c r="Y26" s="6">
        <f t="shared" ref="Y26:Y87" si="31">1/(1+EXP(10.9745-2.375*I26/1000))</f>
        <v>1.2769972379128808E-4</v>
      </c>
      <c r="Z26" s="6">
        <f t="shared" ref="Z26:Z87" si="32">1/(1+EXP(10.9745-2.375*J26/1000))</f>
        <v>2.0065303259501311E-5</v>
      </c>
      <c r="AA26" s="6">
        <f t="shared" ref="AA26:AA87" si="33">MAX(X26,Y26,Z26)</f>
        <v>5.9728644329886275E-2</v>
      </c>
      <c r="AB26" s="6">
        <f t="shared" ref="AB26:AB87" si="34">1/(1+EXP(12.597-0.05861*35-1.568*(K26^0.4612)))</f>
        <v>1.5383832354787418E-2</v>
      </c>
      <c r="AC26" s="6">
        <f t="shared" ref="AC26:AC87" si="35">AB26</f>
        <v>1.5383832354787418E-2</v>
      </c>
      <c r="AD26" s="6">
        <f t="shared" ref="AD26:AD87" si="36">1/(1+EXP(5.7949-0.5196*M26/1000))</f>
        <v>3.674909407374092E-3</v>
      </c>
      <c r="AE26" s="6">
        <f t="shared" ref="AE26:AE87" si="37">1/(1+EXP(5.7949-0.5196*N26/1000))</f>
        <v>5.531208672634051E-3</v>
      </c>
      <c r="AF26" s="25">
        <f t="shared" ref="AF26:AF87" si="38">MAX(AD26,AE26)</f>
        <v>5.531208672634051E-3</v>
      </c>
      <c r="AG26" s="24">
        <f t="shared" ref="AG26:AG87" si="39">NORMDIST(LN(O26),7.45231,0.73998,1)</f>
        <v>2.4459763174449315E-2</v>
      </c>
      <c r="AH26" s="6">
        <f t="shared" ref="AH26:AH87" si="40">1/(1+EXP(3.2269-1.9688*P26))</f>
        <v>6.5865207635833936E-2</v>
      </c>
      <c r="AI26" s="6">
        <f t="shared" ref="AI26:AI87" si="41">1/(1+EXP(10.958-3.77*Q26/1000))</f>
        <v>2.2743622191911397E-4</v>
      </c>
      <c r="AJ26" s="6">
        <f t="shared" ref="AJ26:AJ87" si="42">1/(1+EXP(10.958-3.77*R26/1000))</f>
        <v>6.8435249152448799E-5</v>
      </c>
      <c r="AK26" s="6">
        <f t="shared" ref="AK26:AK87" si="43">MAX(AH26,AI26,AJ26)</f>
        <v>6.5865207635833936E-2</v>
      </c>
      <c r="AL26" s="6">
        <f t="shared" ref="AL26:AL87" si="44">1/(1+EXP(12.597-0.05861*35-1.568*((S26/0.817)^0.4612)))</f>
        <v>4.1510555939668192E-3</v>
      </c>
      <c r="AM26" s="6">
        <f t="shared" ref="AM26:AM87" si="45">AL26</f>
        <v>4.1510555939668192E-3</v>
      </c>
      <c r="AN26" s="6">
        <f t="shared" ref="AN26:AN87" si="46">1/(1+EXP(5.7949-0.7619*U26/1000))</f>
        <v>1.2028387602739986E-2</v>
      </c>
      <c r="AO26" s="6">
        <f t="shared" ref="AO26:AO87" si="47">1/(1+EXP(5.7949-0.7619*V26/1000))</f>
        <v>1.1033228262350037E-2</v>
      </c>
      <c r="AP26" s="25">
        <f t="shared" ref="AP26:AP87" si="48">MAX(AN26,AO26)</f>
        <v>1.2028387602739986E-2</v>
      </c>
      <c r="AQ26" s="24">
        <f t="shared" ref="AQ26:AQ87" si="49">ROUND(1-(1-W26)*(1-AA26)*(1-AC26)*(1-AF26),3)</f>
        <v>0.08</v>
      </c>
      <c r="AR26" s="6">
        <f t="shared" ref="AR26:AR87" si="50">ROUND(1-(1-AG26)*(1-AK26)*(1-AM26)*(1-AP26),3)</f>
        <v>0.10299999999999999</v>
      </c>
      <c r="AS26" s="25">
        <f t="shared" ref="AS26:AS87" si="51">ROUND(AVERAGE(AR26,AQ26),3)</f>
        <v>9.1999999999999998E-2</v>
      </c>
      <c r="AT26" s="26">
        <f t="shared" ref="AT26:AT87" si="52">ROUND(AQ26/0.15,2)</f>
        <v>0.53</v>
      </c>
      <c r="AU26" s="131">
        <f t="shared" ref="AU26:AU87" si="53">ROUND(AR26/0.15,2)</f>
        <v>0.69</v>
      </c>
      <c r="AV26" s="27">
        <f t="shared" ref="AV26:AV87" si="54">ROUND(AS26/0.15,2)</f>
        <v>0.61</v>
      </c>
      <c r="AW26" s="223">
        <f t="shared" ref="AW26:AW87" si="55">IF(AT26&lt;0.67,5,IF(AT26&lt;1,4,IF(AT26&lt;1.33,3,IF(AT26&lt;2.67,2,1))))</f>
        <v>5</v>
      </c>
      <c r="AX26" s="107">
        <f t="shared" ref="AX26:AX87" si="56">IF(AU26&lt;0.67,5,IF(AU26&lt;1,4,IF(AU26&lt;1.33,3,IF(AU26&lt;2.67,2,1))))</f>
        <v>4</v>
      </c>
      <c r="AY26" s="224">
        <f t="shared" ref="AY26:AY87" si="57">IF(AV26&lt;0.67,5,IF(AV26&lt;1,4,IF(AV26&lt;1.33,3,IF(AV26&lt;2.67,2,1))))</f>
        <v>5</v>
      </c>
    </row>
    <row r="27" spans="1:51" ht="13.4" customHeight="1">
      <c r="A27" s="147">
        <v>11378</v>
      </c>
      <c r="B27" s="74" t="s">
        <v>274</v>
      </c>
      <c r="C27" s="216" t="str">
        <f>Rollover!A27</f>
        <v>Dodge</v>
      </c>
      <c r="D27" s="217" t="str">
        <f>Rollover!B27</f>
        <v>Durango SUV RWD</v>
      </c>
      <c r="E27" s="130" t="s">
        <v>195</v>
      </c>
      <c r="F27" s="218">
        <f>Rollover!C27</f>
        <v>2021</v>
      </c>
      <c r="G27" s="10">
        <v>95.087000000000003</v>
      </c>
      <c r="H27" s="11">
        <v>0.32700000000000001</v>
      </c>
      <c r="I27" s="11">
        <v>1124.5060000000001</v>
      </c>
      <c r="J27" s="11">
        <v>202.93600000000001</v>
      </c>
      <c r="K27" s="11">
        <v>34.533000000000001</v>
      </c>
      <c r="L27" s="11">
        <v>41.292999999999999</v>
      </c>
      <c r="M27" s="11">
        <v>1688.5170000000001</v>
      </c>
      <c r="N27" s="12">
        <v>1031.3520000000001</v>
      </c>
      <c r="O27" s="10">
        <v>116.498</v>
      </c>
      <c r="P27" s="11">
        <v>0.42399999999999999</v>
      </c>
      <c r="Q27" s="11">
        <v>543.65099999999995</v>
      </c>
      <c r="R27" s="11">
        <v>371.101</v>
      </c>
      <c r="S27" s="11">
        <v>24.533999999999999</v>
      </c>
      <c r="T27" s="11">
        <v>45.908999999999999</v>
      </c>
      <c r="U27" s="11">
        <v>1234.229</v>
      </c>
      <c r="V27" s="12">
        <v>1475.4459999999999</v>
      </c>
      <c r="W27" s="219">
        <f t="shared" si="29"/>
        <v>4.5076682824805616E-5</v>
      </c>
      <c r="X27" s="6">
        <f t="shared" si="30"/>
        <v>7.0233870528644993E-2</v>
      </c>
      <c r="Y27" s="6">
        <f t="shared" si="31"/>
        <v>2.4751341038568625E-4</v>
      </c>
      <c r="Z27" s="6">
        <f t="shared" si="32"/>
        <v>2.7742230398487381E-5</v>
      </c>
      <c r="AA27" s="6">
        <f t="shared" si="33"/>
        <v>7.0233870528644993E-2</v>
      </c>
      <c r="AB27" s="6">
        <f t="shared" si="34"/>
        <v>7.4850447756373895E-2</v>
      </c>
      <c r="AC27" s="6">
        <f t="shared" si="35"/>
        <v>7.4850447756373895E-2</v>
      </c>
      <c r="AD27" s="6">
        <f t="shared" si="36"/>
        <v>7.2639102897064656E-3</v>
      </c>
      <c r="AE27" s="6">
        <f t="shared" si="37"/>
        <v>5.1735484167540237E-3</v>
      </c>
      <c r="AF27" s="25">
        <f t="shared" si="38"/>
        <v>7.2639102897064656E-3</v>
      </c>
      <c r="AG27" s="24">
        <f t="shared" si="39"/>
        <v>1.3567035086297223E-4</v>
      </c>
      <c r="AH27" s="6">
        <f t="shared" si="40"/>
        <v>8.3774887480479704E-2</v>
      </c>
      <c r="AI27" s="6">
        <f t="shared" si="41"/>
        <v>1.3522493727262502E-4</v>
      </c>
      <c r="AJ27" s="6">
        <f t="shared" si="42"/>
        <v>7.0561929972658794E-5</v>
      </c>
      <c r="AK27" s="6">
        <f t="shared" si="43"/>
        <v>8.3774887480479704E-2</v>
      </c>
      <c r="AL27" s="6">
        <f t="shared" si="44"/>
        <v>4.6720321952942158E-2</v>
      </c>
      <c r="AM27" s="6">
        <f t="shared" si="45"/>
        <v>4.6720321952942158E-2</v>
      </c>
      <c r="AN27" s="6">
        <f t="shared" si="46"/>
        <v>7.7326502155458526E-3</v>
      </c>
      <c r="AO27" s="6">
        <f t="shared" si="47"/>
        <v>9.2782782556785695E-3</v>
      </c>
      <c r="AP27" s="25">
        <f t="shared" si="48"/>
        <v>9.2782782556785695E-3</v>
      </c>
      <c r="AQ27" s="24">
        <f t="shared" si="49"/>
        <v>0.14599999999999999</v>
      </c>
      <c r="AR27" s="6">
        <f t="shared" si="50"/>
        <v>0.13500000000000001</v>
      </c>
      <c r="AS27" s="25">
        <f t="shared" si="51"/>
        <v>0.14099999999999999</v>
      </c>
      <c r="AT27" s="26">
        <f t="shared" si="52"/>
        <v>0.97</v>
      </c>
      <c r="AU27" s="131">
        <f t="shared" si="53"/>
        <v>0.9</v>
      </c>
      <c r="AV27" s="27">
        <f t="shared" si="54"/>
        <v>0.94</v>
      </c>
      <c r="AW27" s="223">
        <f t="shared" si="55"/>
        <v>4</v>
      </c>
      <c r="AX27" s="107">
        <f t="shared" si="56"/>
        <v>4</v>
      </c>
      <c r="AY27" s="224">
        <f t="shared" si="57"/>
        <v>4</v>
      </c>
    </row>
    <row r="28" spans="1:51" ht="13.4" customHeight="1">
      <c r="A28" s="147">
        <v>11378</v>
      </c>
      <c r="B28" s="74" t="s">
        <v>274</v>
      </c>
      <c r="C28" s="216" t="str">
        <f>Rollover!A28</f>
        <v>Dodge</v>
      </c>
      <c r="D28" s="217" t="str">
        <f>Rollover!B28</f>
        <v>Durango SUV 4WD</v>
      </c>
      <c r="E28" s="130" t="s">
        <v>195</v>
      </c>
      <c r="F28" s="218">
        <f>Rollover!C28</f>
        <v>2021</v>
      </c>
      <c r="G28" s="10">
        <v>95.087000000000003</v>
      </c>
      <c r="H28" s="11">
        <v>0.32700000000000001</v>
      </c>
      <c r="I28" s="11">
        <v>1124.5060000000001</v>
      </c>
      <c r="J28" s="11">
        <v>202.93600000000001</v>
      </c>
      <c r="K28" s="11">
        <v>34.533000000000001</v>
      </c>
      <c r="L28" s="11">
        <v>41.292999999999999</v>
      </c>
      <c r="M28" s="11">
        <v>1688.5170000000001</v>
      </c>
      <c r="N28" s="12">
        <v>1031.3520000000001</v>
      </c>
      <c r="O28" s="10">
        <v>116.498</v>
      </c>
      <c r="P28" s="11">
        <v>0.42399999999999999</v>
      </c>
      <c r="Q28" s="11">
        <v>543.65099999999995</v>
      </c>
      <c r="R28" s="11">
        <v>371.101</v>
      </c>
      <c r="S28" s="11">
        <v>24.533999999999999</v>
      </c>
      <c r="T28" s="11">
        <v>45.908999999999999</v>
      </c>
      <c r="U28" s="11">
        <v>1234.229</v>
      </c>
      <c r="V28" s="12">
        <v>1475.4459999999999</v>
      </c>
      <c r="W28" s="219">
        <f t="shared" si="29"/>
        <v>4.5076682824805616E-5</v>
      </c>
      <c r="X28" s="6">
        <f t="shared" si="30"/>
        <v>7.0233870528644993E-2</v>
      </c>
      <c r="Y28" s="6">
        <f t="shared" si="31"/>
        <v>2.4751341038568625E-4</v>
      </c>
      <c r="Z28" s="6">
        <f t="shared" si="32"/>
        <v>2.7742230398487381E-5</v>
      </c>
      <c r="AA28" s="6">
        <f t="shared" si="33"/>
        <v>7.0233870528644993E-2</v>
      </c>
      <c r="AB28" s="6">
        <f t="shared" si="34"/>
        <v>7.4850447756373895E-2</v>
      </c>
      <c r="AC28" s="6">
        <f t="shared" si="35"/>
        <v>7.4850447756373895E-2</v>
      </c>
      <c r="AD28" s="6">
        <f t="shared" si="36"/>
        <v>7.2639102897064656E-3</v>
      </c>
      <c r="AE28" s="6">
        <f t="shared" si="37"/>
        <v>5.1735484167540237E-3</v>
      </c>
      <c r="AF28" s="25">
        <f t="shared" si="38"/>
        <v>7.2639102897064656E-3</v>
      </c>
      <c r="AG28" s="24">
        <f t="shared" si="39"/>
        <v>1.3567035086297223E-4</v>
      </c>
      <c r="AH28" s="6">
        <f t="shared" si="40"/>
        <v>8.3774887480479704E-2</v>
      </c>
      <c r="AI28" s="6">
        <f t="shared" si="41"/>
        <v>1.3522493727262502E-4</v>
      </c>
      <c r="AJ28" s="6">
        <f t="shared" si="42"/>
        <v>7.0561929972658794E-5</v>
      </c>
      <c r="AK28" s="6">
        <f t="shared" si="43"/>
        <v>8.3774887480479704E-2</v>
      </c>
      <c r="AL28" s="6">
        <f t="shared" si="44"/>
        <v>4.6720321952942158E-2</v>
      </c>
      <c r="AM28" s="6">
        <f t="shared" si="45"/>
        <v>4.6720321952942158E-2</v>
      </c>
      <c r="AN28" s="6">
        <f t="shared" si="46"/>
        <v>7.7326502155458526E-3</v>
      </c>
      <c r="AO28" s="6">
        <f t="shared" si="47"/>
        <v>9.2782782556785695E-3</v>
      </c>
      <c r="AP28" s="25">
        <f t="shared" si="48"/>
        <v>9.2782782556785695E-3</v>
      </c>
      <c r="AQ28" s="24">
        <f t="shared" si="49"/>
        <v>0.14599999999999999</v>
      </c>
      <c r="AR28" s="6">
        <f t="shared" si="50"/>
        <v>0.13500000000000001</v>
      </c>
      <c r="AS28" s="25">
        <f t="shared" si="51"/>
        <v>0.14099999999999999</v>
      </c>
      <c r="AT28" s="26">
        <f t="shared" si="52"/>
        <v>0.97</v>
      </c>
      <c r="AU28" s="131">
        <f t="shared" si="53"/>
        <v>0.9</v>
      </c>
      <c r="AV28" s="27">
        <f t="shared" si="54"/>
        <v>0.94</v>
      </c>
      <c r="AW28" s="223">
        <f t="shared" si="55"/>
        <v>4</v>
      </c>
      <c r="AX28" s="107">
        <f t="shared" si="56"/>
        <v>4</v>
      </c>
      <c r="AY28" s="224">
        <f t="shared" si="57"/>
        <v>4</v>
      </c>
    </row>
    <row r="29" spans="1:51" ht="13.4" customHeight="1">
      <c r="A29" s="147">
        <v>11597</v>
      </c>
      <c r="B29" s="74" t="s">
        <v>340</v>
      </c>
      <c r="C29" s="216" t="str">
        <f>Rollover!A29</f>
        <v xml:space="preserve">Ford </v>
      </c>
      <c r="D29" s="217" t="str">
        <f>Rollover!B29</f>
        <v>Bronco Sport SUV 4WD</v>
      </c>
      <c r="E29" s="130" t="s">
        <v>195</v>
      </c>
      <c r="F29" s="218">
        <f>Rollover!C29</f>
        <v>2021</v>
      </c>
      <c r="G29" s="10">
        <v>139.73099999999999</v>
      </c>
      <c r="H29" s="11">
        <v>0.25600000000000001</v>
      </c>
      <c r="I29" s="11">
        <v>792.82899999999995</v>
      </c>
      <c r="J29" s="11">
        <v>126.655</v>
      </c>
      <c r="K29" s="11">
        <v>26.030999999999999</v>
      </c>
      <c r="L29" s="11">
        <v>34.002000000000002</v>
      </c>
      <c r="M29" s="11">
        <v>546.298</v>
      </c>
      <c r="N29" s="12">
        <v>1053.104</v>
      </c>
      <c r="O29" s="10">
        <v>153.27500000000001</v>
      </c>
      <c r="P29" s="11">
        <v>0.37</v>
      </c>
      <c r="Q29" s="11">
        <v>788.19899999999996</v>
      </c>
      <c r="R29" s="11">
        <v>239.69499999999999</v>
      </c>
      <c r="S29" s="11">
        <v>14.249000000000001</v>
      </c>
      <c r="T29" s="11">
        <v>38.866999999999997</v>
      </c>
      <c r="U29" s="11">
        <v>1713.1030000000001</v>
      </c>
      <c r="V29" s="12">
        <v>1296.1849999999999</v>
      </c>
      <c r="W29" s="219">
        <f t="shared" si="29"/>
        <v>3.4253586787450407E-4</v>
      </c>
      <c r="X29" s="6">
        <f t="shared" si="30"/>
        <v>6.1636267092541074E-2</v>
      </c>
      <c r="Y29" s="6">
        <f t="shared" si="31"/>
        <v>1.1260282720657333E-4</v>
      </c>
      <c r="Z29" s="6">
        <f t="shared" si="32"/>
        <v>2.3145330116782766E-5</v>
      </c>
      <c r="AA29" s="6">
        <f t="shared" si="33"/>
        <v>6.1636267092541074E-2</v>
      </c>
      <c r="AB29" s="6">
        <f t="shared" si="34"/>
        <v>2.942759427500663E-2</v>
      </c>
      <c r="AC29" s="6">
        <f t="shared" si="35"/>
        <v>2.942759427500663E-2</v>
      </c>
      <c r="AD29" s="6">
        <f t="shared" si="36"/>
        <v>4.025616146501979E-3</v>
      </c>
      <c r="AE29" s="6">
        <f t="shared" si="37"/>
        <v>5.2320456363753771E-3</v>
      </c>
      <c r="AF29" s="25">
        <f t="shared" si="38"/>
        <v>5.2320456363753771E-3</v>
      </c>
      <c r="AG29" s="24">
        <f t="shared" si="39"/>
        <v>5.3686025634831931E-4</v>
      </c>
      <c r="AH29" s="6">
        <f t="shared" si="40"/>
        <v>7.5967333419551489E-2</v>
      </c>
      <c r="AI29" s="6">
        <f t="shared" si="41"/>
        <v>3.3990998079981501E-4</v>
      </c>
      <c r="AJ29" s="6">
        <f t="shared" si="42"/>
        <v>4.2996456726247249E-5</v>
      </c>
      <c r="AK29" s="6">
        <f t="shared" si="43"/>
        <v>7.5967333419551489E-2</v>
      </c>
      <c r="AL29" s="6">
        <f t="shared" si="44"/>
        <v>9.1493498931956678E-3</v>
      </c>
      <c r="AM29" s="6">
        <f t="shared" si="45"/>
        <v>9.1493498931956678E-3</v>
      </c>
      <c r="AN29" s="6">
        <f t="shared" si="46"/>
        <v>1.1099575004931908E-2</v>
      </c>
      <c r="AO29" s="6">
        <f t="shared" si="47"/>
        <v>8.1033878854388525E-3</v>
      </c>
      <c r="AP29" s="25">
        <f t="shared" si="48"/>
        <v>1.1099575004931908E-2</v>
      </c>
      <c r="AQ29" s="24">
        <f t="shared" si="49"/>
        <v>9.4E-2</v>
      </c>
      <c r="AR29" s="6">
        <f t="shared" si="50"/>
        <v>9.5000000000000001E-2</v>
      </c>
      <c r="AS29" s="25">
        <f t="shared" si="51"/>
        <v>9.5000000000000001E-2</v>
      </c>
      <c r="AT29" s="26">
        <f t="shared" si="52"/>
        <v>0.63</v>
      </c>
      <c r="AU29" s="131">
        <f t="shared" si="53"/>
        <v>0.63</v>
      </c>
      <c r="AV29" s="27">
        <f t="shared" si="54"/>
        <v>0.63</v>
      </c>
      <c r="AW29" s="223">
        <f t="shared" si="55"/>
        <v>5</v>
      </c>
      <c r="AX29" s="107">
        <f t="shared" si="56"/>
        <v>5</v>
      </c>
      <c r="AY29" s="224">
        <f t="shared" si="57"/>
        <v>5</v>
      </c>
    </row>
    <row r="30" spans="1:51" ht="13.4" customHeight="1">
      <c r="A30" s="147">
        <v>11572</v>
      </c>
      <c r="B30" s="74" t="s">
        <v>316</v>
      </c>
      <c r="C30" s="216" t="str">
        <f>Rollover!A30</f>
        <v xml:space="preserve">Ford </v>
      </c>
      <c r="D30" s="217" t="str">
        <f>Rollover!B30</f>
        <v>F-150 Super Cab PU/EC 2WD</v>
      </c>
      <c r="E30" s="130" t="s">
        <v>92</v>
      </c>
      <c r="F30" s="218">
        <f>Rollover!C30</f>
        <v>2021</v>
      </c>
      <c r="G30" s="10">
        <v>337.46800000000002</v>
      </c>
      <c r="H30" s="11">
        <v>0.30399999999999999</v>
      </c>
      <c r="I30" s="11">
        <v>1334.7760000000001</v>
      </c>
      <c r="J30" s="11">
        <v>122.45099999999999</v>
      </c>
      <c r="K30" s="11">
        <v>22.353999999999999</v>
      </c>
      <c r="L30" s="11">
        <v>38.037999999999997</v>
      </c>
      <c r="M30" s="11">
        <v>109.749</v>
      </c>
      <c r="N30" s="12">
        <v>204.70099999999999</v>
      </c>
      <c r="O30" s="10">
        <v>359.87299999999999</v>
      </c>
      <c r="P30" s="11">
        <v>0.27900000000000003</v>
      </c>
      <c r="Q30" s="11">
        <v>676.77099999999996</v>
      </c>
      <c r="R30" s="11">
        <v>287.82799999999997</v>
      </c>
      <c r="S30" s="11">
        <v>9.2669999999999995</v>
      </c>
      <c r="T30" s="11">
        <v>42.508000000000003</v>
      </c>
      <c r="U30" s="11">
        <v>463.101</v>
      </c>
      <c r="V30" s="12">
        <v>156.75200000000001</v>
      </c>
      <c r="W30" s="219">
        <f t="shared" si="29"/>
        <v>1.3765812977949149E-2</v>
      </c>
      <c r="X30" s="6">
        <f t="shared" si="30"/>
        <v>6.7333814242884357E-2</v>
      </c>
      <c r="Y30" s="6">
        <f t="shared" si="31"/>
        <v>4.0776690827326183E-4</v>
      </c>
      <c r="Z30" s="6">
        <f t="shared" si="32"/>
        <v>2.2915390689184272E-5</v>
      </c>
      <c r="AA30" s="6">
        <f t="shared" si="33"/>
        <v>6.7333814242884357E-2</v>
      </c>
      <c r="AB30" s="6">
        <f t="shared" si="34"/>
        <v>1.8449672626882598E-2</v>
      </c>
      <c r="AC30" s="6">
        <f t="shared" si="35"/>
        <v>1.8449672626882598E-2</v>
      </c>
      <c r="AD30" s="6">
        <f t="shared" si="36"/>
        <v>3.2112633569395758E-3</v>
      </c>
      <c r="AE30" s="6">
        <f t="shared" si="37"/>
        <v>3.37312324308313E-3</v>
      </c>
      <c r="AF30" s="25">
        <f t="shared" si="38"/>
        <v>3.37312324308313E-3</v>
      </c>
      <c r="AG30" s="24">
        <f t="shared" si="39"/>
        <v>1.7128711146028423E-2</v>
      </c>
      <c r="AH30" s="6">
        <f t="shared" si="40"/>
        <v>6.4307850904531658E-2</v>
      </c>
      <c r="AI30" s="6">
        <f t="shared" si="41"/>
        <v>2.2334415077915486E-4</v>
      </c>
      <c r="AJ30" s="6">
        <f t="shared" si="42"/>
        <v>5.1550946220599181E-5</v>
      </c>
      <c r="AK30" s="6">
        <f t="shared" si="43"/>
        <v>6.4307850904531658E-2</v>
      </c>
      <c r="AL30" s="6">
        <f t="shared" si="44"/>
        <v>3.2055077868526367E-3</v>
      </c>
      <c r="AM30" s="6">
        <f t="shared" si="45"/>
        <v>3.2055077868526367E-3</v>
      </c>
      <c r="AN30" s="6">
        <f t="shared" si="46"/>
        <v>4.3118659352653424E-3</v>
      </c>
      <c r="AO30" s="6">
        <f t="shared" si="47"/>
        <v>3.4173364740116246E-3</v>
      </c>
      <c r="AP30" s="25">
        <f t="shared" si="48"/>
        <v>4.3118659352653424E-3</v>
      </c>
      <c r="AQ30" s="24">
        <f t="shared" si="49"/>
        <v>0.1</v>
      </c>
      <c r="AR30" s="6">
        <f t="shared" si="50"/>
        <v>8.6999999999999994E-2</v>
      </c>
      <c r="AS30" s="25">
        <f t="shared" si="51"/>
        <v>9.4E-2</v>
      </c>
      <c r="AT30" s="26">
        <f t="shared" si="52"/>
        <v>0.67</v>
      </c>
      <c r="AU30" s="131">
        <f t="shared" si="53"/>
        <v>0.57999999999999996</v>
      </c>
      <c r="AV30" s="27">
        <f t="shared" si="54"/>
        <v>0.63</v>
      </c>
      <c r="AW30" s="223">
        <f t="shared" si="55"/>
        <v>4</v>
      </c>
      <c r="AX30" s="107">
        <f t="shared" si="56"/>
        <v>5</v>
      </c>
      <c r="AY30" s="224">
        <f t="shared" si="57"/>
        <v>5</v>
      </c>
    </row>
    <row r="31" spans="1:51" ht="13.4" customHeight="1">
      <c r="A31" s="147">
        <v>11572</v>
      </c>
      <c r="B31" s="74" t="s">
        <v>316</v>
      </c>
      <c r="C31" s="216" t="str">
        <f>Rollover!A31</f>
        <v xml:space="preserve">Ford </v>
      </c>
      <c r="D31" s="217" t="str">
        <f>Rollover!B31</f>
        <v>F-150 Super Cab PU/EC 4WD</v>
      </c>
      <c r="E31" s="130" t="s">
        <v>92</v>
      </c>
      <c r="F31" s="218">
        <f>Rollover!C31</f>
        <v>2021</v>
      </c>
      <c r="G31" s="10">
        <v>337.46800000000002</v>
      </c>
      <c r="H31" s="11">
        <v>0.30399999999999999</v>
      </c>
      <c r="I31" s="11">
        <v>1334.7760000000001</v>
      </c>
      <c r="J31" s="11">
        <v>122.45099999999999</v>
      </c>
      <c r="K31" s="11">
        <v>22.353999999999999</v>
      </c>
      <c r="L31" s="11">
        <v>38.037999999999997</v>
      </c>
      <c r="M31" s="11">
        <v>109.749</v>
      </c>
      <c r="N31" s="12">
        <v>204.70099999999999</v>
      </c>
      <c r="O31" s="10">
        <v>359.87299999999999</v>
      </c>
      <c r="P31" s="11">
        <v>0.27900000000000003</v>
      </c>
      <c r="Q31" s="11">
        <v>676.77099999999996</v>
      </c>
      <c r="R31" s="11">
        <v>287.82799999999997</v>
      </c>
      <c r="S31" s="11">
        <v>9.2669999999999995</v>
      </c>
      <c r="T31" s="11">
        <v>42.508000000000003</v>
      </c>
      <c r="U31" s="11">
        <v>463.101</v>
      </c>
      <c r="V31" s="12">
        <v>156.75200000000001</v>
      </c>
      <c r="W31" s="219">
        <f t="shared" ref="W31:W44" si="58">NORMDIST(LN(G31),7.45231,0.73998,1)</f>
        <v>1.3765812977949149E-2</v>
      </c>
      <c r="X31" s="6">
        <f t="shared" ref="X31:X44" si="59">1/(1+EXP(3.2269-1.9688*H31))</f>
        <v>6.7333814242884357E-2</v>
      </c>
      <c r="Y31" s="6">
        <f t="shared" ref="Y31:Y44" si="60">1/(1+EXP(10.9745-2.375*I31/1000))</f>
        <v>4.0776690827326183E-4</v>
      </c>
      <c r="Z31" s="6">
        <f t="shared" ref="Z31:Z44" si="61">1/(1+EXP(10.9745-2.375*J31/1000))</f>
        <v>2.2915390689184272E-5</v>
      </c>
      <c r="AA31" s="6">
        <f t="shared" ref="AA31:AA44" si="62">MAX(X31,Y31,Z31)</f>
        <v>6.7333814242884357E-2</v>
      </c>
      <c r="AB31" s="6">
        <f t="shared" ref="AB31:AB44" si="63">1/(1+EXP(12.597-0.05861*35-1.568*(K31^0.4612)))</f>
        <v>1.8449672626882598E-2</v>
      </c>
      <c r="AC31" s="6">
        <f t="shared" ref="AC31:AC44" si="64">AB31</f>
        <v>1.8449672626882598E-2</v>
      </c>
      <c r="AD31" s="6">
        <f t="shared" ref="AD31:AD44" si="65">1/(1+EXP(5.7949-0.5196*M31/1000))</f>
        <v>3.2112633569395758E-3</v>
      </c>
      <c r="AE31" s="6">
        <f t="shared" ref="AE31:AE44" si="66">1/(1+EXP(5.7949-0.5196*N31/1000))</f>
        <v>3.37312324308313E-3</v>
      </c>
      <c r="AF31" s="25">
        <f t="shared" ref="AF31:AF44" si="67">MAX(AD31,AE31)</f>
        <v>3.37312324308313E-3</v>
      </c>
      <c r="AG31" s="24">
        <f t="shared" ref="AG31:AG44" si="68">NORMDIST(LN(O31),7.45231,0.73998,1)</f>
        <v>1.7128711146028423E-2</v>
      </c>
      <c r="AH31" s="6">
        <f t="shared" ref="AH31:AH44" si="69">1/(1+EXP(3.2269-1.9688*P31))</f>
        <v>6.4307850904531658E-2</v>
      </c>
      <c r="AI31" s="6">
        <f t="shared" ref="AI31:AI44" si="70">1/(1+EXP(10.958-3.77*Q31/1000))</f>
        <v>2.2334415077915486E-4</v>
      </c>
      <c r="AJ31" s="6">
        <f t="shared" ref="AJ31:AJ44" si="71">1/(1+EXP(10.958-3.77*R31/1000))</f>
        <v>5.1550946220599181E-5</v>
      </c>
      <c r="AK31" s="6">
        <f t="shared" ref="AK31:AK44" si="72">MAX(AH31,AI31,AJ31)</f>
        <v>6.4307850904531658E-2</v>
      </c>
      <c r="AL31" s="6">
        <f t="shared" ref="AL31:AL44" si="73">1/(1+EXP(12.597-0.05861*35-1.568*((S31/0.817)^0.4612)))</f>
        <v>3.2055077868526367E-3</v>
      </c>
      <c r="AM31" s="6">
        <f t="shared" ref="AM31:AM44" si="74">AL31</f>
        <v>3.2055077868526367E-3</v>
      </c>
      <c r="AN31" s="6">
        <f t="shared" ref="AN31:AN44" si="75">1/(1+EXP(5.7949-0.7619*U31/1000))</f>
        <v>4.3118659352653424E-3</v>
      </c>
      <c r="AO31" s="6">
        <f t="shared" ref="AO31:AO44" si="76">1/(1+EXP(5.7949-0.7619*V31/1000))</f>
        <v>3.4173364740116246E-3</v>
      </c>
      <c r="AP31" s="25">
        <f t="shared" ref="AP31:AP44" si="77">MAX(AN31,AO31)</f>
        <v>4.3118659352653424E-3</v>
      </c>
      <c r="AQ31" s="24">
        <f t="shared" ref="AQ31:AQ44" si="78">ROUND(1-(1-W31)*(1-AA31)*(1-AC31)*(1-AF31),3)</f>
        <v>0.1</v>
      </c>
      <c r="AR31" s="6">
        <f t="shared" ref="AR31:AR44" si="79">ROUND(1-(1-AG31)*(1-AK31)*(1-AM31)*(1-AP31),3)</f>
        <v>8.6999999999999994E-2</v>
      </c>
      <c r="AS31" s="25">
        <f t="shared" ref="AS31:AS44" si="80">ROUND(AVERAGE(AR31,AQ31),3)</f>
        <v>9.4E-2</v>
      </c>
      <c r="AT31" s="26">
        <f t="shared" ref="AT31:AT44" si="81">ROUND(AQ31/0.15,2)</f>
        <v>0.67</v>
      </c>
      <c r="AU31" s="131">
        <f t="shared" ref="AU31:AU44" si="82">ROUND(AR31/0.15,2)</f>
        <v>0.57999999999999996</v>
      </c>
      <c r="AV31" s="27">
        <f t="shared" ref="AV31:AV44" si="83">ROUND(AS31/0.15,2)</f>
        <v>0.63</v>
      </c>
      <c r="AW31" s="223">
        <f t="shared" ref="AW31:AW44" si="84">IF(AT31&lt;0.67,5,IF(AT31&lt;1,4,IF(AT31&lt;1.33,3,IF(AT31&lt;2.67,2,1))))</f>
        <v>4</v>
      </c>
      <c r="AX31" s="107">
        <f t="shared" ref="AX31:AX44" si="85">IF(AU31&lt;0.67,5,IF(AU31&lt;1,4,IF(AU31&lt;1.33,3,IF(AU31&lt;2.67,2,1))))</f>
        <v>5</v>
      </c>
      <c r="AY31" s="224">
        <f t="shared" ref="AY31:AY44" si="86">IF(AV31&lt;0.67,5,IF(AV31&lt;1,4,IF(AV31&lt;1.33,3,IF(AV31&lt;2.67,2,1))))</f>
        <v>5</v>
      </c>
    </row>
    <row r="32" spans="1:51" ht="13.4" customHeight="1">
      <c r="A32" s="147">
        <v>11572</v>
      </c>
      <c r="B32" s="74" t="s">
        <v>316</v>
      </c>
      <c r="C32" s="227" t="str">
        <f>Rollover!A32</f>
        <v xml:space="preserve">Ford </v>
      </c>
      <c r="D32" s="226" t="str">
        <f>Rollover!B32</f>
        <v>F-150 Regular Cab PU/RC 2WD</v>
      </c>
      <c r="E32" s="130" t="s">
        <v>92</v>
      </c>
      <c r="F32" s="218">
        <f>Rollover!C32</f>
        <v>2021</v>
      </c>
      <c r="G32" s="18">
        <v>337.46800000000002</v>
      </c>
      <c r="H32" s="19">
        <v>0.30399999999999999</v>
      </c>
      <c r="I32" s="19">
        <v>1334.7760000000001</v>
      </c>
      <c r="J32" s="19">
        <v>122.45099999999999</v>
      </c>
      <c r="K32" s="19">
        <v>22.353999999999999</v>
      </c>
      <c r="L32" s="19">
        <v>38.037999999999997</v>
      </c>
      <c r="M32" s="19">
        <v>109.749</v>
      </c>
      <c r="N32" s="20">
        <v>204.70099999999999</v>
      </c>
      <c r="O32" s="18">
        <v>359.87299999999999</v>
      </c>
      <c r="P32" s="19">
        <v>0.27900000000000003</v>
      </c>
      <c r="Q32" s="19">
        <v>676.77099999999996</v>
      </c>
      <c r="R32" s="19">
        <v>287.82799999999997</v>
      </c>
      <c r="S32" s="19">
        <v>9.2669999999999995</v>
      </c>
      <c r="T32" s="19">
        <v>42.508000000000003</v>
      </c>
      <c r="U32" s="19">
        <v>463.101</v>
      </c>
      <c r="V32" s="20">
        <v>156.75200000000001</v>
      </c>
      <c r="W32" s="219">
        <f t="shared" si="58"/>
        <v>1.3765812977949149E-2</v>
      </c>
      <c r="X32" s="6">
        <f t="shared" si="59"/>
        <v>6.7333814242884357E-2</v>
      </c>
      <c r="Y32" s="6">
        <f t="shared" si="60"/>
        <v>4.0776690827326183E-4</v>
      </c>
      <c r="Z32" s="6">
        <f t="shared" si="61"/>
        <v>2.2915390689184272E-5</v>
      </c>
      <c r="AA32" s="6">
        <f t="shared" si="62"/>
        <v>6.7333814242884357E-2</v>
      </c>
      <c r="AB32" s="6">
        <f t="shared" si="63"/>
        <v>1.8449672626882598E-2</v>
      </c>
      <c r="AC32" s="6">
        <f t="shared" si="64"/>
        <v>1.8449672626882598E-2</v>
      </c>
      <c r="AD32" s="6">
        <f t="shared" si="65"/>
        <v>3.2112633569395758E-3</v>
      </c>
      <c r="AE32" s="6">
        <f t="shared" si="66"/>
        <v>3.37312324308313E-3</v>
      </c>
      <c r="AF32" s="25">
        <f t="shared" si="67"/>
        <v>3.37312324308313E-3</v>
      </c>
      <c r="AG32" s="24">
        <f t="shared" si="68"/>
        <v>1.7128711146028423E-2</v>
      </c>
      <c r="AH32" s="6">
        <f t="shared" si="69"/>
        <v>6.4307850904531658E-2</v>
      </c>
      <c r="AI32" s="6">
        <f t="shared" si="70"/>
        <v>2.2334415077915486E-4</v>
      </c>
      <c r="AJ32" s="6">
        <f t="shared" si="71"/>
        <v>5.1550946220599181E-5</v>
      </c>
      <c r="AK32" s="6">
        <f t="shared" si="72"/>
        <v>6.4307850904531658E-2</v>
      </c>
      <c r="AL32" s="6">
        <f t="shared" si="73"/>
        <v>3.2055077868526367E-3</v>
      </c>
      <c r="AM32" s="6">
        <f t="shared" si="74"/>
        <v>3.2055077868526367E-3</v>
      </c>
      <c r="AN32" s="6">
        <f t="shared" si="75"/>
        <v>4.3118659352653424E-3</v>
      </c>
      <c r="AO32" s="6">
        <f t="shared" si="76"/>
        <v>3.4173364740116246E-3</v>
      </c>
      <c r="AP32" s="25">
        <f t="shared" si="77"/>
        <v>4.3118659352653424E-3</v>
      </c>
      <c r="AQ32" s="24">
        <f t="shared" si="78"/>
        <v>0.1</v>
      </c>
      <c r="AR32" s="6">
        <f t="shared" si="79"/>
        <v>8.6999999999999994E-2</v>
      </c>
      <c r="AS32" s="25">
        <f t="shared" si="80"/>
        <v>9.4E-2</v>
      </c>
      <c r="AT32" s="26">
        <f t="shared" si="81"/>
        <v>0.67</v>
      </c>
      <c r="AU32" s="131">
        <f t="shared" si="82"/>
        <v>0.57999999999999996</v>
      </c>
      <c r="AV32" s="27">
        <f t="shared" si="83"/>
        <v>0.63</v>
      </c>
      <c r="AW32" s="223">
        <f t="shared" si="84"/>
        <v>4</v>
      </c>
      <c r="AX32" s="107">
        <f t="shared" si="85"/>
        <v>5</v>
      </c>
      <c r="AY32" s="224">
        <f t="shared" si="86"/>
        <v>5</v>
      </c>
    </row>
    <row r="33" spans="1:51" ht="13.4" customHeight="1">
      <c r="A33" s="147">
        <v>11572</v>
      </c>
      <c r="B33" s="74" t="s">
        <v>316</v>
      </c>
      <c r="C33" s="227" t="str">
        <f>Rollover!A33</f>
        <v xml:space="preserve">Ford </v>
      </c>
      <c r="D33" s="226" t="str">
        <f>Rollover!B33</f>
        <v>F-150 Regular Cab PU/RC 4WD</v>
      </c>
      <c r="E33" s="130" t="s">
        <v>92</v>
      </c>
      <c r="F33" s="218">
        <f>Rollover!C33</f>
        <v>2021</v>
      </c>
      <c r="G33" s="10">
        <v>337.46800000000002</v>
      </c>
      <c r="H33" s="11">
        <v>0.30399999999999999</v>
      </c>
      <c r="I33" s="11">
        <v>1334.7760000000001</v>
      </c>
      <c r="J33" s="11">
        <v>122.45099999999999</v>
      </c>
      <c r="K33" s="11">
        <v>22.353999999999999</v>
      </c>
      <c r="L33" s="11">
        <v>38.037999999999997</v>
      </c>
      <c r="M33" s="11">
        <v>109.749</v>
      </c>
      <c r="N33" s="12">
        <v>204.70099999999999</v>
      </c>
      <c r="O33" s="10">
        <v>359.87299999999999</v>
      </c>
      <c r="P33" s="11">
        <v>0.27900000000000003</v>
      </c>
      <c r="Q33" s="11">
        <v>676.77099999999996</v>
      </c>
      <c r="R33" s="11">
        <v>287.82799999999997</v>
      </c>
      <c r="S33" s="11">
        <v>9.2669999999999995</v>
      </c>
      <c r="T33" s="11">
        <v>42.508000000000003</v>
      </c>
      <c r="U33" s="11">
        <v>463.101</v>
      </c>
      <c r="V33" s="12">
        <v>156.75200000000001</v>
      </c>
      <c r="W33" s="219">
        <f t="shared" si="58"/>
        <v>1.3765812977949149E-2</v>
      </c>
      <c r="X33" s="6">
        <f t="shared" si="59"/>
        <v>6.7333814242884357E-2</v>
      </c>
      <c r="Y33" s="6">
        <f t="shared" si="60"/>
        <v>4.0776690827326183E-4</v>
      </c>
      <c r="Z33" s="6">
        <f t="shared" si="61"/>
        <v>2.2915390689184272E-5</v>
      </c>
      <c r="AA33" s="6">
        <f t="shared" si="62"/>
        <v>6.7333814242884357E-2</v>
      </c>
      <c r="AB33" s="6">
        <f t="shared" si="63"/>
        <v>1.8449672626882598E-2</v>
      </c>
      <c r="AC33" s="6">
        <f t="shared" si="64"/>
        <v>1.8449672626882598E-2</v>
      </c>
      <c r="AD33" s="6">
        <f t="shared" si="65"/>
        <v>3.2112633569395758E-3</v>
      </c>
      <c r="AE33" s="6">
        <f t="shared" si="66"/>
        <v>3.37312324308313E-3</v>
      </c>
      <c r="AF33" s="25">
        <f t="shared" si="67"/>
        <v>3.37312324308313E-3</v>
      </c>
      <c r="AG33" s="24">
        <f t="shared" si="68"/>
        <v>1.7128711146028423E-2</v>
      </c>
      <c r="AH33" s="6">
        <f t="shared" si="69"/>
        <v>6.4307850904531658E-2</v>
      </c>
      <c r="AI33" s="6">
        <f t="shared" si="70"/>
        <v>2.2334415077915486E-4</v>
      </c>
      <c r="AJ33" s="6">
        <f t="shared" si="71"/>
        <v>5.1550946220599181E-5</v>
      </c>
      <c r="AK33" s="6">
        <f t="shared" si="72"/>
        <v>6.4307850904531658E-2</v>
      </c>
      <c r="AL33" s="6">
        <f t="shared" si="73"/>
        <v>3.2055077868526367E-3</v>
      </c>
      <c r="AM33" s="6">
        <f t="shared" si="74"/>
        <v>3.2055077868526367E-3</v>
      </c>
      <c r="AN33" s="6">
        <f t="shared" si="75"/>
        <v>4.3118659352653424E-3</v>
      </c>
      <c r="AO33" s="6">
        <f t="shared" si="76"/>
        <v>3.4173364740116246E-3</v>
      </c>
      <c r="AP33" s="25">
        <f t="shared" si="77"/>
        <v>4.3118659352653424E-3</v>
      </c>
      <c r="AQ33" s="24">
        <f t="shared" si="78"/>
        <v>0.1</v>
      </c>
      <c r="AR33" s="6">
        <f t="shared" si="79"/>
        <v>8.6999999999999994E-2</v>
      </c>
      <c r="AS33" s="25">
        <f t="shared" si="80"/>
        <v>9.4E-2</v>
      </c>
      <c r="AT33" s="26">
        <f t="shared" si="81"/>
        <v>0.67</v>
      </c>
      <c r="AU33" s="131">
        <f t="shared" si="82"/>
        <v>0.57999999999999996</v>
      </c>
      <c r="AV33" s="27">
        <f t="shared" si="83"/>
        <v>0.63</v>
      </c>
      <c r="AW33" s="223">
        <f t="shared" si="84"/>
        <v>4</v>
      </c>
      <c r="AX33" s="107">
        <f t="shared" si="85"/>
        <v>5</v>
      </c>
      <c r="AY33" s="224">
        <f t="shared" si="86"/>
        <v>5</v>
      </c>
    </row>
    <row r="34" spans="1:51" ht="13.4" customHeight="1">
      <c r="A34" s="147">
        <v>11490</v>
      </c>
      <c r="B34" s="75" t="s">
        <v>312</v>
      </c>
      <c r="C34" s="216" t="str">
        <f>Rollover!A34</f>
        <v xml:space="preserve">Ford </v>
      </c>
      <c r="D34" s="217" t="str">
        <f>Rollover!B34</f>
        <v>F-150 Super Crew PU/CC 2WD</v>
      </c>
      <c r="E34" s="130" t="s">
        <v>92</v>
      </c>
      <c r="F34" s="218">
        <f>Rollover!C34</f>
        <v>2021</v>
      </c>
      <c r="G34" s="10">
        <v>274.85300000000001</v>
      </c>
      <c r="H34" s="11">
        <v>0.28299999999999997</v>
      </c>
      <c r="I34" s="11">
        <v>1057.9110000000001</v>
      </c>
      <c r="J34" s="11">
        <v>69.948999999999998</v>
      </c>
      <c r="K34" s="11">
        <v>20.812999999999999</v>
      </c>
      <c r="L34" s="11">
        <v>36.401000000000003</v>
      </c>
      <c r="M34" s="11">
        <v>872.46</v>
      </c>
      <c r="N34" s="12">
        <v>1063.4459999999999</v>
      </c>
      <c r="O34" s="10">
        <v>421.14600000000002</v>
      </c>
      <c r="P34" s="11">
        <v>0.25700000000000001</v>
      </c>
      <c r="Q34" s="11">
        <v>740.09199999999998</v>
      </c>
      <c r="R34" s="11">
        <v>344.72300000000001</v>
      </c>
      <c r="S34" s="11">
        <v>7.976</v>
      </c>
      <c r="T34" s="11">
        <v>46.914999999999999</v>
      </c>
      <c r="U34" s="11">
        <v>1326.4010000000001</v>
      </c>
      <c r="V34" s="12">
        <v>225.29400000000001</v>
      </c>
      <c r="W34" s="219">
        <f t="shared" si="58"/>
        <v>6.5461699477060492E-3</v>
      </c>
      <c r="X34" s="6">
        <f t="shared" si="59"/>
        <v>6.478334925962291E-2</v>
      </c>
      <c r="Y34" s="6">
        <f t="shared" si="60"/>
        <v>2.1131245091541496E-4</v>
      </c>
      <c r="Z34" s="6">
        <f t="shared" si="61"/>
        <v>2.0229040160652292E-5</v>
      </c>
      <c r="AA34" s="6">
        <f t="shared" si="62"/>
        <v>6.478334925962291E-2</v>
      </c>
      <c r="AB34" s="6">
        <f t="shared" si="63"/>
        <v>1.4963827905654297E-2</v>
      </c>
      <c r="AC34" s="6">
        <f t="shared" si="64"/>
        <v>1.4963827905654297E-2</v>
      </c>
      <c r="AD34" s="6">
        <f t="shared" si="65"/>
        <v>4.7655291226557216E-3</v>
      </c>
      <c r="AE34" s="6">
        <f t="shared" si="66"/>
        <v>5.2600884864392313E-3</v>
      </c>
      <c r="AF34" s="25">
        <f t="shared" si="67"/>
        <v>5.2600884864392313E-3</v>
      </c>
      <c r="AG34" s="24">
        <f t="shared" si="68"/>
        <v>2.8419161682769239E-2</v>
      </c>
      <c r="AH34" s="6">
        <f t="shared" si="69"/>
        <v>6.1750235369635725E-2</v>
      </c>
      <c r="AI34" s="6">
        <f t="shared" si="70"/>
        <v>2.8354584246585907E-4</v>
      </c>
      <c r="AJ34" s="6">
        <f t="shared" si="71"/>
        <v>6.3882942357213472E-5</v>
      </c>
      <c r="AK34" s="6">
        <f t="shared" si="72"/>
        <v>6.1750235369635725E-2</v>
      </c>
      <c r="AL34" s="6">
        <f t="shared" si="73"/>
        <v>2.3267376548660626E-3</v>
      </c>
      <c r="AM34" s="6">
        <f t="shared" si="74"/>
        <v>2.3267376548660626E-3</v>
      </c>
      <c r="AN34" s="6">
        <f t="shared" si="75"/>
        <v>8.2905399792367693E-3</v>
      </c>
      <c r="AO34" s="6">
        <f t="shared" si="76"/>
        <v>3.5998796084819266E-3</v>
      </c>
      <c r="AP34" s="25">
        <f t="shared" si="77"/>
        <v>8.2905399792367693E-3</v>
      </c>
      <c r="AQ34" s="24">
        <f t="shared" si="78"/>
        <v>0.09</v>
      </c>
      <c r="AR34" s="6">
        <f t="shared" si="79"/>
        <v>9.8000000000000004E-2</v>
      </c>
      <c r="AS34" s="25">
        <f t="shared" si="80"/>
        <v>9.4E-2</v>
      </c>
      <c r="AT34" s="26">
        <f t="shared" si="81"/>
        <v>0.6</v>
      </c>
      <c r="AU34" s="131">
        <f t="shared" si="82"/>
        <v>0.65</v>
      </c>
      <c r="AV34" s="27">
        <f t="shared" si="83"/>
        <v>0.63</v>
      </c>
      <c r="AW34" s="223">
        <f t="shared" si="84"/>
        <v>5</v>
      </c>
      <c r="AX34" s="107">
        <f t="shared" si="85"/>
        <v>5</v>
      </c>
      <c r="AY34" s="224">
        <f t="shared" si="86"/>
        <v>5</v>
      </c>
    </row>
    <row r="35" spans="1:51" ht="13.4" customHeight="1">
      <c r="A35" s="147">
        <v>11490</v>
      </c>
      <c r="B35" s="75" t="s">
        <v>312</v>
      </c>
      <c r="C35" s="216" t="str">
        <f>Rollover!A35</f>
        <v xml:space="preserve">Ford </v>
      </c>
      <c r="D35" s="217" t="str">
        <f>Rollover!B35</f>
        <v>F-150 Super Crew PU/CC 4WD</v>
      </c>
      <c r="E35" s="130" t="s">
        <v>92</v>
      </c>
      <c r="F35" s="218">
        <f>Rollover!C35</f>
        <v>2021</v>
      </c>
      <c r="G35" s="10">
        <v>274.85300000000001</v>
      </c>
      <c r="H35" s="11">
        <v>0.28299999999999997</v>
      </c>
      <c r="I35" s="11">
        <v>1057.9110000000001</v>
      </c>
      <c r="J35" s="11">
        <v>69.948999999999998</v>
      </c>
      <c r="K35" s="11">
        <v>20.812999999999999</v>
      </c>
      <c r="L35" s="11">
        <v>36.401000000000003</v>
      </c>
      <c r="M35" s="11">
        <v>872.46</v>
      </c>
      <c r="N35" s="12">
        <v>1063.4459999999999</v>
      </c>
      <c r="O35" s="10">
        <v>421.14600000000002</v>
      </c>
      <c r="P35" s="11">
        <v>0.25700000000000001</v>
      </c>
      <c r="Q35" s="11">
        <v>740.09199999999998</v>
      </c>
      <c r="R35" s="11">
        <v>344.72300000000001</v>
      </c>
      <c r="S35" s="11">
        <v>7.976</v>
      </c>
      <c r="T35" s="11">
        <v>46.914999999999999</v>
      </c>
      <c r="U35" s="11">
        <v>1326.4010000000001</v>
      </c>
      <c r="V35" s="12">
        <v>225.29400000000001</v>
      </c>
      <c r="W35" s="219">
        <f t="shared" si="58"/>
        <v>6.5461699477060492E-3</v>
      </c>
      <c r="X35" s="6">
        <f t="shared" si="59"/>
        <v>6.478334925962291E-2</v>
      </c>
      <c r="Y35" s="6">
        <f t="shared" si="60"/>
        <v>2.1131245091541496E-4</v>
      </c>
      <c r="Z35" s="6">
        <f t="shared" si="61"/>
        <v>2.0229040160652292E-5</v>
      </c>
      <c r="AA35" s="6">
        <f t="shared" si="62"/>
        <v>6.478334925962291E-2</v>
      </c>
      <c r="AB35" s="6">
        <f t="shared" si="63"/>
        <v>1.4963827905654297E-2</v>
      </c>
      <c r="AC35" s="6">
        <f t="shared" si="64"/>
        <v>1.4963827905654297E-2</v>
      </c>
      <c r="AD35" s="6">
        <f t="shared" si="65"/>
        <v>4.7655291226557216E-3</v>
      </c>
      <c r="AE35" s="6">
        <f t="shared" si="66"/>
        <v>5.2600884864392313E-3</v>
      </c>
      <c r="AF35" s="25">
        <f t="shared" si="67"/>
        <v>5.2600884864392313E-3</v>
      </c>
      <c r="AG35" s="24">
        <f t="shared" si="68"/>
        <v>2.8419161682769239E-2</v>
      </c>
      <c r="AH35" s="6">
        <f t="shared" si="69"/>
        <v>6.1750235369635725E-2</v>
      </c>
      <c r="AI35" s="6">
        <f t="shared" si="70"/>
        <v>2.8354584246585907E-4</v>
      </c>
      <c r="AJ35" s="6">
        <f t="shared" si="71"/>
        <v>6.3882942357213472E-5</v>
      </c>
      <c r="AK35" s="6">
        <f t="shared" si="72"/>
        <v>6.1750235369635725E-2</v>
      </c>
      <c r="AL35" s="6">
        <f t="shared" si="73"/>
        <v>2.3267376548660626E-3</v>
      </c>
      <c r="AM35" s="6">
        <f t="shared" si="74"/>
        <v>2.3267376548660626E-3</v>
      </c>
      <c r="AN35" s="6">
        <f t="shared" si="75"/>
        <v>8.2905399792367693E-3</v>
      </c>
      <c r="AO35" s="6">
        <f t="shared" si="76"/>
        <v>3.5998796084819266E-3</v>
      </c>
      <c r="AP35" s="25">
        <f t="shared" si="77"/>
        <v>8.2905399792367693E-3</v>
      </c>
      <c r="AQ35" s="24">
        <f t="shared" si="78"/>
        <v>0.09</v>
      </c>
      <c r="AR35" s="6">
        <f t="shared" si="79"/>
        <v>9.8000000000000004E-2</v>
      </c>
      <c r="AS35" s="25">
        <f t="shared" si="80"/>
        <v>9.4E-2</v>
      </c>
      <c r="AT35" s="26">
        <f t="shared" si="81"/>
        <v>0.6</v>
      </c>
      <c r="AU35" s="131">
        <f t="shared" si="82"/>
        <v>0.65</v>
      </c>
      <c r="AV35" s="27">
        <f t="shared" si="83"/>
        <v>0.63</v>
      </c>
      <c r="AW35" s="223">
        <f t="shared" si="84"/>
        <v>5</v>
      </c>
      <c r="AX35" s="107">
        <f t="shared" si="85"/>
        <v>5</v>
      </c>
      <c r="AY35" s="224">
        <f t="shared" si="86"/>
        <v>5</v>
      </c>
    </row>
    <row r="36" spans="1:51" ht="13.4" customHeight="1">
      <c r="A36" s="147"/>
      <c r="B36" s="75"/>
      <c r="C36" s="227" t="str">
        <f>Rollover!A36</f>
        <v xml:space="preserve">Ford </v>
      </c>
      <c r="D36" s="226" t="str">
        <f>Rollover!B36</f>
        <v>F-150 Super Cab Diesel PU/EC 2WD</v>
      </c>
      <c r="E36" s="130"/>
      <c r="F36" s="218">
        <f>Rollover!C36</f>
        <v>2021</v>
      </c>
      <c r="G36" s="10"/>
      <c r="H36" s="11"/>
      <c r="I36" s="11"/>
      <c r="J36" s="11"/>
      <c r="K36" s="11"/>
      <c r="L36" s="11"/>
      <c r="M36" s="11"/>
      <c r="N36" s="12"/>
      <c r="O36" s="10"/>
      <c r="P36" s="11"/>
      <c r="Q36" s="11"/>
      <c r="R36" s="11"/>
      <c r="S36" s="11"/>
      <c r="T36" s="11"/>
      <c r="U36" s="11"/>
      <c r="V36" s="12"/>
      <c r="W36" s="219" t="e">
        <f t="shared" si="58"/>
        <v>#NUM!</v>
      </c>
      <c r="X36" s="6">
        <f t="shared" si="59"/>
        <v>3.8165882958950202E-2</v>
      </c>
      <c r="Y36" s="6">
        <f t="shared" si="60"/>
        <v>1.713277721572889E-5</v>
      </c>
      <c r="Z36" s="6">
        <f t="shared" si="61"/>
        <v>1.713277721572889E-5</v>
      </c>
      <c r="AA36" s="6">
        <f t="shared" si="62"/>
        <v>3.8165882958950202E-2</v>
      </c>
      <c r="AB36" s="6">
        <f t="shared" si="63"/>
        <v>2.6306978617002889E-5</v>
      </c>
      <c r="AC36" s="6">
        <f t="shared" si="64"/>
        <v>2.6306978617002889E-5</v>
      </c>
      <c r="AD36" s="6">
        <f t="shared" si="65"/>
        <v>3.033802747866758E-3</v>
      </c>
      <c r="AE36" s="6">
        <f t="shared" si="66"/>
        <v>3.033802747866758E-3</v>
      </c>
      <c r="AF36" s="25">
        <f t="shared" si="67"/>
        <v>3.033802747866758E-3</v>
      </c>
      <c r="AG36" s="24" t="e">
        <f t="shared" si="68"/>
        <v>#NUM!</v>
      </c>
      <c r="AH36" s="6">
        <f t="shared" si="69"/>
        <v>3.8165882958950202E-2</v>
      </c>
      <c r="AI36" s="6">
        <f t="shared" si="70"/>
        <v>1.7417808154569238E-5</v>
      </c>
      <c r="AJ36" s="6">
        <f t="shared" si="71"/>
        <v>1.7417808154569238E-5</v>
      </c>
      <c r="AK36" s="6">
        <f t="shared" si="72"/>
        <v>3.8165882958950202E-2</v>
      </c>
      <c r="AL36" s="6">
        <f t="shared" si="73"/>
        <v>2.6306978617002889E-5</v>
      </c>
      <c r="AM36" s="6">
        <f t="shared" si="74"/>
        <v>2.6306978617002889E-5</v>
      </c>
      <c r="AN36" s="6">
        <f t="shared" si="75"/>
        <v>3.033802747866758E-3</v>
      </c>
      <c r="AO36" s="6">
        <f t="shared" si="76"/>
        <v>3.033802747866758E-3</v>
      </c>
      <c r="AP36" s="25">
        <f t="shared" si="77"/>
        <v>3.033802747866758E-3</v>
      </c>
      <c r="AQ36" s="24" t="e">
        <f t="shared" si="78"/>
        <v>#NUM!</v>
      </c>
      <c r="AR36" s="6" t="e">
        <f t="shared" si="79"/>
        <v>#NUM!</v>
      </c>
      <c r="AS36" s="25" t="e">
        <f t="shared" si="80"/>
        <v>#NUM!</v>
      </c>
      <c r="AT36" s="26" t="e">
        <f t="shared" si="81"/>
        <v>#NUM!</v>
      </c>
      <c r="AU36" s="131" t="e">
        <f t="shared" si="82"/>
        <v>#NUM!</v>
      </c>
      <c r="AV36" s="27" t="e">
        <f t="shared" si="83"/>
        <v>#NUM!</v>
      </c>
      <c r="AW36" s="223" t="e">
        <f t="shared" si="84"/>
        <v>#NUM!</v>
      </c>
      <c r="AX36" s="107" t="e">
        <f t="shared" si="85"/>
        <v>#NUM!</v>
      </c>
      <c r="AY36" s="224" t="e">
        <f t="shared" si="86"/>
        <v>#NUM!</v>
      </c>
    </row>
    <row r="37" spans="1:51" ht="13.4" customHeight="1">
      <c r="A37" s="74"/>
      <c r="B37" s="75"/>
      <c r="C37" s="227" t="str">
        <f>Rollover!A37</f>
        <v xml:space="preserve">Ford </v>
      </c>
      <c r="D37" s="226" t="str">
        <f>Rollover!B37</f>
        <v>F-150 Super Cab DieselPU/EC 4WD</v>
      </c>
      <c r="E37" s="130"/>
      <c r="F37" s="218">
        <f>Rollover!C37</f>
        <v>2021</v>
      </c>
      <c r="G37" s="10"/>
      <c r="H37" s="11"/>
      <c r="I37" s="11"/>
      <c r="J37" s="11"/>
      <c r="K37" s="11"/>
      <c r="L37" s="11"/>
      <c r="M37" s="11"/>
      <c r="N37" s="12"/>
      <c r="O37" s="10"/>
      <c r="P37" s="11"/>
      <c r="Q37" s="11"/>
      <c r="R37" s="11"/>
      <c r="S37" s="11"/>
      <c r="T37" s="11"/>
      <c r="U37" s="11"/>
      <c r="V37" s="12"/>
      <c r="W37" s="219" t="e">
        <f t="shared" si="58"/>
        <v>#NUM!</v>
      </c>
      <c r="X37" s="6">
        <f t="shared" si="59"/>
        <v>3.8165882958950202E-2</v>
      </c>
      <c r="Y37" s="6">
        <f t="shared" si="60"/>
        <v>1.713277721572889E-5</v>
      </c>
      <c r="Z37" s="6">
        <f t="shared" si="61"/>
        <v>1.713277721572889E-5</v>
      </c>
      <c r="AA37" s="6">
        <f t="shared" si="62"/>
        <v>3.8165882958950202E-2</v>
      </c>
      <c r="AB37" s="6">
        <f t="shared" si="63"/>
        <v>2.6306978617002889E-5</v>
      </c>
      <c r="AC37" s="6">
        <f t="shared" si="64"/>
        <v>2.6306978617002889E-5</v>
      </c>
      <c r="AD37" s="6">
        <f t="shared" si="65"/>
        <v>3.033802747866758E-3</v>
      </c>
      <c r="AE37" s="6">
        <f t="shared" si="66"/>
        <v>3.033802747866758E-3</v>
      </c>
      <c r="AF37" s="25">
        <f t="shared" si="67"/>
        <v>3.033802747866758E-3</v>
      </c>
      <c r="AG37" s="24" t="e">
        <f t="shared" si="68"/>
        <v>#NUM!</v>
      </c>
      <c r="AH37" s="6">
        <f t="shared" si="69"/>
        <v>3.8165882958950202E-2</v>
      </c>
      <c r="AI37" s="6">
        <f t="shared" si="70"/>
        <v>1.7417808154569238E-5</v>
      </c>
      <c r="AJ37" s="6">
        <f t="shared" si="71"/>
        <v>1.7417808154569238E-5</v>
      </c>
      <c r="AK37" s="6">
        <f t="shared" si="72"/>
        <v>3.8165882958950202E-2</v>
      </c>
      <c r="AL37" s="6">
        <f t="shared" si="73"/>
        <v>2.6306978617002889E-5</v>
      </c>
      <c r="AM37" s="6">
        <f t="shared" si="74"/>
        <v>2.6306978617002889E-5</v>
      </c>
      <c r="AN37" s="6">
        <f t="shared" si="75"/>
        <v>3.033802747866758E-3</v>
      </c>
      <c r="AO37" s="6">
        <f t="shared" si="76"/>
        <v>3.033802747866758E-3</v>
      </c>
      <c r="AP37" s="25">
        <f t="shared" si="77"/>
        <v>3.033802747866758E-3</v>
      </c>
      <c r="AQ37" s="24" t="e">
        <f t="shared" si="78"/>
        <v>#NUM!</v>
      </c>
      <c r="AR37" s="6" t="e">
        <f t="shared" si="79"/>
        <v>#NUM!</v>
      </c>
      <c r="AS37" s="25" t="e">
        <f t="shared" si="80"/>
        <v>#NUM!</v>
      </c>
      <c r="AT37" s="26" t="e">
        <f t="shared" si="81"/>
        <v>#NUM!</v>
      </c>
      <c r="AU37" s="131" t="e">
        <f t="shared" si="82"/>
        <v>#NUM!</v>
      </c>
      <c r="AV37" s="27" t="e">
        <f t="shared" si="83"/>
        <v>#NUM!</v>
      </c>
      <c r="AW37" s="223" t="e">
        <f t="shared" si="84"/>
        <v>#NUM!</v>
      </c>
      <c r="AX37" s="107" t="e">
        <f t="shared" si="85"/>
        <v>#NUM!</v>
      </c>
      <c r="AY37" s="224" t="e">
        <f t="shared" si="86"/>
        <v>#NUM!</v>
      </c>
    </row>
    <row r="38" spans="1:51" ht="13.4" customHeight="1">
      <c r="A38" s="147"/>
      <c r="B38" s="75"/>
      <c r="C38" s="227" t="str">
        <f>Rollover!A38</f>
        <v xml:space="preserve">Ford </v>
      </c>
      <c r="D38" s="226" t="str">
        <f>Rollover!B38</f>
        <v>F-150 Super Crew Diesel PU/CC 2WD</v>
      </c>
      <c r="E38" s="130"/>
      <c r="F38" s="218">
        <f>Rollover!C38</f>
        <v>2021</v>
      </c>
      <c r="G38" s="228"/>
      <c r="H38" s="11"/>
      <c r="I38" s="11"/>
      <c r="J38" s="11"/>
      <c r="K38" s="11"/>
      <c r="L38" s="11"/>
      <c r="M38" s="11"/>
      <c r="N38" s="12"/>
      <c r="O38" s="10"/>
      <c r="P38" s="11"/>
      <c r="Q38" s="11"/>
      <c r="R38" s="11"/>
      <c r="S38" s="11"/>
      <c r="T38" s="11"/>
      <c r="U38" s="11"/>
      <c r="V38" s="12"/>
      <c r="W38" s="219" t="e">
        <f t="shared" si="58"/>
        <v>#NUM!</v>
      </c>
      <c r="X38" s="6">
        <f t="shared" si="59"/>
        <v>3.8165882958950202E-2</v>
      </c>
      <c r="Y38" s="6">
        <f t="shared" si="60"/>
        <v>1.713277721572889E-5</v>
      </c>
      <c r="Z38" s="6">
        <f t="shared" si="61"/>
        <v>1.713277721572889E-5</v>
      </c>
      <c r="AA38" s="6">
        <f t="shared" si="62"/>
        <v>3.8165882958950202E-2</v>
      </c>
      <c r="AB38" s="6">
        <f t="shared" si="63"/>
        <v>2.6306978617002889E-5</v>
      </c>
      <c r="AC38" s="6">
        <f t="shared" si="64"/>
        <v>2.6306978617002889E-5</v>
      </c>
      <c r="AD38" s="6">
        <f t="shared" si="65"/>
        <v>3.033802747866758E-3</v>
      </c>
      <c r="AE38" s="6">
        <f t="shared" si="66"/>
        <v>3.033802747866758E-3</v>
      </c>
      <c r="AF38" s="25">
        <f t="shared" si="67"/>
        <v>3.033802747866758E-3</v>
      </c>
      <c r="AG38" s="24" t="e">
        <f t="shared" si="68"/>
        <v>#NUM!</v>
      </c>
      <c r="AH38" s="6">
        <f t="shared" si="69"/>
        <v>3.8165882958950202E-2</v>
      </c>
      <c r="AI38" s="6">
        <f t="shared" si="70"/>
        <v>1.7417808154569238E-5</v>
      </c>
      <c r="AJ38" s="6">
        <f t="shared" si="71"/>
        <v>1.7417808154569238E-5</v>
      </c>
      <c r="AK38" s="6">
        <f t="shared" si="72"/>
        <v>3.8165882958950202E-2</v>
      </c>
      <c r="AL38" s="6">
        <f t="shared" si="73"/>
        <v>2.6306978617002889E-5</v>
      </c>
      <c r="AM38" s="6">
        <f t="shared" si="74"/>
        <v>2.6306978617002889E-5</v>
      </c>
      <c r="AN38" s="6">
        <f t="shared" si="75"/>
        <v>3.033802747866758E-3</v>
      </c>
      <c r="AO38" s="6">
        <f t="shared" si="76"/>
        <v>3.033802747866758E-3</v>
      </c>
      <c r="AP38" s="25">
        <f t="shared" si="77"/>
        <v>3.033802747866758E-3</v>
      </c>
      <c r="AQ38" s="24" t="e">
        <f t="shared" si="78"/>
        <v>#NUM!</v>
      </c>
      <c r="AR38" s="6" t="e">
        <f t="shared" si="79"/>
        <v>#NUM!</v>
      </c>
      <c r="AS38" s="25" t="e">
        <f t="shared" si="80"/>
        <v>#NUM!</v>
      </c>
      <c r="AT38" s="26" t="e">
        <f t="shared" si="81"/>
        <v>#NUM!</v>
      </c>
      <c r="AU38" s="131" t="e">
        <f t="shared" si="82"/>
        <v>#NUM!</v>
      </c>
      <c r="AV38" s="27" t="e">
        <f t="shared" si="83"/>
        <v>#NUM!</v>
      </c>
      <c r="AW38" s="223" t="e">
        <f t="shared" si="84"/>
        <v>#NUM!</v>
      </c>
      <c r="AX38" s="107" t="e">
        <f t="shared" si="85"/>
        <v>#NUM!</v>
      </c>
      <c r="AY38" s="224" t="e">
        <f t="shared" si="86"/>
        <v>#NUM!</v>
      </c>
    </row>
    <row r="39" spans="1:51" ht="13.4" customHeight="1">
      <c r="A39" s="147"/>
      <c r="B39" s="75"/>
      <c r="C39" s="227" t="str">
        <f>Rollover!A39</f>
        <v xml:space="preserve">Ford </v>
      </c>
      <c r="D39" s="226" t="str">
        <f>Rollover!B39</f>
        <v>F-150 Super Crew Diesel PU/CC 4WD</v>
      </c>
      <c r="E39" s="130"/>
      <c r="F39" s="218">
        <f>Rollover!C39</f>
        <v>2021</v>
      </c>
      <c r="G39" s="228"/>
      <c r="H39" s="11"/>
      <c r="I39" s="11"/>
      <c r="J39" s="11"/>
      <c r="K39" s="11"/>
      <c r="L39" s="11"/>
      <c r="M39" s="11"/>
      <c r="N39" s="12"/>
      <c r="O39" s="10"/>
      <c r="P39" s="11"/>
      <c r="Q39" s="11"/>
      <c r="R39" s="11"/>
      <c r="S39" s="11"/>
      <c r="T39" s="11"/>
      <c r="U39" s="11"/>
      <c r="V39" s="12"/>
      <c r="W39" s="219" t="e">
        <f t="shared" si="58"/>
        <v>#NUM!</v>
      </c>
      <c r="X39" s="6">
        <f t="shared" si="59"/>
        <v>3.8165882958950202E-2</v>
      </c>
      <c r="Y39" s="6">
        <f t="shared" si="60"/>
        <v>1.713277721572889E-5</v>
      </c>
      <c r="Z39" s="6">
        <f t="shared" si="61"/>
        <v>1.713277721572889E-5</v>
      </c>
      <c r="AA39" s="6">
        <f t="shared" si="62"/>
        <v>3.8165882958950202E-2</v>
      </c>
      <c r="AB39" s="6">
        <f t="shared" si="63"/>
        <v>2.6306978617002889E-5</v>
      </c>
      <c r="AC39" s="6">
        <f t="shared" si="64"/>
        <v>2.6306978617002889E-5</v>
      </c>
      <c r="AD39" s="6">
        <f t="shared" si="65"/>
        <v>3.033802747866758E-3</v>
      </c>
      <c r="AE39" s="6">
        <f t="shared" si="66"/>
        <v>3.033802747866758E-3</v>
      </c>
      <c r="AF39" s="25">
        <f t="shared" si="67"/>
        <v>3.033802747866758E-3</v>
      </c>
      <c r="AG39" s="24" t="e">
        <f t="shared" si="68"/>
        <v>#NUM!</v>
      </c>
      <c r="AH39" s="6">
        <f t="shared" si="69"/>
        <v>3.8165882958950202E-2</v>
      </c>
      <c r="AI39" s="6">
        <f t="shared" si="70"/>
        <v>1.7417808154569238E-5</v>
      </c>
      <c r="AJ39" s="6">
        <f t="shared" si="71"/>
        <v>1.7417808154569238E-5</v>
      </c>
      <c r="AK39" s="6">
        <f t="shared" si="72"/>
        <v>3.8165882958950202E-2</v>
      </c>
      <c r="AL39" s="6">
        <f t="shared" si="73"/>
        <v>2.6306978617002889E-5</v>
      </c>
      <c r="AM39" s="6">
        <f t="shared" si="74"/>
        <v>2.6306978617002889E-5</v>
      </c>
      <c r="AN39" s="6">
        <f t="shared" si="75"/>
        <v>3.033802747866758E-3</v>
      </c>
      <c r="AO39" s="6">
        <f t="shared" si="76"/>
        <v>3.033802747866758E-3</v>
      </c>
      <c r="AP39" s="25">
        <f t="shared" si="77"/>
        <v>3.033802747866758E-3</v>
      </c>
      <c r="AQ39" s="24" t="e">
        <f t="shared" si="78"/>
        <v>#NUM!</v>
      </c>
      <c r="AR39" s="6" t="e">
        <f t="shared" si="79"/>
        <v>#NUM!</v>
      </c>
      <c r="AS39" s="25" t="e">
        <f t="shared" si="80"/>
        <v>#NUM!</v>
      </c>
      <c r="AT39" s="26" t="e">
        <f t="shared" si="81"/>
        <v>#NUM!</v>
      </c>
      <c r="AU39" s="131" t="e">
        <f t="shared" si="82"/>
        <v>#NUM!</v>
      </c>
      <c r="AV39" s="27" t="e">
        <f t="shared" si="83"/>
        <v>#NUM!</v>
      </c>
      <c r="AW39" s="223" t="e">
        <f t="shared" si="84"/>
        <v>#NUM!</v>
      </c>
      <c r="AX39" s="107" t="e">
        <f t="shared" si="85"/>
        <v>#NUM!</v>
      </c>
      <c r="AY39" s="224" t="e">
        <f t="shared" si="86"/>
        <v>#NUM!</v>
      </c>
    </row>
    <row r="40" spans="1:51" ht="13.4" customHeight="1">
      <c r="A40" s="147">
        <v>10714</v>
      </c>
      <c r="B40" s="75" t="s">
        <v>200</v>
      </c>
      <c r="C40" s="216" t="str">
        <f>Rollover!A40</f>
        <v xml:space="preserve">Ford </v>
      </c>
      <c r="D40" s="217" t="str">
        <f>Rollover!B40</f>
        <v>F-250 Crew Cab PU/CC 2WD</v>
      </c>
      <c r="E40" s="130" t="s">
        <v>197</v>
      </c>
      <c r="F40" s="218">
        <f>Rollover!C40</f>
        <v>2021</v>
      </c>
      <c r="G40" s="10">
        <v>143.40199999999999</v>
      </c>
      <c r="H40" s="11">
        <v>0.21199999999999999</v>
      </c>
      <c r="I40" s="11">
        <v>834.52200000000005</v>
      </c>
      <c r="J40" s="11">
        <v>347.93700000000001</v>
      </c>
      <c r="K40" s="11">
        <v>21.806000000000001</v>
      </c>
      <c r="L40" s="11">
        <v>38.164000000000001</v>
      </c>
      <c r="M40" s="11">
        <v>935.54600000000005</v>
      </c>
      <c r="N40" s="12">
        <v>1210.1310000000001</v>
      </c>
      <c r="O40" s="10">
        <v>206.518</v>
      </c>
      <c r="P40" s="11">
        <v>0.32400000000000001</v>
      </c>
      <c r="Q40" s="11">
        <v>773.42700000000002</v>
      </c>
      <c r="R40" s="11">
        <v>510.74799999999999</v>
      </c>
      <c r="S40" s="11">
        <v>12.228999999999999</v>
      </c>
      <c r="T40" s="11">
        <v>38.177999999999997</v>
      </c>
      <c r="U40" s="11">
        <v>1918.0119999999999</v>
      </c>
      <c r="V40" s="12">
        <v>1657.386</v>
      </c>
      <c r="W40" s="219">
        <f t="shared" si="58"/>
        <v>3.8909266301100337E-4</v>
      </c>
      <c r="X40" s="6">
        <f t="shared" si="59"/>
        <v>5.6812195876848763E-2</v>
      </c>
      <c r="Y40" s="6">
        <f t="shared" si="60"/>
        <v>1.2432212483237751E-4</v>
      </c>
      <c r="Z40" s="6">
        <f t="shared" si="61"/>
        <v>3.9146921476219996E-5</v>
      </c>
      <c r="AA40" s="6">
        <f t="shared" si="62"/>
        <v>5.6812195876848763E-2</v>
      </c>
      <c r="AB40" s="6">
        <f t="shared" si="63"/>
        <v>1.7142848911192568E-2</v>
      </c>
      <c r="AC40" s="6">
        <f t="shared" si="64"/>
        <v>1.7142848911192568E-2</v>
      </c>
      <c r="AD40" s="6">
        <f t="shared" si="65"/>
        <v>4.9235473296150327E-3</v>
      </c>
      <c r="AE40" s="6">
        <f t="shared" si="66"/>
        <v>5.6743094721944569E-3</v>
      </c>
      <c r="AF40" s="25">
        <f t="shared" si="67"/>
        <v>5.6743094721944569E-3</v>
      </c>
      <c r="AG40" s="24">
        <f t="shared" si="68"/>
        <v>2.0683809938929387E-3</v>
      </c>
      <c r="AH40" s="6">
        <f t="shared" si="69"/>
        <v>6.9849153937143846E-2</v>
      </c>
      <c r="AI40" s="6">
        <f t="shared" si="70"/>
        <v>3.2150361656633949E-4</v>
      </c>
      <c r="AJ40" s="6">
        <f t="shared" si="71"/>
        <v>1.1945157501627212E-4</v>
      </c>
      <c r="AK40" s="6">
        <f t="shared" si="72"/>
        <v>6.9849153937143846E-2</v>
      </c>
      <c r="AL40" s="6">
        <f t="shared" si="73"/>
        <v>6.1577124100170317E-3</v>
      </c>
      <c r="AM40" s="6">
        <f t="shared" si="74"/>
        <v>6.1577124100170317E-3</v>
      </c>
      <c r="AN40" s="6">
        <f t="shared" si="75"/>
        <v>1.2950744607416942E-2</v>
      </c>
      <c r="AO40" s="6">
        <f t="shared" si="76"/>
        <v>1.0643160384799281E-2</v>
      </c>
      <c r="AP40" s="25">
        <f t="shared" si="77"/>
        <v>1.2950744607416942E-2</v>
      </c>
      <c r="AQ40" s="24">
        <f t="shared" si="78"/>
        <v>7.9000000000000001E-2</v>
      </c>
      <c r="AR40" s="6">
        <f t="shared" si="79"/>
        <v>8.8999999999999996E-2</v>
      </c>
      <c r="AS40" s="25">
        <f t="shared" si="80"/>
        <v>8.4000000000000005E-2</v>
      </c>
      <c r="AT40" s="26">
        <f t="shared" si="81"/>
        <v>0.53</v>
      </c>
      <c r="AU40" s="131">
        <f t="shared" si="82"/>
        <v>0.59</v>
      </c>
      <c r="AV40" s="27">
        <f t="shared" si="83"/>
        <v>0.56000000000000005</v>
      </c>
      <c r="AW40" s="223">
        <f t="shared" si="84"/>
        <v>5</v>
      </c>
      <c r="AX40" s="107">
        <f t="shared" si="85"/>
        <v>5</v>
      </c>
      <c r="AY40" s="224">
        <f t="shared" si="86"/>
        <v>5</v>
      </c>
    </row>
    <row r="41" spans="1:51" ht="13.4" customHeight="1">
      <c r="A41" s="147">
        <v>10714</v>
      </c>
      <c r="B41" s="75" t="s">
        <v>200</v>
      </c>
      <c r="C41" s="216" t="str">
        <f>Rollover!A41</f>
        <v xml:space="preserve">Ford </v>
      </c>
      <c r="D41" s="217" t="str">
        <f>Rollover!B41</f>
        <v>F-250 Crew Cab PU/CC 4WD</v>
      </c>
      <c r="E41" s="130" t="s">
        <v>197</v>
      </c>
      <c r="F41" s="218">
        <f>Rollover!C41</f>
        <v>2021</v>
      </c>
      <c r="G41" s="10">
        <v>143.40199999999999</v>
      </c>
      <c r="H41" s="11">
        <v>0.21199999999999999</v>
      </c>
      <c r="I41" s="11">
        <v>834.52200000000005</v>
      </c>
      <c r="J41" s="11">
        <v>347.93700000000001</v>
      </c>
      <c r="K41" s="11">
        <v>21.806000000000001</v>
      </c>
      <c r="L41" s="11">
        <v>38.164000000000001</v>
      </c>
      <c r="M41" s="11">
        <v>935.54600000000005</v>
      </c>
      <c r="N41" s="12">
        <v>1210.1310000000001</v>
      </c>
      <c r="O41" s="10">
        <v>206.518</v>
      </c>
      <c r="P41" s="11">
        <v>0.32400000000000001</v>
      </c>
      <c r="Q41" s="11">
        <v>773.42700000000002</v>
      </c>
      <c r="R41" s="11">
        <v>510.74799999999999</v>
      </c>
      <c r="S41" s="11">
        <v>12.228999999999999</v>
      </c>
      <c r="T41" s="11">
        <v>38.177999999999997</v>
      </c>
      <c r="U41" s="11">
        <v>1918.0119999999999</v>
      </c>
      <c r="V41" s="12">
        <v>1657.386</v>
      </c>
      <c r="W41" s="219">
        <f t="shared" si="58"/>
        <v>3.8909266301100337E-4</v>
      </c>
      <c r="X41" s="6">
        <f t="shared" si="59"/>
        <v>5.6812195876848763E-2</v>
      </c>
      <c r="Y41" s="6">
        <f t="shared" si="60"/>
        <v>1.2432212483237751E-4</v>
      </c>
      <c r="Z41" s="6">
        <f t="shared" si="61"/>
        <v>3.9146921476219996E-5</v>
      </c>
      <c r="AA41" s="6">
        <f t="shared" si="62"/>
        <v>5.6812195876848763E-2</v>
      </c>
      <c r="AB41" s="6">
        <f t="shared" si="63"/>
        <v>1.7142848911192568E-2</v>
      </c>
      <c r="AC41" s="6">
        <f t="shared" si="64"/>
        <v>1.7142848911192568E-2</v>
      </c>
      <c r="AD41" s="6">
        <f t="shared" si="65"/>
        <v>4.9235473296150327E-3</v>
      </c>
      <c r="AE41" s="6">
        <f t="shared" si="66"/>
        <v>5.6743094721944569E-3</v>
      </c>
      <c r="AF41" s="25">
        <f t="shared" si="67"/>
        <v>5.6743094721944569E-3</v>
      </c>
      <c r="AG41" s="24">
        <f t="shared" si="68"/>
        <v>2.0683809938929387E-3</v>
      </c>
      <c r="AH41" s="6">
        <f t="shared" si="69"/>
        <v>6.9849153937143846E-2</v>
      </c>
      <c r="AI41" s="6">
        <f t="shared" si="70"/>
        <v>3.2150361656633949E-4</v>
      </c>
      <c r="AJ41" s="6">
        <f t="shared" si="71"/>
        <v>1.1945157501627212E-4</v>
      </c>
      <c r="AK41" s="6">
        <f t="shared" si="72"/>
        <v>6.9849153937143846E-2</v>
      </c>
      <c r="AL41" s="6">
        <f t="shared" si="73"/>
        <v>6.1577124100170317E-3</v>
      </c>
      <c r="AM41" s="6">
        <f t="shared" si="74"/>
        <v>6.1577124100170317E-3</v>
      </c>
      <c r="AN41" s="6">
        <f t="shared" si="75"/>
        <v>1.2950744607416942E-2</v>
      </c>
      <c r="AO41" s="6">
        <f t="shared" si="76"/>
        <v>1.0643160384799281E-2</v>
      </c>
      <c r="AP41" s="25">
        <f t="shared" si="77"/>
        <v>1.2950744607416942E-2</v>
      </c>
      <c r="AQ41" s="24">
        <f t="shared" si="78"/>
        <v>7.9000000000000001E-2</v>
      </c>
      <c r="AR41" s="6">
        <f t="shared" si="79"/>
        <v>8.8999999999999996E-2</v>
      </c>
      <c r="AS41" s="25">
        <f t="shared" si="80"/>
        <v>8.4000000000000005E-2</v>
      </c>
      <c r="AT41" s="26">
        <f t="shared" si="81"/>
        <v>0.53</v>
      </c>
      <c r="AU41" s="131">
        <f t="shared" si="82"/>
        <v>0.59</v>
      </c>
      <c r="AV41" s="27">
        <f t="shared" si="83"/>
        <v>0.56000000000000005</v>
      </c>
      <c r="AW41" s="223">
        <f t="shared" si="84"/>
        <v>5</v>
      </c>
      <c r="AX41" s="107">
        <f t="shared" si="85"/>
        <v>5</v>
      </c>
      <c r="AY41" s="224">
        <f t="shared" si="86"/>
        <v>5</v>
      </c>
    </row>
    <row r="42" spans="1:51" ht="13.4" customHeight="1">
      <c r="A42" s="147">
        <v>10714</v>
      </c>
      <c r="B42" s="75" t="s">
        <v>200</v>
      </c>
      <c r="C42" s="227" t="str">
        <f>Rollover!A42</f>
        <v xml:space="preserve">Ford </v>
      </c>
      <c r="D42" s="226" t="str">
        <f>Rollover!B42</f>
        <v>F-250 Tremor Crew Cab PU/CC 4WD</v>
      </c>
      <c r="E42" s="130" t="s">
        <v>197</v>
      </c>
      <c r="F42" s="218">
        <f>Rollover!C42</f>
        <v>2021</v>
      </c>
      <c r="G42" s="10">
        <v>143.40199999999999</v>
      </c>
      <c r="H42" s="11">
        <v>0.21199999999999999</v>
      </c>
      <c r="I42" s="11">
        <v>834.52200000000005</v>
      </c>
      <c r="J42" s="11">
        <v>347.93700000000001</v>
      </c>
      <c r="K42" s="11">
        <v>21.806000000000001</v>
      </c>
      <c r="L42" s="11">
        <v>38.164000000000001</v>
      </c>
      <c r="M42" s="11">
        <v>935.54600000000005</v>
      </c>
      <c r="N42" s="12">
        <v>1210.1310000000001</v>
      </c>
      <c r="O42" s="10">
        <v>206.518</v>
      </c>
      <c r="P42" s="11">
        <v>0.32400000000000001</v>
      </c>
      <c r="Q42" s="11">
        <v>773.42700000000002</v>
      </c>
      <c r="R42" s="11">
        <v>510.74799999999999</v>
      </c>
      <c r="S42" s="11">
        <v>12.228999999999999</v>
      </c>
      <c r="T42" s="11">
        <v>38.177999999999997</v>
      </c>
      <c r="U42" s="11">
        <v>1918.0119999999999</v>
      </c>
      <c r="V42" s="12">
        <v>1657.386</v>
      </c>
      <c r="W42" s="219">
        <f t="shared" si="58"/>
        <v>3.8909266301100337E-4</v>
      </c>
      <c r="X42" s="6">
        <f t="shared" si="59"/>
        <v>5.6812195876848763E-2</v>
      </c>
      <c r="Y42" s="6">
        <f t="shared" si="60"/>
        <v>1.2432212483237751E-4</v>
      </c>
      <c r="Z42" s="6">
        <f t="shared" si="61"/>
        <v>3.9146921476219996E-5</v>
      </c>
      <c r="AA42" s="6">
        <f t="shared" si="62"/>
        <v>5.6812195876848763E-2</v>
      </c>
      <c r="AB42" s="6">
        <f t="shared" si="63"/>
        <v>1.7142848911192568E-2</v>
      </c>
      <c r="AC42" s="6">
        <f t="shared" si="64"/>
        <v>1.7142848911192568E-2</v>
      </c>
      <c r="AD42" s="6">
        <f t="shared" si="65"/>
        <v>4.9235473296150327E-3</v>
      </c>
      <c r="AE42" s="6">
        <f t="shared" si="66"/>
        <v>5.6743094721944569E-3</v>
      </c>
      <c r="AF42" s="25">
        <f t="shared" si="67"/>
        <v>5.6743094721944569E-3</v>
      </c>
      <c r="AG42" s="24">
        <f t="shared" si="68"/>
        <v>2.0683809938929387E-3</v>
      </c>
      <c r="AH42" s="6">
        <f t="shared" si="69"/>
        <v>6.9849153937143846E-2</v>
      </c>
      <c r="AI42" s="6">
        <f t="shared" si="70"/>
        <v>3.2150361656633949E-4</v>
      </c>
      <c r="AJ42" s="6">
        <f t="shared" si="71"/>
        <v>1.1945157501627212E-4</v>
      </c>
      <c r="AK42" s="6">
        <f t="shared" si="72"/>
        <v>6.9849153937143846E-2</v>
      </c>
      <c r="AL42" s="6">
        <f t="shared" si="73"/>
        <v>6.1577124100170317E-3</v>
      </c>
      <c r="AM42" s="6">
        <f t="shared" si="74"/>
        <v>6.1577124100170317E-3</v>
      </c>
      <c r="AN42" s="6">
        <f t="shared" si="75"/>
        <v>1.2950744607416942E-2</v>
      </c>
      <c r="AO42" s="6">
        <f t="shared" si="76"/>
        <v>1.0643160384799281E-2</v>
      </c>
      <c r="AP42" s="25">
        <f t="shared" si="77"/>
        <v>1.2950744607416942E-2</v>
      </c>
      <c r="AQ42" s="24">
        <f t="shared" si="78"/>
        <v>7.9000000000000001E-2</v>
      </c>
      <c r="AR42" s="6">
        <f t="shared" si="79"/>
        <v>8.8999999999999996E-2</v>
      </c>
      <c r="AS42" s="25">
        <f t="shared" si="80"/>
        <v>8.4000000000000005E-2</v>
      </c>
      <c r="AT42" s="26">
        <f t="shared" si="81"/>
        <v>0.53</v>
      </c>
      <c r="AU42" s="131">
        <f t="shared" si="82"/>
        <v>0.59</v>
      </c>
      <c r="AV42" s="27">
        <f t="shared" si="83"/>
        <v>0.56000000000000005</v>
      </c>
      <c r="AW42" s="223">
        <f t="shared" si="84"/>
        <v>5</v>
      </c>
      <c r="AX42" s="107">
        <f t="shared" si="85"/>
        <v>5</v>
      </c>
      <c r="AY42" s="224">
        <f t="shared" si="86"/>
        <v>5</v>
      </c>
    </row>
    <row r="43" spans="1:51" ht="13.4" customHeight="1">
      <c r="A43" s="74">
        <v>11291</v>
      </c>
      <c r="B43" s="75" t="s">
        <v>237</v>
      </c>
      <c r="C43" s="216" t="str">
        <f>Rollover!A43</f>
        <v xml:space="preserve">Ford </v>
      </c>
      <c r="D43" s="217" t="str">
        <f>Rollover!B43</f>
        <v>Transit Connect Wagon FWD</v>
      </c>
      <c r="E43" s="130" t="s">
        <v>92</v>
      </c>
      <c r="F43" s="218">
        <f>Rollover!C43</f>
        <v>2021</v>
      </c>
      <c r="G43" s="10">
        <v>144.79900000000001</v>
      </c>
      <c r="H43" s="11">
        <v>0.28100000000000003</v>
      </c>
      <c r="I43" s="11">
        <v>1022.27</v>
      </c>
      <c r="J43" s="11">
        <v>80.978999999999999</v>
      </c>
      <c r="K43" s="11">
        <v>24.748999999999999</v>
      </c>
      <c r="L43" s="11">
        <v>38.316000000000003</v>
      </c>
      <c r="M43" s="11">
        <v>1207.539</v>
      </c>
      <c r="N43" s="12">
        <v>1308.31</v>
      </c>
      <c r="O43" s="10">
        <v>146.15100000000001</v>
      </c>
      <c r="P43" s="11">
        <v>0.48199999999999998</v>
      </c>
      <c r="Q43" s="11">
        <v>797.15599999999995</v>
      </c>
      <c r="R43" s="11">
        <v>77.545000000000002</v>
      </c>
      <c r="S43" s="11">
        <v>9.6270000000000007</v>
      </c>
      <c r="T43" s="11">
        <v>37.445</v>
      </c>
      <c r="U43" s="11">
        <v>2835.0140000000001</v>
      </c>
      <c r="V43" s="12">
        <v>2175.9490000000001</v>
      </c>
      <c r="W43" s="219">
        <f t="shared" si="58"/>
        <v>4.0795780154983255E-4</v>
      </c>
      <c r="X43" s="6">
        <f t="shared" si="59"/>
        <v>6.4545192426725559E-2</v>
      </c>
      <c r="Y43" s="6">
        <f t="shared" si="60"/>
        <v>1.9416486625951581E-4</v>
      </c>
      <c r="Z43" s="6">
        <f t="shared" si="61"/>
        <v>2.0765956036583821E-5</v>
      </c>
      <c r="AA43" s="6">
        <f t="shared" si="62"/>
        <v>6.4545192426725559E-2</v>
      </c>
      <c r="AB43" s="6">
        <f t="shared" si="63"/>
        <v>2.5129620955269018E-2</v>
      </c>
      <c r="AC43" s="6">
        <f t="shared" si="64"/>
        <v>2.5129620955269018E-2</v>
      </c>
      <c r="AD43" s="6">
        <f t="shared" si="65"/>
        <v>5.6667157148867298E-3</v>
      </c>
      <c r="AE43" s="6">
        <f t="shared" si="66"/>
        <v>5.9695153953563977E-3</v>
      </c>
      <c r="AF43" s="25">
        <f t="shared" si="67"/>
        <v>5.9695153953563977E-3</v>
      </c>
      <c r="AG43" s="24">
        <f t="shared" si="68"/>
        <v>4.2683627993218647E-4</v>
      </c>
      <c r="AH43" s="6">
        <f t="shared" si="69"/>
        <v>9.2966649352356739E-2</v>
      </c>
      <c r="AI43" s="6">
        <f t="shared" si="70"/>
        <v>3.515799138136919E-4</v>
      </c>
      <c r="AJ43" s="6">
        <f t="shared" si="71"/>
        <v>2.3332141547720342E-5</v>
      </c>
      <c r="AK43" s="6">
        <f t="shared" si="72"/>
        <v>9.2966649352356739E-2</v>
      </c>
      <c r="AL43" s="6">
        <f t="shared" si="73"/>
        <v>3.4896726467213246E-3</v>
      </c>
      <c r="AM43" s="6">
        <f t="shared" si="74"/>
        <v>3.4896726467213246E-3</v>
      </c>
      <c r="AN43" s="6">
        <f t="shared" si="75"/>
        <v>2.5708150094295293E-2</v>
      </c>
      <c r="AO43" s="6">
        <f t="shared" si="76"/>
        <v>1.5718950439590172E-2</v>
      </c>
      <c r="AP43" s="25">
        <f t="shared" si="77"/>
        <v>2.5708150094295293E-2</v>
      </c>
      <c r="AQ43" s="24">
        <f t="shared" si="78"/>
        <v>9.4E-2</v>
      </c>
      <c r="AR43" s="6">
        <f t="shared" si="79"/>
        <v>0.12</v>
      </c>
      <c r="AS43" s="25">
        <f t="shared" si="80"/>
        <v>0.107</v>
      </c>
      <c r="AT43" s="26">
        <f t="shared" si="81"/>
        <v>0.63</v>
      </c>
      <c r="AU43" s="131">
        <f t="shared" si="82"/>
        <v>0.8</v>
      </c>
      <c r="AV43" s="27">
        <f t="shared" si="83"/>
        <v>0.71</v>
      </c>
      <c r="AW43" s="223">
        <f t="shared" si="84"/>
        <v>5</v>
      </c>
      <c r="AX43" s="107">
        <f t="shared" si="85"/>
        <v>4</v>
      </c>
      <c r="AY43" s="224">
        <f t="shared" si="86"/>
        <v>4</v>
      </c>
    </row>
    <row r="44" spans="1:51" ht="13.4" customHeight="1">
      <c r="A44" s="147">
        <v>11291</v>
      </c>
      <c r="B44" s="75" t="s">
        <v>237</v>
      </c>
      <c r="C44" s="227" t="str">
        <f>Rollover!A44</f>
        <v xml:space="preserve">Ford </v>
      </c>
      <c r="D44" s="226" t="str">
        <f>Rollover!B44</f>
        <v>Transit Connect Van FWD</v>
      </c>
      <c r="E44" s="130" t="s">
        <v>92</v>
      </c>
      <c r="F44" s="218">
        <f>Rollover!C44</f>
        <v>2021</v>
      </c>
      <c r="G44" s="228">
        <v>144.79900000000001</v>
      </c>
      <c r="H44" s="11">
        <v>0.28100000000000003</v>
      </c>
      <c r="I44" s="11">
        <v>1022.27</v>
      </c>
      <c r="J44" s="11">
        <v>80.978999999999999</v>
      </c>
      <c r="K44" s="11">
        <v>24.748999999999999</v>
      </c>
      <c r="L44" s="11">
        <v>38.316000000000003</v>
      </c>
      <c r="M44" s="11">
        <v>1207.539</v>
      </c>
      <c r="N44" s="12">
        <v>1308.31</v>
      </c>
      <c r="O44" s="10">
        <v>146.15100000000001</v>
      </c>
      <c r="P44" s="11">
        <v>0.48199999999999998</v>
      </c>
      <c r="Q44" s="11">
        <v>797.15599999999995</v>
      </c>
      <c r="R44" s="11">
        <v>77.545000000000002</v>
      </c>
      <c r="S44" s="11">
        <v>9.6270000000000007</v>
      </c>
      <c r="T44" s="11">
        <v>37.445</v>
      </c>
      <c r="U44" s="11">
        <v>2835.0140000000001</v>
      </c>
      <c r="V44" s="12">
        <v>2175.9490000000001</v>
      </c>
      <c r="W44" s="219">
        <f t="shared" si="58"/>
        <v>4.0795780154983255E-4</v>
      </c>
      <c r="X44" s="6">
        <f t="shared" si="59"/>
        <v>6.4545192426725559E-2</v>
      </c>
      <c r="Y44" s="6">
        <f t="shared" si="60"/>
        <v>1.9416486625951581E-4</v>
      </c>
      <c r="Z44" s="6">
        <f t="shared" si="61"/>
        <v>2.0765956036583821E-5</v>
      </c>
      <c r="AA44" s="6">
        <f t="shared" si="62"/>
        <v>6.4545192426725559E-2</v>
      </c>
      <c r="AB44" s="6">
        <f t="shared" si="63"/>
        <v>2.5129620955269018E-2</v>
      </c>
      <c r="AC44" s="6">
        <f t="shared" si="64"/>
        <v>2.5129620955269018E-2</v>
      </c>
      <c r="AD44" s="6">
        <f t="shared" si="65"/>
        <v>5.6667157148867298E-3</v>
      </c>
      <c r="AE44" s="6">
        <f t="shared" si="66"/>
        <v>5.9695153953563977E-3</v>
      </c>
      <c r="AF44" s="25">
        <f t="shared" si="67"/>
        <v>5.9695153953563977E-3</v>
      </c>
      <c r="AG44" s="24">
        <f t="shared" si="68"/>
        <v>4.2683627993218647E-4</v>
      </c>
      <c r="AH44" s="6">
        <f t="shared" si="69"/>
        <v>9.2966649352356739E-2</v>
      </c>
      <c r="AI44" s="6">
        <f t="shared" si="70"/>
        <v>3.515799138136919E-4</v>
      </c>
      <c r="AJ44" s="6">
        <f t="shared" si="71"/>
        <v>2.3332141547720342E-5</v>
      </c>
      <c r="AK44" s="6">
        <f t="shared" si="72"/>
        <v>9.2966649352356739E-2</v>
      </c>
      <c r="AL44" s="6">
        <f t="shared" si="73"/>
        <v>3.4896726467213246E-3</v>
      </c>
      <c r="AM44" s="6">
        <f t="shared" si="74"/>
        <v>3.4896726467213246E-3</v>
      </c>
      <c r="AN44" s="6">
        <f t="shared" si="75"/>
        <v>2.5708150094295293E-2</v>
      </c>
      <c r="AO44" s="6">
        <f t="shared" si="76"/>
        <v>1.5718950439590172E-2</v>
      </c>
      <c r="AP44" s="25">
        <f t="shared" si="77"/>
        <v>2.5708150094295293E-2</v>
      </c>
      <c r="AQ44" s="24">
        <f t="shared" si="78"/>
        <v>9.4E-2</v>
      </c>
      <c r="AR44" s="6">
        <f t="shared" si="79"/>
        <v>0.12</v>
      </c>
      <c r="AS44" s="25">
        <f t="shared" si="80"/>
        <v>0.107</v>
      </c>
      <c r="AT44" s="26">
        <f t="shared" si="81"/>
        <v>0.63</v>
      </c>
      <c r="AU44" s="131">
        <f t="shared" si="82"/>
        <v>0.8</v>
      </c>
      <c r="AV44" s="27">
        <f t="shared" si="83"/>
        <v>0.71</v>
      </c>
      <c r="AW44" s="223">
        <f t="shared" si="84"/>
        <v>5</v>
      </c>
      <c r="AX44" s="107">
        <f t="shared" si="85"/>
        <v>4</v>
      </c>
      <c r="AY44" s="224">
        <f t="shared" si="86"/>
        <v>4</v>
      </c>
    </row>
    <row r="45" spans="1:51" ht="13.4" customHeight="1">
      <c r="A45" s="147">
        <v>11618</v>
      </c>
      <c r="B45" s="75" t="s">
        <v>344</v>
      </c>
      <c r="C45" s="216" t="str">
        <f>Rollover!A45</f>
        <v>Genesis</v>
      </c>
      <c r="D45" s="217" t="str">
        <f>Rollover!B45</f>
        <v>G80 4DR RWD</v>
      </c>
      <c r="E45" s="130" t="s">
        <v>205</v>
      </c>
      <c r="F45" s="218">
        <f>Rollover!C45</f>
        <v>2021</v>
      </c>
      <c r="G45" s="18">
        <v>202.572</v>
      </c>
      <c r="H45" s="19">
        <v>0.28199999999999997</v>
      </c>
      <c r="I45" s="19">
        <v>1007.7380000000001</v>
      </c>
      <c r="J45" s="19">
        <v>138.54499999999999</v>
      </c>
      <c r="K45" s="19">
        <v>22.751000000000001</v>
      </c>
      <c r="L45" s="19">
        <v>39.872</v>
      </c>
      <c r="M45" s="19">
        <v>1315.4970000000001</v>
      </c>
      <c r="N45" s="20">
        <v>3435.7370000000001</v>
      </c>
      <c r="O45" s="18">
        <v>136.47800000000001</v>
      </c>
      <c r="P45" s="19">
        <v>0.34</v>
      </c>
      <c r="Q45" s="19">
        <v>1059.9680000000001</v>
      </c>
      <c r="R45" s="19">
        <v>190.017</v>
      </c>
      <c r="S45" s="19">
        <v>18.103999999999999</v>
      </c>
      <c r="T45" s="19">
        <v>43.29</v>
      </c>
      <c r="U45" s="19">
        <v>122.973</v>
      </c>
      <c r="V45" s="20">
        <v>103.971</v>
      </c>
      <c r="W45" s="219">
        <f t="shared" si="29"/>
        <v>1.9041953770905049E-3</v>
      </c>
      <c r="X45" s="6">
        <f t="shared" si="30"/>
        <v>6.4664168782384332E-2</v>
      </c>
      <c r="Y45" s="6">
        <f t="shared" si="31"/>
        <v>1.8757911653250419E-4</v>
      </c>
      <c r="Z45" s="6">
        <f t="shared" si="32"/>
        <v>2.3808225362947514E-5</v>
      </c>
      <c r="AA45" s="6">
        <f t="shared" si="33"/>
        <v>6.4664168782384332E-2</v>
      </c>
      <c r="AB45" s="6">
        <f t="shared" si="34"/>
        <v>1.9445248668385141E-2</v>
      </c>
      <c r="AC45" s="6">
        <f t="shared" si="35"/>
        <v>1.9445248668385141E-2</v>
      </c>
      <c r="AD45" s="6">
        <f t="shared" si="36"/>
        <v>5.9917156025262163E-3</v>
      </c>
      <c r="AE45" s="6">
        <f t="shared" si="37"/>
        <v>1.7815836892106168E-2</v>
      </c>
      <c r="AF45" s="25">
        <f t="shared" si="38"/>
        <v>1.7815836892106168E-2</v>
      </c>
      <c r="AG45" s="24">
        <f t="shared" si="39"/>
        <v>3.0478769206160322E-4</v>
      </c>
      <c r="AH45" s="6">
        <f t="shared" si="40"/>
        <v>7.1923707632452982E-2</v>
      </c>
      <c r="AI45" s="6">
        <f t="shared" si="41"/>
        <v>9.4637896955170454E-4</v>
      </c>
      <c r="AJ45" s="6">
        <f t="shared" si="42"/>
        <v>3.5653203198900854E-5</v>
      </c>
      <c r="AK45" s="6">
        <f t="shared" si="43"/>
        <v>7.1923707632452982E-2</v>
      </c>
      <c r="AL45" s="6">
        <f t="shared" si="44"/>
        <v>1.7976119682941823E-2</v>
      </c>
      <c r="AM45" s="6">
        <f t="shared" si="45"/>
        <v>1.7976119682941823E-2</v>
      </c>
      <c r="AN45" s="6">
        <f t="shared" si="46"/>
        <v>3.3307984491662288E-3</v>
      </c>
      <c r="AO45" s="6">
        <f t="shared" si="47"/>
        <v>3.2830809704714357E-3</v>
      </c>
      <c r="AP45" s="25">
        <f t="shared" si="48"/>
        <v>3.3307984491662288E-3</v>
      </c>
      <c r="AQ45" s="24">
        <f t="shared" si="49"/>
        <v>0.10100000000000001</v>
      </c>
      <c r="AR45" s="6">
        <f t="shared" si="50"/>
        <v>9.1999999999999998E-2</v>
      </c>
      <c r="AS45" s="25">
        <f t="shared" si="51"/>
        <v>9.7000000000000003E-2</v>
      </c>
      <c r="AT45" s="26">
        <f t="shared" si="52"/>
        <v>0.67</v>
      </c>
      <c r="AU45" s="131">
        <f t="shared" si="53"/>
        <v>0.61</v>
      </c>
      <c r="AV45" s="27">
        <f t="shared" si="54"/>
        <v>0.65</v>
      </c>
      <c r="AW45" s="223">
        <f t="shared" si="55"/>
        <v>4</v>
      </c>
      <c r="AX45" s="107">
        <f t="shared" si="56"/>
        <v>5</v>
      </c>
      <c r="AY45" s="224">
        <f t="shared" si="57"/>
        <v>5</v>
      </c>
    </row>
    <row r="46" spans="1:51" ht="13.4" customHeight="1">
      <c r="A46" s="225">
        <v>11618</v>
      </c>
      <c r="B46" s="69" t="s">
        <v>344</v>
      </c>
      <c r="C46" s="216" t="str">
        <f>Rollover!A46</f>
        <v>Genesis</v>
      </c>
      <c r="D46" s="217" t="str">
        <f>Rollover!B46</f>
        <v>G80 4DR AWD</v>
      </c>
      <c r="E46" s="130" t="s">
        <v>205</v>
      </c>
      <c r="F46" s="218">
        <f>Rollover!C46</f>
        <v>2021</v>
      </c>
      <c r="G46" s="18">
        <v>202.572</v>
      </c>
      <c r="H46" s="19">
        <v>0.28199999999999997</v>
      </c>
      <c r="I46" s="19">
        <v>1007.7380000000001</v>
      </c>
      <c r="J46" s="19">
        <v>138.54499999999999</v>
      </c>
      <c r="K46" s="19">
        <v>22.751000000000001</v>
      </c>
      <c r="L46" s="19">
        <v>39.872</v>
      </c>
      <c r="M46" s="19">
        <v>1315.4970000000001</v>
      </c>
      <c r="N46" s="20">
        <v>3435.7370000000001</v>
      </c>
      <c r="O46" s="18">
        <v>136.47800000000001</v>
      </c>
      <c r="P46" s="19">
        <v>0.34</v>
      </c>
      <c r="Q46" s="19">
        <v>1059.9680000000001</v>
      </c>
      <c r="R46" s="19">
        <v>190.017</v>
      </c>
      <c r="S46" s="19">
        <v>18.103999999999999</v>
      </c>
      <c r="T46" s="19">
        <v>43.29</v>
      </c>
      <c r="U46" s="19">
        <v>122.973</v>
      </c>
      <c r="V46" s="20">
        <v>103.971</v>
      </c>
      <c r="W46" s="219">
        <f t="shared" si="29"/>
        <v>1.9041953770905049E-3</v>
      </c>
      <c r="X46" s="6">
        <f t="shared" si="30"/>
        <v>6.4664168782384332E-2</v>
      </c>
      <c r="Y46" s="6">
        <f t="shared" si="31"/>
        <v>1.8757911653250419E-4</v>
      </c>
      <c r="Z46" s="6">
        <f t="shared" si="32"/>
        <v>2.3808225362947514E-5</v>
      </c>
      <c r="AA46" s="6">
        <f t="shared" si="33"/>
        <v>6.4664168782384332E-2</v>
      </c>
      <c r="AB46" s="6">
        <f t="shared" si="34"/>
        <v>1.9445248668385141E-2</v>
      </c>
      <c r="AC46" s="6">
        <f t="shared" si="35"/>
        <v>1.9445248668385141E-2</v>
      </c>
      <c r="AD46" s="6">
        <f t="shared" si="36"/>
        <v>5.9917156025262163E-3</v>
      </c>
      <c r="AE46" s="6">
        <f t="shared" si="37"/>
        <v>1.7815836892106168E-2</v>
      </c>
      <c r="AF46" s="25">
        <f t="shared" si="38"/>
        <v>1.7815836892106168E-2</v>
      </c>
      <c r="AG46" s="24">
        <f t="shared" si="39"/>
        <v>3.0478769206160322E-4</v>
      </c>
      <c r="AH46" s="6">
        <f t="shared" si="40"/>
        <v>7.1923707632452982E-2</v>
      </c>
      <c r="AI46" s="6">
        <f t="shared" si="41"/>
        <v>9.4637896955170454E-4</v>
      </c>
      <c r="AJ46" s="6">
        <f t="shared" si="42"/>
        <v>3.5653203198900854E-5</v>
      </c>
      <c r="AK46" s="6">
        <f t="shared" si="43"/>
        <v>7.1923707632452982E-2</v>
      </c>
      <c r="AL46" s="6">
        <f t="shared" si="44"/>
        <v>1.7976119682941823E-2</v>
      </c>
      <c r="AM46" s="6">
        <f t="shared" si="45"/>
        <v>1.7976119682941823E-2</v>
      </c>
      <c r="AN46" s="6">
        <f t="shared" si="46"/>
        <v>3.3307984491662288E-3</v>
      </c>
      <c r="AO46" s="6">
        <f t="shared" si="47"/>
        <v>3.2830809704714357E-3</v>
      </c>
      <c r="AP46" s="25">
        <f t="shared" si="48"/>
        <v>3.3307984491662288E-3</v>
      </c>
      <c r="AQ46" s="24">
        <f t="shared" si="49"/>
        <v>0.10100000000000001</v>
      </c>
      <c r="AR46" s="6">
        <f t="shared" si="50"/>
        <v>9.1999999999999998E-2</v>
      </c>
      <c r="AS46" s="25">
        <f t="shared" si="51"/>
        <v>9.7000000000000003E-2</v>
      </c>
      <c r="AT46" s="26">
        <f t="shared" si="52"/>
        <v>0.67</v>
      </c>
      <c r="AU46" s="131">
        <f t="shared" si="53"/>
        <v>0.61</v>
      </c>
      <c r="AV46" s="27">
        <f t="shared" si="54"/>
        <v>0.65</v>
      </c>
      <c r="AW46" s="223">
        <f t="shared" si="55"/>
        <v>4</v>
      </c>
      <c r="AX46" s="107">
        <f t="shared" si="56"/>
        <v>5</v>
      </c>
      <c r="AY46" s="224">
        <f t="shared" si="57"/>
        <v>5</v>
      </c>
    </row>
    <row r="47" spans="1:51" ht="13.4" customHeight="1">
      <c r="A47" s="74">
        <v>11391</v>
      </c>
      <c r="B47" s="75" t="s">
        <v>284</v>
      </c>
      <c r="C47" s="216" t="str">
        <f>Rollover!A47</f>
        <v>Genesis</v>
      </c>
      <c r="D47" s="217" t="str">
        <f>Rollover!B47</f>
        <v>GV80 SUV RWD</v>
      </c>
      <c r="E47" s="130" t="s">
        <v>197</v>
      </c>
      <c r="F47" s="218">
        <f>Rollover!C47</f>
        <v>2021</v>
      </c>
      <c r="G47" s="10">
        <v>327.673</v>
      </c>
      <c r="H47" s="11">
        <v>0.24099999999999999</v>
      </c>
      <c r="I47" s="11">
        <v>698.81200000000001</v>
      </c>
      <c r="J47" s="11">
        <v>111.395</v>
      </c>
      <c r="K47" s="11">
        <v>26.690999999999999</v>
      </c>
      <c r="L47" s="11">
        <v>49.235999999999997</v>
      </c>
      <c r="M47" s="11">
        <v>1130.4449999999999</v>
      </c>
      <c r="N47" s="12">
        <v>1487.5340000000001</v>
      </c>
      <c r="O47" s="10">
        <v>262.983</v>
      </c>
      <c r="P47" s="11">
        <v>0.34</v>
      </c>
      <c r="Q47" s="11">
        <v>1012.333</v>
      </c>
      <c r="R47" s="11">
        <v>287.17200000000003</v>
      </c>
      <c r="S47" s="11">
        <v>15.476000000000001</v>
      </c>
      <c r="T47" s="11">
        <v>52.063000000000002</v>
      </c>
      <c r="U47" s="11">
        <v>1728.1030000000001</v>
      </c>
      <c r="V47" s="12">
        <v>2212.5509999999999</v>
      </c>
      <c r="W47" s="219">
        <f t="shared" si="29"/>
        <v>1.2425823992853677E-2</v>
      </c>
      <c r="X47" s="6">
        <f t="shared" si="30"/>
        <v>5.9950168158924531E-2</v>
      </c>
      <c r="Y47" s="6">
        <f t="shared" si="31"/>
        <v>9.0071066169026312E-5</v>
      </c>
      <c r="Z47" s="6">
        <f t="shared" si="32"/>
        <v>2.2321522804465486E-5</v>
      </c>
      <c r="AA47" s="6">
        <f t="shared" si="33"/>
        <v>5.9950168158924531E-2</v>
      </c>
      <c r="AB47" s="6">
        <f t="shared" si="34"/>
        <v>3.1858506162085458E-2</v>
      </c>
      <c r="AC47" s="6">
        <f t="shared" si="35"/>
        <v>3.1858506162085458E-2</v>
      </c>
      <c r="AD47" s="6">
        <f t="shared" si="36"/>
        <v>5.445416275263096E-3</v>
      </c>
      <c r="AE47" s="6">
        <f t="shared" si="37"/>
        <v>6.5483171563135659E-3</v>
      </c>
      <c r="AF47" s="25">
        <f t="shared" si="38"/>
        <v>6.5483171563135659E-3</v>
      </c>
      <c r="AG47" s="24">
        <f t="shared" si="39"/>
        <v>5.5282609610518381E-3</v>
      </c>
      <c r="AH47" s="6">
        <f t="shared" si="40"/>
        <v>7.1923707632452982E-2</v>
      </c>
      <c r="AI47" s="6">
        <f t="shared" si="41"/>
        <v>7.9093415443395117E-4</v>
      </c>
      <c r="AJ47" s="6">
        <f t="shared" si="42"/>
        <v>5.1423618613689108E-5</v>
      </c>
      <c r="AK47" s="6">
        <f t="shared" si="43"/>
        <v>7.1923707632452982E-2</v>
      </c>
      <c r="AL47" s="6">
        <f t="shared" si="44"/>
        <v>1.146078989474824E-2</v>
      </c>
      <c r="AM47" s="6">
        <f t="shared" si="45"/>
        <v>1.146078989474824E-2</v>
      </c>
      <c r="AN47" s="6">
        <f t="shared" si="46"/>
        <v>1.1225721960518723E-2</v>
      </c>
      <c r="AO47" s="6">
        <f t="shared" si="47"/>
        <v>1.6156293377882699E-2</v>
      </c>
      <c r="AP47" s="25">
        <f t="shared" si="48"/>
        <v>1.6156293377882699E-2</v>
      </c>
      <c r="AQ47" s="24">
        <f t="shared" si="49"/>
        <v>0.107</v>
      </c>
      <c r="AR47" s="6">
        <f t="shared" si="50"/>
        <v>0.10199999999999999</v>
      </c>
      <c r="AS47" s="25">
        <f t="shared" si="51"/>
        <v>0.105</v>
      </c>
      <c r="AT47" s="26">
        <f t="shared" si="52"/>
        <v>0.71</v>
      </c>
      <c r="AU47" s="131">
        <f t="shared" si="53"/>
        <v>0.68</v>
      </c>
      <c r="AV47" s="27">
        <f t="shared" si="54"/>
        <v>0.7</v>
      </c>
      <c r="AW47" s="223">
        <f t="shared" si="55"/>
        <v>4</v>
      </c>
      <c r="AX47" s="107">
        <f t="shared" si="56"/>
        <v>4</v>
      </c>
      <c r="AY47" s="224">
        <f t="shared" si="57"/>
        <v>4</v>
      </c>
    </row>
    <row r="48" spans="1:51" ht="13.4" customHeight="1">
      <c r="A48" s="74">
        <v>11391</v>
      </c>
      <c r="B48" s="75" t="s">
        <v>284</v>
      </c>
      <c r="C48" s="216" t="str">
        <f>Rollover!A48</f>
        <v>Genesis</v>
      </c>
      <c r="D48" s="217" t="str">
        <f>Rollover!B48</f>
        <v>GV80 SUV AWD</v>
      </c>
      <c r="E48" s="130" t="s">
        <v>197</v>
      </c>
      <c r="F48" s="218">
        <f>Rollover!C48</f>
        <v>2021</v>
      </c>
      <c r="G48" s="10">
        <v>327.673</v>
      </c>
      <c r="H48" s="11">
        <v>0.24099999999999999</v>
      </c>
      <c r="I48" s="11">
        <v>698.81200000000001</v>
      </c>
      <c r="J48" s="11">
        <v>111.395</v>
      </c>
      <c r="K48" s="11">
        <v>26.690999999999999</v>
      </c>
      <c r="L48" s="11">
        <v>49.235999999999997</v>
      </c>
      <c r="M48" s="11">
        <v>1130.4449999999999</v>
      </c>
      <c r="N48" s="12">
        <v>1487.5340000000001</v>
      </c>
      <c r="O48" s="10">
        <v>262.983</v>
      </c>
      <c r="P48" s="11">
        <v>0.34</v>
      </c>
      <c r="Q48" s="11">
        <v>1012.333</v>
      </c>
      <c r="R48" s="11">
        <v>287.17200000000003</v>
      </c>
      <c r="S48" s="11">
        <v>15.476000000000001</v>
      </c>
      <c r="T48" s="11">
        <v>52.063000000000002</v>
      </c>
      <c r="U48" s="11">
        <v>1728.1030000000001</v>
      </c>
      <c r="V48" s="12">
        <v>2212.5509999999999</v>
      </c>
      <c r="W48" s="219">
        <f t="shared" si="29"/>
        <v>1.2425823992853677E-2</v>
      </c>
      <c r="X48" s="6">
        <f t="shared" si="30"/>
        <v>5.9950168158924531E-2</v>
      </c>
      <c r="Y48" s="6">
        <f t="shared" si="31"/>
        <v>9.0071066169026312E-5</v>
      </c>
      <c r="Z48" s="6">
        <f t="shared" si="32"/>
        <v>2.2321522804465486E-5</v>
      </c>
      <c r="AA48" s="6">
        <f t="shared" si="33"/>
        <v>5.9950168158924531E-2</v>
      </c>
      <c r="AB48" s="6">
        <f t="shared" si="34"/>
        <v>3.1858506162085458E-2</v>
      </c>
      <c r="AC48" s="6">
        <f t="shared" si="35"/>
        <v>3.1858506162085458E-2</v>
      </c>
      <c r="AD48" s="6">
        <f t="shared" si="36"/>
        <v>5.445416275263096E-3</v>
      </c>
      <c r="AE48" s="6">
        <f t="shared" si="37"/>
        <v>6.5483171563135659E-3</v>
      </c>
      <c r="AF48" s="25">
        <f t="shared" si="38"/>
        <v>6.5483171563135659E-3</v>
      </c>
      <c r="AG48" s="24">
        <f t="shared" si="39"/>
        <v>5.5282609610518381E-3</v>
      </c>
      <c r="AH48" s="6">
        <f t="shared" si="40"/>
        <v>7.1923707632452982E-2</v>
      </c>
      <c r="AI48" s="6">
        <f t="shared" si="41"/>
        <v>7.9093415443395117E-4</v>
      </c>
      <c r="AJ48" s="6">
        <f t="shared" si="42"/>
        <v>5.1423618613689108E-5</v>
      </c>
      <c r="AK48" s="6">
        <f t="shared" si="43"/>
        <v>7.1923707632452982E-2</v>
      </c>
      <c r="AL48" s="6">
        <f t="shared" si="44"/>
        <v>1.146078989474824E-2</v>
      </c>
      <c r="AM48" s="6">
        <f t="shared" si="45"/>
        <v>1.146078989474824E-2</v>
      </c>
      <c r="AN48" s="6">
        <f t="shared" si="46"/>
        <v>1.1225721960518723E-2</v>
      </c>
      <c r="AO48" s="6">
        <f t="shared" si="47"/>
        <v>1.6156293377882699E-2</v>
      </c>
      <c r="AP48" s="25">
        <f t="shared" si="48"/>
        <v>1.6156293377882699E-2</v>
      </c>
      <c r="AQ48" s="24">
        <f t="shared" si="49"/>
        <v>0.107</v>
      </c>
      <c r="AR48" s="6">
        <f t="shared" si="50"/>
        <v>0.10199999999999999</v>
      </c>
      <c r="AS48" s="25">
        <f t="shared" si="51"/>
        <v>0.105</v>
      </c>
      <c r="AT48" s="26">
        <f t="shared" si="52"/>
        <v>0.71</v>
      </c>
      <c r="AU48" s="131">
        <f t="shared" si="53"/>
        <v>0.68</v>
      </c>
      <c r="AV48" s="27">
        <f t="shared" si="54"/>
        <v>0.7</v>
      </c>
      <c r="AW48" s="223">
        <f t="shared" si="55"/>
        <v>4</v>
      </c>
      <c r="AX48" s="107">
        <f t="shared" si="56"/>
        <v>4</v>
      </c>
      <c r="AY48" s="224">
        <f t="shared" si="57"/>
        <v>4</v>
      </c>
    </row>
    <row r="49" spans="1:51" ht="13.4" customHeight="1">
      <c r="A49" s="74">
        <v>11574</v>
      </c>
      <c r="B49" s="74" t="s">
        <v>321</v>
      </c>
      <c r="C49" s="216" t="str">
        <f>Rollover!A49</f>
        <v>Hyundai</v>
      </c>
      <c r="D49" s="217" t="str">
        <f>Rollover!B49</f>
        <v>Elantra 4DR FWD</v>
      </c>
      <c r="E49" s="130" t="s">
        <v>92</v>
      </c>
      <c r="F49" s="218">
        <f>Rollover!C49</f>
        <v>2021</v>
      </c>
      <c r="G49" s="24">
        <v>142.011</v>
      </c>
      <c r="H49" s="6">
        <v>0.21199999999999999</v>
      </c>
      <c r="I49" s="6">
        <v>1192.828</v>
      </c>
      <c r="J49" s="6">
        <v>229.24100000000001</v>
      </c>
      <c r="K49" s="6">
        <v>27.946999999999999</v>
      </c>
      <c r="L49" s="6">
        <v>40.686</v>
      </c>
      <c r="M49" s="6">
        <v>292.34300000000002</v>
      </c>
      <c r="N49" s="25">
        <v>211.821</v>
      </c>
      <c r="O49" s="24">
        <v>313.69600000000003</v>
      </c>
      <c r="P49" s="6">
        <v>0.41499999999999998</v>
      </c>
      <c r="Q49" s="6">
        <v>786.77499999999998</v>
      </c>
      <c r="R49" s="6">
        <v>252.15799999999999</v>
      </c>
      <c r="S49" s="6">
        <v>13.548999999999999</v>
      </c>
      <c r="T49" s="6">
        <v>46.957999999999998</v>
      </c>
      <c r="U49" s="6">
        <v>599.82000000000005</v>
      </c>
      <c r="V49" s="25">
        <v>270.072</v>
      </c>
      <c r="W49" s="219">
        <f t="shared" si="29"/>
        <v>3.7094416087142816E-4</v>
      </c>
      <c r="X49" s="6">
        <f t="shared" si="30"/>
        <v>5.6812195876848763E-2</v>
      </c>
      <c r="Y49" s="6">
        <f t="shared" si="31"/>
        <v>2.911055482107473E-4</v>
      </c>
      <c r="Z49" s="6">
        <f t="shared" si="32"/>
        <v>2.9530640989017374E-5</v>
      </c>
      <c r="AA49" s="6">
        <f t="shared" si="33"/>
        <v>5.6812195876848763E-2</v>
      </c>
      <c r="AB49" s="6">
        <f t="shared" si="34"/>
        <v>3.6925963397927308E-2</v>
      </c>
      <c r="AC49" s="6">
        <f t="shared" si="35"/>
        <v>3.6925963397927308E-2</v>
      </c>
      <c r="AD49" s="6">
        <f t="shared" si="36"/>
        <v>3.5297277025880536E-3</v>
      </c>
      <c r="AE49" s="6">
        <f t="shared" si="37"/>
        <v>3.3855830727631112E-3</v>
      </c>
      <c r="AF49" s="25">
        <f t="shared" si="38"/>
        <v>3.5297277025880536E-3</v>
      </c>
      <c r="AG49" s="24">
        <f t="shared" si="39"/>
        <v>1.0650387041519226E-2</v>
      </c>
      <c r="AH49" s="6">
        <f t="shared" si="40"/>
        <v>8.242481330472072E-2</v>
      </c>
      <c r="AI49" s="6">
        <f t="shared" si="41"/>
        <v>3.3809068560830259E-4</v>
      </c>
      <c r="AJ49" s="6">
        <f t="shared" si="42"/>
        <v>4.5064786399348622E-5</v>
      </c>
      <c r="AK49" s="6">
        <f t="shared" si="43"/>
        <v>8.242481330472072E-2</v>
      </c>
      <c r="AL49" s="6">
        <f t="shared" si="44"/>
        <v>8.0064295940097466E-3</v>
      </c>
      <c r="AM49" s="6">
        <f t="shared" si="45"/>
        <v>8.0064295940097466E-3</v>
      </c>
      <c r="AN49" s="6">
        <f t="shared" si="46"/>
        <v>4.7829795178746552E-3</v>
      </c>
      <c r="AO49" s="6">
        <f t="shared" si="47"/>
        <v>3.7243481193872407E-3</v>
      </c>
      <c r="AP49" s="25">
        <f t="shared" si="48"/>
        <v>4.7829795178746552E-3</v>
      </c>
      <c r="AQ49" s="24">
        <f t="shared" si="49"/>
        <v>9.5000000000000001E-2</v>
      </c>
      <c r="AR49" s="6">
        <f t="shared" si="50"/>
        <v>0.104</v>
      </c>
      <c r="AS49" s="25">
        <f t="shared" si="51"/>
        <v>0.1</v>
      </c>
      <c r="AT49" s="26">
        <f t="shared" si="52"/>
        <v>0.63</v>
      </c>
      <c r="AU49" s="131">
        <f t="shared" si="53"/>
        <v>0.69</v>
      </c>
      <c r="AV49" s="27">
        <f t="shared" si="54"/>
        <v>0.67</v>
      </c>
      <c r="AW49" s="223">
        <f t="shared" si="55"/>
        <v>5</v>
      </c>
      <c r="AX49" s="107">
        <f t="shared" si="56"/>
        <v>4</v>
      </c>
      <c r="AY49" s="224">
        <f t="shared" si="57"/>
        <v>4</v>
      </c>
    </row>
    <row r="50" spans="1:51" ht="13.4" customHeight="1">
      <c r="A50" s="147">
        <v>11574</v>
      </c>
      <c r="B50" s="74" t="s">
        <v>321</v>
      </c>
      <c r="C50" s="227" t="str">
        <f>Rollover!A50</f>
        <v>Hyundai</v>
      </c>
      <c r="D50" s="226" t="str">
        <f>Rollover!B50</f>
        <v>Elantra Hybrid 4DR FWD</v>
      </c>
      <c r="E50" s="130" t="s">
        <v>92</v>
      </c>
      <c r="F50" s="218">
        <f>Rollover!C50</f>
        <v>2021</v>
      </c>
      <c r="G50" s="10">
        <v>142.011</v>
      </c>
      <c r="H50" s="11">
        <v>0.21199999999999999</v>
      </c>
      <c r="I50" s="11">
        <v>1192.828</v>
      </c>
      <c r="J50" s="11">
        <v>229.24100000000001</v>
      </c>
      <c r="K50" s="11">
        <v>27.946999999999999</v>
      </c>
      <c r="L50" s="11">
        <v>40.686</v>
      </c>
      <c r="M50" s="11">
        <v>292.34300000000002</v>
      </c>
      <c r="N50" s="12">
        <v>211.821</v>
      </c>
      <c r="O50" s="10">
        <v>313.69600000000003</v>
      </c>
      <c r="P50" s="11">
        <v>0.41499999999999998</v>
      </c>
      <c r="Q50" s="11">
        <v>786.77499999999998</v>
      </c>
      <c r="R50" s="11">
        <v>252.15799999999999</v>
      </c>
      <c r="S50" s="11">
        <v>13.548999999999999</v>
      </c>
      <c r="T50" s="11">
        <v>46.957999999999998</v>
      </c>
      <c r="U50" s="11">
        <v>599.82000000000005</v>
      </c>
      <c r="V50" s="12">
        <v>270.072</v>
      </c>
      <c r="W50" s="219">
        <f t="shared" si="29"/>
        <v>3.7094416087142816E-4</v>
      </c>
      <c r="X50" s="6">
        <f t="shared" si="30"/>
        <v>5.6812195876848763E-2</v>
      </c>
      <c r="Y50" s="6">
        <f t="shared" si="31"/>
        <v>2.911055482107473E-4</v>
      </c>
      <c r="Z50" s="6">
        <f t="shared" si="32"/>
        <v>2.9530640989017374E-5</v>
      </c>
      <c r="AA50" s="6">
        <f t="shared" si="33"/>
        <v>5.6812195876848763E-2</v>
      </c>
      <c r="AB50" s="6">
        <f t="shared" si="34"/>
        <v>3.6925963397927308E-2</v>
      </c>
      <c r="AC50" s="6">
        <f t="shared" si="35"/>
        <v>3.6925963397927308E-2</v>
      </c>
      <c r="AD50" s="6">
        <f t="shared" si="36"/>
        <v>3.5297277025880536E-3</v>
      </c>
      <c r="AE50" s="6">
        <f t="shared" si="37"/>
        <v>3.3855830727631112E-3</v>
      </c>
      <c r="AF50" s="25">
        <f t="shared" si="38"/>
        <v>3.5297277025880536E-3</v>
      </c>
      <c r="AG50" s="24">
        <f t="shared" si="39"/>
        <v>1.0650387041519226E-2</v>
      </c>
      <c r="AH50" s="6">
        <f t="shared" si="40"/>
        <v>8.242481330472072E-2</v>
      </c>
      <c r="AI50" s="6">
        <f t="shared" si="41"/>
        <v>3.3809068560830259E-4</v>
      </c>
      <c r="AJ50" s="6">
        <f t="shared" si="42"/>
        <v>4.5064786399348622E-5</v>
      </c>
      <c r="AK50" s="6">
        <f t="shared" si="43"/>
        <v>8.242481330472072E-2</v>
      </c>
      <c r="AL50" s="6">
        <f t="shared" si="44"/>
        <v>8.0064295940097466E-3</v>
      </c>
      <c r="AM50" s="6">
        <f t="shared" si="45"/>
        <v>8.0064295940097466E-3</v>
      </c>
      <c r="AN50" s="6">
        <f t="shared" si="46"/>
        <v>4.7829795178746552E-3</v>
      </c>
      <c r="AO50" s="6">
        <f t="shared" si="47"/>
        <v>3.7243481193872407E-3</v>
      </c>
      <c r="AP50" s="25">
        <f t="shared" si="48"/>
        <v>4.7829795178746552E-3</v>
      </c>
      <c r="AQ50" s="24">
        <f t="shared" si="49"/>
        <v>9.5000000000000001E-2</v>
      </c>
      <c r="AR50" s="6">
        <f t="shared" si="50"/>
        <v>0.104</v>
      </c>
      <c r="AS50" s="25">
        <f t="shared" si="51"/>
        <v>0.1</v>
      </c>
      <c r="AT50" s="26">
        <f t="shared" si="52"/>
        <v>0.63</v>
      </c>
      <c r="AU50" s="131">
        <f t="shared" si="53"/>
        <v>0.69</v>
      </c>
      <c r="AV50" s="27">
        <f t="shared" si="54"/>
        <v>0.67</v>
      </c>
      <c r="AW50" s="223">
        <f t="shared" si="55"/>
        <v>5</v>
      </c>
      <c r="AX50" s="107">
        <f t="shared" si="56"/>
        <v>4</v>
      </c>
      <c r="AY50" s="224">
        <f t="shared" si="57"/>
        <v>4</v>
      </c>
    </row>
    <row r="51" spans="1:51" ht="13.4" customHeight="1">
      <c r="A51" s="225">
        <v>11574</v>
      </c>
      <c r="B51" s="74" t="s">
        <v>321</v>
      </c>
      <c r="C51" s="227" t="str">
        <f>Rollover!A51</f>
        <v>Hyundai</v>
      </c>
      <c r="D51" s="226" t="str">
        <f>Rollover!B51</f>
        <v>Elantra N 4DR FWD</v>
      </c>
      <c r="E51" s="130" t="s">
        <v>92</v>
      </c>
      <c r="F51" s="218">
        <f>Rollover!C51</f>
        <v>2021</v>
      </c>
      <c r="G51" s="10">
        <v>142.011</v>
      </c>
      <c r="H51" s="11">
        <v>0.21199999999999999</v>
      </c>
      <c r="I51" s="11">
        <v>1192.828</v>
      </c>
      <c r="J51" s="11">
        <v>229.24100000000001</v>
      </c>
      <c r="K51" s="11">
        <v>27.946999999999999</v>
      </c>
      <c r="L51" s="11">
        <v>40.686</v>
      </c>
      <c r="M51" s="11">
        <v>292.34300000000002</v>
      </c>
      <c r="N51" s="12">
        <v>211.821</v>
      </c>
      <c r="O51" s="10">
        <v>313.69600000000003</v>
      </c>
      <c r="P51" s="11">
        <v>0.41499999999999998</v>
      </c>
      <c r="Q51" s="11">
        <v>786.77499999999998</v>
      </c>
      <c r="R51" s="11">
        <v>252.15799999999999</v>
      </c>
      <c r="S51" s="11">
        <v>13.548999999999999</v>
      </c>
      <c r="T51" s="11">
        <v>46.957999999999998</v>
      </c>
      <c r="U51" s="11">
        <v>599.82000000000005</v>
      </c>
      <c r="V51" s="12">
        <v>270.072</v>
      </c>
      <c r="W51" s="219">
        <f t="shared" si="29"/>
        <v>3.7094416087142816E-4</v>
      </c>
      <c r="X51" s="6">
        <f t="shared" si="30"/>
        <v>5.6812195876848763E-2</v>
      </c>
      <c r="Y51" s="6">
        <f t="shared" si="31"/>
        <v>2.911055482107473E-4</v>
      </c>
      <c r="Z51" s="6">
        <f t="shared" si="32"/>
        <v>2.9530640989017374E-5</v>
      </c>
      <c r="AA51" s="6">
        <f t="shared" si="33"/>
        <v>5.6812195876848763E-2</v>
      </c>
      <c r="AB51" s="6">
        <f t="shared" si="34"/>
        <v>3.6925963397927308E-2</v>
      </c>
      <c r="AC51" s="6">
        <f t="shared" si="35"/>
        <v>3.6925963397927308E-2</v>
      </c>
      <c r="AD51" s="6">
        <f t="shared" si="36"/>
        <v>3.5297277025880536E-3</v>
      </c>
      <c r="AE51" s="6">
        <f t="shared" si="37"/>
        <v>3.3855830727631112E-3</v>
      </c>
      <c r="AF51" s="25">
        <f t="shared" si="38"/>
        <v>3.5297277025880536E-3</v>
      </c>
      <c r="AG51" s="24">
        <f t="shared" si="39"/>
        <v>1.0650387041519226E-2</v>
      </c>
      <c r="AH51" s="6">
        <f t="shared" si="40"/>
        <v>8.242481330472072E-2</v>
      </c>
      <c r="AI51" s="6">
        <f t="shared" si="41"/>
        <v>3.3809068560830259E-4</v>
      </c>
      <c r="AJ51" s="6">
        <f t="shared" si="42"/>
        <v>4.5064786399348622E-5</v>
      </c>
      <c r="AK51" s="6">
        <f t="shared" si="43"/>
        <v>8.242481330472072E-2</v>
      </c>
      <c r="AL51" s="6">
        <f t="shared" si="44"/>
        <v>8.0064295940097466E-3</v>
      </c>
      <c r="AM51" s="6">
        <f t="shared" si="45"/>
        <v>8.0064295940097466E-3</v>
      </c>
      <c r="AN51" s="6">
        <f t="shared" si="46"/>
        <v>4.7829795178746552E-3</v>
      </c>
      <c r="AO51" s="6">
        <f t="shared" si="47"/>
        <v>3.7243481193872407E-3</v>
      </c>
      <c r="AP51" s="25">
        <f t="shared" si="48"/>
        <v>4.7829795178746552E-3</v>
      </c>
      <c r="AQ51" s="24">
        <f t="shared" si="49"/>
        <v>9.5000000000000001E-2</v>
      </c>
      <c r="AR51" s="6">
        <f t="shared" si="50"/>
        <v>0.104</v>
      </c>
      <c r="AS51" s="25">
        <f t="shared" si="51"/>
        <v>0.1</v>
      </c>
      <c r="AT51" s="26">
        <f t="shared" si="52"/>
        <v>0.63</v>
      </c>
      <c r="AU51" s="131">
        <f t="shared" si="53"/>
        <v>0.69</v>
      </c>
      <c r="AV51" s="27">
        <f t="shared" si="54"/>
        <v>0.67</v>
      </c>
      <c r="AW51" s="223">
        <f t="shared" si="55"/>
        <v>5</v>
      </c>
      <c r="AX51" s="107">
        <f t="shared" si="56"/>
        <v>4</v>
      </c>
      <c r="AY51" s="224">
        <f t="shared" si="57"/>
        <v>4</v>
      </c>
    </row>
    <row r="52" spans="1:51" ht="13.4" customHeight="1">
      <c r="A52" s="147">
        <v>11589</v>
      </c>
      <c r="B52" s="74" t="s">
        <v>333</v>
      </c>
      <c r="C52" s="216" t="str">
        <f>Rollover!A52</f>
        <v>Hyundai</v>
      </c>
      <c r="D52" s="217" t="str">
        <f>Rollover!B52</f>
        <v>Santa Fe SUV FWD</v>
      </c>
      <c r="E52" s="130" t="s">
        <v>92</v>
      </c>
      <c r="F52" s="218">
        <f>Rollover!C52</f>
        <v>2021</v>
      </c>
      <c r="G52" s="10">
        <v>296.45100000000002</v>
      </c>
      <c r="H52" s="11">
        <v>0.156</v>
      </c>
      <c r="I52" s="11">
        <v>663.81700000000001</v>
      </c>
      <c r="J52" s="11">
        <v>59.744</v>
      </c>
      <c r="K52" s="11">
        <v>25.035</v>
      </c>
      <c r="L52" s="11">
        <v>43.311999999999998</v>
      </c>
      <c r="M52" s="11">
        <v>222.25800000000001</v>
      </c>
      <c r="N52" s="12">
        <v>227.77099999999999</v>
      </c>
      <c r="O52" s="10">
        <v>243.583</v>
      </c>
      <c r="P52" s="11">
        <v>0.26700000000000002</v>
      </c>
      <c r="Q52" s="11">
        <v>441.78399999999999</v>
      </c>
      <c r="R52" s="11">
        <v>396.87</v>
      </c>
      <c r="S52" s="11">
        <v>10.946</v>
      </c>
      <c r="T52" s="11">
        <v>49.628</v>
      </c>
      <c r="U52" s="11">
        <v>987.77099999999996</v>
      </c>
      <c r="V52" s="12">
        <v>741.03200000000004</v>
      </c>
      <c r="W52" s="219">
        <f t="shared" si="29"/>
        <v>8.6793404226500857E-3</v>
      </c>
      <c r="X52" s="6">
        <f t="shared" si="30"/>
        <v>5.1185005691356825E-2</v>
      </c>
      <c r="Y52" s="6">
        <f t="shared" si="31"/>
        <v>8.2888227308392117E-5</v>
      </c>
      <c r="Z52" s="6">
        <f t="shared" si="32"/>
        <v>1.974465482834932E-5</v>
      </c>
      <c r="AA52" s="6">
        <f t="shared" si="33"/>
        <v>5.1185005691356825E-2</v>
      </c>
      <c r="AB52" s="6">
        <f t="shared" si="34"/>
        <v>2.6041848207806497E-2</v>
      </c>
      <c r="AC52" s="6">
        <f t="shared" si="35"/>
        <v>2.6041848207806497E-2</v>
      </c>
      <c r="AD52" s="6">
        <f t="shared" si="36"/>
        <v>3.4039305182637911E-3</v>
      </c>
      <c r="AE52" s="6">
        <f t="shared" si="37"/>
        <v>3.4136619094174681E-3</v>
      </c>
      <c r="AF52" s="25">
        <f t="shared" si="38"/>
        <v>3.4136619094174681E-3</v>
      </c>
      <c r="AG52" s="24">
        <f t="shared" si="39"/>
        <v>4.0909913684894416E-3</v>
      </c>
      <c r="AH52" s="6">
        <f t="shared" si="40"/>
        <v>6.2900791995682381E-2</v>
      </c>
      <c r="AI52" s="6">
        <f t="shared" si="41"/>
        <v>9.2106372075006902E-5</v>
      </c>
      <c r="AJ52" s="6">
        <f t="shared" si="42"/>
        <v>7.7760430352887523E-5</v>
      </c>
      <c r="AK52" s="6">
        <f t="shared" si="43"/>
        <v>6.2900791995682381E-2</v>
      </c>
      <c r="AL52" s="6">
        <f t="shared" si="44"/>
        <v>4.6973406631023607E-3</v>
      </c>
      <c r="AM52" s="6">
        <f t="shared" si="45"/>
        <v>4.6973406631023607E-3</v>
      </c>
      <c r="AN52" s="6">
        <f t="shared" si="46"/>
        <v>6.4173162973834817E-3</v>
      </c>
      <c r="AO52" s="6">
        <f t="shared" si="47"/>
        <v>5.3233880492658684E-3</v>
      </c>
      <c r="AP52" s="25">
        <f t="shared" si="48"/>
        <v>6.4173162973834817E-3</v>
      </c>
      <c r="AQ52" s="24">
        <f t="shared" si="49"/>
        <v>8.6999999999999994E-2</v>
      </c>
      <c r="AR52" s="6">
        <f t="shared" si="50"/>
        <v>7.6999999999999999E-2</v>
      </c>
      <c r="AS52" s="25">
        <f t="shared" si="51"/>
        <v>8.2000000000000003E-2</v>
      </c>
      <c r="AT52" s="26">
        <f t="shared" si="52"/>
        <v>0.57999999999999996</v>
      </c>
      <c r="AU52" s="131">
        <f t="shared" si="53"/>
        <v>0.51</v>
      </c>
      <c r="AV52" s="27">
        <f t="shared" si="54"/>
        <v>0.55000000000000004</v>
      </c>
      <c r="AW52" s="223">
        <f t="shared" si="55"/>
        <v>5</v>
      </c>
      <c r="AX52" s="107">
        <f t="shared" si="56"/>
        <v>5</v>
      </c>
      <c r="AY52" s="224">
        <f t="shared" si="57"/>
        <v>5</v>
      </c>
    </row>
    <row r="53" spans="1:51" ht="13.4" customHeight="1">
      <c r="A53" s="225">
        <v>11589</v>
      </c>
      <c r="B53" s="69" t="s">
        <v>333</v>
      </c>
      <c r="C53" s="216" t="str">
        <f>Rollover!A53</f>
        <v>Hyundai</v>
      </c>
      <c r="D53" s="217" t="str">
        <f>Rollover!B53</f>
        <v>Santa Fe SUV AWD</v>
      </c>
      <c r="E53" s="130" t="s">
        <v>92</v>
      </c>
      <c r="F53" s="218">
        <f>Rollover!C53</f>
        <v>2021</v>
      </c>
      <c r="G53" s="10">
        <v>296.45100000000002</v>
      </c>
      <c r="H53" s="11">
        <v>0.156</v>
      </c>
      <c r="I53" s="11">
        <v>663.81700000000001</v>
      </c>
      <c r="J53" s="11">
        <v>59.744</v>
      </c>
      <c r="K53" s="11">
        <v>25.035</v>
      </c>
      <c r="L53" s="11">
        <v>43.311999999999998</v>
      </c>
      <c r="M53" s="11">
        <v>222.25800000000001</v>
      </c>
      <c r="N53" s="12">
        <v>227.77099999999999</v>
      </c>
      <c r="O53" s="10">
        <v>243.583</v>
      </c>
      <c r="P53" s="11">
        <v>0.26700000000000002</v>
      </c>
      <c r="Q53" s="11">
        <v>441.78399999999999</v>
      </c>
      <c r="R53" s="11">
        <v>396.87</v>
      </c>
      <c r="S53" s="11">
        <v>10.946</v>
      </c>
      <c r="T53" s="11">
        <v>49.628</v>
      </c>
      <c r="U53" s="11">
        <v>987.77099999999996</v>
      </c>
      <c r="V53" s="12">
        <v>741.03200000000004</v>
      </c>
      <c r="W53" s="219">
        <f t="shared" si="29"/>
        <v>8.6793404226500857E-3</v>
      </c>
      <c r="X53" s="6">
        <f t="shared" si="30"/>
        <v>5.1185005691356825E-2</v>
      </c>
      <c r="Y53" s="6">
        <f t="shared" si="31"/>
        <v>8.2888227308392117E-5</v>
      </c>
      <c r="Z53" s="6">
        <f t="shared" si="32"/>
        <v>1.974465482834932E-5</v>
      </c>
      <c r="AA53" s="6">
        <f t="shared" si="33"/>
        <v>5.1185005691356825E-2</v>
      </c>
      <c r="AB53" s="6">
        <f t="shared" si="34"/>
        <v>2.6041848207806497E-2</v>
      </c>
      <c r="AC53" s="6">
        <f t="shared" si="35"/>
        <v>2.6041848207806497E-2</v>
      </c>
      <c r="AD53" s="6">
        <f t="shared" si="36"/>
        <v>3.4039305182637911E-3</v>
      </c>
      <c r="AE53" s="6">
        <f t="shared" si="37"/>
        <v>3.4136619094174681E-3</v>
      </c>
      <c r="AF53" s="25">
        <f t="shared" si="38"/>
        <v>3.4136619094174681E-3</v>
      </c>
      <c r="AG53" s="24">
        <f t="shared" si="39"/>
        <v>4.0909913684894416E-3</v>
      </c>
      <c r="AH53" s="6">
        <f t="shared" si="40"/>
        <v>6.2900791995682381E-2</v>
      </c>
      <c r="AI53" s="6">
        <f t="shared" si="41"/>
        <v>9.2106372075006902E-5</v>
      </c>
      <c r="AJ53" s="6">
        <f t="shared" si="42"/>
        <v>7.7760430352887523E-5</v>
      </c>
      <c r="AK53" s="6">
        <f t="shared" si="43"/>
        <v>6.2900791995682381E-2</v>
      </c>
      <c r="AL53" s="6">
        <f t="shared" si="44"/>
        <v>4.6973406631023607E-3</v>
      </c>
      <c r="AM53" s="6">
        <f t="shared" si="45"/>
        <v>4.6973406631023607E-3</v>
      </c>
      <c r="AN53" s="6">
        <f t="shared" si="46"/>
        <v>6.4173162973834817E-3</v>
      </c>
      <c r="AO53" s="6">
        <f t="shared" si="47"/>
        <v>5.3233880492658684E-3</v>
      </c>
      <c r="AP53" s="25">
        <f t="shared" si="48"/>
        <v>6.4173162973834817E-3</v>
      </c>
      <c r="AQ53" s="24">
        <f t="shared" si="49"/>
        <v>8.6999999999999994E-2</v>
      </c>
      <c r="AR53" s="6">
        <f t="shared" si="50"/>
        <v>7.6999999999999999E-2</v>
      </c>
      <c r="AS53" s="25">
        <f t="shared" si="51"/>
        <v>8.2000000000000003E-2</v>
      </c>
      <c r="AT53" s="26">
        <f t="shared" si="52"/>
        <v>0.57999999999999996</v>
      </c>
      <c r="AU53" s="131">
        <f t="shared" si="53"/>
        <v>0.51</v>
      </c>
      <c r="AV53" s="27">
        <f t="shared" si="54"/>
        <v>0.55000000000000004</v>
      </c>
      <c r="AW53" s="223">
        <f t="shared" si="55"/>
        <v>5</v>
      </c>
      <c r="AX53" s="107">
        <f t="shared" si="56"/>
        <v>5</v>
      </c>
      <c r="AY53" s="224">
        <f t="shared" si="57"/>
        <v>5</v>
      </c>
    </row>
    <row r="54" spans="1:51" ht="13.4" customHeight="1">
      <c r="A54" s="225">
        <v>11589</v>
      </c>
      <c r="B54" s="69" t="s">
        <v>333</v>
      </c>
      <c r="C54" s="227" t="str">
        <f>Rollover!A54</f>
        <v>Hyundai</v>
      </c>
      <c r="D54" s="226" t="str">
        <f>Rollover!B54</f>
        <v>Santa Fe Hybrid SUV FWD</v>
      </c>
      <c r="E54" s="130" t="s">
        <v>92</v>
      </c>
      <c r="F54" s="218">
        <f>Rollover!C54</f>
        <v>2021</v>
      </c>
      <c r="G54" s="18">
        <v>296.45100000000002</v>
      </c>
      <c r="H54" s="19">
        <v>0.156</v>
      </c>
      <c r="I54" s="19">
        <v>663.81700000000001</v>
      </c>
      <c r="J54" s="19">
        <v>59.744</v>
      </c>
      <c r="K54" s="19">
        <v>25.035</v>
      </c>
      <c r="L54" s="19">
        <v>43.311999999999998</v>
      </c>
      <c r="M54" s="19">
        <v>222.25800000000001</v>
      </c>
      <c r="N54" s="20">
        <v>227.77099999999999</v>
      </c>
      <c r="O54" s="18">
        <v>243.583</v>
      </c>
      <c r="P54" s="19">
        <v>0.26700000000000002</v>
      </c>
      <c r="Q54" s="19">
        <v>441.78399999999999</v>
      </c>
      <c r="R54" s="19">
        <v>396.87</v>
      </c>
      <c r="S54" s="19">
        <v>10.946</v>
      </c>
      <c r="T54" s="19">
        <v>49.628</v>
      </c>
      <c r="U54" s="19">
        <v>987.77099999999996</v>
      </c>
      <c r="V54" s="20">
        <v>741.03200000000004</v>
      </c>
      <c r="W54" s="219">
        <f t="shared" si="29"/>
        <v>8.6793404226500857E-3</v>
      </c>
      <c r="X54" s="6">
        <f t="shared" si="30"/>
        <v>5.1185005691356825E-2</v>
      </c>
      <c r="Y54" s="6">
        <f t="shared" si="31"/>
        <v>8.2888227308392117E-5</v>
      </c>
      <c r="Z54" s="6">
        <f t="shared" si="32"/>
        <v>1.974465482834932E-5</v>
      </c>
      <c r="AA54" s="6">
        <f t="shared" si="33"/>
        <v>5.1185005691356825E-2</v>
      </c>
      <c r="AB54" s="6">
        <f t="shared" si="34"/>
        <v>2.6041848207806497E-2</v>
      </c>
      <c r="AC54" s="6">
        <f t="shared" si="35"/>
        <v>2.6041848207806497E-2</v>
      </c>
      <c r="AD54" s="6">
        <f t="shared" si="36"/>
        <v>3.4039305182637911E-3</v>
      </c>
      <c r="AE54" s="6">
        <f t="shared" si="37"/>
        <v>3.4136619094174681E-3</v>
      </c>
      <c r="AF54" s="25">
        <f t="shared" si="38"/>
        <v>3.4136619094174681E-3</v>
      </c>
      <c r="AG54" s="24">
        <f t="shared" si="39"/>
        <v>4.0909913684894416E-3</v>
      </c>
      <c r="AH54" s="6">
        <f t="shared" si="40"/>
        <v>6.2900791995682381E-2</v>
      </c>
      <c r="AI54" s="6">
        <f t="shared" si="41"/>
        <v>9.2106372075006902E-5</v>
      </c>
      <c r="AJ54" s="6">
        <f t="shared" si="42"/>
        <v>7.7760430352887523E-5</v>
      </c>
      <c r="AK54" s="6">
        <f t="shared" si="43"/>
        <v>6.2900791995682381E-2</v>
      </c>
      <c r="AL54" s="6">
        <f t="shared" si="44"/>
        <v>4.6973406631023607E-3</v>
      </c>
      <c r="AM54" s="6">
        <f t="shared" si="45"/>
        <v>4.6973406631023607E-3</v>
      </c>
      <c r="AN54" s="6">
        <f t="shared" si="46"/>
        <v>6.4173162973834817E-3</v>
      </c>
      <c r="AO54" s="6">
        <f t="shared" si="47"/>
        <v>5.3233880492658684E-3</v>
      </c>
      <c r="AP54" s="25">
        <f t="shared" si="48"/>
        <v>6.4173162973834817E-3</v>
      </c>
      <c r="AQ54" s="24">
        <f t="shared" si="49"/>
        <v>8.6999999999999994E-2</v>
      </c>
      <c r="AR54" s="6">
        <f t="shared" si="50"/>
        <v>7.6999999999999999E-2</v>
      </c>
      <c r="AS54" s="25">
        <f t="shared" si="51"/>
        <v>8.2000000000000003E-2</v>
      </c>
      <c r="AT54" s="26">
        <f t="shared" si="52"/>
        <v>0.57999999999999996</v>
      </c>
      <c r="AU54" s="131">
        <f t="shared" si="53"/>
        <v>0.51</v>
      </c>
      <c r="AV54" s="27">
        <f t="shared" si="54"/>
        <v>0.55000000000000004</v>
      </c>
      <c r="AW54" s="223">
        <f t="shared" si="55"/>
        <v>5</v>
      </c>
      <c r="AX54" s="107">
        <f t="shared" si="56"/>
        <v>5</v>
      </c>
      <c r="AY54" s="224">
        <f t="shared" si="57"/>
        <v>5</v>
      </c>
    </row>
    <row r="55" spans="1:51" ht="13.4" customHeight="1">
      <c r="A55" s="225">
        <v>11589</v>
      </c>
      <c r="B55" s="69" t="s">
        <v>333</v>
      </c>
      <c r="C55" s="227" t="str">
        <f>Rollover!A55</f>
        <v>Hyundai</v>
      </c>
      <c r="D55" s="226" t="str">
        <f>Rollover!B55</f>
        <v>Santa Fe Hybrid SUV AWD</v>
      </c>
      <c r="E55" s="130" t="s">
        <v>92</v>
      </c>
      <c r="F55" s="218">
        <f>Rollover!C55</f>
        <v>2021</v>
      </c>
      <c r="G55" s="18">
        <v>296.45100000000002</v>
      </c>
      <c r="H55" s="19">
        <v>0.156</v>
      </c>
      <c r="I55" s="19">
        <v>663.81700000000001</v>
      </c>
      <c r="J55" s="19">
        <v>59.744</v>
      </c>
      <c r="K55" s="19">
        <v>25.035</v>
      </c>
      <c r="L55" s="19">
        <v>43.311999999999998</v>
      </c>
      <c r="M55" s="19">
        <v>222.25800000000001</v>
      </c>
      <c r="N55" s="20">
        <v>227.77099999999999</v>
      </c>
      <c r="O55" s="18">
        <v>243.583</v>
      </c>
      <c r="P55" s="19">
        <v>0.26700000000000002</v>
      </c>
      <c r="Q55" s="19">
        <v>441.78399999999999</v>
      </c>
      <c r="R55" s="19">
        <v>396.87</v>
      </c>
      <c r="S55" s="19">
        <v>10.946</v>
      </c>
      <c r="T55" s="19">
        <v>49.628</v>
      </c>
      <c r="U55" s="19">
        <v>987.77099999999996</v>
      </c>
      <c r="V55" s="20">
        <v>741.03200000000004</v>
      </c>
      <c r="W55" s="219">
        <f t="shared" si="29"/>
        <v>8.6793404226500857E-3</v>
      </c>
      <c r="X55" s="6">
        <f t="shared" si="30"/>
        <v>5.1185005691356825E-2</v>
      </c>
      <c r="Y55" s="6">
        <f t="shared" si="31"/>
        <v>8.2888227308392117E-5</v>
      </c>
      <c r="Z55" s="6">
        <f t="shared" si="32"/>
        <v>1.974465482834932E-5</v>
      </c>
      <c r="AA55" s="6">
        <f t="shared" si="33"/>
        <v>5.1185005691356825E-2</v>
      </c>
      <c r="AB55" s="6">
        <f t="shared" si="34"/>
        <v>2.6041848207806497E-2</v>
      </c>
      <c r="AC55" s="6">
        <f t="shared" si="35"/>
        <v>2.6041848207806497E-2</v>
      </c>
      <c r="AD55" s="6">
        <f t="shared" si="36"/>
        <v>3.4039305182637911E-3</v>
      </c>
      <c r="AE55" s="6">
        <f t="shared" si="37"/>
        <v>3.4136619094174681E-3</v>
      </c>
      <c r="AF55" s="25">
        <f t="shared" si="38"/>
        <v>3.4136619094174681E-3</v>
      </c>
      <c r="AG55" s="24">
        <f t="shared" si="39"/>
        <v>4.0909913684894416E-3</v>
      </c>
      <c r="AH55" s="6">
        <f t="shared" si="40"/>
        <v>6.2900791995682381E-2</v>
      </c>
      <c r="AI55" s="6">
        <f t="shared" si="41"/>
        <v>9.2106372075006902E-5</v>
      </c>
      <c r="AJ55" s="6">
        <f t="shared" si="42"/>
        <v>7.7760430352887523E-5</v>
      </c>
      <c r="AK55" s="6">
        <f t="shared" si="43"/>
        <v>6.2900791995682381E-2</v>
      </c>
      <c r="AL55" s="6">
        <f t="shared" si="44"/>
        <v>4.6973406631023607E-3</v>
      </c>
      <c r="AM55" s="6">
        <f t="shared" si="45"/>
        <v>4.6973406631023607E-3</v>
      </c>
      <c r="AN55" s="6">
        <f t="shared" si="46"/>
        <v>6.4173162973834817E-3</v>
      </c>
      <c r="AO55" s="6">
        <f t="shared" si="47"/>
        <v>5.3233880492658684E-3</v>
      </c>
      <c r="AP55" s="25">
        <f t="shared" si="48"/>
        <v>6.4173162973834817E-3</v>
      </c>
      <c r="AQ55" s="24">
        <f t="shared" si="49"/>
        <v>8.6999999999999994E-2</v>
      </c>
      <c r="AR55" s="6">
        <f t="shared" si="50"/>
        <v>7.6999999999999999E-2</v>
      </c>
      <c r="AS55" s="25">
        <f t="shared" si="51"/>
        <v>8.2000000000000003E-2</v>
      </c>
      <c r="AT55" s="26">
        <f t="shared" si="52"/>
        <v>0.57999999999999996</v>
      </c>
      <c r="AU55" s="131">
        <f t="shared" si="53"/>
        <v>0.51</v>
      </c>
      <c r="AV55" s="27">
        <f t="shared" si="54"/>
        <v>0.55000000000000004</v>
      </c>
      <c r="AW55" s="223">
        <f t="shared" si="55"/>
        <v>5</v>
      </c>
      <c r="AX55" s="107">
        <f t="shared" si="56"/>
        <v>5</v>
      </c>
      <c r="AY55" s="224">
        <f t="shared" si="57"/>
        <v>5</v>
      </c>
    </row>
    <row r="56" spans="1:51" ht="13.4" customHeight="1">
      <c r="A56" s="74">
        <v>11594</v>
      </c>
      <c r="B56" s="75" t="s">
        <v>337</v>
      </c>
      <c r="C56" s="216" t="str">
        <f>Rollover!A56</f>
        <v>Infiniti</v>
      </c>
      <c r="D56" s="217" t="str">
        <f>Rollover!B56</f>
        <v>QX50 SUV FWD</v>
      </c>
      <c r="E56" s="130" t="s">
        <v>92</v>
      </c>
      <c r="F56" s="218">
        <f>Rollover!C56</f>
        <v>2021</v>
      </c>
      <c r="G56" s="10">
        <v>235.60499999999999</v>
      </c>
      <c r="H56" s="11">
        <v>0.25600000000000001</v>
      </c>
      <c r="I56" s="11">
        <v>1091.182</v>
      </c>
      <c r="J56" s="11">
        <v>186.63900000000001</v>
      </c>
      <c r="K56" s="11">
        <v>27.712</v>
      </c>
      <c r="L56" s="11">
        <v>35.39</v>
      </c>
      <c r="M56" s="11">
        <v>688.11</v>
      </c>
      <c r="N56" s="12">
        <v>578.11800000000005</v>
      </c>
      <c r="O56" s="10">
        <v>332.59</v>
      </c>
      <c r="P56" s="11">
        <v>0.308</v>
      </c>
      <c r="Q56" s="11">
        <v>713.55600000000004</v>
      </c>
      <c r="R56" s="11">
        <v>213.29499999999999</v>
      </c>
      <c r="S56" s="11">
        <v>15.807</v>
      </c>
      <c r="T56" s="11">
        <v>39.043999999999997</v>
      </c>
      <c r="U56" s="11">
        <v>2243.0479999999998</v>
      </c>
      <c r="V56" s="12">
        <v>2764.989</v>
      </c>
      <c r="W56" s="219">
        <f t="shared" si="29"/>
        <v>3.5782888834763899E-3</v>
      </c>
      <c r="X56" s="6">
        <f t="shared" si="30"/>
        <v>6.1636267092541074E-2</v>
      </c>
      <c r="Y56" s="6">
        <f t="shared" si="31"/>
        <v>2.2868353356387519E-4</v>
      </c>
      <c r="Z56" s="6">
        <f t="shared" si="32"/>
        <v>2.6688999949553345E-5</v>
      </c>
      <c r="AA56" s="6">
        <f t="shared" si="33"/>
        <v>6.1636267092541074E-2</v>
      </c>
      <c r="AB56" s="6">
        <f t="shared" si="34"/>
        <v>3.5932137366463918E-2</v>
      </c>
      <c r="AC56" s="6">
        <f t="shared" si="35"/>
        <v>3.5932137366463918E-2</v>
      </c>
      <c r="AD56" s="6">
        <f t="shared" si="36"/>
        <v>4.332114282978825E-3</v>
      </c>
      <c r="AE56" s="6">
        <f t="shared" si="37"/>
        <v>4.0924529837154623E-3</v>
      </c>
      <c r="AF56" s="25">
        <f t="shared" si="38"/>
        <v>4.332114282978825E-3</v>
      </c>
      <c r="AG56" s="24">
        <f t="shared" si="39"/>
        <v>1.3088595625710249E-2</v>
      </c>
      <c r="AH56" s="6">
        <f t="shared" si="40"/>
        <v>6.7830064906435658E-2</v>
      </c>
      <c r="AI56" s="6">
        <f t="shared" si="41"/>
        <v>2.5655936637352875E-4</v>
      </c>
      <c r="AJ56" s="6">
        <f t="shared" si="42"/>
        <v>3.8923328836069038E-5</v>
      </c>
      <c r="AK56" s="6">
        <f t="shared" si="43"/>
        <v>6.7830064906435658E-2</v>
      </c>
      <c r="AL56" s="6">
        <f t="shared" si="44"/>
        <v>1.2157431797213642E-2</v>
      </c>
      <c r="AM56" s="6">
        <f t="shared" si="45"/>
        <v>1.2157431797213642E-2</v>
      </c>
      <c r="AN56" s="6">
        <f t="shared" si="46"/>
        <v>1.6529812941445874E-2</v>
      </c>
      <c r="AO56" s="6">
        <f t="shared" si="47"/>
        <v>2.4405110262466813E-2</v>
      </c>
      <c r="AP56" s="25">
        <f t="shared" si="48"/>
        <v>2.4405110262466813E-2</v>
      </c>
      <c r="AQ56" s="24">
        <f t="shared" si="49"/>
        <v>0.10199999999999999</v>
      </c>
      <c r="AR56" s="6">
        <f t="shared" si="50"/>
        <v>0.113</v>
      </c>
      <c r="AS56" s="25">
        <f t="shared" si="51"/>
        <v>0.108</v>
      </c>
      <c r="AT56" s="26">
        <f t="shared" si="52"/>
        <v>0.68</v>
      </c>
      <c r="AU56" s="131">
        <f t="shared" si="53"/>
        <v>0.75</v>
      </c>
      <c r="AV56" s="27">
        <f t="shared" si="54"/>
        <v>0.72</v>
      </c>
      <c r="AW56" s="223">
        <f t="shared" si="55"/>
        <v>4</v>
      </c>
      <c r="AX56" s="107">
        <f t="shared" si="56"/>
        <v>4</v>
      </c>
      <c r="AY56" s="224">
        <f t="shared" si="57"/>
        <v>4</v>
      </c>
    </row>
    <row r="57" spans="1:51" ht="13.4" customHeight="1">
      <c r="A57" s="74">
        <v>11594</v>
      </c>
      <c r="B57" s="75" t="s">
        <v>337</v>
      </c>
      <c r="C57" s="216" t="str">
        <f>Rollover!A57</f>
        <v>Infiniti</v>
      </c>
      <c r="D57" s="217" t="str">
        <f>Rollover!B57</f>
        <v>QX50 SUV AWD</v>
      </c>
      <c r="E57" s="130" t="s">
        <v>92</v>
      </c>
      <c r="F57" s="218">
        <f>Rollover!C57</f>
        <v>2021</v>
      </c>
      <c r="G57" s="10">
        <v>235.60499999999999</v>
      </c>
      <c r="H57" s="11">
        <v>0.25600000000000001</v>
      </c>
      <c r="I57" s="11">
        <v>1091.182</v>
      </c>
      <c r="J57" s="11">
        <v>186.63900000000001</v>
      </c>
      <c r="K57" s="11">
        <v>27.712</v>
      </c>
      <c r="L57" s="11">
        <v>35.39</v>
      </c>
      <c r="M57" s="11">
        <v>688.11</v>
      </c>
      <c r="N57" s="12">
        <v>578.11800000000005</v>
      </c>
      <c r="O57" s="10">
        <v>332.59</v>
      </c>
      <c r="P57" s="11">
        <v>0.308</v>
      </c>
      <c r="Q57" s="11">
        <v>713.55600000000004</v>
      </c>
      <c r="R57" s="11">
        <v>213.29499999999999</v>
      </c>
      <c r="S57" s="11">
        <v>15.807</v>
      </c>
      <c r="T57" s="11">
        <v>39.043999999999997</v>
      </c>
      <c r="U57" s="11">
        <v>2243.0479999999998</v>
      </c>
      <c r="V57" s="12">
        <v>2764.989</v>
      </c>
      <c r="W57" s="219">
        <f t="shared" si="29"/>
        <v>3.5782888834763899E-3</v>
      </c>
      <c r="X57" s="6">
        <f t="shared" si="30"/>
        <v>6.1636267092541074E-2</v>
      </c>
      <c r="Y57" s="6">
        <f t="shared" si="31"/>
        <v>2.2868353356387519E-4</v>
      </c>
      <c r="Z57" s="6">
        <f t="shared" si="32"/>
        <v>2.6688999949553345E-5</v>
      </c>
      <c r="AA57" s="6">
        <f t="shared" si="33"/>
        <v>6.1636267092541074E-2</v>
      </c>
      <c r="AB57" s="6">
        <f t="shared" si="34"/>
        <v>3.5932137366463918E-2</v>
      </c>
      <c r="AC57" s="6">
        <f t="shared" si="35"/>
        <v>3.5932137366463918E-2</v>
      </c>
      <c r="AD57" s="6">
        <f t="shared" si="36"/>
        <v>4.332114282978825E-3</v>
      </c>
      <c r="AE57" s="6">
        <f t="shared" si="37"/>
        <v>4.0924529837154623E-3</v>
      </c>
      <c r="AF57" s="25">
        <f t="shared" si="38"/>
        <v>4.332114282978825E-3</v>
      </c>
      <c r="AG57" s="24">
        <f t="shared" si="39"/>
        <v>1.3088595625710249E-2</v>
      </c>
      <c r="AH57" s="6">
        <f t="shared" si="40"/>
        <v>6.7830064906435658E-2</v>
      </c>
      <c r="AI57" s="6">
        <f t="shared" si="41"/>
        <v>2.5655936637352875E-4</v>
      </c>
      <c r="AJ57" s="6">
        <f t="shared" si="42"/>
        <v>3.8923328836069038E-5</v>
      </c>
      <c r="AK57" s="6">
        <f t="shared" si="43"/>
        <v>6.7830064906435658E-2</v>
      </c>
      <c r="AL57" s="6">
        <f t="shared" si="44"/>
        <v>1.2157431797213642E-2</v>
      </c>
      <c r="AM57" s="6">
        <f t="shared" si="45"/>
        <v>1.2157431797213642E-2</v>
      </c>
      <c r="AN57" s="6">
        <f t="shared" si="46"/>
        <v>1.6529812941445874E-2</v>
      </c>
      <c r="AO57" s="6">
        <f t="shared" si="47"/>
        <v>2.4405110262466813E-2</v>
      </c>
      <c r="AP57" s="25">
        <f t="shared" si="48"/>
        <v>2.4405110262466813E-2</v>
      </c>
      <c r="AQ57" s="24">
        <f t="shared" si="49"/>
        <v>0.10199999999999999</v>
      </c>
      <c r="AR57" s="6">
        <f t="shared" si="50"/>
        <v>0.113</v>
      </c>
      <c r="AS57" s="25">
        <f t="shared" si="51"/>
        <v>0.108</v>
      </c>
      <c r="AT57" s="26">
        <f t="shared" si="52"/>
        <v>0.68</v>
      </c>
      <c r="AU57" s="131">
        <f t="shared" si="53"/>
        <v>0.75</v>
      </c>
      <c r="AV57" s="27">
        <f t="shared" si="54"/>
        <v>0.72</v>
      </c>
      <c r="AW57" s="223">
        <f t="shared" si="55"/>
        <v>4</v>
      </c>
      <c r="AX57" s="107">
        <f t="shared" si="56"/>
        <v>4</v>
      </c>
      <c r="AY57" s="224">
        <f t="shared" si="57"/>
        <v>4</v>
      </c>
    </row>
    <row r="58" spans="1:51" ht="13.4" customHeight="1">
      <c r="A58" s="147">
        <v>11268</v>
      </c>
      <c r="B58" s="74" t="s">
        <v>230</v>
      </c>
      <c r="C58" s="216" t="str">
        <f>Rollover!A58</f>
        <v>Kia</v>
      </c>
      <c r="D58" s="217" t="str">
        <f>Rollover!B58</f>
        <v>K5 4DR FWD</v>
      </c>
      <c r="E58" s="130" t="s">
        <v>92</v>
      </c>
      <c r="F58" s="218">
        <f>Rollover!C58</f>
        <v>2021</v>
      </c>
      <c r="G58" s="24">
        <v>294.64800000000002</v>
      </c>
      <c r="H58" s="6">
        <v>0.20899999999999999</v>
      </c>
      <c r="I58" s="6">
        <v>801.27300000000002</v>
      </c>
      <c r="J58" s="6">
        <v>94.372</v>
      </c>
      <c r="K58" s="6">
        <v>21.593</v>
      </c>
      <c r="L58" s="6">
        <v>41.38</v>
      </c>
      <c r="M58" s="6">
        <v>1975.1410000000001</v>
      </c>
      <c r="N58" s="25">
        <v>1229.261</v>
      </c>
      <c r="O58" s="24">
        <v>372.92899999999997</v>
      </c>
      <c r="P58" s="6">
        <v>0.501</v>
      </c>
      <c r="Q58" s="6">
        <v>655.30700000000002</v>
      </c>
      <c r="R58" s="6">
        <v>255.69800000000001</v>
      </c>
      <c r="S58" s="6">
        <v>13.215999999999999</v>
      </c>
      <c r="T58" s="6">
        <v>41.445</v>
      </c>
      <c r="U58" s="6">
        <v>88.203999999999994</v>
      </c>
      <c r="V58" s="25">
        <v>135.499</v>
      </c>
      <c r="W58" s="219">
        <f t="shared" si="29"/>
        <v>8.4871185456827716E-3</v>
      </c>
      <c r="X58" s="6">
        <f t="shared" si="30"/>
        <v>5.6496531186568832E-2</v>
      </c>
      <c r="Y58" s="6">
        <f t="shared" si="31"/>
        <v>1.1488355415619377E-4</v>
      </c>
      <c r="Z58" s="6">
        <f t="shared" si="32"/>
        <v>2.1437090455864124E-5</v>
      </c>
      <c r="AA58" s="6">
        <f t="shared" si="33"/>
        <v>5.6496531186568832E-2</v>
      </c>
      <c r="AB58" s="6">
        <f t="shared" si="34"/>
        <v>1.6655354772788181E-2</v>
      </c>
      <c r="AC58" s="6">
        <f t="shared" si="35"/>
        <v>1.6655354772788181E-2</v>
      </c>
      <c r="AD58" s="6">
        <f t="shared" si="36"/>
        <v>8.4206100565153187E-3</v>
      </c>
      <c r="AE58" s="6">
        <f t="shared" si="37"/>
        <v>5.7306682276977447E-3</v>
      </c>
      <c r="AF58" s="25">
        <f t="shared" si="38"/>
        <v>8.4206100565153187E-3</v>
      </c>
      <c r="AG58" s="24">
        <f t="shared" si="39"/>
        <v>1.9279173887082925E-2</v>
      </c>
      <c r="AH58" s="6">
        <f t="shared" si="40"/>
        <v>9.6169359468729107E-2</v>
      </c>
      <c r="AI58" s="6">
        <f t="shared" si="41"/>
        <v>2.0598676928946724E-4</v>
      </c>
      <c r="AJ58" s="6">
        <f t="shared" si="42"/>
        <v>4.5670215540480505E-5</v>
      </c>
      <c r="AK58" s="6">
        <f t="shared" si="43"/>
        <v>9.6169359468729107E-2</v>
      </c>
      <c r="AL58" s="6">
        <f t="shared" si="44"/>
        <v>7.5037978448511565E-3</v>
      </c>
      <c r="AM58" s="6">
        <f t="shared" si="45"/>
        <v>7.5037978448511565E-3</v>
      </c>
      <c r="AN58" s="6">
        <f t="shared" si="46"/>
        <v>3.2440048410150536E-3</v>
      </c>
      <c r="AO58" s="6">
        <f t="shared" si="47"/>
        <v>3.3626308875815566E-3</v>
      </c>
      <c r="AP58" s="25">
        <f t="shared" si="48"/>
        <v>3.3626308875815566E-3</v>
      </c>
      <c r="AQ58" s="24">
        <f t="shared" si="49"/>
        <v>8.7999999999999995E-2</v>
      </c>
      <c r="AR58" s="6">
        <f t="shared" si="50"/>
        <v>0.123</v>
      </c>
      <c r="AS58" s="25">
        <f t="shared" si="51"/>
        <v>0.106</v>
      </c>
      <c r="AT58" s="26">
        <f t="shared" si="52"/>
        <v>0.59</v>
      </c>
      <c r="AU58" s="131">
        <f t="shared" si="53"/>
        <v>0.82</v>
      </c>
      <c r="AV58" s="27">
        <f t="shared" si="54"/>
        <v>0.71</v>
      </c>
      <c r="AW58" s="223">
        <f t="shared" si="55"/>
        <v>5</v>
      </c>
      <c r="AX58" s="107">
        <f t="shared" si="56"/>
        <v>4</v>
      </c>
      <c r="AY58" s="224">
        <f t="shared" si="57"/>
        <v>4</v>
      </c>
    </row>
    <row r="59" spans="1:51" ht="13.4" customHeight="1">
      <c r="A59" s="74">
        <v>11079</v>
      </c>
      <c r="B59" s="75" t="s">
        <v>94</v>
      </c>
      <c r="C59" s="216" t="str">
        <f>Rollover!A59</f>
        <v>Kia</v>
      </c>
      <c r="D59" s="217" t="str">
        <f>Rollover!B59</f>
        <v>Seltos SUV FWD</v>
      </c>
      <c r="E59" s="130" t="s">
        <v>92</v>
      </c>
      <c r="F59" s="218">
        <f>Rollover!C59</f>
        <v>2021</v>
      </c>
      <c r="G59" s="10">
        <v>129.126</v>
      </c>
      <c r="H59" s="11">
        <v>0.24199999999999999</v>
      </c>
      <c r="I59" s="11">
        <v>1054.5129999999999</v>
      </c>
      <c r="J59" s="11">
        <v>103.148</v>
      </c>
      <c r="K59" s="11">
        <v>26.001999999999999</v>
      </c>
      <c r="L59" s="11">
        <v>43.406999999999996</v>
      </c>
      <c r="M59" s="11">
        <v>2045.9860000000001</v>
      </c>
      <c r="N59" s="12">
        <v>1907.635</v>
      </c>
      <c r="O59" s="10">
        <v>404.99299999999999</v>
      </c>
      <c r="P59" s="11">
        <v>0.41399999999999998</v>
      </c>
      <c r="Q59" s="11">
        <v>566.78099999999995</v>
      </c>
      <c r="R59" s="11">
        <v>762.06899999999996</v>
      </c>
      <c r="S59" s="11">
        <v>13.621</v>
      </c>
      <c r="T59" s="11">
        <v>52.731000000000002</v>
      </c>
      <c r="U59" s="11">
        <v>639.43100000000004</v>
      </c>
      <c r="V59" s="12">
        <v>194.53100000000001</v>
      </c>
      <c r="W59" s="219">
        <f t="shared" si="29"/>
        <v>2.3075942002772419E-4</v>
      </c>
      <c r="X59" s="6">
        <f t="shared" si="30"/>
        <v>6.0061218312841474E-2</v>
      </c>
      <c r="Y59" s="6">
        <f t="shared" si="31"/>
        <v>2.0961432543799391E-4</v>
      </c>
      <c r="Z59" s="6">
        <f t="shared" si="32"/>
        <v>2.1888582834895422E-5</v>
      </c>
      <c r="AA59" s="6">
        <f t="shared" si="33"/>
        <v>6.0061218312841474E-2</v>
      </c>
      <c r="AB59" s="6">
        <f t="shared" si="34"/>
        <v>2.9324284916038272E-2</v>
      </c>
      <c r="AC59" s="6">
        <f t="shared" si="35"/>
        <v>2.9324284916038272E-2</v>
      </c>
      <c r="AD59" s="6">
        <f t="shared" si="36"/>
        <v>8.733599889142794E-3</v>
      </c>
      <c r="AE59" s="6">
        <f t="shared" si="37"/>
        <v>8.1327282525987463E-3</v>
      </c>
      <c r="AF59" s="25">
        <f t="shared" si="38"/>
        <v>8.733599889142794E-3</v>
      </c>
      <c r="AG59" s="24">
        <f t="shared" si="39"/>
        <v>2.5149962139034938E-2</v>
      </c>
      <c r="AH59" s="6">
        <f t="shared" si="40"/>
        <v>8.2276033427140446E-2</v>
      </c>
      <c r="AI59" s="6">
        <f t="shared" si="41"/>
        <v>1.4754413818385533E-4</v>
      </c>
      <c r="AJ59" s="6">
        <f t="shared" si="42"/>
        <v>3.080316719954209E-4</v>
      </c>
      <c r="AK59" s="6">
        <f t="shared" si="43"/>
        <v>8.2276033427140446E-2</v>
      </c>
      <c r="AL59" s="6">
        <f t="shared" si="44"/>
        <v>8.118503430097403E-3</v>
      </c>
      <c r="AM59" s="6">
        <f t="shared" si="45"/>
        <v>8.118503430097403E-3</v>
      </c>
      <c r="AN59" s="6">
        <f t="shared" si="46"/>
        <v>4.9288059862936072E-3</v>
      </c>
      <c r="AO59" s="6">
        <f t="shared" si="47"/>
        <v>3.5167788479315704E-3</v>
      </c>
      <c r="AP59" s="25">
        <f t="shared" si="48"/>
        <v>4.9288059862936072E-3</v>
      </c>
      <c r="AQ59" s="24">
        <f t="shared" si="49"/>
        <v>9.6000000000000002E-2</v>
      </c>
      <c r="AR59" s="6">
        <f t="shared" si="50"/>
        <v>0.11700000000000001</v>
      </c>
      <c r="AS59" s="25">
        <f t="shared" si="51"/>
        <v>0.107</v>
      </c>
      <c r="AT59" s="26">
        <f t="shared" si="52"/>
        <v>0.64</v>
      </c>
      <c r="AU59" s="131">
        <f t="shared" si="53"/>
        <v>0.78</v>
      </c>
      <c r="AV59" s="27">
        <f t="shared" si="54"/>
        <v>0.71</v>
      </c>
      <c r="AW59" s="223">
        <f t="shared" si="55"/>
        <v>5</v>
      </c>
      <c r="AX59" s="107">
        <f t="shared" si="56"/>
        <v>4</v>
      </c>
      <c r="AY59" s="224">
        <f t="shared" si="57"/>
        <v>4</v>
      </c>
    </row>
    <row r="60" spans="1:51" ht="13.4" customHeight="1">
      <c r="A60" s="147">
        <v>11079</v>
      </c>
      <c r="B60" s="75" t="s">
        <v>94</v>
      </c>
      <c r="C60" s="216" t="str">
        <f>Rollover!A60</f>
        <v>Kia</v>
      </c>
      <c r="D60" s="217" t="str">
        <f>Rollover!B60</f>
        <v>Seltos SUV AWD</v>
      </c>
      <c r="E60" s="130" t="s">
        <v>92</v>
      </c>
      <c r="F60" s="218">
        <f>Rollover!C60</f>
        <v>2021</v>
      </c>
      <c r="G60" s="228">
        <v>129.126</v>
      </c>
      <c r="H60" s="11">
        <v>0.24199999999999999</v>
      </c>
      <c r="I60" s="11">
        <v>1054.5129999999999</v>
      </c>
      <c r="J60" s="11">
        <v>103.148</v>
      </c>
      <c r="K60" s="11">
        <v>26.001999999999999</v>
      </c>
      <c r="L60" s="11">
        <v>43.406999999999996</v>
      </c>
      <c r="M60" s="11">
        <v>2045.9860000000001</v>
      </c>
      <c r="N60" s="12">
        <v>1907.635</v>
      </c>
      <c r="O60" s="10">
        <v>404.99299999999999</v>
      </c>
      <c r="P60" s="11">
        <v>0.41399999999999998</v>
      </c>
      <c r="Q60" s="11">
        <v>566.78099999999995</v>
      </c>
      <c r="R60" s="11">
        <v>762.06899999999996</v>
      </c>
      <c r="S60" s="11">
        <v>13.621</v>
      </c>
      <c r="T60" s="11">
        <v>52.731000000000002</v>
      </c>
      <c r="U60" s="11">
        <v>639.43100000000004</v>
      </c>
      <c r="V60" s="12">
        <v>194.53100000000001</v>
      </c>
      <c r="W60" s="219">
        <f t="shared" si="29"/>
        <v>2.3075942002772419E-4</v>
      </c>
      <c r="X60" s="6">
        <f t="shared" si="30"/>
        <v>6.0061218312841474E-2</v>
      </c>
      <c r="Y60" s="6">
        <f t="shared" si="31"/>
        <v>2.0961432543799391E-4</v>
      </c>
      <c r="Z60" s="6">
        <f t="shared" si="32"/>
        <v>2.1888582834895422E-5</v>
      </c>
      <c r="AA60" s="6">
        <f t="shared" si="33"/>
        <v>6.0061218312841474E-2</v>
      </c>
      <c r="AB60" s="6">
        <f t="shared" si="34"/>
        <v>2.9324284916038272E-2</v>
      </c>
      <c r="AC60" s="6">
        <f t="shared" si="35"/>
        <v>2.9324284916038272E-2</v>
      </c>
      <c r="AD60" s="6">
        <f t="shared" si="36"/>
        <v>8.733599889142794E-3</v>
      </c>
      <c r="AE60" s="6">
        <f t="shared" si="37"/>
        <v>8.1327282525987463E-3</v>
      </c>
      <c r="AF60" s="25">
        <f t="shared" si="38"/>
        <v>8.733599889142794E-3</v>
      </c>
      <c r="AG60" s="24">
        <f t="shared" si="39"/>
        <v>2.5149962139034938E-2</v>
      </c>
      <c r="AH60" s="6">
        <f t="shared" si="40"/>
        <v>8.2276033427140446E-2</v>
      </c>
      <c r="AI60" s="6">
        <f t="shared" si="41"/>
        <v>1.4754413818385533E-4</v>
      </c>
      <c r="AJ60" s="6">
        <f t="shared" si="42"/>
        <v>3.080316719954209E-4</v>
      </c>
      <c r="AK60" s="6">
        <f t="shared" si="43"/>
        <v>8.2276033427140446E-2</v>
      </c>
      <c r="AL60" s="6">
        <f t="shared" si="44"/>
        <v>8.118503430097403E-3</v>
      </c>
      <c r="AM60" s="6">
        <f t="shared" si="45"/>
        <v>8.118503430097403E-3</v>
      </c>
      <c r="AN60" s="6">
        <f t="shared" si="46"/>
        <v>4.9288059862936072E-3</v>
      </c>
      <c r="AO60" s="6">
        <f t="shared" si="47"/>
        <v>3.5167788479315704E-3</v>
      </c>
      <c r="AP60" s="25">
        <f t="shared" si="48"/>
        <v>4.9288059862936072E-3</v>
      </c>
      <c r="AQ60" s="24">
        <f t="shared" si="49"/>
        <v>9.6000000000000002E-2</v>
      </c>
      <c r="AR60" s="6">
        <f t="shared" si="50"/>
        <v>0.11700000000000001</v>
      </c>
      <c r="AS60" s="25">
        <f t="shared" si="51"/>
        <v>0.107</v>
      </c>
      <c r="AT60" s="26">
        <f t="shared" si="52"/>
        <v>0.64</v>
      </c>
      <c r="AU60" s="131">
        <f t="shared" si="53"/>
        <v>0.78</v>
      </c>
      <c r="AV60" s="27">
        <f t="shared" si="54"/>
        <v>0.71</v>
      </c>
      <c r="AW60" s="223">
        <f t="shared" si="55"/>
        <v>5</v>
      </c>
      <c r="AX60" s="107">
        <f t="shared" si="56"/>
        <v>4</v>
      </c>
      <c r="AY60" s="224">
        <f t="shared" si="57"/>
        <v>4</v>
      </c>
    </row>
    <row r="61" spans="1:51" ht="12.5">
      <c r="A61" s="147">
        <v>11580</v>
      </c>
      <c r="B61" s="75" t="s">
        <v>322</v>
      </c>
      <c r="C61" s="216" t="str">
        <f>Rollover!A61</f>
        <v>Kia</v>
      </c>
      <c r="D61" s="217" t="str">
        <f>Rollover!B61</f>
        <v>Sorento SUV FWD</v>
      </c>
      <c r="E61" s="130" t="s">
        <v>92</v>
      </c>
      <c r="F61" s="218">
        <f>Rollover!C61</f>
        <v>2021</v>
      </c>
      <c r="G61" s="10">
        <v>334.30700000000002</v>
      </c>
      <c r="H61" s="11">
        <v>0.21299999999999999</v>
      </c>
      <c r="I61" s="11">
        <v>747.38800000000003</v>
      </c>
      <c r="J61" s="11">
        <v>99.656000000000006</v>
      </c>
      <c r="K61" s="11">
        <v>24.984999999999999</v>
      </c>
      <c r="L61" s="11">
        <v>54.588999999999999</v>
      </c>
      <c r="M61" s="11">
        <v>944.77200000000005</v>
      </c>
      <c r="N61" s="12">
        <v>1801.9970000000001</v>
      </c>
      <c r="O61" s="10">
        <v>389.93</v>
      </c>
      <c r="P61" s="11">
        <v>0.52600000000000002</v>
      </c>
      <c r="Q61" s="11">
        <v>705.87900000000002</v>
      </c>
      <c r="R61" s="11">
        <v>393.99700000000001</v>
      </c>
      <c r="S61" s="11">
        <v>11.605</v>
      </c>
      <c r="T61" s="11">
        <v>49.219000000000001</v>
      </c>
      <c r="U61" s="11">
        <v>359.81</v>
      </c>
      <c r="V61" s="12">
        <v>850.755</v>
      </c>
      <c r="W61" s="219">
        <f>NORMDIST(LN(G61),7.45231,0.73998,1)</f>
        <v>1.3324728948228701E-2</v>
      </c>
      <c r="X61" s="6">
        <f>1/(1+EXP(3.2269-1.9688*H61))</f>
        <v>5.6917785276537465E-2</v>
      </c>
      <c r="Y61" s="6">
        <f>1/(1+EXP(10.9745-2.375*I61/1000))</f>
        <v>1.0108441586915121E-4</v>
      </c>
      <c r="Z61" s="6">
        <f>1/(1+EXP(10.9745-2.375*J61/1000))</f>
        <v>2.1707804492619366E-5</v>
      </c>
      <c r="AA61" s="6">
        <f>MAX(X61,Y61,Z61)</f>
        <v>5.6917785276537465E-2</v>
      </c>
      <c r="AB61" s="6">
        <f>1/(1+EXP(12.597-0.05861*35-1.568*(K61^0.4612)))</f>
        <v>2.5880486348527975E-2</v>
      </c>
      <c r="AC61" s="6">
        <f>AB61</f>
        <v>2.5880486348527975E-2</v>
      </c>
      <c r="AD61" s="6">
        <f>1/(1+EXP(5.7949-0.5196*M61/1000))</f>
        <v>4.9470895958530743E-3</v>
      </c>
      <c r="AE61" s="6">
        <f>1/(1+EXP(5.7949-0.5196*N61/1000))</f>
        <v>7.7017024854173404E-3</v>
      </c>
      <c r="AF61" s="25">
        <f>MAX(AD61,AE61)</f>
        <v>7.7017024854173404E-3</v>
      </c>
      <c r="AG61" s="24">
        <f>NORMDIST(LN(O61),7.45231,0.73998,1)</f>
        <v>2.2288427673679952E-2</v>
      </c>
      <c r="AH61" s="6">
        <f>1/(1+EXP(3.2269-1.9688*P61))</f>
        <v>0.10053346423587331</v>
      </c>
      <c r="AI61" s="6">
        <f>1/(1+EXP(10.958-3.77*Q61/1000))</f>
        <v>2.4924220005672216E-4</v>
      </c>
      <c r="AJ61" s="6">
        <f>1/(1+EXP(10.958-3.77*R61/1000))</f>
        <v>7.6922800053183635E-5</v>
      </c>
      <c r="AK61" s="6">
        <f>MAX(AH61,AI61,AJ61)</f>
        <v>0.10053346423587331</v>
      </c>
      <c r="AL61" s="6">
        <f>1/(1+EXP(12.597-0.05861*35-1.568*((S61/0.817)^0.4612)))</f>
        <v>5.4092465738118309E-3</v>
      </c>
      <c r="AM61" s="6">
        <f>AL61</f>
        <v>5.4092465738118309E-3</v>
      </c>
      <c r="AN61" s="6">
        <f>1/(1+EXP(5.7949-0.7619*U61/1000))</f>
        <v>3.9868430662800929E-3</v>
      </c>
      <c r="AO61" s="6">
        <f>1/(1+EXP(5.7949-0.7619*V61/1000))</f>
        <v>5.7848582546512371E-3</v>
      </c>
      <c r="AP61" s="25">
        <f>MAX(AN61,AO61)</f>
        <v>5.7848582546512371E-3</v>
      </c>
      <c r="AQ61" s="24">
        <f>ROUND(1-(1-W61)*(1-AA61)*(1-AC61)*(1-AF61),3)</f>
        <v>0.10100000000000001</v>
      </c>
      <c r="AR61" s="6">
        <f>ROUND(1-(1-AG61)*(1-AK61)*(1-AM61)*(1-AP61),3)</f>
        <v>0.13</v>
      </c>
      <c r="AS61" s="25">
        <f>ROUND(AVERAGE(AR61,AQ61),3)</f>
        <v>0.11600000000000001</v>
      </c>
      <c r="AT61" s="26">
        <f t="shared" ref="AT61:AV62" si="87">ROUND(AQ61/0.15,2)</f>
        <v>0.67</v>
      </c>
      <c r="AU61" s="131">
        <f t="shared" si="87"/>
        <v>0.87</v>
      </c>
      <c r="AV61" s="27">
        <f t="shared" si="87"/>
        <v>0.77</v>
      </c>
      <c r="AW61" s="223">
        <f t="shared" ref="AW61:AY62" si="88">IF(AT61&lt;0.67,5,IF(AT61&lt;1,4,IF(AT61&lt;1.33,3,IF(AT61&lt;2.67,2,1))))</f>
        <v>4</v>
      </c>
      <c r="AX61" s="107">
        <f t="shared" si="88"/>
        <v>4</v>
      </c>
      <c r="AY61" s="224">
        <f t="shared" si="88"/>
        <v>4</v>
      </c>
    </row>
    <row r="62" spans="1:51" ht="13.4" customHeight="1">
      <c r="A62" s="225">
        <v>11580</v>
      </c>
      <c r="B62" s="69" t="s">
        <v>322</v>
      </c>
      <c r="C62" s="216" t="str">
        <f>Rollover!A62</f>
        <v>Kia</v>
      </c>
      <c r="D62" s="217" t="str">
        <f>Rollover!B62</f>
        <v>Sorento SUV AWD</v>
      </c>
      <c r="E62" s="130" t="s">
        <v>92</v>
      </c>
      <c r="F62" s="218">
        <f>Rollover!C62</f>
        <v>2021</v>
      </c>
      <c r="G62" s="10">
        <v>334.30700000000002</v>
      </c>
      <c r="H62" s="11">
        <v>0.21299999999999999</v>
      </c>
      <c r="I62" s="11">
        <v>747.38800000000003</v>
      </c>
      <c r="J62" s="11">
        <v>99.656000000000006</v>
      </c>
      <c r="K62" s="11">
        <v>24.984999999999999</v>
      </c>
      <c r="L62" s="11">
        <v>54.588999999999999</v>
      </c>
      <c r="M62" s="11">
        <v>944.77200000000005</v>
      </c>
      <c r="N62" s="12">
        <v>1801.9970000000001</v>
      </c>
      <c r="O62" s="10">
        <v>389.93</v>
      </c>
      <c r="P62" s="11">
        <v>0.52600000000000002</v>
      </c>
      <c r="Q62" s="11">
        <v>705.87900000000002</v>
      </c>
      <c r="R62" s="11">
        <v>393.99700000000001</v>
      </c>
      <c r="S62" s="11">
        <v>11.605</v>
      </c>
      <c r="T62" s="11">
        <v>49.219000000000001</v>
      </c>
      <c r="U62" s="11">
        <v>359.81</v>
      </c>
      <c r="V62" s="12">
        <v>850.755</v>
      </c>
      <c r="W62" s="219">
        <f t="shared" ref="W62" si="89">NORMDIST(LN(G62),7.45231,0.73998,1)</f>
        <v>1.3324728948228701E-2</v>
      </c>
      <c r="X62" s="6">
        <f t="shared" ref="X62" si="90">1/(1+EXP(3.2269-1.9688*H62))</f>
        <v>5.6917785276537465E-2</v>
      </c>
      <c r="Y62" s="6">
        <f t="shared" ref="Y62" si="91">1/(1+EXP(10.9745-2.375*I62/1000))</f>
        <v>1.0108441586915121E-4</v>
      </c>
      <c r="Z62" s="6">
        <f t="shared" ref="Z62" si="92">1/(1+EXP(10.9745-2.375*J62/1000))</f>
        <v>2.1707804492619366E-5</v>
      </c>
      <c r="AA62" s="6">
        <f t="shared" ref="AA62" si="93">MAX(X62,Y62,Z62)</f>
        <v>5.6917785276537465E-2</v>
      </c>
      <c r="AB62" s="6">
        <f t="shared" ref="AB62" si="94">1/(1+EXP(12.597-0.05861*35-1.568*(K62^0.4612)))</f>
        <v>2.5880486348527975E-2</v>
      </c>
      <c r="AC62" s="6">
        <f t="shared" ref="AC62" si="95">AB62</f>
        <v>2.5880486348527975E-2</v>
      </c>
      <c r="AD62" s="6">
        <f t="shared" ref="AD62" si="96">1/(1+EXP(5.7949-0.5196*M62/1000))</f>
        <v>4.9470895958530743E-3</v>
      </c>
      <c r="AE62" s="6">
        <f t="shared" ref="AE62" si="97">1/(1+EXP(5.7949-0.5196*N62/1000))</f>
        <v>7.7017024854173404E-3</v>
      </c>
      <c r="AF62" s="25">
        <f t="shared" ref="AF62" si="98">MAX(AD62,AE62)</f>
        <v>7.7017024854173404E-3</v>
      </c>
      <c r="AG62" s="24">
        <f t="shared" ref="AG62" si="99">NORMDIST(LN(O62),7.45231,0.73998,1)</f>
        <v>2.2288427673679952E-2</v>
      </c>
      <c r="AH62" s="6">
        <f t="shared" ref="AH62" si="100">1/(1+EXP(3.2269-1.9688*P62))</f>
        <v>0.10053346423587331</v>
      </c>
      <c r="AI62" s="6">
        <f t="shared" ref="AI62" si="101">1/(1+EXP(10.958-3.77*Q62/1000))</f>
        <v>2.4924220005672216E-4</v>
      </c>
      <c r="AJ62" s="6">
        <f t="shared" ref="AJ62" si="102">1/(1+EXP(10.958-3.77*R62/1000))</f>
        <v>7.6922800053183635E-5</v>
      </c>
      <c r="AK62" s="6">
        <f t="shared" ref="AK62" si="103">MAX(AH62,AI62,AJ62)</f>
        <v>0.10053346423587331</v>
      </c>
      <c r="AL62" s="6">
        <f t="shared" ref="AL62" si="104">1/(1+EXP(12.597-0.05861*35-1.568*((S62/0.817)^0.4612)))</f>
        <v>5.4092465738118309E-3</v>
      </c>
      <c r="AM62" s="6">
        <f t="shared" ref="AM62" si="105">AL62</f>
        <v>5.4092465738118309E-3</v>
      </c>
      <c r="AN62" s="6">
        <f t="shared" ref="AN62" si="106">1/(1+EXP(5.7949-0.7619*U62/1000))</f>
        <v>3.9868430662800929E-3</v>
      </c>
      <c r="AO62" s="6">
        <f t="shared" ref="AO62" si="107">1/(1+EXP(5.7949-0.7619*V62/1000))</f>
        <v>5.7848582546512371E-3</v>
      </c>
      <c r="AP62" s="25">
        <f t="shared" ref="AP62" si="108">MAX(AN62,AO62)</f>
        <v>5.7848582546512371E-3</v>
      </c>
      <c r="AQ62" s="24">
        <f t="shared" ref="AQ62" si="109">ROUND(1-(1-W62)*(1-AA62)*(1-AC62)*(1-AF62),3)</f>
        <v>0.10100000000000001</v>
      </c>
      <c r="AR62" s="6">
        <f t="shared" ref="AR62" si="110">ROUND(1-(1-AG62)*(1-AK62)*(1-AM62)*(1-AP62),3)</f>
        <v>0.13</v>
      </c>
      <c r="AS62" s="25">
        <f t="shared" ref="AS62" si="111">ROUND(AVERAGE(AR62,AQ62),3)</f>
        <v>0.11600000000000001</v>
      </c>
      <c r="AT62" s="26">
        <f t="shared" si="87"/>
        <v>0.67</v>
      </c>
      <c r="AU62" s="131">
        <f t="shared" si="87"/>
        <v>0.87</v>
      </c>
      <c r="AV62" s="27">
        <f t="shared" si="87"/>
        <v>0.77</v>
      </c>
      <c r="AW62" s="223">
        <f t="shared" si="88"/>
        <v>4</v>
      </c>
      <c r="AX62" s="107">
        <f t="shared" si="88"/>
        <v>4</v>
      </c>
      <c r="AY62" s="224">
        <f t="shared" si="88"/>
        <v>4</v>
      </c>
    </row>
    <row r="63" spans="1:51" ht="13.4" customHeight="1">
      <c r="A63" s="147">
        <v>11580</v>
      </c>
      <c r="B63" s="75" t="s">
        <v>322</v>
      </c>
      <c r="C63" s="227" t="str">
        <f>Rollover!A63</f>
        <v>Kia</v>
      </c>
      <c r="D63" s="226" t="str">
        <f>Rollover!B63</f>
        <v>Sorento Hybrid SUV FWD</v>
      </c>
      <c r="E63" s="130" t="s">
        <v>92</v>
      </c>
      <c r="F63" s="218">
        <f>Rollover!C63</f>
        <v>2021</v>
      </c>
      <c r="G63" s="10">
        <v>334.30700000000002</v>
      </c>
      <c r="H63" s="11">
        <v>0.21299999999999999</v>
      </c>
      <c r="I63" s="11">
        <v>747.38800000000003</v>
      </c>
      <c r="J63" s="11">
        <v>99.656000000000006</v>
      </c>
      <c r="K63" s="11">
        <v>24.984999999999999</v>
      </c>
      <c r="L63" s="11">
        <v>54.588999999999999</v>
      </c>
      <c r="M63" s="11">
        <v>944.77200000000005</v>
      </c>
      <c r="N63" s="12">
        <v>1801.9970000000001</v>
      </c>
      <c r="O63" s="10">
        <v>389.93</v>
      </c>
      <c r="P63" s="11">
        <v>0.52600000000000002</v>
      </c>
      <c r="Q63" s="11">
        <v>705.87900000000002</v>
      </c>
      <c r="R63" s="11">
        <v>393.99700000000001</v>
      </c>
      <c r="S63" s="11">
        <v>11.605</v>
      </c>
      <c r="T63" s="11">
        <v>49.219000000000001</v>
      </c>
      <c r="U63" s="11">
        <v>359.81</v>
      </c>
      <c r="V63" s="12">
        <v>850.755</v>
      </c>
      <c r="W63" s="219">
        <f t="shared" si="29"/>
        <v>1.3324728948228701E-2</v>
      </c>
      <c r="X63" s="6">
        <f t="shared" si="30"/>
        <v>5.6917785276537465E-2</v>
      </c>
      <c r="Y63" s="6">
        <f t="shared" si="31"/>
        <v>1.0108441586915121E-4</v>
      </c>
      <c r="Z63" s="6">
        <f t="shared" si="32"/>
        <v>2.1707804492619366E-5</v>
      </c>
      <c r="AA63" s="6">
        <f t="shared" si="33"/>
        <v>5.6917785276537465E-2</v>
      </c>
      <c r="AB63" s="6">
        <f t="shared" si="34"/>
        <v>2.5880486348527975E-2</v>
      </c>
      <c r="AC63" s="6">
        <f t="shared" si="35"/>
        <v>2.5880486348527975E-2</v>
      </c>
      <c r="AD63" s="6">
        <f t="shared" si="36"/>
        <v>4.9470895958530743E-3</v>
      </c>
      <c r="AE63" s="6">
        <f t="shared" si="37"/>
        <v>7.7017024854173404E-3</v>
      </c>
      <c r="AF63" s="25">
        <f t="shared" si="38"/>
        <v>7.7017024854173404E-3</v>
      </c>
      <c r="AG63" s="24">
        <f t="shared" si="39"/>
        <v>2.2288427673679952E-2</v>
      </c>
      <c r="AH63" s="6">
        <f t="shared" si="40"/>
        <v>0.10053346423587331</v>
      </c>
      <c r="AI63" s="6">
        <f t="shared" si="41"/>
        <v>2.4924220005672216E-4</v>
      </c>
      <c r="AJ63" s="6">
        <f t="shared" si="42"/>
        <v>7.6922800053183635E-5</v>
      </c>
      <c r="AK63" s="6">
        <f t="shared" si="43"/>
        <v>0.10053346423587331</v>
      </c>
      <c r="AL63" s="6">
        <f t="shared" si="44"/>
        <v>5.4092465738118309E-3</v>
      </c>
      <c r="AM63" s="6">
        <f t="shared" si="45"/>
        <v>5.4092465738118309E-3</v>
      </c>
      <c r="AN63" s="6">
        <f t="shared" si="46"/>
        <v>3.9868430662800929E-3</v>
      </c>
      <c r="AO63" s="6">
        <f t="shared" si="47"/>
        <v>5.7848582546512371E-3</v>
      </c>
      <c r="AP63" s="25">
        <f t="shared" si="48"/>
        <v>5.7848582546512371E-3</v>
      </c>
      <c r="AQ63" s="24">
        <f t="shared" si="49"/>
        <v>0.10100000000000001</v>
      </c>
      <c r="AR63" s="6">
        <f t="shared" si="50"/>
        <v>0.13</v>
      </c>
      <c r="AS63" s="25">
        <f t="shared" si="51"/>
        <v>0.11600000000000001</v>
      </c>
      <c r="AT63" s="26">
        <f t="shared" si="52"/>
        <v>0.67</v>
      </c>
      <c r="AU63" s="131">
        <f t="shared" si="53"/>
        <v>0.87</v>
      </c>
      <c r="AV63" s="27">
        <f t="shared" si="54"/>
        <v>0.77</v>
      </c>
      <c r="AW63" s="223">
        <f t="shared" si="55"/>
        <v>4</v>
      </c>
      <c r="AX63" s="107">
        <f t="shared" si="56"/>
        <v>4</v>
      </c>
      <c r="AY63" s="224">
        <f t="shared" si="57"/>
        <v>4</v>
      </c>
    </row>
    <row r="64" spans="1:51" ht="13.4" customHeight="1">
      <c r="A64" s="74">
        <v>10031</v>
      </c>
      <c r="B64" s="74" t="s">
        <v>204</v>
      </c>
      <c r="C64" s="216" t="str">
        <f>Rollover!A64</f>
        <v>Lexus</v>
      </c>
      <c r="D64" s="217" t="str">
        <f>Rollover!B64</f>
        <v>IS 300 4DR AWD</v>
      </c>
      <c r="E64" s="130" t="s">
        <v>205</v>
      </c>
      <c r="F64" s="218">
        <f>Rollover!C64</f>
        <v>2021</v>
      </c>
      <c r="G64" s="10">
        <v>220.38</v>
      </c>
      <c r="H64" s="11">
        <v>0.34899999999999998</v>
      </c>
      <c r="I64" s="11">
        <v>1910.1379999999999</v>
      </c>
      <c r="J64" s="11">
        <v>268.88799999999998</v>
      </c>
      <c r="K64" s="11">
        <v>28.28</v>
      </c>
      <c r="L64" s="11">
        <v>47.529000000000003</v>
      </c>
      <c r="M64" s="11">
        <v>2664.3609999999999</v>
      </c>
      <c r="N64" s="12">
        <v>3001.9920000000002</v>
      </c>
      <c r="O64" s="10">
        <v>281.58199999999999</v>
      </c>
      <c r="P64" s="11">
        <v>0.41299999999999998</v>
      </c>
      <c r="Q64" s="11">
        <v>678.02599999999995</v>
      </c>
      <c r="R64" s="11">
        <v>359.12900000000002</v>
      </c>
      <c r="S64" s="11">
        <v>13.406000000000001</v>
      </c>
      <c r="T64" s="11">
        <v>45.441000000000003</v>
      </c>
      <c r="U64" s="11">
        <v>1776.038</v>
      </c>
      <c r="V64" s="12">
        <v>2042.3969999999999</v>
      </c>
      <c r="W64" s="219">
        <f t="shared" si="29"/>
        <v>2.720069018029566E-3</v>
      </c>
      <c r="X64" s="6">
        <f t="shared" si="30"/>
        <v>7.3115485073840497E-2</v>
      </c>
      <c r="Y64" s="6">
        <f t="shared" si="31"/>
        <v>1.5971720235503587E-3</v>
      </c>
      <c r="Z64" s="6">
        <f t="shared" si="32"/>
        <v>3.2446322583859134E-5</v>
      </c>
      <c r="AA64" s="6">
        <f t="shared" si="33"/>
        <v>7.3115485073840497E-2</v>
      </c>
      <c r="AB64" s="6">
        <f t="shared" si="34"/>
        <v>3.8371533438309298E-2</v>
      </c>
      <c r="AC64" s="6">
        <f t="shared" si="35"/>
        <v>3.8371533438309298E-2</v>
      </c>
      <c r="AD64" s="6">
        <f t="shared" si="36"/>
        <v>1.2003296694585221E-2</v>
      </c>
      <c r="AE64" s="6">
        <f t="shared" si="37"/>
        <v>1.4272223995100449E-2</v>
      </c>
      <c r="AF64" s="25">
        <f t="shared" si="38"/>
        <v>1.4272223995100449E-2</v>
      </c>
      <c r="AG64" s="24">
        <f t="shared" si="39"/>
        <v>7.1714035755403626E-3</v>
      </c>
      <c r="AH64" s="6">
        <f t="shared" si="40"/>
        <v>8.2127498065976981E-2</v>
      </c>
      <c r="AI64" s="6">
        <f t="shared" si="41"/>
        <v>2.2440313623572032E-4</v>
      </c>
      <c r="AJ64" s="6">
        <f t="shared" si="42"/>
        <v>6.7448169085608832E-5</v>
      </c>
      <c r="AK64" s="6">
        <f t="shared" si="43"/>
        <v>8.2127498065976981E-2</v>
      </c>
      <c r="AL64" s="6">
        <f t="shared" si="44"/>
        <v>7.7874464604632864E-3</v>
      </c>
      <c r="AM64" s="6">
        <f t="shared" si="45"/>
        <v>7.7874464604632864E-3</v>
      </c>
      <c r="AN64" s="6">
        <f t="shared" si="46"/>
        <v>1.1638422995351932E-2</v>
      </c>
      <c r="AO64" s="6">
        <f t="shared" si="47"/>
        <v>1.4219804535828979E-2</v>
      </c>
      <c r="AP64" s="25">
        <f t="shared" si="48"/>
        <v>1.4219804535828979E-2</v>
      </c>
      <c r="AQ64" s="24">
        <f t="shared" si="49"/>
        <v>0.124</v>
      </c>
      <c r="AR64" s="6">
        <f t="shared" si="50"/>
        <v>0.109</v>
      </c>
      <c r="AS64" s="25">
        <f t="shared" si="51"/>
        <v>0.11700000000000001</v>
      </c>
      <c r="AT64" s="26">
        <f t="shared" si="52"/>
        <v>0.83</v>
      </c>
      <c r="AU64" s="131">
        <f t="shared" si="53"/>
        <v>0.73</v>
      </c>
      <c r="AV64" s="27">
        <f t="shared" si="54"/>
        <v>0.78</v>
      </c>
      <c r="AW64" s="223">
        <f t="shared" si="55"/>
        <v>4</v>
      </c>
      <c r="AX64" s="107">
        <f t="shared" si="56"/>
        <v>4</v>
      </c>
      <c r="AY64" s="224">
        <f t="shared" si="57"/>
        <v>4</v>
      </c>
    </row>
    <row r="65" spans="1:51" ht="13.4" customHeight="1">
      <c r="A65" s="74">
        <v>10031</v>
      </c>
      <c r="B65" s="74" t="s">
        <v>204</v>
      </c>
      <c r="C65" s="227" t="str">
        <f>Rollover!A65</f>
        <v>Lexus</v>
      </c>
      <c r="D65" s="226" t="str">
        <f>Rollover!B65</f>
        <v>IS 300 4DR RWD</v>
      </c>
      <c r="E65" s="130" t="s">
        <v>205</v>
      </c>
      <c r="F65" s="218">
        <f>Rollover!C65</f>
        <v>2021</v>
      </c>
      <c r="G65" s="10">
        <v>220.38</v>
      </c>
      <c r="H65" s="11">
        <v>0.34899999999999998</v>
      </c>
      <c r="I65" s="11">
        <v>1910.1379999999999</v>
      </c>
      <c r="J65" s="11">
        <v>268.88799999999998</v>
      </c>
      <c r="K65" s="11">
        <v>28.28</v>
      </c>
      <c r="L65" s="11">
        <v>47.529000000000003</v>
      </c>
      <c r="M65" s="11">
        <v>2664.3609999999999</v>
      </c>
      <c r="N65" s="12">
        <v>3001.9920000000002</v>
      </c>
      <c r="O65" s="10">
        <v>281.58199999999999</v>
      </c>
      <c r="P65" s="11">
        <v>0.41299999999999998</v>
      </c>
      <c r="Q65" s="11">
        <v>678.02599999999995</v>
      </c>
      <c r="R65" s="11">
        <v>359.12900000000002</v>
      </c>
      <c r="S65" s="11">
        <v>13.406000000000001</v>
      </c>
      <c r="T65" s="11">
        <v>45.441000000000003</v>
      </c>
      <c r="U65" s="11">
        <v>1776.038</v>
      </c>
      <c r="V65" s="12">
        <v>2042.3969999999999</v>
      </c>
      <c r="W65" s="219">
        <f t="shared" si="29"/>
        <v>2.720069018029566E-3</v>
      </c>
      <c r="X65" s="6">
        <f t="shared" si="30"/>
        <v>7.3115485073840497E-2</v>
      </c>
      <c r="Y65" s="6">
        <f t="shared" si="31"/>
        <v>1.5971720235503587E-3</v>
      </c>
      <c r="Z65" s="6">
        <f t="shared" si="32"/>
        <v>3.2446322583859134E-5</v>
      </c>
      <c r="AA65" s="6">
        <f t="shared" si="33"/>
        <v>7.3115485073840497E-2</v>
      </c>
      <c r="AB65" s="6">
        <f t="shared" si="34"/>
        <v>3.8371533438309298E-2</v>
      </c>
      <c r="AC65" s="6">
        <f t="shared" si="35"/>
        <v>3.8371533438309298E-2</v>
      </c>
      <c r="AD65" s="6">
        <f t="shared" si="36"/>
        <v>1.2003296694585221E-2</v>
      </c>
      <c r="AE65" s="6">
        <f t="shared" si="37"/>
        <v>1.4272223995100449E-2</v>
      </c>
      <c r="AF65" s="25">
        <f t="shared" si="38"/>
        <v>1.4272223995100449E-2</v>
      </c>
      <c r="AG65" s="24">
        <f t="shared" si="39"/>
        <v>7.1714035755403626E-3</v>
      </c>
      <c r="AH65" s="6">
        <f t="shared" si="40"/>
        <v>8.2127498065976981E-2</v>
      </c>
      <c r="AI65" s="6">
        <f t="shared" si="41"/>
        <v>2.2440313623572032E-4</v>
      </c>
      <c r="AJ65" s="6">
        <f t="shared" si="42"/>
        <v>6.7448169085608832E-5</v>
      </c>
      <c r="AK65" s="6">
        <f t="shared" si="43"/>
        <v>8.2127498065976981E-2</v>
      </c>
      <c r="AL65" s="6">
        <f t="shared" si="44"/>
        <v>7.7874464604632864E-3</v>
      </c>
      <c r="AM65" s="6">
        <f t="shared" si="45"/>
        <v>7.7874464604632864E-3</v>
      </c>
      <c r="AN65" s="6">
        <f t="shared" si="46"/>
        <v>1.1638422995351932E-2</v>
      </c>
      <c r="AO65" s="6">
        <f t="shared" si="47"/>
        <v>1.4219804535828979E-2</v>
      </c>
      <c r="AP65" s="25">
        <f t="shared" si="48"/>
        <v>1.4219804535828979E-2</v>
      </c>
      <c r="AQ65" s="24">
        <f t="shared" si="49"/>
        <v>0.124</v>
      </c>
      <c r="AR65" s="6">
        <f t="shared" si="50"/>
        <v>0.109</v>
      </c>
      <c r="AS65" s="25">
        <f t="shared" si="51"/>
        <v>0.11700000000000001</v>
      </c>
      <c r="AT65" s="26">
        <f t="shared" si="52"/>
        <v>0.83</v>
      </c>
      <c r="AU65" s="131">
        <f t="shared" si="53"/>
        <v>0.73</v>
      </c>
      <c r="AV65" s="27">
        <f t="shared" si="54"/>
        <v>0.78</v>
      </c>
      <c r="AW65" s="223">
        <f t="shared" si="55"/>
        <v>4</v>
      </c>
      <c r="AX65" s="107">
        <f t="shared" si="56"/>
        <v>4</v>
      </c>
      <c r="AY65" s="224">
        <f t="shared" si="57"/>
        <v>4</v>
      </c>
    </row>
    <row r="66" spans="1:51" ht="13.4" customHeight="1">
      <c r="A66" s="74">
        <v>10031</v>
      </c>
      <c r="B66" s="74" t="s">
        <v>204</v>
      </c>
      <c r="C66" s="227" t="str">
        <f>Rollover!A66</f>
        <v>Lexus</v>
      </c>
      <c r="D66" s="226" t="str">
        <f>Rollover!B66</f>
        <v>IS 350 4DR RWD</v>
      </c>
      <c r="E66" s="130" t="s">
        <v>205</v>
      </c>
      <c r="F66" s="218">
        <f>Rollover!C66</f>
        <v>2021</v>
      </c>
      <c r="G66" s="10">
        <v>220.38</v>
      </c>
      <c r="H66" s="11">
        <v>0.34899999999999998</v>
      </c>
      <c r="I66" s="11">
        <v>1910.1379999999999</v>
      </c>
      <c r="J66" s="11">
        <v>268.88799999999998</v>
      </c>
      <c r="K66" s="11">
        <v>28.28</v>
      </c>
      <c r="L66" s="11">
        <v>47.529000000000003</v>
      </c>
      <c r="M66" s="11">
        <v>2664.3609999999999</v>
      </c>
      <c r="N66" s="12">
        <v>3001.9920000000002</v>
      </c>
      <c r="O66" s="10">
        <v>281.58199999999999</v>
      </c>
      <c r="P66" s="11">
        <v>0.41299999999999998</v>
      </c>
      <c r="Q66" s="11">
        <v>678.02599999999995</v>
      </c>
      <c r="R66" s="11">
        <v>359.12900000000002</v>
      </c>
      <c r="S66" s="11">
        <v>13.406000000000001</v>
      </c>
      <c r="T66" s="11">
        <v>45.441000000000003</v>
      </c>
      <c r="U66" s="11">
        <v>1776.038</v>
      </c>
      <c r="V66" s="12">
        <v>2042.3969999999999</v>
      </c>
      <c r="W66" s="219">
        <f t="shared" si="29"/>
        <v>2.720069018029566E-3</v>
      </c>
      <c r="X66" s="6">
        <f t="shared" si="30"/>
        <v>7.3115485073840497E-2</v>
      </c>
      <c r="Y66" s="6">
        <f t="shared" si="31"/>
        <v>1.5971720235503587E-3</v>
      </c>
      <c r="Z66" s="6">
        <f t="shared" si="32"/>
        <v>3.2446322583859134E-5</v>
      </c>
      <c r="AA66" s="6">
        <f t="shared" si="33"/>
        <v>7.3115485073840497E-2</v>
      </c>
      <c r="AB66" s="6">
        <f t="shared" si="34"/>
        <v>3.8371533438309298E-2</v>
      </c>
      <c r="AC66" s="6">
        <f t="shared" si="35"/>
        <v>3.8371533438309298E-2</v>
      </c>
      <c r="AD66" s="6">
        <f t="shared" si="36"/>
        <v>1.2003296694585221E-2</v>
      </c>
      <c r="AE66" s="6">
        <f t="shared" si="37"/>
        <v>1.4272223995100449E-2</v>
      </c>
      <c r="AF66" s="25">
        <f t="shared" si="38"/>
        <v>1.4272223995100449E-2</v>
      </c>
      <c r="AG66" s="24">
        <f t="shared" si="39"/>
        <v>7.1714035755403626E-3</v>
      </c>
      <c r="AH66" s="6">
        <f t="shared" si="40"/>
        <v>8.2127498065976981E-2</v>
      </c>
      <c r="AI66" s="6">
        <f t="shared" si="41"/>
        <v>2.2440313623572032E-4</v>
      </c>
      <c r="AJ66" s="6">
        <f t="shared" si="42"/>
        <v>6.7448169085608832E-5</v>
      </c>
      <c r="AK66" s="6">
        <f t="shared" si="43"/>
        <v>8.2127498065976981E-2</v>
      </c>
      <c r="AL66" s="6">
        <f t="shared" si="44"/>
        <v>7.7874464604632864E-3</v>
      </c>
      <c r="AM66" s="6">
        <f t="shared" si="45"/>
        <v>7.7874464604632864E-3</v>
      </c>
      <c r="AN66" s="6">
        <f t="shared" si="46"/>
        <v>1.1638422995351932E-2</v>
      </c>
      <c r="AO66" s="6">
        <f t="shared" si="47"/>
        <v>1.4219804535828979E-2</v>
      </c>
      <c r="AP66" s="25">
        <f t="shared" si="48"/>
        <v>1.4219804535828979E-2</v>
      </c>
      <c r="AQ66" s="24">
        <f t="shared" si="49"/>
        <v>0.124</v>
      </c>
      <c r="AR66" s="6">
        <f t="shared" si="50"/>
        <v>0.109</v>
      </c>
      <c r="AS66" s="25">
        <f t="shared" si="51"/>
        <v>0.11700000000000001</v>
      </c>
      <c r="AT66" s="26">
        <f t="shared" si="52"/>
        <v>0.83</v>
      </c>
      <c r="AU66" s="131">
        <f t="shared" si="53"/>
        <v>0.73</v>
      </c>
      <c r="AV66" s="27">
        <f t="shared" si="54"/>
        <v>0.78</v>
      </c>
      <c r="AW66" s="223">
        <f t="shared" si="55"/>
        <v>4</v>
      </c>
      <c r="AX66" s="107">
        <f t="shared" si="56"/>
        <v>4</v>
      </c>
      <c r="AY66" s="224">
        <f t="shared" si="57"/>
        <v>4</v>
      </c>
    </row>
    <row r="67" spans="1:51" ht="13.4" customHeight="1">
      <c r="A67" s="74">
        <v>10031</v>
      </c>
      <c r="B67" s="74" t="s">
        <v>204</v>
      </c>
      <c r="C67" s="227" t="str">
        <f>Rollover!A67</f>
        <v>Lexus</v>
      </c>
      <c r="D67" s="226" t="str">
        <f>Rollover!B67</f>
        <v>IS 350 4DR AWD</v>
      </c>
      <c r="E67" s="130" t="s">
        <v>205</v>
      </c>
      <c r="F67" s="218">
        <f>Rollover!C67</f>
        <v>2021</v>
      </c>
      <c r="G67" s="10">
        <v>220.38</v>
      </c>
      <c r="H67" s="11">
        <v>0.34899999999999998</v>
      </c>
      <c r="I67" s="11">
        <v>1910.1379999999999</v>
      </c>
      <c r="J67" s="11">
        <v>268.88799999999998</v>
      </c>
      <c r="K67" s="11">
        <v>28.28</v>
      </c>
      <c r="L67" s="11">
        <v>47.529000000000003</v>
      </c>
      <c r="M67" s="11">
        <v>2664.3609999999999</v>
      </c>
      <c r="N67" s="12">
        <v>3001.9920000000002</v>
      </c>
      <c r="O67" s="10">
        <v>281.58199999999999</v>
      </c>
      <c r="P67" s="11">
        <v>0.41299999999999998</v>
      </c>
      <c r="Q67" s="11">
        <v>678.02599999999995</v>
      </c>
      <c r="R67" s="11">
        <v>359.12900000000002</v>
      </c>
      <c r="S67" s="11">
        <v>13.406000000000001</v>
      </c>
      <c r="T67" s="11">
        <v>45.441000000000003</v>
      </c>
      <c r="U67" s="11">
        <v>1776.038</v>
      </c>
      <c r="V67" s="12">
        <v>2042.3969999999999</v>
      </c>
      <c r="W67" s="219">
        <f t="shared" si="29"/>
        <v>2.720069018029566E-3</v>
      </c>
      <c r="X67" s="6">
        <f t="shared" si="30"/>
        <v>7.3115485073840497E-2</v>
      </c>
      <c r="Y67" s="6">
        <f t="shared" si="31"/>
        <v>1.5971720235503587E-3</v>
      </c>
      <c r="Z67" s="6">
        <f t="shared" si="32"/>
        <v>3.2446322583859134E-5</v>
      </c>
      <c r="AA67" s="6">
        <f t="shared" si="33"/>
        <v>7.3115485073840497E-2</v>
      </c>
      <c r="AB67" s="6">
        <f t="shared" si="34"/>
        <v>3.8371533438309298E-2</v>
      </c>
      <c r="AC67" s="6">
        <f t="shared" si="35"/>
        <v>3.8371533438309298E-2</v>
      </c>
      <c r="AD67" s="6">
        <f t="shared" si="36"/>
        <v>1.2003296694585221E-2</v>
      </c>
      <c r="AE67" s="6">
        <f t="shared" si="37"/>
        <v>1.4272223995100449E-2</v>
      </c>
      <c r="AF67" s="25">
        <f t="shared" si="38"/>
        <v>1.4272223995100449E-2</v>
      </c>
      <c r="AG67" s="24">
        <f t="shared" si="39"/>
        <v>7.1714035755403626E-3</v>
      </c>
      <c r="AH67" s="6">
        <f t="shared" si="40"/>
        <v>8.2127498065976981E-2</v>
      </c>
      <c r="AI67" s="6">
        <f t="shared" si="41"/>
        <v>2.2440313623572032E-4</v>
      </c>
      <c r="AJ67" s="6">
        <f t="shared" si="42"/>
        <v>6.7448169085608832E-5</v>
      </c>
      <c r="AK67" s="6">
        <f t="shared" si="43"/>
        <v>8.2127498065976981E-2</v>
      </c>
      <c r="AL67" s="6">
        <f t="shared" si="44"/>
        <v>7.7874464604632864E-3</v>
      </c>
      <c r="AM67" s="6">
        <f t="shared" si="45"/>
        <v>7.7874464604632864E-3</v>
      </c>
      <c r="AN67" s="6">
        <f t="shared" si="46"/>
        <v>1.1638422995351932E-2</v>
      </c>
      <c r="AO67" s="6">
        <f t="shared" si="47"/>
        <v>1.4219804535828979E-2</v>
      </c>
      <c r="AP67" s="25">
        <f t="shared" si="48"/>
        <v>1.4219804535828979E-2</v>
      </c>
      <c r="AQ67" s="24">
        <f t="shared" si="49"/>
        <v>0.124</v>
      </c>
      <c r="AR67" s="6">
        <f t="shared" si="50"/>
        <v>0.109</v>
      </c>
      <c r="AS67" s="25">
        <f t="shared" si="51"/>
        <v>0.11700000000000001</v>
      </c>
      <c r="AT67" s="26">
        <f t="shared" si="52"/>
        <v>0.83</v>
      </c>
      <c r="AU67" s="131">
        <f t="shared" si="53"/>
        <v>0.73</v>
      </c>
      <c r="AV67" s="27">
        <f t="shared" si="54"/>
        <v>0.78</v>
      </c>
      <c r="AW67" s="223">
        <f t="shared" si="55"/>
        <v>4</v>
      </c>
      <c r="AX67" s="107">
        <f t="shared" si="56"/>
        <v>4</v>
      </c>
      <c r="AY67" s="224">
        <f t="shared" si="57"/>
        <v>4</v>
      </c>
    </row>
    <row r="68" spans="1:51" ht="13.4" customHeight="1">
      <c r="A68" s="147">
        <v>11299</v>
      </c>
      <c r="B68" s="75" t="s">
        <v>243</v>
      </c>
      <c r="C68" s="216" t="str">
        <f>Rollover!A68</f>
        <v>Lexus</v>
      </c>
      <c r="D68" s="217" t="str">
        <f>Rollover!B68</f>
        <v>RX 350 SUV FWD</v>
      </c>
      <c r="E68" s="130" t="s">
        <v>197</v>
      </c>
      <c r="F68" s="218">
        <f>Rollover!C68</f>
        <v>2021</v>
      </c>
      <c r="G68" s="10">
        <v>194.03100000000001</v>
      </c>
      <c r="H68" s="11">
        <v>0.33200000000000002</v>
      </c>
      <c r="I68" s="11">
        <v>1833.354</v>
      </c>
      <c r="J68" s="11">
        <v>265.60700000000003</v>
      </c>
      <c r="K68" s="11">
        <v>34.49</v>
      </c>
      <c r="L68" s="11">
        <v>49.652000000000001</v>
      </c>
      <c r="M68" s="11">
        <v>1925.5139999999999</v>
      </c>
      <c r="N68" s="12">
        <v>3196.7190000000001</v>
      </c>
      <c r="O68" s="10">
        <v>304.69200000000001</v>
      </c>
      <c r="P68" s="11">
        <v>0.40100000000000002</v>
      </c>
      <c r="Q68" s="11">
        <v>1188.8579999999999</v>
      </c>
      <c r="R68" s="11">
        <v>311.596</v>
      </c>
      <c r="S68" s="11">
        <v>18.48</v>
      </c>
      <c r="T68" s="11">
        <v>46.317</v>
      </c>
      <c r="U68" s="11">
        <v>1793.9570000000001</v>
      </c>
      <c r="V68" s="12">
        <v>2031.271</v>
      </c>
      <c r="W68" s="219">
        <f t="shared" si="29"/>
        <v>1.5795054292463042E-3</v>
      </c>
      <c r="X68" s="6">
        <f t="shared" si="30"/>
        <v>7.087942016141463E-2</v>
      </c>
      <c r="Y68" s="6">
        <f t="shared" si="31"/>
        <v>1.3312773098884156E-3</v>
      </c>
      <c r="Z68" s="6">
        <f t="shared" si="32"/>
        <v>3.2194479313720859E-5</v>
      </c>
      <c r="AA68" s="6">
        <f t="shared" si="33"/>
        <v>7.087942016141463E-2</v>
      </c>
      <c r="AB68" s="6">
        <f t="shared" si="34"/>
        <v>7.4531585247378407E-2</v>
      </c>
      <c r="AC68" s="6">
        <f t="shared" si="35"/>
        <v>7.4531585247378407E-2</v>
      </c>
      <c r="AD68" s="6">
        <f t="shared" si="36"/>
        <v>8.2080097187093304E-3</v>
      </c>
      <c r="AE68" s="6">
        <f t="shared" si="37"/>
        <v>1.5767910983772358E-2</v>
      </c>
      <c r="AF68" s="25">
        <f t="shared" si="38"/>
        <v>1.5767910983772358E-2</v>
      </c>
      <c r="AG68" s="24">
        <f t="shared" si="39"/>
        <v>9.5912113998648171E-3</v>
      </c>
      <c r="AH68" s="6">
        <f t="shared" si="40"/>
        <v>8.0364031399719496E-2</v>
      </c>
      <c r="AI68" s="6">
        <f t="shared" si="41"/>
        <v>1.5375821858844038E-3</v>
      </c>
      <c r="AJ68" s="6">
        <f t="shared" si="42"/>
        <v>5.6383191621020164E-5</v>
      </c>
      <c r="AK68" s="6">
        <f t="shared" si="43"/>
        <v>8.0364031399719496E-2</v>
      </c>
      <c r="AL68" s="6">
        <f t="shared" si="44"/>
        <v>1.9110427683468278E-2</v>
      </c>
      <c r="AM68" s="6">
        <f t="shared" si="45"/>
        <v>1.9110427683468278E-2</v>
      </c>
      <c r="AN68" s="6">
        <f t="shared" si="46"/>
        <v>1.1796518758939386E-2</v>
      </c>
      <c r="AO68" s="6">
        <f t="shared" si="47"/>
        <v>1.4101466749392843E-2</v>
      </c>
      <c r="AP68" s="25">
        <f t="shared" si="48"/>
        <v>1.4101466749392843E-2</v>
      </c>
      <c r="AQ68" s="24">
        <f t="shared" si="49"/>
        <v>0.155</v>
      </c>
      <c r="AR68" s="6">
        <f t="shared" si="50"/>
        <v>0.11899999999999999</v>
      </c>
      <c r="AS68" s="25">
        <f t="shared" si="51"/>
        <v>0.13700000000000001</v>
      </c>
      <c r="AT68" s="26">
        <f t="shared" si="52"/>
        <v>1.03</v>
      </c>
      <c r="AU68" s="131">
        <f t="shared" si="53"/>
        <v>0.79</v>
      </c>
      <c r="AV68" s="27">
        <f t="shared" si="54"/>
        <v>0.91</v>
      </c>
      <c r="AW68" s="223">
        <f t="shared" si="55"/>
        <v>3</v>
      </c>
      <c r="AX68" s="107">
        <f t="shared" si="56"/>
        <v>4</v>
      </c>
      <c r="AY68" s="224">
        <f t="shared" si="57"/>
        <v>4</v>
      </c>
    </row>
    <row r="69" spans="1:51" ht="13.4" customHeight="1">
      <c r="A69" s="147">
        <v>11299</v>
      </c>
      <c r="B69" s="75" t="s">
        <v>243</v>
      </c>
      <c r="C69" s="216" t="str">
        <f>Rollover!A69</f>
        <v>Lexus</v>
      </c>
      <c r="D69" s="217" t="str">
        <f>Rollover!B69</f>
        <v>RX 350 SUV AWD</v>
      </c>
      <c r="E69" s="130" t="s">
        <v>197</v>
      </c>
      <c r="F69" s="218">
        <f>Rollover!C69</f>
        <v>2021</v>
      </c>
      <c r="G69" s="10">
        <v>194.03100000000001</v>
      </c>
      <c r="H69" s="11">
        <v>0.33200000000000002</v>
      </c>
      <c r="I69" s="11">
        <v>1833.354</v>
      </c>
      <c r="J69" s="11">
        <v>265.60700000000003</v>
      </c>
      <c r="K69" s="11">
        <v>34.49</v>
      </c>
      <c r="L69" s="11">
        <v>49.652000000000001</v>
      </c>
      <c r="M69" s="11">
        <v>1925.5139999999999</v>
      </c>
      <c r="N69" s="12">
        <v>3196.7190000000001</v>
      </c>
      <c r="O69" s="10">
        <v>304.69200000000001</v>
      </c>
      <c r="P69" s="11">
        <v>0.40100000000000002</v>
      </c>
      <c r="Q69" s="11">
        <v>1188.8579999999999</v>
      </c>
      <c r="R69" s="11">
        <v>311.596</v>
      </c>
      <c r="S69" s="11">
        <v>18.48</v>
      </c>
      <c r="T69" s="11">
        <v>46.317</v>
      </c>
      <c r="U69" s="11">
        <v>1793.9570000000001</v>
      </c>
      <c r="V69" s="12">
        <v>2031.271</v>
      </c>
      <c r="W69" s="219">
        <f t="shared" si="29"/>
        <v>1.5795054292463042E-3</v>
      </c>
      <c r="X69" s="6">
        <f t="shared" si="30"/>
        <v>7.087942016141463E-2</v>
      </c>
      <c r="Y69" s="6">
        <f t="shared" si="31"/>
        <v>1.3312773098884156E-3</v>
      </c>
      <c r="Z69" s="6">
        <f t="shared" si="32"/>
        <v>3.2194479313720859E-5</v>
      </c>
      <c r="AA69" s="6">
        <f t="shared" si="33"/>
        <v>7.087942016141463E-2</v>
      </c>
      <c r="AB69" s="6">
        <f t="shared" si="34"/>
        <v>7.4531585247378407E-2</v>
      </c>
      <c r="AC69" s="6">
        <f t="shared" si="35"/>
        <v>7.4531585247378407E-2</v>
      </c>
      <c r="AD69" s="6">
        <f t="shared" si="36"/>
        <v>8.2080097187093304E-3</v>
      </c>
      <c r="AE69" s="6">
        <f t="shared" si="37"/>
        <v>1.5767910983772358E-2</v>
      </c>
      <c r="AF69" s="25">
        <f t="shared" si="38"/>
        <v>1.5767910983772358E-2</v>
      </c>
      <c r="AG69" s="24">
        <f t="shared" si="39"/>
        <v>9.5912113998648171E-3</v>
      </c>
      <c r="AH69" s="6">
        <f t="shared" si="40"/>
        <v>8.0364031399719496E-2</v>
      </c>
      <c r="AI69" s="6">
        <f t="shared" si="41"/>
        <v>1.5375821858844038E-3</v>
      </c>
      <c r="AJ69" s="6">
        <f t="shared" si="42"/>
        <v>5.6383191621020164E-5</v>
      </c>
      <c r="AK69" s="6">
        <f t="shared" si="43"/>
        <v>8.0364031399719496E-2</v>
      </c>
      <c r="AL69" s="6">
        <f t="shared" si="44"/>
        <v>1.9110427683468278E-2</v>
      </c>
      <c r="AM69" s="6">
        <f t="shared" si="45"/>
        <v>1.9110427683468278E-2</v>
      </c>
      <c r="AN69" s="6">
        <f t="shared" si="46"/>
        <v>1.1796518758939386E-2</v>
      </c>
      <c r="AO69" s="6">
        <f t="shared" si="47"/>
        <v>1.4101466749392843E-2</v>
      </c>
      <c r="AP69" s="25">
        <f t="shared" si="48"/>
        <v>1.4101466749392843E-2</v>
      </c>
      <c r="AQ69" s="24">
        <f t="shared" si="49"/>
        <v>0.155</v>
      </c>
      <c r="AR69" s="6">
        <f t="shared" si="50"/>
        <v>0.11899999999999999</v>
      </c>
      <c r="AS69" s="25">
        <f t="shared" si="51"/>
        <v>0.13700000000000001</v>
      </c>
      <c r="AT69" s="26">
        <f t="shared" si="52"/>
        <v>1.03</v>
      </c>
      <c r="AU69" s="131">
        <f t="shared" si="53"/>
        <v>0.79</v>
      </c>
      <c r="AV69" s="27">
        <f t="shared" si="54"/>
        <v>0.91</v>
      </c>
      <c r="AW69" s="223">
        <f t="shared" si="55"/>
        <v>3</v>
      </c>
      <c r="AX69" s="107">
        <f t="shared" si="56"/>
        <v>4</v>
      </c>
      <c r="AY69" s="224">
        <f t="shared" si="57"/>
        <v>4</v>
      </c>
    </row>
    <row r="70" spans="1:51" ht="13.4" customHeight="1">
      <c r="A70" s="225">
        <v>11299</v>
      </c>
      <c r="B70" s="75" t="s">
        <v>243</v>
      </c>
      <c r="C70" s="227" t="str">
        <f>Rollover!A70</f>
        <v>Lexus</v>
      </c>
      <c r="D70" s="226" t="str">
        <f>Rollover!B70</f>
        <v>RX 350L SUV FWD</v>
      </c>
      <c r="E70" s="130" t="s">
        <v>197</v>
      </c>
      <c r="F70" s="218">
        <f>Rollover!C70</f>
        <v>2021</v>
      </c>
      <c r="G70" s="10">
        <v>194.03100000000001</v>
      </c>
      <c r="H70" s="11">
        <v>0.33200000000000002</v>
      </c>
      <c r="I70" s="11">
        <v>1833.354</v>
      </c>
      <c r="J70" s="11">
        <v>265.60700000000003</v>
      </c>
      <c r="K70" s="11">
        <v>34.49</v>
      </c>
      <c r="L70" s="11">
        <v>49.652000000000001</v>
      </c>
      <c r="M70" s="11">
        <v>1925.5139999999999</v>
      </c>
      <c r="N70" s="12">
        <v>3196.7190000000001</v>
      </c>
      <c r="O70" s="10">
        <v>304.69200000000001</v>
      </c>
      <c r="P70" s="11">
        <v>0.40100000000000002</v>
      </c>
      <c r="Q70" s="11">
        <v>1188.8579999999999</v>
      </c>
      <c r="R70" s="11">
        <v>311.596</v>
      </c>
      <c r="S70" s="11">
        <v>18.48</v>
      </c>
      <c r="T70" s="11">
        <v>46.317</v>
      </c>
      <c r="U70" s="11">
        <v>1793.9570000000001</v>
      </c>
      <c r="V70" s="12">
        <v>2031.271</v>
      </c>
      <c r="W70" s="219">
        <f t="shared" si="29"/>
        <v>1.5795054292463042E-3</v>
      </c>
      <c r="X70" s="6">
        <f t="shared" si="30"/>
        <v>7.087942016141463E-2</v>
      </c>
      <c r="Y70" s="6">
        <f t="shared" si="31"/>
        <v>1.3312773098884156E-3</v>
      </c>
      <c r="Z70" s="6">
        <f t="shared" si="32"/>
        <v>3.2194479313720859E-5</v>
      </c>
      <c r="AA70" s="6">
        <f t="shared" si="33"/>
        <v>7.087942016141463E-2</v>
      </c>
      <c r="AB70" s="6">
        <f t="shared" si="34"/>
        <v>7.4531585247378407E-2</v>
      </c>
      <c r="AC70" s="6">
        <f t="shared" si="35"/>
        <v>7.4531585247378407E-2</v>
      </c>
      <c r="AD70" s="6">
        <f t="shared" si="36"/>
        <v>8.2080097187093304E-3</v>
      </c>
      <c r="AE70" s="6">
        <f t="shared" si="37"/>
        <v>1.5767910983772358E-2</v>
      </c>
      <c r="AF70" s="25">
        <f t="shared" si="38"/>
        <v>1.5767910983772358E-2</v>
      </c>
      <c r="AG70" s="24">
        <f t="shared" si="39"/>
        <v>9.5912113998648171E-3</v>
      </c>
      <c r="AH70" s="6">
        <f t="shared" si="40"/>
        <v>8.0364031399719496E-2</v>
      </c>
      <c r="AI70" s="6">
        <f t="shared" si="41"/>
        <v>1.5375821858844038E-3</v>
      </c>
      <c r="AJ70" s="6">
        <f t="shared" si="42"/>
        <v>5.6383191621020164E-5</v>
      </c>
      <c r="AK70" s="6">
        <f t="shared" si="43"/>
        <v>8.0364031399719496E-2</v>
      </c>
      <c r="AL70" s="6">
        <f t="shared" si="44"/>
        <v>1.9110427683468278E-2</v>
      </c>
      <c r="AM70" s="6">
        <f t="shared" si="45"/>
        <v>1.9110427683468278E-2</v>
      </c>
      <c r="AN70" s="6">
        <f t="shared" si="46"/>
        <v>1.1796518758939386E-2</v>
      </c>
      <c r="AO70" s="6">
        <f t="shared" si="47"/>
        <v>1.4101466749392843E-2</v>
      </c>
      <c r="AP70" s="25">
        <f t="shared" si="48"/>
        <v>1.4101466749392843E-2</v>
      </c>
      <c r="AQ70" s="24">
        <f t="shared" si="49"/>
        <v>0.155</v>
      </c>
      <c r="AR70" s="6">
        <f t="shared" si="50"/>
        <v>0.11899999999999999</v>
      </c>
      <c r="AS70" s="25">
        <f t="shared" si="51"/>
        <v>0.13700000000000001</v>
      </c>
      <c r="AT70" s="26">
        <f t="shared" si="52"/>
        <v>1.03</v>
      </c>
      <c r="AU70" s="131">
        <f t="shared" si="53"/>
        <v>0.79</v>
      </c>
      <c r="AV70" s="27">
        <f t="shared" si="54"/>
        <v>0.91</v>
      </c>
      <c r="AW70" s="223">
        <f t="shared" si="55"/>
        <v>3</v>
      </c>
      <c r="AX70" s="107">
        <f t="shared" si="56"/>
        <v>4</v>
      </c>
      <c r="AY70" s="224">
        <f t="shared" si="57"/>
        <v>4</v>
      </c>
    </row>
    <row r="71" spans="1:51" ht="13.4" customHeight="1">
      <c r="A71" s="74">
        <v>11299</v>
      </c>
      <c r="B71" s="75" t="s">
        <v>243</v>
      </c>
      <c r="C71" s="227" t="str">
        <f>Rollover!A71</f>
        <v>Lexus</v>
      </c>
      <c r="D71" s="226" t="str">
        <f>Rollover!B71</f>
        <v>RX 350L SUV AWD</v>
      </c>
      <c r="E71" s="130" t="s">
        <v>197</v>
      </c>
      <c r="F71" s="218">
        <f>Rollover!C71</f>
        <v>2021</v>
      </c>
      <c r="G71" s="10">
        <v>194.03100000000001</v>
      </c>
      <c r="H71" s="11">
        <v>0.33200000000000002</v>
      </c>
      <c r="I71" s="11">
        <v>1833.354</v>
      </c>
      <c r="J71" s="11">
        <v>265.60700000000003</v>
      </c>
      <c r="K71" s="11">
        <v>34.49</v>
      </c>
      <c r="L71" s="11">
        <v>49.652000000000001</v>
      </c>
      <c r="M71" s="11">
        <v>1925.5139999999999</v>
      </c>
      <c r="N71" s="12">
        <v>3196.7190000000001</v>
      </c>
      <c r="O71" s="10">
        <v>304.69200000000001</v>
      </c>
      <c r="P71" s="11">
        <v>0.40100000000000002</v>
      </c>
      <c r="Q71" s="11">
        <v>1188.8579999999999</v>
      </c>
      <c r="R71" s="11">
        <v>311.596</v>
      </c>
      <c r="S71" s="11">
        <v>18.48</v>
      </c>
      <c r="T71" s="11">
        <v>46.317</v>
      </c>
      <c r="U71" s="11">
        <v>1793.9570000000001</v>
      </c>
      <c r="V71" s="12">
        <v>2031.271</v>
      </c>
      <c r="W71" s="219">
        <f t="shared" si="29"/>
        <v>1.5795054292463042E-3</v>
      </c>
      <c r="X71" s="6">
        <f t="shared" si="30"/>
        <v>7.087942016141463E-2</v>
      </c>
      <c r="Y71" s="6">
        <f t="shared" si="31"/>
        <v>1.3312773098884156E-3</v>
      </c>
      <c r="Z71" s="6">
        <f t="shared" si="32"/>
        <v>3.2194479313720859E-5</v>
      </c>
      <c r="AA71" s="6">
        <f t="shared" si="33"/>
        <v>7.087942016141463E-2</v>
      </c>
      <c r="AB71" s="6">
        <f t="shared" si="34"/>
        <v>7.4531585247378407E-2</v>
      </c>
      <c r="AC71" s="6">
        <f t="shared" si="35"/>
        <v>7.4531585247378407E-2</v>
      </c>
      <c r="AD71" s="6">
        <f t="shared" si="36"/>
        <v>8.2080097187093304E-3</v>
      </c>
      <c r="AE71" s="6">
        <f t="shared" si="37"/>
        <v>1.5767910983772358E-2</v>
      </c>
      <c r="AF71" s="25">
        <f t="shared" si="38"/>
        <v>1.5767910983772358E-2</v>
      </c>
      <c r="AG71" s="24">
        <f t="shared" si="39"/>
        <v>9.5912113998648171E-3</v>
      </c>
      <c r="AH71" s="6">
        <f t="shared" si="40"/>
        <v>8.0364031399719496E-2</v>
      </c>
      <c r="AI71" s="6">
        <f t="shared" si="41"/>
        <v>1.5375821858844038E-3</v>
      </c>
      <c r="AJ71" s="6">
        <f t="shared" si="42"/>
        <v>5.6383191621020164E-5</v>
      </c>
      <c r="AK71" s="6">
        <f t="shared" si="43"/>
        <v>8.0364031399719496E-2</v>
      </c>
      <c r="AL71" s="6">
        <f t="shared" si="44"/>
        <v>1.9110427683468278E-2</v>
      </c>
      <c r="AM71" s="6">
        <f t="shared" si="45"/>
        <v>1.9110427683468278E-2</v>
      </c>
      <c r="AN71" s="6">
        <f t="shared" si="46"/>
        <v>1.1796518758939386E-2</v>
      </c>
      <c r="AO71" s="6">
        <f t="shared" si="47"/>
        <v>1.4101466749392843E-2</v>
      </c>
      <c r="AP71" s="25">
        <f t="shared" si="48"/>
        <v>1.4101466749392843E-2</v>
      </c>
      <c r="AQ71" s="24">
        <f t="shared" si="49"/>
        <v>0.155</v>
      </c>
      <c r="AR71" s="6">
        <f t="shared" si="50"/>
        <v>0.11899999999999999</v>
      </c>
      <c r="AS71" s="25">
        <f t="shared" si="51"/>
        <v>0.13700000000000001</v>
      </c>
      <c r="AT71" s="26">
        <f t="shared" si="52"/>
        <v>1.03</v>
      </c>
      <c r="AU71" s="131">
        <f t="shared" si="53"/>
        <v>0.79</v>
      </c>
      <c r="AV71" s="27">
        <f t="shared" si="54"/>
        <v>0.91</v>
      </c>
      <c r="AW71" s="223">
        <f t="shared" si="55"/>
        <v>3</v>
      </c>
      <c r="AX71" s="107">
        <f t="shared" si="56"/>
        <v>4</v>
      </c>
      <c r="AY71" s="224">
        <f t="shared" si="57"/>
        <v>4</v>
      </c>
    </row>
    <row r="72" spans="1:51" ht="13.4" customHeight="1">
      <c r="A72" s="74">
        <v>11299</v>
      </c>
      <c r="B72" s="75" t="s">
        <v>243</v>
      </c>
      <c r="C72" s="227" t="str">
        <f>Rollover!A72</f>
        <v>Lexus</v>
      </c>
      <c r="D72" s="226" t="str">
        <f>Rollover!B72</f>
        <v>RX 450h SUV AWD</v>
      </c>
      <c r="E72" s="130" t="s">
        <v>197</v>
      </c>
      <c r="F72" s="218">
        <f>Rollover!C72</f>
        <v>2021</v>
      </c>
      <c r="G72" s="10">
        <v>194.03100000000001</v>
      </c>
      <c r="H72" s="11">
        <v>0.33200000000000002</v>
      </c>
      <c r="I72" s="11">
        <v>1833.354</v>
      </c>
      <c r="J72" s="11">
        <v>265.60700000000003</v>
      </c>
      <c r="K72" s="11">
        <v>34.49</v>
      </c>
      <c r="L72" s="11">
        <v>49.652000000000001</v>
      </c>
      <c r="M72" s="11">
        <v>1925.5139999999999</v>
      </c>
      <c r="N72" s="12">
        <v>3196.7190000000001</v>
      </c>
      <c r="O72" s="10">
        <v>304.69200000000001</v>
      </c>
      <c r="P72" s="11">
        <v>0.40100000000000002</v>
      </c>
      <c r="Q72" s="11">
        <v>1188.8579999999999</v>
      </c>
      <c r="R72" s="11">
        <v>311.596</v>
      </c>
      <c r="S72" s="11">
        <v>18.48</v>
      </c>
      <c r="T72" s="11">
        <v>46.317</v>
      </c>
      <c r="U72" s="11">
        <v>1793.9570000000001</v>
      </c>
      <c r="V72" s="12">
        <v>2031.271</v>
      </c>
      <c r="W72" s="219">
        <f t="shared" si="29"/>
        <v>1.5795054292463042E-3</v>
      </c>
      <c r="X72" s="6">
        <f t="shared" si="30"/>
        <v>7.087942016141463E-2</v>
      </c>
      <c r="Y72" s="6">
        <f t="shared" si="31"/>
        <v>1.3312773098884156E-3</v>
      </c>
      <c r="Z72" s="6">
        <f t="shared" si="32"/>
        <v>3.2194479313720859E-5</v>
      </c>
      <c r="AA72" s="6">
        <f t="shared" si="33"/>
        <v>7.087942016141463E-2</v>
      </c>
      <c r="AB72" s="6">
        <f t="shared" si="34"/>
        <v>7.4531585247378407E-2</v>
      </c>
      <c r="AC72" s="6">
        <f t="shared" si="35"/>
        <v>7.4531585247378407E-2</v>
      </c>
      <c r="AD72" s="6">
        <f t="shared" si="36"/>
        <v>8.2080097187093304E-3</v>
      </c>
      <c r="AE72" s="6">
        <f t="shared" si="37"/>
        <v>1.5767910983772358E-2</v>
      </c>
      <c r="AF72" s="25">
        <f t="shared" si="38"/>
        <v>1.5767910983772358E-2</v>
      </c>
      <c r="AG72" s="24">
        <f t="shared" si="39"/>
        <v>9.5912113998648171E-3</v>
      </c>
      <c r="AH72" s="6">
        <f t="shared" si="40"/>
        <v>8.0364031399719496E-2</v>
      </c>
      <c r="AI72" s="6">
        <f t="shared" si="41"/>
        <v>1.5375821858844038E-3</v>
      </c>
      <c r="AJ72" s="6">
        <f t="shared" si="42"/>
        <v>5.6383191621020164E-5</v>
      </c>
      <c r="AK72" s="6">
        <f t="shared" si="43"/>
        <v>8.0364031399719496E-2</v>
      </c>
      <c r="AL72" s="6">
        <f t="shared" si="44"/>
        <v>1.9110427683468278E-2</v>
      </c>
      <c r="AM72" s="6">
        <f t="shared" si="45"/>
        <v>1.9110427683468278E-2</v>
      </c>
      <c r="AN72" s="6">
        <f t="shared" si="46"/>
        <v>1.1796518758939386E-2</v>
      </c>
      <c r="AO72" s="6">
        <f t="shared" si="47"/>
        <v>1.4101466749392843E-2</v>
      </c>
      <c r="AP72" s="25">
        <f t="shared" si="48"/>
        <v>1.4101466749392843E-2</v>
      </c>
      <c r="AQ72" s="24">
        <f t="shared" si="49"/>
        <v>0.155</v>
      </c>
      <c r="AR72" s="6">
        <f t="shared" si="50"/>
        <v>0.11899999999999999</v>
      </c>
      <c r="AS72" s="25">
        <f t="shared" si="51"/>
        <v>0.13700000000000001</v>
      </c>
      <c r="AT72" s="26">
        <f t="shared" si="52"/>
        <v>1.03</v>
      </c>
      <c r="AU72" s="131">
        <f t="shared" si="53"/>
        <v>0.79</v>
      </c>
      <c r="AV72" s="27">
        <f t="shared" si="54"/>
        <v>0.91</v>
      </c>
      <c r="AW72" s="223">
        <f t="shared" si="55"/>
        <v>3</v>
      </c>
      <c r="AX72" s="107">
        <f t="shared" si="56"/>
        <v>4</v>
      </c>
      <c r="AY72" s="224">
        <f t="shared" si="57"/>
        <v>4</v>
      </c>
    </row>
    <row r="73" spans="1:51" ht="13.4" customHeight="1">
      <c r="A73" s="74">
        <v>11299</v>
      </c>
      <c r="B73" s="75" t="s">
        <v>243</v>
      </c>
      <c r="C73" s="227" t="str">
        <f>Rollover!A73</f>
        <v>Lexus</v>
      </c>
      <c r="D73" s="226" t="str">
        <f>Rollover!B73</f>
        <v>RX 450hL SUV AWD</v>
      </c>
      <c r="E73" s="130" t="s">
        <v>197</v>
      </c>
      <c r="F73" s="218">
        <f>Rollover!C73</f>
        <v>2021</v>
      </c>
      <c r="G73" s="10">
        <v>194.03100000000001</v>
      </c>
      <c r="H73" s="11">
        <v>0.33200000000000002</v>
      </c>
      <c r="I73" s="11">
        <v>1833.354</v>
      </c>
      <c r="J73" s="11">
        <v>265.60700000000003</v>
      </c>
      <c r="K73" s="11">
        <v>34.49</v>
      </c>
      <c r="L73" s="11">
        <v>49.652000000000001</v>
      </c>
      <c r="M73" s="11">
        <v>1925.5139999999999</v>
      </c>
      <c r="N73" s="12">
        <v>3196.7190000000001</v>
      </c>
      <c r="O73" s="10">
        <v>304.69200000000001</v>
      </c>
      <c r="P73" s="11">
        <v>0.40100000000000002</v>
      </c>
      <c r="Q73" s="11">
        <v>1188.8579999999999</v>
      </c>
      <c r="R73" s="11">
        <v>311.596</v>
      </c>
      <c r="S73" s="11">
        <v>18.48</v>
      </c>
      <c r="T73" s="11">
        <v>46.317</v>
      </c>
      <c r="U73" s="11">
        <v>1793.9570000000001</v>
      </c>
      <c r="V73" s="12">
        <v>2031.271</v>
      </c>
      <c r="W73" s="219">
        <f t="shared" si="29"/>
        <v>1.5795054292463042E-3</v>
      </c>
      <c r="X73" s="6">
        <f t="shared" si="30"/>
        <v>7.087942016141463E-2</v>
      </c>
      <c r="Y73" s="6">
        <f t="shared" si="31"/>
        <v>1.3312773098884156E-3</v>
      </c>
      <c r="Z73" s="6">
        <f t="shared" si="32"/>
        <v>3.2194479313720859E-5</v>
      </c>
      <c r="AA73" s="6">
        <f t="shared" si="33"/>
        <v>7.087942016141463E-2</v>
      </c>
      <c r="AB73" s="6">
        <f t="shared" si="34"/>
        <v>7.4531585247378407E-2</v>
      </c>
      <c r="AC73" s="6">
        <f t="shared" si="35"/>
        <v>7.4531585247378407E-2</v>
      </c>
      <c r="AD73" s="6">
        <f t="shared" si="36"/>
        <v>8.2080097187093304E-3</v>
      </c>
      <c r="AE73" s="6">
        <f t="shared" si="37"/>
        <v>1.5767910983772358E-2</v>
      </c>
      <c r="AF73" s="25">
        <f t="shared" si="38"/>
        <v>1.5767910983772358E-2</v>
      </c>
      <c r="AG73" s="24">
        <f t="shared" si="39"/>
        <v>9.5912113998648171E-3</v>
      </c>
      <c r="AH73" s="6">
        <f t="shared" si="40"/>
        <v>8.0364031399719496E-2</v>
      </c>
      <c r="AI73" s="6">
        <f t="shared" si="41"/>
        <v>1.5375821858844038E-3</v>
      </c>
      <c r="AJ73" s="6">
        <f t="shared" si="42"/>
        <v>5.6383191621020164E-5</v>
      </c>
      <c r="AK73" s="6">
        <f t="shared" si="43"/>
        <v>8.0364031399719496E-2</v>
      </c>
      <c r="AL73" s="6">
        <f t="shared" si="44"/>
        <v>1.9110427683468278E-2</v>
      </c>
      <c r="AM73" s="6">
        <f t="shared" si="45"/>
        <v>1.9110427683468278E-2</v>
      </c>
      <c r="AN73" s="6">
        <f t="shared" si="46"/>
        <v>1.1796518758939386E-2</v>
      </c>
      <c r="AO73" s="6">
        <f t="shared" si="47"/>
        <v>1.4101466749392843E-2</v>
      </c>
      <c r="AP73" s="25">
        <f t="shared" si="48"/>
        <v>1.4101466749392843E-2</v>
      </c>
      <c r="AQ73" s="24">
        <f t="shared" si="49"/>
        <v>0.155</v>
      </c>
      <c r="AR73" s="6">
        <f t="shared" si="50"/>
        <v>0.11899999999999999</v>
      </c>
      <c r="AS73" s="25">
        <f t="shared" si="51"/>
        <v>0.13700000000000001</v>
      </c>
      <c r="AT73" s="26">
        <f t="shared" si="52"/>
        <v>1.03</v>
      </c>
      <c r="AU73" s="131">
        <f t="shared" si="53"/>
        <v>0.79</v>
      </c>
      <c r="AV73" s="27">
        <f t="shared" si="54"/>
        <v>0.91</v>
      </c>
      <c r="AW73" s="223">
        <f t="shared" si="55"/>
        <v>3</v>
      </c>
      <c r="AX73" s="107">
        <f t="shared" si="56"/>
        <v>4</v>
      </c>
      <c r="AY73" s="224">
        <f t="shared" si="57"/>
        <v>4</v>
      </c>
    </row>
    <row r="74" spans="1:51" ht="13.4" customHeight="1">
      <c r="A74" s="74">
        <v>9248</v>
      </c>
      <c r="B74" s="74" t="s">
        <v>208</v>
      </c>
      <c r="C74" s="216" t="str">
        <f>Rollover!A74</f>
        <v>Mercedes-Benz</v>
      </c>
      <c r="D74" s="217" t="str">
        <f>Rollover!B74</f>
        <v>C-Class 4DR RWD</v>
      </c>
      <c r="E74" s="130"/>
      <c r="F74" s="218">
        <f>Rollover!C74</f>
        <v>2021</v>
      </c>
      <c r="G74" s="10">
        <v>138.18</v>
      </c>
      <c r="H74" s="11">
        <v>0.24299999999999999</v>
      </c>
      <c r="I74" s="11">
        <v>902.26499999999999</v>
      </c>
      <c r="J74" s="11">
        <v>274.452</v>
      </c>
      <c r="K74" s="11">
        <v>18.347999999999999</v>
      </c>
      <c r="L74" s="11">
        <v>43.555999999999997</v>
      </c>
      <c r="M74" s="11">
        <v>1874.23</v>
      </c>
      <c r="N74" s="12">
        <v>1998.751</v>
      </c>
      <c r="O74" s="10">
        <v>246.18600000000001</v>
      </c>
      <c r="P74" s="11">
        <v>0.59699999999999998</v>
      </c>
      <c r="Q74" s="11">
        <v>652.11199999999997</v>
      </c>
      <c r="R74" s="11">
        <v>973.48</v>
      </c>
      <c r="S74" s="11">
        <v>15.746</v>
      </c>
      <c r="T74" s="11">
        <v>49.423999999999999</v>
      </c>
      <c r="U74" s="11">
        <v>1384.414</v>
      </c>
      <c r="V74" s="12">
        <v>715.57299999999998</v>
      </c>
      <c r="W74" s="219">
        <f t="shared" si="29"/>
        <v>3.2413744433821765E-4</v>
      </c>
      <c r="X74" s="6">
        <f t="shared" si="30"/>
        <v>6.0172461005973218E-2</v>
      </c>
      <c r="Y74" s="6">
        <f t="shared" si="31"/>
        <v>1.460200443360641E-4</v>
      </c>
      <c r="Z74" s="6">
        <f t="shared" si="32"/>
        <v>3.2877915780503131E-5</v>
      </c>
      <c r="AA74" s="6">
        <f t="shared" si="33"/>
        <v>6.0172461005973218E-2</v>
      </c>
      <c r="AB74" s="6">
        <f t="shared" si="34"/>
        <v>1.0496349535506726E-2</v>
      </c>
      <c r="AC74" s="6">
        <f t="shared" si="35"/>
        <v>1.0496349535506726E-2</v>
      </c>
      <c r="AD74" s="6">
        <f t="shared" si="36"/>
        <v>7.9939032800908135E-3</v>
      </c>
      <c r="AE74" s="6">
        <f t="shared" si="37"/>
        <v>8.5236623525664339E-3</v>
      </c>
      <c r="AF74" s="25">
        <f t="shared" si="38"/>
        <v>8.5236623525664339E-3</v>
      </c>
      <c r="AG74" s="24">
        <f t="shared" si="39"/>
        <v>4.2679664838169585E-3</v>
      </c>
      <c r="AH74" s="6">
        <f t="shared" si="40"/>
        <v>0.11389823789069334</v>
      </c>
      <c r="AI74" s="6">
        <f t="shared" si="41"/>
        <v>2.0352101273565817E-4</v>
      </c>
      <c r="AJ74" s="6">
        <f t="shared" si="42"/>
        <v>6.8324033843681828E-4</v>
      </c>
      <c r="AK74" s="6">
        <f t="shared" si="43"/>
        <v>0.11389823789069334</v>
      </c>
      <c r="AL74" s="6">
        <f t="shared" si="44"/>
        <v>1.2026582568156774E-2</v>
      </c>
      <c r="AM74" s="6">
        <f t="shared" si="45"/>
        <v>1.2026582568156774E-2</v>
      </c>
      <c r="AN74" s="6">
        <f t="shared" si="46"/>
        <v>8.6619564608501048E-3</v>
      </c>
      <c r="AO74" s="6">
        <f t="shared" si="47"/>
        <v>5.2216581724451473E-3</v>
      </c>
      <c r="AP74" s="25">
        <f t="shared" si="48"/>
        <v>8.6619564608501048E-3</v>
      </c>
      <c r="AQ74" s="24">
        <f t="shared" si="49"/>
        <v>7.8E-2</v>
      </c>
      <c r="AR74" s="6">
        <f t="shared" si="50"/>
        <v>0.13600000000000001</v>
      </c>
      <c r="AS74" s="25">
        <f t="shared" si="51"/>
        <v>0.107</v>
      </c>
      <c r="AT74" s="26">
        <f t="shared" si="52"/>
        <v>0.52</v>
      </c>
      <c r="AU74" s="131">
        <f t="shared" si="53"/>
        <v>0.91</v>
      </c>
      <c r="AV74" s="27">
        <f t="shared" si="54"/>
        <v>0.71</v>
      </c>
      <c r="AW74" s="223">
        <f t="shared" si="55"/>
        <v>5</v>
      </c>
      <c r="AX74" s="107">
        <f t="shared" si="56"/>
        <v>4</v>
      </c>
      <c r="AY74" s="224">
        <f t="shared" si="57"/>
        <v>4</v>
      </c>
    </row>
    <row r="75" spans="1:51" ht="13.4" customHeight="1">
      <c r="A75" s="74">
        <v>9248</v>
      </c>
      <c r="B75" s="74" t="s">
        <v>208</v>
      </c>
      <c r="C75" s="216" t="str">
        <f>Rollover!A75</f>
        <v>Mercedes-Benz</v>
      </c>
      <c r="D75" s="217" t="str">
        <f>Rollover!B75</f>
        <v>C-Class 4DR 4WD</v>
      </c>
      <c r="E75" s="130"/>
      <c r="F75" s="218">
        <f>Rollover!C75</f>
        <v>2021</v>
      </c>
      <c r="G75" s="10">
        <v>138.18</v>
      </c>
      <c r="H75" s="11">
        <v>0.24299999999999999</v>
      </c>
      <c r="I75" s="11">
        <v>902.26499999999999</v>
      </c>
      <c r="J75" s="11">
        <v>274.452</v>
      </c>
      <c r="K75" s="11">
        <v>18.347999999999999</v>
      </c>
      <c r="L75" s="11">
        <v>43.555999999999997</v>
      </c>
      <c r="M75" s="11">
        <v>1874.23</v>
      </c>
      <c r="N75" s="12">
        <v>1998.751</v>
      </c>
      <c r="O75" s="10">
        <v>246.18600000000001</v>
      </c>
      <c r="P75" s="11">
        <v>0.59699999999999998</v>
      </c>
      <c r="Q75" s="11">
        <v>652.11199999999997</v>
      </c>
      <c r="R75" s="11">
        <v>973.48</v>
      </c>
      <c r="S75" s="11">
        <v>15.746</v>
      </c>
      <c r="T75" s="11">
        <v>49.423999999999999</v>
      </c>
      <c r="U75" s="11">
        <v>1384.414</v>
      </c>
      <c r="V75" s="12">
        <v>715.57299999999998</v>
      </c>
      <c r="W75" s="219">
        <f t="shared" si="29"/>
        <v>3.2413744433821765E-4</v>
      </c>
      <c r="X75" s="6">
        <f t="shared" si="30"/>
        <v>6.0172461005973218E-2</v>
      </c>
      <c r="Y75" s="6">
        <f t="shared" si="31"/>
        <v>1.460200443360641E-4</v>
      </c>
      <c r="Z75" s="6">
        <f t="shared" si="32"/>
        <v>3.2877915780503131E-5</v>
      </c>
      <c r="AA75" s="6">
        <f t="shared" si="33"/>
        <v>6.0172461005973218E-2</v>
      </c>
      <c r="AB75" s="6">
        <f t="shared" si="34"/>
        <v>1.0496349535506726E-2</v>
      </c>
      <c r="AC75" s="6">
        <f t="shared" si="35"/>
        <v>1.0496349535506726E-2</v>
      </c>
      <c r="AD75" s="6">
        <f t="shared" si="36"/>
        <v>7.9939032800908135E-3</v>
      </c>
      <c r="AE75" s="6">
        <f t="shared" si="37"/>
        <v>8.5236623525664339E-3</v>
      </c>
      <c r="AF75" s="25">
        <f t="shared" si="38"/>
        <v>8.5236623525664339E-3</v>
      </c>
      <c r="AG75" s="24">
        <f t="shared" si="39"/>
        <v>4.2679664838169585E-3</v>
      </c>
      <c r="AH75" s="6">
        <f t="shared" si="40"/>
        <v>0.11389823789069334</v>
      </c>
      <c r="AI75" s="6">
        <f t="shared" si="41"/>
        <v>2.0352101273565817E-4</v>
      </c>
      <c r="AJ75" s="6">
        <f t="shared" si="42"/>
        <v>6.8324033843681828E-4</v>
      </c>
      <c r="AK75" s="6">
        <f t="shared" si="43"/>
        <v>0.11389823789069334</v>
      </c>
      <c r="AL75" s="6">
        <f t="shared" si="44"/>
        <v>1.2026582568156774E-2</v>
      </c>
      <c r="AM75" s="6">
        <f t="shared" si="45"/>
        <v>1.2026582568156774E-2</v>
      </c>
      <c r="AN75" s="6">
        <f t="shared" si="46"/>
        <v>8.6619564608501048E-3</v>
      </c>
      <c r="AO75" s="6">
        <f t="shared" si="47"/>
        <v>5.2216581724451473E-3</v>
      </c>
      <c r="AP75" s="25">
        <f t="shared" si="48"/>
        <v>8.6619564608501048E-3</v>
      </c>
      <c r="AQ75" s="24">
        <f t="shared" si="49"/>
        <v>7.8E-2</v>
      </c>
      <c r="AR75" s="6">
        <f t="shared" si="50"/>
        <v>0.13600000000000001</v>
      </c>
      <c r="AS75" s="25">
        <f t="shared" si="51"/>
        <v>0.107</v>
      </c>
      <c r="AT75" s="26">
        <f t="shared" si="52"/>
        <v>0.52</v>
      </c>
      <c r="AU75" s="131">
        <f t="shared" si="53"/>
        <v>0.91</v>
      </c>
      <c r="AV75" s="27">
        <f t="shared" si="54"/>
        <v>0.71</v>
      </c>
      <c r="AW75" s="223">
        <f t="shared" si="55"/>
        <v>5</v>
      </c>
      <c r="AX75" s="107">
        <f t="shared" si="56"/>
        <v>4</v>
      </c>
      <c r="AY75" s="224">
        <f t="shared" si="57"/>
        <v>4</v>
      </c>
    </row>
    <row r="76" spans="1:51" ht="13.4" customHeight="1">
      <c r="A76" s="147">
        <v>11296</v>
      </c>
      <c r="B76" s="75" t="s">
        <v>242</v>
      </c>
      <c r="C76" s="216" t="str">
        <f>Rollover!A76</f>
        <v>Mercedes-Benz</v>
      </c>
      <c r="D76" s="217" t="str">
        <f>Rollover!B76</f>
        <v>E-Class 4DR RWD</v>
      </c>
      <c r="E76" s="133" t="s">
        <v>92</v>
      </c>
      <c r="F76" s="218">
        <f>Rollover!C76</f>
        <v>2021</v>
      </c>
      <c r="G76" s="18">
        <v>190.43100000000001</v>
      </c>
      <c r="H76" s="19">
        <v>0.30199999999999999</v>
      </c>
      <c r="I76" s="19">
        <v>827.81100000000004</v>
      </c>
      <c r="J76" s="19">
        <v>91.884</v>
      </c>
      <c r="K76" s="19">
        <v>25.927</v>
      </c>
      <c r="L76" s="19">
        <v>42.018000000000001</v>
      </c>
      <c r="M76" s="19">
        <v>1721.633</v>
      </c>
      <c r="N76" s="20">
        <v>2139.0430000000001</v>
      </c>
      <c r="O76" s="18">
        <v>204.39099999999999</v>
      </c>
      <c r="P76" s="19">
        <v>0.29399999999999998</v>
      </c>
      <c r="Q76" s="19">
        <v>535.05899999999997</v>
      </c>
      <c r="R76" s="19">
        <v>503.57799999999997</v>
      </c>
      <c r="S76" s="19">
        <v>10.904</v>
      </c>
      <c r="T76" s="19">
        <v>44.42</v>
      </c>
      <c r="U76" s="19">
        <v>1145.0509999999999</v>
      </c>
      <c r="V76" s="20">
        <v>1369.5840000000001</v>
      </c>
      <c r="W76" s="219">
        <f t="shared" si="29"/>
        <v>1.4547811144128102E-3</v>
      </c>
      <c r="X76" s="6">
        <f t="shared" si="30"/>
        <v>6.7086953960828088E-2</v>
      </c>
      <c r="Y76" s="6">
        <f t="shared" si="31"/>
        <v>1.2235654945333125E-4</v>
      </c>
      <c r="Z76" s="6">
        <f t="shared" si="32"/>
        <v>2.1310794895550137E-5</v>
      </c>
      <c r="AA76" s="6">
        <f t="shared" si="33"/>
        <v>6.7086953960828088E-2</v>
      </c>
      <c r="AB76" s="6">
        <f t="shared" si="34"/>
        <v>2.9058448809324393E-2</v>
      </c>
      <c r="AC76" s="6">
        <f t="shared" si="35"/>
        <v>2.9058448809324393E-2</v>
      </c>
      <c r="AD76" s="6">
        <f t="shared" si="36"/>
        <v>7.3890509309432065E-3</v>
      </c>
      <c r="AE76" s="6">
        <f t="shared" si="37"/>
        <v>9.1623022775866141E-3</v>
      </c>
      <c r="AF76" s="25">
        <f t="shared" si="38"/>
        <v>9.1623022775866141E-3</v>
      </c>
      <c r="AG76" s="24">
        <f t="shared" si="39"/>
        <v>1.9787426655660987E-3</v>
      </c>
      <c r="AH76" s="6">
        <f t="shared" si="40"/>
        <v>6.6107890821395843E-2</v>
      </c>
      <c r="AI76" s="6">
        <f t="shared" si="41"/>
        <v>1.3091549829668552E-4</v>
      </c>
      <c r="AJ76" s="6">
        <f t="shared" si="42"/>
        <v>1.1626631106875408E-4</v>
      </c>
      <c r="AK76" s="6">
        <f t="shared" si="43"/>
        <v>6.6107890821395843E-2</v>
      </c>
      <c r="AL76" s="6">
        <f t="shared" si="44"/>
        <v>4.6545550534722764E-3</v>
      </c>
      <c r="AM76" s="6">
        <f t="shared" si="45"/>
        <v>4.6545550534722764E-3</v>
      </c>
      <c r="AN76" s="6">
        <f t="shared" si="46"/>
        <v>7.2283804297778864E-3</v>
      </c>
      <c r="AO76" s="6">
        <f t="shared" si="47"/>
        <v>8.5654696548316811E-3</v>
      </c>
      <c r="AP76" s="25">
        <f t="shared" si="48"/>
        <v>8.5654696548316811E-3</v>
      </c>
      <c r="AQ76" s="24">
        <f t="shared" si="49"/>
        <v>0.104</v>
      </c>
      <c r="AR76" s="6">
        <f t="shared" si="50"/>
        <v>0.08</v>
      </c>
      <c r="AS76" s="25">
        <f t="shared" si="51"/>
        <v>9.1999999999999998E-2</v>
      </c>
      <c r="AT76" s="26">
        <f t="shared" si="52"/>
        <v>0.69</v>
      </c>
      <c r="AU76" s="131">
        <f t="shared" si="53"/>
        <v>0.53</v>
      </c>
      <c r="AV76" s="27">
        <f t="shared" si="54"/>
        <v>0.61</v>
      </c>
      <c r="AW76" s="223">
        <f t="shared" si="55"/>
        <v>4</v>
      </c>
      <c r="AX76" s="107">
        <f t="shared" si="56"/>
        <v>5</v>
      </c>
      <c r="AY76" s="224">
        <f t="shared" si="57"/>
        <v>5</v>
      </c>
    </row>
    <row r="77" spans="1:51" ht="13.4" customHeight="1">
      <c r="A77" s="225">
        <v>11296</v>
      </c>
      <c r="B77" s="69" t="s">
        <v>242</v>
      </c>
      <c r="C77" s="216" t="str">
        <f>Rollover!A77</f>
        <v>Mercedes-Benz</v>
      </c>
      <c r="D77" s="217" t="str">
        <f>Rollover!B77</f>
        <v>E-Class 4DR 4WD</v>
      </c>
      <c r="E77" s="130" t="s">
        <v>92</v>
      </c>
      <c r="F77" s="218">
        <f>Rollover!C77</f>
        <v>2021</v>
      </c>
      <c r="G77" s="18">
        <v>190.43100000000001</v>
      </c>
      <c r="H77" s="19">
        <v>0.30199999999999999</v>
      </c>
      <c r="I77" s="19">
        <v>827.81100000000004</v>
      </c>
      <c r="J77" s="19">
        <v>91.884</v>
      </c>
      <c r="K77" s="19">
        <v>25.927</v>
      </c>
      <c r="L77" s="19">
        <v>42.018000000000001</v>
      </c>
      <c r="M77" s="19">
        <v>1721.633</v>
      </c>
      <c r="N77" s="20">
        <v>2139.0430000000001</v>
      </c>
      <c r="O77" s="18">
        <v>204.39099999999999</v>
      </c>
      <c r="P77" s="19">
        <v>0.29399999999999998</v>
      </c>
      <c r="Q77" s="19">
        <v>535.05899999999997</v>
      </c>
      <c r="R77" s="19">
        <v>503.57799999999997</v>
      </c>
      <c r="S77" s="19">
        <v>10.904</v>
      </c>
      <c r="T77" s="19">
        <v>44.42</v>
      </c>
      <c r="U77" s="19">
        <v>1145.0509999999999</v>
      </c>
      <c r="V77" s="20">
        <v>1369.5840000000001</v>
      </c>
      <c r="W77" s="219">
        <f t="shared" si="29"/>
        <v>1.4547811144128102E-3</v>
      </c>
      <c r="X77" s="6">
        <f t="shared" si="30"/>
        <v>6.7086953960828088E-2</v>
      </c>
      <c r="Y77" s="6">
        <f t="shared" si="31"/>
        <v>1.2235654945333125E-4</v>
      </c>
      <c r="Z77" s="6">
        <f t="shared" si="32"/>
        <v>2.1310794895550137E-5</v>
      </c>
      <c r="AA77" s="6">
        <f t="shared" si="33"/>
        <v>6.7086953960828088E-2</v>
      </c>
      <c r="AB77" s="6">
        <f t="shared" si="34"/>
        <v>2.9058448809324393E-2</v>
      </c>
      <c r="AC77" s="6">
        <f t="shared" si="35"/>
        <v>2.9058448809324393E-2</v>
      </c>
      <c r="AD77" s="6">
        <f t="shared" si="36"/>
        <v>7.3890509309432065E-3</v>
      </c>
      <c r="AE77" s="6">
        <f t="shared" si="37"/>
        <v>9.1623022775866141E-3</v>
      </c>
      <c r="AF77" s="25">
        <f t="shared" si="38"/>
        <v>9.1623022775866141E-3</v>
      </c>
      <c r="AG77" s="24">
        <f t="shared" si="39"/>
        <v>1.9787426655660987E-3</v>
      </c>
      <c r="AH77" s="6">
        <f t="shared" si="40"/>
        <v>6.6107890821395843E-2</v>
      </c>
      <c r="AI77" s="6">
        <f t="shared" si="41"/>
        <v>1.3091549829668552E-4</v>
      </c>
      <c r="AJ77" s="6">
        <f t="shared" si="42"/>
        <v>1.1626631106875408E-4</v>
      </c>
      <c r="AK77" s="6">
        <f t="shared" si="43"/>
        <v>6.6107890821395843E-2</v>
      </c>
      <c r="AL77" s="6">
        <f t="shared" si="44"/>
        <v>4.6545550534722764E-3</v>
      </c>
      <c r="AM77" s="6">
        <f t="shared" si="45"/>
        <v>4.6545550534722764E-3</v>
      </c>
      <c r="AN77" s="6">
        <f t="shared" si="46"/>
        <v>7.2283804297778864E-3</v>
      </c>
      <c r="AO77" s="6">
        <f t="shared" si="47"/>
        <v>8.5654696548316811E-3</v>
      </c>
      <c r="AP77" s="25">
        <f t="shared" si="48"/>
        <v>8.5654696548316811E-3</v>
      </c>
      <c r="AQ77" s="24">
        <f t="shared" si="49"/>
        <v>0.104</v>
      </c>
      <c r="AR77" s="6">
        <f t="shared" si="50"/>
        <v>0.08</v>
      </c>
      <c r="AS77" s="25">
        <f t="shared" si="51"/>
        <v>9.1999999999999998E-2</v>
      </c>
      <c r="AT77" s="26">
        <f t="shared" si="52"/>
        <v>0.69</v>
      </c>
      <c r="AU77" s="131">
        <f t="shared" si="53"/>
        <v>0.53</v>
      </c>
      <c r="AV77" s="27">
        <f t="shared" si="54"/>
        <v>0.61</v>
      </c>
      <c r="AW77" s="223">
        <f t="shared" si="55"/>
        <v>4</v>
      </c>
      <c r="AX77" s="107">
        <f t="shared" si="56"/>
        <v>5</v>
      </c>
      <c r="AY77" s="224">
        <f t="shared" si="57"/>
        <v>5</v>
      </c>
    </row>
    <row r="78" spans="1:51" ht="13.4" customHeight="1">
      <c r="A78" s="147">
        <v>11296</v>
      </c>
      <c r="B78" s="75" t="s">
        <v>242</v>
      </c>
      <c r="C78" s="227" t="str">
        <f>Rollover!A78</f>
        <v>Mercedes-Benz</v>
      </c>
      <c r="D78" s="226" t="str">
        <f>Rollover!B78</f>
        <v>E-Class SW RWD</v>
      </c>
      <c r="E78" s="130" t="s">
        <v>92</v>
      </c>
      <c r="F78" s="218">
        <f>Rollover!C78</f>
        <v>2021</v>
      </c>
      <c r="G78" s="18">
        <v>190.43100000000001</v>
      </c>
      <c r="H78" s="19">
        <v>0.30199999999999999</v>
      </c>
      <c r="I78" s="19">
        <v>827.81100000000004</v>
      </c>
      <c r="J78" s="19">
        <v>91.884</v>
      </c>
      <c r="K78" s="19">
        <v>25.927</v>
      </c>
      <c r="L78" s="19">
        <v>42.018000000000001</v>
      </c>
      <c r="M78" s="19">
        <v>1721.633</v>
      </c>
      <c r="N78" s="20">
        <v>2139.0430000000001</v>
      </c>
      <c r="O78" s="18">
        <v>204.39099999999999</v>
      </c>
      <c r="P78" s="19">
        <v>0.29399999999999998</v>
      </c>
      <c r="Q78" s="19">
        <v>535.05899999999997</v>
      </c>
      <c r="R78" s="19">
        <v>503.57799999999997</v>
      </c>
      <c r="S78" s="19">
        <v>10.904</v>
      </c>
      <c r="T78" s="19">
        <v>44.42</v>
      </c>
      <c r="U78" s="19">
        <v>1145.0509999999999</v>
      </c>
      <c r="V78" s="20">
        <v>1369.5840000000001</v>
      </c>
      <c r="W78" s="219">
        <f t="shared" si="29"/>
        <v>1.4547811144128102E-3</v>
      </c>
      <c r="X78" s="6">
        <f t="shared" si="30"/>
        <v>6.7086953960828088E-2</v>
      </c>
      <c r="Y78" s="6">
        <f t="shared" si="31"/>
        <v>1.2235654945333125E-4</v>
      </c>
      <c r="Z78" s="6">
        <f t="shared" si="32"/>
        <v>2.1310794895550137E-5</v>
      </c>
      <c r="AA78" s="6">
        <f t="shared" si="33"/>
        <v>6.7086953960828088E-2</v>
      </c>
      <c r="AB78" s="6">
        <f t="shared" si="34"/>
        <v>2.9058448809324393E-2</v>
      </c>
      <c r="AC78" s="6">
        <f t="shared" si="35"/>
        <v>2.9058448809324393E-2</v>
      </c>
      <c r="AD78" s="6">
        <f t="shared" si="36"/>
        <v>7.3890509309432065E-3</v>
      </c>
      <c r="AE78" s="6">
        <f t="shared" si="37"/>
        <v>9.1623022775866141E-3</v>
      </c>
      <c r="AF78" s="25">
        <f t="shared" si="38"/>
        <v>9.1623022775866141E-3</v>
      </c>
      <c r="AG78" s="24">
        <f t="shared" si="39"/>
        <v>1.9787426655660987E-3</v>
      </c>
      <c r="AH78" s="6">
        <f t="shared" si="40"/>
        <v>6.6107890821395843E-2</v>
      </c>
      <c r="AI78" s="6">
        <f t="shared" si="41"/>
        <v>1.3091549829668552E-4</v>
      </c>
      <c r="AJ78" s="6">
        <f t="shared" si="42"/>
        <v>1.1626631106875408E-4</v>
      </c>
      <c r="AK78" s="6">
        <f t="shared" si="43"/>
        <v>6.6107890821395843E-2</v>
      </c>
      <c r="AL78" s="6">
        <f t="shared" si="44"/>
        <v>4.6545550534722764E-3</v>
      </c>
      <c r="AM78" s="6">
        <f t="shared" si="45"/>
        <v>4.6545550534722764E-3</v>
      </c>
      <c r="AN78" s="6">
        <f t="shared" si="46"/>
        <v>7.2283804297778864E-3</v>
      </c>
      <c r="AO78" s="6">
        <f t="shared" si="47"/>
        <v>8.5654696548316811E-3</v>
      </c>
      <c r="AP78" s="25">
        <f t="shared" si="48"/>
        <v>8.5654696548316811E-3</v>
      </c>
      <c r="AQ78" s="24">
        <f t="shared" si="49"/>
        <v>0.104</v>
      </c>
      <c r="AR78" s="6">
        <f t="shared" si="50"/>
        <v>0.08</v>
      </c>
      <c r="AS78" s="25">
        <f t="shared" si="51"/>
        <v>9.1999999999999998E-2</v>
      </c>
      <c r="AT78" s="26">
        <f t="shared" si="52"/>
        <v>0.69</v>
      </c>
      <c r="AU78" s="131">
        <f t="shared" si="53"/>
        <v>0.53</v>
      </c>
      <c r="AV78" s="27">
        <f t="shared" si="54"/>
        <v>0.61</v>
      </c>
      <c r="AW78" s="223">
        <f t="shared" si="55"/>
        <v>4</v>
      </c>
      <c r="AX78" s="107">
        <f t="shared" si="56"/>
        <v>5</v>
      </c>
      <c r="AY78" s="224">
        <f t="shared" si="57"/>
        <v>5</v>
      </c>
    </row>
    <row r="79" spans="1:51" ht="13.4" customHeight="1">
      <c r="A79" s="225">
        <v>11296</v>
      </c>
      <c r="B79" s="69" t="s">
        <v>242</v>
      </c>
      <c r="C79" s="227" t="str">
        <f>Rollover!A79</f>
        <v>Mercedes-Benz</v>
      </c>
      <c r="D79" s="226" t="str">
        <f>Rollover!B79</f>
        <v>E-Class SW 4WD</v>
      </c>
      <c r="E79" s="130" t="s">
        <v>92</v>
      </c>
      <c r="F79" s="218">
        <f>Rollover!C79</f>
        <v>2021</v>
      </c>
      <c r="G79" s="18">
        <v>190.43100000000001</v>
      </c>
      <c r="H79" s="19">
        <v>0.30199999999999999</v>
      </c>
      <c r="I79" s="19">
        <v>827.81100000000004</v>
      </c>
      <c r="J79" s="19">
        <v>91.884</v>
      </c>
      <c r="K79" s="19">
        <v>25.927</v>
      </c>
      <c r="L79" s="19">
        <v>42.018000000000001</v>
      </c>
      <c r="M79" s="19">
        <v>1721.633</v>
      </c>
      <c r="N79" s="20">
        <v>2139.0430000000001</v>
      </c>
      <c r="O79" s="18">
        <v>204.39099999999999</v>
      </c>
      <c r="P79" s="19">
        <v>0.29399999999999998</v>
      </c>
      <c r="Q79" s="19">
        <v>535.05899999999997</v>
      </c>
      <c r="R79" s="19">
        <v>503.57799999999997</v>
      </c>
      <c r="S79" s="19">
        <v>10.904</v>
      </c>
      <c r="T79" s="19">
        <v>44.42</v>
      </c>
      <c r="U79" s="19">
        <v>1145.0509999999999</v>
      </c>
      <c r="V79" s="20">
        <v>1369.5840000000001</v>
      </c>
      <c r="W79" s="219">
        <f t="shared" si="29"/>
        <v>1.4547811144128102E-3</v>
      </c>
      <c r="X79" s="6">
        <f t="shared" si="30"/>
        <v>6.7086953960828088E-2</v>
      </c>
      <c r="Y79" s="6">
        <f t="shared" si="31"/>
        <v>1.2235654945333125E-4</v>
      </c>
      <c r="Z79" s="6">
        <f t="shared" si="32"/>
        <v>2.1310794895550137E-5</v>
      </c>
      <c r="AA79" s="6">
        <f t="shared" si="33"/>
        <v>6.7086953960828088E-2</v>
      </c>
      <c r="AB79" s="6">
        <f t="shared" si="34"/>
        <v>2.9058448809324393E-2</v>
      </c>
      <c r="AC79" s="6">
        <f t="shared" si="35"/>
        <v>2.9058448809324393E-2</v>
      </c>
      <c r="AD79" s="6">
        <f t="shared" si="36"/>
        <v>7.3890509309432065E-3</v>
      </c>
      <c r="AE79" s="6">
        <f t="shared" si="37"/>
        <v>9.1623022775866141E-3</v>
      </c>
      <c r="AF79" s="25">
        <f t="shared" si="38"/>
        <v>9.1623022775866141E-3</v>
      </c>
      <c r="AG79" s="24">
        <f t="shared" si="39"/>
        <v>1.9787426655660987E-3</v>
      </c>
      <c r="AH79" s="6">
        <f t="shared" si="40"/>
        <v>6.6107890821395843E-2</v>
      </c>
      <c r="AI79" s="6">
        <f t="shared" si="41"/>
        <v>1.3091549829668552E-4</v>
      </c>
      <c r="AJ79" s="6">
        <f t="shared" si="42"/>
        <v>1.1626631106875408E-4</v>
      </c>
      <c r="AK79" s="6">
        <f t="shared" si="43"/>
        <v>6.6107890821395843E-2</v>
      </c>
      <c r="AL79" s="6">
        <f t="shared" si="44"/>
        <v>4.6545550534722764E-3</v>
      </c>
      <c r="AM79" s="6">
        <f t="shared" si="45"/>
        <v>4.6545550534722764E-3</v>
      </c>
      <c r="AN79" s="6">
        <f t="shared" si="46"/>
        <v>7.2283804297778864E-3</v>
      </c>
      <c r="AO79" s="6">
        <f t="shared" si="47"/>
        <v>8.5654696548316811E-3</v>
      </c>
      <c r="AP79" s="25">
        <f t="shared" si="48"/>
        <v>8.5654696548316811E-3</v>
      </c>
      <c r="AQ79" s="24">
        <f t="shared" si="49"/>
        <v>0.104</v>
      </c>
      <c r="AR79" s="6">
        <f t="shared" si="50"/>
        <v>0.08</v>
      </c>
      <c r="AS79" s="25">
        <f t="shared" si="51"/>
        <v>9.1999999999999998E-2</v>
      </c>
      <c r="AT79" s="26">
        <f t="shared" si="52"/>
        <v>0.69</v>
      </c>
      <c r="AU79" s="131">
        <f t="shared" si="53"/>
        <v>0.53</v>
      </c>
      <c r="AV79" s="27">
        <f t="shared" si="54"/>
        <v>0.61</v>
      </c>
      <c r="AW79" s="223">
        <f t="shared" si="55"/>
        <v>4</v>
      </c>
      <c r="AX79" s="107">
        <f t="shared" si="56"/>
        <v>5</v>
      </c>
      <c r="AY79" s="224">
        <f t="shared" si="57"/>
        <v>5</v>
      </c>
    </row>
    <row r="80" spans="1:51" ht="13.4" customHeight="1">
      <c r="A80" s="74">
        <v>11383</v>
      </c>
      <c r="B80" s="75" t="s">
        <v>279</v>
      </c>
      <c r="C80" s="216" t="str">
        <f>Rollover!A80</f>
        <v>Mercedes-Benz</v>
      </c>
      <c r="D80" s="217" t="str">
        <f>Rollover!B80</f>
        <v>GLB Class SUV FWD</v>
      </c>
      <c r="E80" s="130" t="s">
        <v>205</v>
      </c>
      <c r="F80" s="218">
        <f>Rollover!C80</f>
        <v>2021</v>
      </c>
      <c r="G80" s="10">
        <v>128.30199999999999</v>
      </c>
      <c r="H80" s="11">
        <v>0.223</v>
      </c>
      <c r="I80" s="11">
        <v>984.23199999999997</v>
      </c>
      <c r="J80" s="11">
        <v>507.93</v>
      </c>
      <c r="K80" s="11">
        <v>25.420999999999999</v>
      </c>
      <c r="L80" s="11">
        <v>38.984000000000002</v>
      </c>
      <c r="M80" s="11">
        <v>1478.903</v>
      </c>
      <c r="N80" s="12">
        <v>1914.81</v>
      </c>
      <c r="O80" s="10">
        <v>356.19799999999998</v>
      </c>
      <c r="P80" s="11">
        <v>0.40500000000000003</v>
      </c>
      <c r="Q80" s="11">
        <v>910.92100000000005</v>
      </c>
      <c r="R80" s="11">
        <v>293.88900000000001</v>
      </c>
      <c r="S80" s="11">
        <v>14.262</v>
      </c>
      <c r="T80" s="11">
        <v>44.128</v>
      </c>
      <c r="U80" s="11">
        <v>2866.873</v>
      </c>
      <c r="V80" s="12">
        <v>2450.6979999999999</v>
      </c>
      <c r="W80" s="219">
        <f t="shared" si="29"/>
        <v>2.2337865281014095E-4</v>
      </c>
      <c r="X80" s="6">
        <f t="shared" si="30"/>
        <v>5.7983866130148415E-2</v>
      </c>
      <c r="Y80" s="6">
        <f t="shared" si="31"/>
        <v>1.7739593340331832E-4</v>
      </c>
      <c r="Z80" s="6">
        <f t="shared" si="32"/>
        <v>5.7241952471677981E-5</v>
      </c>
      <c r="AA80" s="6">
        <f t="shared" si="33"/>
        <v>5.7983866130148415E-2</v>
      </c>
      <c r="AB80" s="6">
        <f t="shared" si="34"/>
        <v>2.7314843410658256E-2</v>
      </c>
      <c r="AC80" s="6">
        <f t="shared" si="35"/>
        <v>2.7314843410658256E-2</v>
      </c>
      <c r="AD80" s="6">
        <f t="shared" si="36"/>
        <v>6.5192069039375529E-3</v>
      </c>
      <c r="AE80" s="6">
        <f t="shared" si="37"/>
        <v>8.1628567506209105E-3</v>
      </c>
      <c r="AF80" s="25">
        <f t="shared" si="38"/>
        <v>8.1628567506209105E-3</v>
      </c>
      <c r="AG80" s="24">
        <f t="shared" si="39"/>
        <v>1.6548698382738206E-2</v>
      </c>
      <c r="AH80" s="6">
        <f t="shared" si="40"/>
        <v>8.0947979971873835E-2</v>
      </c>
      <c r="AI80" s="6">
        <f t="shared" si="41"/>
        <v>5.3976983240333555E-4</v>
      </c>
      <c r="AJ80" s="6">
        <f t="shared" si="42"/>
        <v>5.2742381964449806E-5</v>
      </c>
      <c r="AK80" s="6">
        <f t="shared" si="43"/>
        <v>8.0947979971873835E-2</v>
      </c>
      <c r="AL80" s="6">
        <f t="shared" si="44"/>
        <v>9.1717278414367685E-3</v>
      </c>
      <c r="AM80" s="6">
        <f t="shared" si="45"/>
        <v>9.1717278414367685E-3</v>
      </c>
      <c r="AN80" s="6">
        <f t="shared" si="46"/>
        <v>2.6323181549947536E-2</v>
      </c>
      <c r="AO80" s="6">
        <f t="shared" si="47"/>
        <v>1.9308487271772635E-2</v>
      </c>
      <c r="AP80" s="25">
        <f t="shared" si="48"/>
        <v>2.6323181549947536E-2</v>
      </c>
      <c r="AQ80" s="24">
        <f t="shared" si="49"/>
        <v>9.0999999999999998E-2</v>
      </c>
      <c r="AR80" s="6">
        <f t="shared" si="50"/>
        <v>0.128</v>
      </c>
      <c r="AS80" s="25">
        <f t="shared" si="51"/>
        <v>0.11</v>
      </c>
      <c r="AT80" s="26">
        <f t="shared" si="52"/>
        <v>0.61</v>
      </c>
      <c r="AU80" s="131">
        <f t="shared" si="53"/>
        <v>0.85</v>
      </c>
      <c r="AV80" s="27">
        <f t="shared" si="54"/>
        <v>0.73</v>
      </c>
      <c r="AW80" s="223">
        <f t="shared" si="55"/>
        <v>5</v>
      </c>
      <c r="AX80" s="107">
        <f t="shared" si="56"/>
        <v>4</v>
      </c>
      <c r="AY80" s="224">
        <f t="shared" si="57"/>
        <v>4</v>
      </c>
    </row>
    <row r="81" spans="1:51" ht="13.4" customHeight="1">
      <c r="A81" s="147">
        <v>11383</v>
      </c>
      <c r="B81" s="75" t="s">
        <v>279</v>
      </c>
      <c r="C81" s="216" t="str">
        <f>Rollover!A81</f>
        <v>Mercedes-Benz</v>
      </c>
      <c r="D81" s="217" t="str">
        <f>Rollover!B81</f>
        <v>GLB Class SUV 4WD</v>
      </c>
      <c r="E81" s="130" t="s">
        <v>205</v>
      </c>
      <c r="F81" s="218">
        <f>Rollover!C81</f>
        <v>2021</v>
      </c>
      <c r="G81" s="230">
        <v>128.30199999999999</v>
      </c>
      <c r="H81" s="231">
        <v>0.223</v>
      </c>
      <c r="I81" s="231">
        <v>984.23199999999997</v>
      </c>
      <c r="J81" s="231">
        <v>507.93</v>
      </c>
      <c r="K81" s="231">
        <v>25.420999999999999</v>
      </c>
      <c r="L81" s="231">
        <v>38.984000000000002</v>
      </c>
      <c r="M81" s="231">
        <v>1478.903</v>
      </c>
      <c r="N81" s="232">
        <v>1914.81</v>
      </c>
      <c r="O81" s="10">
        <v>356.19799999999998</v>
      </c>
      <c r="P81" s="11">
        <v>0.40500000000000003</v>
      </c>
      <c r="Q81" s="11">
        <v>910.92100000000005</v>
      </c>
      <c r="R81" s="11">
        <v>293.88900000000001</v>
      </c>
      <c r="S81" s="11">
        <v>14.262</v>
      </c>
      <c r="T81" s="11">
        <v>44.128</v>
      </c>
      <c r="U81" s="11">
        <v>2866.873</v>
      </c>
      <c r="V81" s="12">
        <v>2450.6979999999999</v>
      </c>
      <c r="W81" s="219">
        <f t="shared" si="29"/>
        <v>2.2337865281014095E-4</v>
      </c>
      <c r="X81" s="6">
        <f t="shared" si="30"/>
        <v>5.7983866130148415E-2</v>
      </c>
      <c r="Y81" s="6">
        <f t="shared" si="31"/>
        <v>1.7739593340331832E-4</v>
      </c>
      <c r="Z81" s="6">
        <f t="shared" si="32"/>
        <v>5.7241952471677981E-5</v>
      </c>
      <c r="AA81" s="6">
        <f t="shared" si="33"/>
        <v>5.7983866130148415E-2</v>
      </c>
      <c r="AB81" s="6">
        <f t="shared" si="34"/>
        <v>2.7314843410658256E-2</v>
      </c>
      <c r="AC81" s="6">
        <f t="shared" si="35"/>
        <v>2.7314843410658256E-2</v>
      </c>
      <c r="AD81" s="6">
        <f t="shared" si="36"/>
        <v>6.5192069039375529E-3</v>
      </c>
      <c r="AE81" s="6">
        <f t="shared" si="37"/>
        <v>8.1628567506209105E-3</v>
      </c>
      <c r="AF81" s="25">
        <f t="shared" si="38"/>
        <v>8.1628567506209105E-3</v>
      </c>
      <c r="AG81" s="24">
        <f t="shared" si="39"/>
        <v>1.6548698382738206E-2</v>
      </c>
      <c r="AH81" s="6">
        <f t="shared" si="40"/>
        <v>8.0947979971873835E-2</v>
      </c>
      <c r="AI81" s="6">
        <f t="shared" si="41"/>
        <v>5.3976983240333555E-4</v>
      </c>
      <c r="AJ81" s="6">
        <f t="shared" si="42"/>
        <v>5.2742381964449806E-5</v>
      </c>
      <c r="AK81" s="6">
        <f t="shared" si="43"/>
        <v>8.0947979971873835E-2</v>
      </c>
      <c r="AL81" s="6">
        <f t="shared" si="44"/>
        <v>9.1717278414367685E-3</v>
      </c>
      <c r="AM81" s="6">
        <f t="shared" si="45"/>
        <v>9.1717278414367685E-3</v>
      </c>
      <c r="AN81" s="6">
        <f t="shared" si="46"/>
        <v>2.6323181549947536E-2</v>
      </c>
      <c r="AO81" s="6">
        <f t="shared" si="47"/>
        <v>1.9308487271772635E-2</v>
      </c>
      <c r="AP81" s="25">
        <f t="shared" si="48"/>
        <v>2.6323181549947536E-2</v>
      </c>
      <c r="AQ81" s="24">
        <f t="shared" si="49"/>
        <v>9.0999999999999998E-2</v>
      </c>
      <c r="AR81" s="6">
        <f t="shared" si="50"/>
        <v>0.128</v>
      </c>
      <c r="AS81" s="25">
        <f t="shared" si="51"/>
        <v>0.11</v>
      </c>
      <c r="AT81" s="26">
        <f t="shared" si="52"/>
        <v>0.61</v>
      </c>
      <c r="AU81" s="131">
        <f t="shared" si="53"/>
        <v>0.85</v>
      </c>
      <c r="AV81" s="27">
        <f t="shared" si="54"/>
        <v>0.73</v>
      </c>
      <c r="AW81" s="223">
        <f t="shared" si="55"/>
        <v>5</v>
      </c>
      <c r="AX81" s="107">
        <f t="shared" si="56"/>
        <v>4</v>
      </c>
      <c r="AY81" s="224">
        <f t="shared" si="57"/>
        <v>4</v>
      </c>
    </row>
    <row r="82" spans="1:51" ht="13.4" customHeight="1">
      <c r="A82" s="147">
        <v>11298</v>
      </c>
      <c r="B82" s="75" t="s">
        <v>254</v>
      </c>
      <c r="C82" s="216" t="str">
        <f>Rollover!A82</f>
        <v>Mercedes-Benz</v>
      </c>
      <c r="D82" s="217" t="str">
        <f>Rollover!B82</f>
        <v>GLC Class SUV RWD</v>
      </c>
      <c r="E82" s="130" t="s">
        <v>197</v>
      </c>
      <c r="F82" s="218">
        <f>Rollover!C82</f>
        <v>2021</v>
      </c>
      <c r="G82" s="230">
        <v>176.60900000000001</v>
      </c>
      <c r="H82" s="231">
        <v>0.188</v>
      </c>
      <c r="I82" s="231">
        <v>730.529</v>
      </c>
      <c r="J82" s="231">
        <v>112.971</v>
      </c>
      <c r="K82" s="231">
        <v>25.417999999999999</v>
      </c>
      <c r="L82" s="231">
        <v>37.807000000000002</v>
      </c>
      <c r="M82" s="231">
        <v>1772.2090000000001</v>
      </c>
      <c r="N82" s="232">
        <v>2463.143</v>
      </c>
      <c r="O82" s="10">
        <v>139.19399999999999</v>
      </c>
      <c r="P82" s="11">
        <v>0.28100000000000003</v>
      </c>
      <c r="Q82" s="11">
        <v>752.274</v>
      </c>
      <c r="R82" s="11">
        <v>408.79199999999997</v>
      </c>
      <c r="S82" s="11">
        <v>15.305999999999999</v>
      </c>
      <c r="T82" s="11">
        <v>40.468000000000004</v>
      </c>
      <c r="U82" s="11">
        <v>979.92700000000002</v>
      </c>
      <c r="V82" s="12">
        <v>300.22500000000002</v>
      </c>
      <c r="W82" s="219">
        <f t="shared" si="29"/>
        <v>1.0386090466723292E-3</v>
      </c>
      <c r="X82" s="6">
        <f t="shared" si="30"/>
        <v>5.433264657611532E-2</v>
      </c>
      <c r="Y82" s="6">
        <f t="shared" si="31"/>
        <v>9.7117327644896984E-5</v>
      </c>
      <c r="Z82" s="6">
        <f t="shared" si="32"/>
        <v>2.2405226946955762E-5</v>
      </c>
      <c r="AA82" s="6">
        <f t="shared" si="33"/>
        <v>5.433264657611532E-2</v>
      </c>
      <c r="AB82" s="6">
        <f t="shared" si="34"/>
        <v>2.7304761433181685E-2</v>
      </c>
      <c r="AC82" s="6">
        <f t="shared" si="35"/>
        <v>2.7304761433181685E-2</v>
      </c>
      <c r="AD82" s="6">
        <f t="shared" si="36"/>
        <v>7.5843116453944443E-3</v>
      </c>
      <c r="AE82" s="6">
        <f t="shared" si="37"/>
        <v>1.0824594087923972E-2</v>
      </c>
      <c r="AF82" s="25">
        <f t="shared" si="38"/>
        <v>1.0824594087923972E-2</v>
      </c>
      <c r="AG82" s="24">
        <f t="shared" si="39"/>
        <v>3.3608207400895307E-4</v>
      </c>
      <c r="AH82" s="6">
        <f t="shared" si="40"/>
        <v>6.4545192426725559E-2</v>
      </c>
      <c r="AI82" s="6">
        <f t="shared" si="41"/>
        <v>2.9686771222062289E-4</v>
      </c>
      <c r="AJ82" s="6">
        <f t="shared" si="42"/>
        <v>8.1334888697138399E-5</v>
      </c>
      <c r="AK82" s="6">
        <f t="shared" si="43"/>
        <v>6.4545192426725559E-2</v>
      </c>
      <c r="AL82" s="6">
        <f t="shared" si="44"/>
        <v>1.1115543153670301E-2</v>
      </c>
      <c r="AM82" s="6">
        <f t="shared" si="45"/>
        <v>1.1115543153670301E-2</v>
      </c>
      <c r="AN82" s="6">
        <f t="shared" si="46"/>
        <v>6.3793225155653853E-3</v>
      </c>
      <c r="AO82" s="6">
        <f t="shared" si="47"/>
        <v>3.8105702790694946E-3</v>
      </c>
      <c r="AP82" s="25">
        <f t="shared" si="48"/>
        <v>6.3793225155653853E-3</v>
      </c>
      <c r="AQ82" s="24">
        <f t="shared" si="49"/>
        <v>9.0999999999999998E-2</v>
      </c>
      <c r="AR82" s="6">
        <f t="shared" si="50"/>
        <v>8.1000000000000003E-2</v>
      </c>
      <c r="AS82" s="25">
        <f t="shared" si="51"/>
        <v>8.5999999999999993E-2</v>
      </c>
      <c r="AT82" s="26">
        <f t="shared" si="52"/>
        <v>0.61</v>
      </c>
      <c r="AU82" s="131">
        <f t="shared" si="53"/>
        <v>0.54</v>
      </c>
      <c r="AV82" s="27">
        <f t="shared" si="54"/>
        <v>0.56999999999999995</v>
      </c>
      <c r="AW82" s="223">
        <f t="shared" si="55"/>
        <v>5</v>
      </c>
      <c r="AX82" s="107">
        <f t="shared" si="56"/>
        <v>5</v>
      </c>
      <c r="AY82" s="224">
        <f t="shared" si="57"/>
        <v>5</v>
      </c>
    </row>
    <row r="83" spans="1:51" ht="13.4" customHeight="1">
      <c r="A83" s="147">
        <v>11298</v>
      </c>
      <c r="B83" s="75" t="s">
        <v>254</v>
      </c>
      <c r="C83" s="216" t="str">
        <f>Rollover!A83</f>
        <v>Mercedes-Benz</v>
      </c>
      <c r="D83" s="217" t="str">
        <f>Rollover!B83</f>
        <v>GLC Class SUV 4WD</v>
      </c>
      <c r="E83" s="130" t="s">
        <v>197</v>
      </c>
      <c r="F83" s="218">
        <f>Rollover!C83</f>
        <v>2021</v>
      </c>
      <c r="G83" s="10">
        <v>176.60900000000001</v>
      </c>
      <c r="H83" s="11">
        <v>0.188</v>
      </c>
      <c r="I83" s="11">
        <v>730.529</v>
      </c>
      <c r="J83" s="11">
        <v>112.971</v>
      </c>
      <c r="K83" s="11">
        <v>25.417999999999999</v>
      </c>
      <c r="L83" s="11">
        <v>37.807000000000002</v>
      </c>
      <c r="M83" s="11">
        <v>1772.2090000000001</v>
      </c>
      <c r="N83" s="12">
        <v>2463.143</v>
      </c>
      <c r="O83" s="10">
        <v>139.19399999999999</v>
      </c>
      <c r="P83" s="11">
        <v>0.28100000000000003</v>
      </c>
      <c r="Q83" s="11">
        <v>752.274</v>
      </c>
      <c r="R83" s="11">
        <v>408.79199999999997</v>
      </c>
      <c r="S83" s="11">
        <v>15.305999999999999</v>
      </c>
      <c r="T83" s="11">
        <v>40.468000000000004</v>
      </c>
      <c r="U83" s="11">
        <v>979.92700000000002</v>
      </c>
      <c r="V83" s="12">
        <v>300.22500000000002</v>
      </c>
      <c r="W83" s="219">
        <f t="shared" si="29"/>
        <v>1.0386090466723292E-3</v>
      </c>
      <c r="X83" s="6">
        <f t="shared" si="30"/>
        <v>5.433264657611532E-2</v>
      </c>
      <c r="Y83" s="6">
        <f t="shared" si="31"/>
        <v>9.7117327644896984E-5</v>
      </c>
      <c r="Z83" s="6">
        <f t="shared" si="32"/>
        <v>2.2405226946955762E-5</v>
      </c>
      <c r="AA83" s="6">
        <f t="shared" si="33"/>
        <v>5.433264657611532E-2</v>
      </c>
      <c r="AB83" s="6">
        <f t="shared" si="34"/>
        <v>2.7304761433181685E-2</v>
      </c>
      <c r="AC83" s="6">
        <f t="shared" si="35"/>
        <v>2.7304761433181685E-2</v>
      </c>
      <c r="AD83" s="6">
        <f t="shared" si="36"/>
        <v>7.5843116453944443E-3</v>
      </c>
      <c r="AE83" s="6">
        <f t="shared" si="37"/>
        <v>1.0824594087923972E-2</v>
      </c>
      <c r="AF83" s="25">
        <f t="shared" si="38"/>
        <v>1.0824594087923972E-2</v>
      </c>
      <c r="AG83" s="24">
        <f t="shared" si="39"/>
        <v>3.3608207400895307E-4</v>
      </c>
      <c r="AH83" s="6">
        <f t="shared" si="40"/>
        <v>6.4545192426725559E-2</v>
      </c>
      <c r="AI83" s="6">
        <f t="shared" si="41"/>
        <v>2.9686771222062289E-4</v>
      </c>
      <c r="AJ83" s="6">
        <f t="shared" si="42"/>
        <v>8.1334888697138399E-5</v>
      </c>
      <c r="AK83" s="6">
        <f t="shared" si="43"/>
        <v>6.4545192426725559E-2</v>
      </c>
      <c r="AL83" s="6">
        <f t="shared" si="44"/>
        <v>1.1115543153670301E-2</v>
      </c>
      <c r="AM83" s="6">
        <f t="shared" si="45"/>
        <v>1.1115543153670301E-2</v>
      </c>
      <c r="AN83" s="6">
        <f t="shared" si="46"/>
        <v>6.3793225155653853E-3</v>
      </c>
      <c r="AO83" s="6">
        <f t="shared" si="47"/>
        <v>3.8105702790694946E-3</v>
      </c>
      <c r="AP83" s="25">
        <f t="shared" si="48"/>
        <v>6.3793225155653853E-3</v>
      </c>
      <c r="AQ83" s="24">
        <f t="shared" si="49"/>
        <v>9.0999999999999998E-2</v>
      </c>
      <c r="AR83" s="6">
        <f t="shared" si="50"/>
        <v>8.1000000000000003E-2</v>
      </c>
      <c r="AS83" s="25">
        <f t="shared" si="51"/>
        <v>8.5999999999999993E-2</v>
      </c>
      <c r="AT83" s="26">
        <f t="shared" si="52"/>
        <v>0.61</v>
      </c>
      <c r="AU83" s="131">
        <f t="shared" si="53"/>
        <v>0.54</v>
      </c>
      <c r="AV83" s="27">
        <f t="shared" si="54"/>
        <v>0.56999999999999995</v>
      </c>
      <c r="AW83" s="223">
        <f t="shared" si="55"/>
        <v>5</v>
      </c>
      <c r="AX83" s="107">
        <f t="shared" si="56"/>
        <v>5</v>
      </c>
      <c r="AY83" s="224">
        <f t="shared" si="57"/>
        <v>5</v>
      </c>
    </row>
    <row r="84" spans="1:51" ht="13.4" customHeight="1">
      <c r="A84" s="225">
        <v>11377</v>
      </c>
      <c r="B84" s="69" t="s">
        <v>276</v>
      </c>
      <c r="C84" s="216" t="str">
        <f>Rollover!A84</f>
        <v>Mercedes-Benz</v>
      </c>
      <c r="D84" s="217" t="str">
        <f>Rollover!B84</f>
        <v>GLE Class SUV RWD</v>
      </c>
      <c r="E84" s="130" t="s">
        <v>205</v>
      </c>
      <c r="F84" s="218">
        <f>Rollover!C84</f>
        <v>2021</v>
      </c>
      <c r="G84" s="10">
        <v>83.817999999999998</v>
      </c>
      <c r="H84" s="11">
        <v>0.24</v>
      </c>
      <c r="I84" s="11">
        <v>923.49</v>
      </c>
      <c r="J84" s="11">
        <v>73.674999999999997</v>
      </c>
      <c r="K84" s="11">
        <v>20.870999999999999</v>
      </c>
      <c r="L84" s="11">
        <v>35.194000000000003</v>
      </c>
      <c r="M84" s="11">
        <v>1340.74</v>
      </c>
      <c r="N84" s="12">
        <v>820.42600000000004</v>
      </c>
      <c r="O84" s="10">
        <v>209.03800000000001</v>
      </c>
      <c r="P84" s="11">
        <v>0.311</v>
      </c>
      <c r="Q84" s="11">
        <v>555.39300000000003</v>
      </c>
      <c r="R84" s="11">
        <v>135.923</v>
      </c>
      <c r="S84" s="11">
        <v>10.263999999999999</v>
      </c>
      <c r="T84" s="11">
        <v>37.445</v>
      </c>
      <c r="U84" s="11">
        <v>1783.692</v>
      </c>
      <c r="V84" s="12">
        <v>1947.8869999999999</v>
      </c>
      <c r="W84" s="219">
        <f t="shared" si="29"/>
        <v>2.1930415602982152E-5</v>
      </c>
      <c r="X84" s="6">
        <f t="shared" si="30"/>
        <v>5.9839310259449906E-2</v>
      </c>
      <c r="Y84" s="6">
        <f t="shared" si="31"/>
        <v>1.5356834739397061E-4</v>
      </c>
      <c r="Z84" s="6">
        <f t="shared" si="32"/>
        <v>2.0408842726448847E-5</v>
      </c>
      <c r="AA84" s="6">
        <f t="shared" si="33"/>
        <v>5.9839310259449906E-2</v>
      </c>
      <c r="AB84" s="6">
        <f t="shared" si="34"/>
        <v>1.50846746605168E-2</v>
      </c>
      <c r="AC84" s="6">
        <f t="shared" si="35"/>
        <v>1.50846746605168E-2</v>
      </c>
      <c r="AD84" s="6">
        <f t="shared" si="36"/>
        <v>6.0703419722448488E-3</v>
      </c>
      <c r="AE84" s="6">
        <f t="shared" si="37"/>
        <v>4.6390000427496804E-3</v>
      </c>
      <c r="AF84" s="25">
        <f t="shared" si="38"/>
        <v>6.0703419722448488E-3</v>
      </c>
      <c r="AG84" s="24">
        <f t="shared" si="39"/>
        <v>2.1780709964347631E-3</v>
      </c>
      <c r="AH84" s="6">
        <f t="shared" si="40"/>
        <v>6.8204476163385666E-2</v>
      </c>
      <c r="AI84" s="6">
        <f t="shared" si="41"/>
        <v>1.4134459053216004E-4</v>
      </c>
      <c r="AJ84" s="6">
        <f t="shared" si="42"/>
        <v>2.9075944754908598E-5</v>
      </c>
      <c r="AK84" s="6">
        <f t="shared" si="43"/>
        <v>6.8204476163385666E-2</v>
      </c>
      <c r="AL84" s="6">
        <f t="shared" si="44"/>
        <v>4.0387934681404836E-3</v>
      </c>
      <c r="AM84" s="6">
        <f t="shared" si="45"/>
        <v>4.0387934681404836E-3</v>
      </c>
      <c r="AN84" s="6">
        <f t="shared" si="46"/>
        <v>1.1705694910113142E-2</v>
      </c>
      <c r="AO84" s="6">
        <f t="shared" si="47"/>
        <v>1.3244957710149165E-2</v>
      </c>
      <c r="AP84" s="25">
        <f t="shared" si="48"/>
        <v>1.3244957710149165E-2</v>
      </c>
      <c r="AQ84" s="24">
        <f t="shared" si="49"/>
        <v>0.08</v>
      </c>
      <c r="AR84" s="6">
        <f t="shared" si="50"/>
        <v>8.5999999999999993E-2</v>
      </c>
      <c r="AS84" s="25">
        <f t="shared" si="51"/>
        <v>8.3000000000000004E-2</v>
      </c>
      <c r="AT84" s="26">
        <f t="shared" si="52"/>
        <v>0.53</v>
      </c>
      <c r="AU84" s="131">
        <f t="shared" si="53"/>
        <v>0.56999999999999995</v>
      </c>
      <c r="AV84" s="27">
        <f t="shared" si="54"/>
        <v>0.55000000000000004</v>
      </c>
      <c r="AW84" s="223">
        <f t="shared" si="55"/>
        <v>5</v>
      </c>
      <c r="AX84" s="107">
        <f t="shared" si="56"/>
        <v>5</v>
      </c>
      <c r="AY84" s="224">
        <f t="shared" si="57"/>
        <v>5</v>
      </c>
    </row>
    <row r="85" spans="1:51" ht="13.4" customHeight="1">
      <c r="A85" s="225">
        <v>11377</v>
      </c>
      <c r="B85" s="69" t="s">
        <v>276</v>
      </c>
      <c r="C85" s="216" t="str">
        <f>Rollover!A85</f>
        <v>Mercedes-Benz</v>
      </c>
      <c r="D85" s="217" t="str">
        <f>Rollover!B85</f>
        <v>GLE Class SUV 4WD</v>
      </c>
      <c r="E85" s="130" t="s">
        <v>205</v>
      </c>
      <c r="F85" s="218">
        <f>Rollover!C85</f>
        <v>2021</v>
      </c>
      <c r="G85" s="10">
        <v>83.817999999999998</v>
      </c>
      <c r="H85" s="11">
        <v>0.24</v>
      </c>
      <c r="I85" s="11">
        <v>923.49</v>
      </c>
      <c r="J85" s="11">
        <v>73.674999999999997</v>
      </c>
      <c r="K85" s="11">
        <v>20.870999999999999</v>
      </c>
      <c r="L85" s="11">
        <v>35.194000000000003</v>
      </c>
      <c r="M85" s="11">
        <v>1340.74</v>
      </c>
      <c r="N85" s="12">
        <v>820.42600000000004</v>
      </c>
      <c r="O85" s="10">
        <v>209.03800000000001</v>
      </c>
      <c r="P85" s="11">
        <v>0.311</v>
      </c>
      <c r="Q85" s="11">
        <v>555.39300000000003</v>
      </c>
      <c r="R85" s="11">
        <v>135.923</v>
      </c>
      <c r="S85" s="11">
        <v>10.263999999999999</v>
      </c>
      <c r="T85" s="11">
        <v>37.445</v>
      </c>
      <c r="U85" s="11">
        <v>1783.692</v>
      </c>
      <c r="V85" s="12">
        <v>1947.8869999999999</v>
      </c>
      <c r="W85" s="219">
        <f t="shared" si="29"/>
        <v>2.1930415602982152E-5</v>
      </c>
      <c r="X85" s="6">
        <f t="shared" si="30"/>
        <v>5.9839310259449906E-2</v>
      </c>
      <c r="Y85" s="6">
        <f t="shared" si="31"/>
        <v>1.5356834739397061E-4</v>
      </c>
      <c r="Z85" s="6">
        <f t="shared" si="32"/>
        <v>2.0408842726448847E-5</v>
      </c>
      <c r="AA85" s="6">
        <f t="shared" si="33"/>
        <v>5.9839310259449906E-2</v>
      </c>
      <c r="AB85" s="6">
        <f t="shared" si="34"/>
        <v>1.50846746605168E-2</v>
      </c>
      <c r="AC85" s="6">
        <f t="shared" si="35"/>
        <v>1.50846746605168E-2</v>
      </c>
      <c r="AD85" s="6">
        <f t="shared" si="36"/>
        <v>6.0703419722448488E-3</v>
      </c>
      <c r="AE85" s="6">
        <f t="shared" si="37"/>
        <v>4.6390000427496804E-3</v>
      </c>
      <c r="AF85" s="25">
        <f t="shared" si="38"/>
        <v>6.0703419722448488E-3</v>
      </c>
      <c r="AG85" s="24">
        <f t="shared" si="39"/>
        <v>2.1780709964347631E-3</v>
      </c>
      <c r="AH85" s="6">
        <f t="shared" si="40"/>
        <v>6.8204476163385666E-2</v>
      </c>
      <c r="AI85" s="6">
        <f t="shared" si="41"/>
        <v>1.4134459053216004E-4</v>
      </c>
      <c r="AJ85" s="6">
        <f t="shared" si="42"/>
        <v>2.9075944754908598E-5</v>
      </c>
      <c r="AK85" s="6">
        <f t="shared" si="43"/>
        <v>6.8204476163385666E-2</v>
      </c>
      <c r="AL85" s="6">
        <f t="shared" si="44"/>
        <v>4.0387934681404836E-3</v>
      </c>
      <c r="AM85" s="6">
        <f t="shared" si="45"/>
        <v>4.0387934681404836E-3</v>
      </c>
      <c r="AN85" s="6">
        <f t="shared" si="46"/>
        <v>1.1705694910113142E-2</v>
      </c>
      <c r="AO85" s="6">
        <f t="shared" si="47"/>
        <v>1.3244957710149165E-2</v>
      </c>
      <c r="AP85" s="25">
        <f t="shared" si="48"/>
        <v>1.3244957710149165E-2</v>
      </c>
      <c r="AQ85" s="24">
        <f t="shared" si="49"/>
        <v>0.08</v>
      </c>
      <c r="AR85" s="6">
        <f t="shared" si="50"/>
        <v>8.5999999999999993E-2</v>
      </c>
      <c r="AS85" s="25">
        <f t="shared" si="51"/>
        <v>8.3000000000000004E-2</v>
      </c>
      <c r="AT85" s="26">
        <f t="shared" si="52"/>
        <v>0.53</v>
      </c>
      <c r="AU85" s="131">
        <f t="shared" si="53"/>
        <v>0.56999999999999995</v>
      </c>
      <c r="AV85" s="27">
        <f t="shared" si="54"/>
        <v>0.55000000000000004</v>
      </c>
      <c r="AW85" s="223">
        <f t="shared" si="55"/>
        <v>5</v>
      </c>
      <c r="AX85" s="107">
        <f t="shared" si="56"/>
        <v>5</v>
      </c>
      <c r="AY85" s="224">
        <f t="shared" si="57"/>
        <v>5</v>
      </c>
    </row>
    <row r="86" spans="1:51" ht="13.4" customHeight="1">
      <c r="A86" s="147">
        <v>10963</v>
      </c>
      <c r="B86" s="75" t="s">
        <v>213</v>
      </c>
      <c r="C86" s="216" t="str">
        <f>Rollover!A86</f>
        <v>Nissan</v>
      </c>
      <c r="D86" s="217" t="str">
        <f>Rollover!B86</f>
        <v>Maxima 4DR FWD</v>
      </c>
      <c r="E86" s="130" t="s">
        <v>92</v>
      </c>
      <c r="F86" s="218">
        <f>Rollover!C86</f>
        <v>2021</v>
      </c>
      <c r="G86" s="10">
        <v>251.82400000000001</v>
      </c>
      <c r="H86" s="11">
        <v>0.25</v>
      </c>
      <c r="I86" s="11">
        <v>1285.509</v>
      </c>
      <c r="J86" s="11">
        <v>104.209</v>
      </c>
      <c r="K86" s="11">
        <v>15.782999999999999</v>
      </c>
      <c r="L86" s="11">
        <v>45.03</v>
      </c>
      <c r="M86" s="11">
        <v>1597.0740000000001</v>
      </c>
      <c r="N86" s="12">
        <v>1058.086</v>
      </c>
      <c r="O86" s="10">
        <v>290.15499999999997</v>
      </c>
      <c r="P86" s="11">
        <v>0.307</v>
      </c>
      <c r="Q86" s="11">
        <v>551.27200000000005</v>
      </c>
      <c r="R86" s="11">
        <v>406.803</v>
      </c>
      <c r="S86" s="11">
        <v>14.493</v>
      </c>
      <c r="T86" s="11">
        <v>46.73</v>
      </c>
      <c r="U86" s="11">
        <v>1992.5219999999999</v>
      </c>
      <c r="V86" s="12">
        <v>1384.8579999999999</v>
      </c>
      <c r="W86" s="219">
        <f t="shared" si="29"/>
        <v>4.6679552669952945E-3</v>
      </c>
      <c r="X86" s="6">
        <f t="shared" si="30"/>
        <v>6.0956574927221202E-2</v>
      </c>
      <c r="Y86" s="6">
        <f t="shared" si="31"/>
        <v>3.6275642760980758E-4</v>
      </c>
      <c r="Z86" s="6">
        <f t="shared" si="32"/>
        <v>2.1943807667838937E-5</v>
      </c>
      <c r="AA86" s="6">
        <f t="shared" si="33"/>
        <v>6.0956574927221202E-2</v>
      </c>
      <c r="AB86" s="6">
        <f t="shared" si="34"/>
        <v>7.042641201093886E-3</v>
      </c>
      <c r="AC86" s="6">
        <f t="shared" si="35"/>
        <v>7.042641201093886E-3</v>
      </c>
      <c r="AD86" s="6">
        <f t="shared" si="36"/>
        <v>6.9291810394300057E-3</v>
      </c>
      <c r="AE86" s="6">
        <f t="shared" si="37"/>
        <v>5.2455359648584787E-3</v>
      </c>
      <c r="AF86" s="25">
        <f t="shared" si="38"/>
        <v>6.9291810394300057E-3</v>
      </c>
      <c r="AG86" s="24">
        <f t="shared" si="39"/>
        <v>8.0194107866494151E-3</v>
      </c>
      <c r="AH86" s="6">
        <f t="shared" si="40"/>
        <v>6.7705685230816506E-2</v>
      </c>
      <c r="AI86" s="6">
        <f t="shared" si="41"/>
        <v>1.3916591054093623E-4</v>
      </c>
      <c r="AJ86" s="6">
        <f t="shared" si="42"/>
        <v>8.0727326587337308E-5</v>
      </c>
      <c r="AK86" s="6">
        <f t="shared" si="43"/>
        <v>6.7705685230816506E-2</v>
      </c>
      <c r="AL86" s="6">
        <f t="shared" si="44"/>
        <v>9.5766304602146121E-3</v>
      </c>
      <c r="AM86" s="6">
        <f t="shared" si="45"/>
        <v>9.5766304602146121E-3</v>
      </c>
      <c r="AN86" s="6">
        <f t="shared" si="46"/>
        <v>1.3696855324262075E-2</v>
      </c>
      <c r="AO86" s="6">
        <f t="shared" si="47"/>
        <v>8.6648617602855995E-3</v>
      </c>
      <c r="AP86" s="25">
        <f t="shared" si="48"/>
        <v>1.3696855324262075E-2</v>
      </c>
      <c r="AQ86" s="24">
        <f t="shared" si="49"/>
        <v>7.8E-2</v>
      </c>
      <c r="AR86" s="6">
        <f t="shared" si="50"/>
        <v>9.7000000000000003E-2</v>
      </c>
      <c r="AS86" s="25">
        <f t="shared" si="51"/>
        <v>8.7999999999999995E-2</v>
      </c>
      <c r="AT86" s="26">
        <f t="shared" si="52"/>
        <v>0.52</v>
      </c>
      <c r="AU86" s="131">
        <f t="shared" si="53"/>
        <v>0.65</v>
      </c>
      <c r="AV86" s="27">
        <f t="shared" si="54"/>
        <v>0.59</v>
      </c>
      <c r="AW86" s="223">
        <f t="shared" si="55"/>
        <v>5</v>
      </c>
      <c r="AX86" s="107">
        <f t="shared" si="56"/>
        <v>5</v>
      </c>
      <c r="AY86" s="224">
        <f t="shared" si="57"/>
        <v>5</v>
      </c>
    </row>
    <row r="87" spans="1:51" ht="13.4" customHeight="1">
      <c r="A87" s="147">
        <v>11347</v>
      </c>
      <c r="B87" s="75" t="s">
        <v>264</v>
      </c>
      <c r="C87" s="216" t="str">
        <f>Rollover!A87</f>
        <v>Nissan</v>
      </c>
      <c r="D87" s="217" t="str">
        <f>Rollover!B87</f>
        <v>Rogue SUV FWD (early release)</v>
      </c>
      <c r="E87" s="130" t="s">
        <v>197</v>
      </c>
      <c r="F87" s="218">
        <f>Rollover!C87</f>
        <v>2021</v>
      </c>
      <c r="G87" s="10">
        <v>305.98</v>
      </c>
      <c r="H87" s="11">
        <v>0.30399999999999999</v>
      </c>
      <c r="I87" s="11">
        <v>1880.56</v>
      </c>
      <c r="J87" s="11">
        <v>323.79000000000002</v>
      </c>
      <c r="K87" s="11">
        <v>25.856999999999999</v>
      </c>
      <c r="L87" s="11">
        <v>42.319000000000003</v>
      </c>
      <c r="M87" s="11">
        <v>1208.8030000000001</v>
      </c>
      <c r="N87" s="12">
        <v>1627.836</v>
      </c>
      <c r="O87" s="10">
        <v>346.88499999999999</v>
      </c>
      <c r="P87" s="11">
        <v>0.69</v>
      </c>
      <c r="Q87" s="11">
        <v>1380.5260000000001</v>
      </c>
      <c r="R87" s="11">
        <v>170.02500000000001</v>
      </c>
      <c r="S87" s="11">
        <v>21.818000000000001</v>
      </c>
      <c r="T87" s="11">
        <v>40.728000000000002</v>
      </c>
      <c r="U87" s="11">
        <v>3117.7440000000001</v>
      </c>
      <c r="V87" s="12">
        <v>1739.4880000000001</v>
      </c>
      <c r="W87" s="219">
        <f t="shared" si="29"/>
        <v>9.738686085923676E-3</v>
      </c>
      <c r="X87" s="6">
        <f t="shared" si="30"/>
        <v>6.7333814242884357E-2</v>
      </c>
      <c r="Y87" s="6">
        <f t="shared" si="31"/>
        <v>1.4889857501731744E-3</v>
      </c>
      <c r="Z87" s="6">
        <f t="shared" si="32"/>
        <v>3.6965122840412182E-5</v>
      </c>
      <c r="AA87" s="6">
        <f t="shared" si="33"/>
        <v>6.7333814242884357E-2</v>
      </c>
      <c r="AB87" s="6">
        <f t="shared" si="34"/>
        <v>2.8812075905315197E-2</v>
      </c>
      <c r="AC87" s="6">
        <f t="shared" si="35"/>
        <v>2.8812075905315197E-2</v>
      </c>
      <c r="AD87" s="6">
        <f t="shared" si="36"/>
        <v>5.6704175803142477E-3</v>
      </c>
      <c r="AE87" s="6">
        <f t="shared" si="37"/>
        <v>7.040040521520608E-3</v>
      </c>
      <c r="AF87" s="25">
        <f t="shared" si="38"/>
        <v>7.040040521520608E-3</v>
      </c>
      <c r="AG87" s="24">
        <f t="shared" si="39"/>
        <v>1.512876410471725E-2</v>
      </c>
      <c r="AH87" s="6">
        <f t="shared" si="40"/>
        <v>0.1337237208360717</v>
      </c>
      <c r="AI87" s="6">
        <f t="shared" si="41"/>
        <v>3.1618945688998562E-3</v>
      </c>
      <c r="AJ87" s="6">
        <f t="shared" si="42"/>
        <v>3.3064881674110857E-5</v>
      </c>
      <c r="AK87" s="6">
        <f t="shared" si="43"/>
        <v>0.1337237208360717</v>
      </c>
      <c r="AL87" s="6">
        <f t="shared" si="44"/>
        <v>3.1911822607021488E-2</v>
      </c>
      <c r="AM87" s="6">
        <f t="shared" si="45"/>
        <v>3.1911822607021488E-2</v>
      </c>
      <c r="AN87" s="6">
        <f t="shared" si="46"/>
        <v>3.1691849292926837E-2</v>
      </c>
      <c r="AO87" s="6">
        <f t="shared" si="47"/>
        <v>1.1322412709860627E-2</v>
      </c>
      <c r="AP87" s="25">
        <f t="shared" si="48"/>
        <v>3.1691849292926837E-2</v>
      </c>
      <c r="AQ87" s="24">
        <f t="shared" si="49"/>
        <v>0.109</v>
      </c>
      <c r="AR87" s="6">
        <f t="shared" si="50"/>
        <v>0.2</v>
      </c>
      <c r="AS87" s="25">
        <f t="shared" si="51"/>
        <v>0.155</v>
      </c>
      <c r="AT87" s="26">
        <f t="shared" si="52"/>
        <v>0.73</v>
      </c>
      <c r="AU87" s="131">
        <f t="shared" si="53"/>
        <v>1.33</v>
      </c>
      <c r="AV87" s="27">
        <f t="shared" si="54"/>
        <v>1.03</v>
      </c>
      <c r="AW87" s="223">
        <f t="shared" si="55"/>
        <v>4</v>
      </c>
      <c r="AX87" s="107">
        <f t="shared" si="56"/>
        <v>2</v>
      </c>
      <c r="AY87" s="224">
        <f t="shared" si="57"/>
        <v>3</v>
      </c>
    </row>
    <row r="88" spans="1:51" ht="13.4" customHeight="1">
      <c r="A88" s="147">
        <v>11347</v>
      </c>
      <c r="B88" s="75" t="s">
        <v>264</v>
      </c>
      <c r="C88" s="216" t="str">
        <f>Rollover!A88</f>
        <v>Nissan</v>
      </c>
      <c r="D88" s="217" t="str">
        <f>Rollover!B88</f>
        <v>Rogue SUV AWD (early release)</v>
      </c>
      <c r="E88" s="130" t="s">
        <v>197</v>
      </c>
      <c r="F88" s="218">
        <f>Rollover!C88</f>
        <v>2021</v>
      </c>
      <c r="G88" s="10">
        <v>305.98</v>
      </c>
      <c r="H88" s="11">
        <v>0.30399999999999999</v>
      </c>
      <c r="I88" s="11">
        <v>1880.56</v>
      </c>
      <c r="J88" s="11">
        <v>323.79000000000002</v>
      </c>
      <c r="K88" s="11">
        <v>25.856999999999999</v>
      </c>
      <c r="L88" s="11">
        <v>42.319000000000003</v>
      </c>
      <c r="M88" s="11">
        <v>1208.8030000000001</v>
      </c>
      <c r="N88" s="12">
        <v>1627.836</v>
      </c>
      <c r="O88" s="10">
        <v>346.88499999999999</v>
      </c>
      <c r="P88" s="11">
        <v>0.69</v>
      </c>
      <c r="Q88" s="11">
        <v>1380.5260000000001</v>
      </c>
      <c r="R88" s="11">
        <v>170.02500000000001</v>
      </c>
      <c r="S88" s="11">
        <v>21.818000000000001</v>
      </c>
      <c r="T88" s="11">
        <v>40.728000000000002</v>
      </c>
      <c r="U88" s="11">
        <v>3117.7440000000001</v>
      </c>
      <c r="V88" s="12">
        <v>1739.4880000000001</v>
      </c>
      <c r="W88" s="219">
        <f t="shared" ref="W88:W89" si="112">NORMDIST(LN(G88),7.45231,0.73998,1)</f>
        <v>9.738686085923676E-3</v>
      </c>
      <c r="X88" s="6">
        <f t="shared" ref="X88:X89" si="113">1/(1+EXP(3.2269-1.9688*H88))</f>
        <v>6.7333814242884357E-2</v>
      </c>
      <c r="Y88" s="6">
        <f t="shared" ref="Y88:Y89" si="114">1/(1+EXP(10.9745-2.375*I88/1000))</f>
        <v>1.4889857501731744E-3</v>
      </c>
      <c r="Z88" s="6">
        <f t="shared" ref="Z88:Z89" si="115">1/(1+EXP(10.9745-2.375*J88/1000))</f>
        <v>3.6965122840412182E-5</v>
      </c>
      <c r="AA88" s="6">
        <f t="shared" ref="AA88:AA89" si="116">MAX(X88,Y88,Z88)</f>
        <v>6.7333814242884357E-2</v>
      </c>
      <c r="AB88" s="6">
        <f t="shared" ref="AB88:AB89" si="117">1/(1+EXP(12.597-0.05861*35-1.568*(K88^0.4612)))</f>
        <v>2.8812075905315197E-2</v>
      </c>
      <c r="AC88" s="6">
        <f t="shared" ref="AC88:AC89" si="118">AB88</f>
        <v>2.8812075905315197E-2</v>
      </c>
      <c r="AD88" s="6">
        <f t="shared" ref="AD88:AD89" si="119">1/(1+EXP(5.7949-0.5196*M88/1000))</f>
        <v>5.6704175803142477E-3</v>
      </c>
      <c r="AE88" s="6">
        <f t="shared" ref="AE88:AE89" si="120">1/(1+EXP(5.7949-0.5196*N88/1000))</f>
        <v>7.040040521520608E-3</v>
      </c>
      <c r="AF88" s="25">
        <f t="shared" ref="AF88:AF89" si="121">MAX(AD88,AE88)</f>
        <v>7.040040521520608E-3</v>
      </c>
      <c r="AG88" s="24">
        <f t="shared" ref="AG88:AG89" si="122">NORMDIST(LN(O88),7.45231,0.73998,1)</f>
        <v>1.512876410471725E-2</v>
      </c>
      <c r="AH88" s="6">
        <f t="shared" ref="AH88:AH89" si="123">1/(1+EXP(3.2269-1.9688*P88))</f>
        <v>0.1337237208360717</v>
      </c>
      <c r="AI88" s="6">
        <f t="shared" ref="AI88:AI89" si="124">1/(1+EXP(10.958-3.77*Q88/1000))</f>
        <v>3.1618945688998562E-3</v>
      </c>
      <c r="AJ88" s="6">
        <f t="shared" ref="AJ88:AJ89" si="125">1/(1+EXP(10.958-3.77*R88/1000))</f>
        <v>3.3064881674110857E-5</v>
      </c>
      <c r="AK88" s="6">
        <f t="shared" ref="AK88:AK89" si="126">MAX(AH88,AI88,AJ88)</f>
        <v>0.1337237208360717</v>
      </c>
      <c r="AL88" s="6">
        <f t="shared" ref="AL88:AL89" si="127">1/(1+EXP(12.597-0.05861*35-1.568*((S88/0.817)^0.4612)))</f>
        <v>3.1911822607021488E-2</v>
      </c>
      <c r="AM88" s="6">
        <f t="shared" ref="AM88:AM89" si="128">AL88</f>
        <v>3.1911822607021488E-2</v>
      </c>
      <c r="AN88" s="6">
        <f t="shared" ref="AN88:AN89" si="129">1/(1+EXP(5.7949-0.7619*U88/1000))</f>
        <v>3.1691849292926837E-2</v>
      </c>
      <c r="AO88" s="6">
        <f t="shared" ref="AO88:AO89" si="130">1/(1+EXP(5.7949-0.7619*V88/1000))</f>
        <v>1.1322412709860627E-2</v>
      </c>
      <c r="AP88" s="25">
        <f t="shared" ref="AP88:AP89" si="131">MAX(AN88,AO88)</f>
        <v>3.1691849292926837E-2</v>
      </c>
      <c r="AQ88" s="24">
        <f t="shared" ref="AQ88:AQ89" si="132">ROUND(1-(1-W88)*(1-AA88)*(1-AC88)*(1-AF88),3)</f>
        <v>0.109</v>
      </c>
      <c r="AR88" s="6">
        <f t="shared" ref="AR88:AR89" si="133">ROUND(1-(1-AG88)*(1-AK88)*(1-AM88)*(1-AP88),3)</f>
        <v>0.2</v>
      </c>
      <c r="AS88" s="25">
        <f t="shared" ref="AS88:AS89" si="134">ROUND(AVERAGE(AR88,AQ88),3)</f>
        <v>0.155</v>
      </c>
      <c r="AT88" s="26">
        <f t="shared" ref="AT88:AT89" si="135">ROUND(AQ88/0.15,2)</f>
        <v>0.73</v>
      </c>
      <c r="AU88" s="131">
        <f t="shared" ref="AU88:AU89" si="136">ROUND(AR88/0.15,2)</f>
        <v>1.33</v>
      </c>
      <c r="AV88" s="27">
        <f t="shared" ref="AV88:AV89" si="137">ROUND(AS88/0.15,2)</f>
        <v>1.03</v>
      </c>
      <c r="AW88" s="223">
        <f t="shared" ref="AW88:AW89" si="138">IF(AT88&lt;0.67,5,IF(AT88&lt;1,4,IF(AT88&lt;1.33,3,IF(AT88&lt;2.67,2,1))))</f>
        <v>4</v>
      </c>
      <c r="AX88" s="107">
        <f t="shared" ref="AX88:AX89" si="139">IF(AU88&lt;0.67,5,IF(AU88&lt;1,4,IF(AU88&lt;1.33,3,IF(AU88&lt;2.67,2,1))))</f>
        <v>2</v>
      </c>
      <c r="AY88" s="224">
        <f t="shared" ref="AY88:AY89" si="140">IF(AV88&lt;0.67,5,IF(AV88&lt;1,4,IF(AV88&lt;1.33,3,IF(AV88&lt;2.67,2,1))))</f>
        <v>3</v>
      </c>
    </row>
    <row r="89" spans="1:51" ht="13.4" customHeight="1">
      <c r="A89" s="74">
        <v>11575</v>
      </c>
      <c r="B89" s="75" t="s">
        <v>318</v>
      </c>
      <c r="C89" s="216" t="str">
        <f>Rollover!A89</f>
        <v>Nissan</v>
      </c>
      <c r="D89" s="217" t="str">
        <f>Rollover!B89</f>
        <v>Rogue SUV FWD (later release)</v>
      </c>
      <c r="E89" s="130" t="s">
        <v>92</v>
      </c>
      <c r="F89" s="218">
        <f>Rollover!C89</f>
        <v>2021</v>
      </c>
      <c r="G89" s="10">
        <v>224.715</v>
      </c>
      <c r="H89" s="11">
        <v>0.33100000000000002</v>
      </c>
      <c r="I89" s="11">
        <v>1535.6980000000001</v>
      </c>
      <c r="J89" s="11">
        <v>176.87799999999999</v>
      </c>
      <c r="K89" s="11">
        <v>24.945</v>
      </c>
      <c r="L89" s="11">
        <v>44.198999999999998</v>
      </c>
      <c r="M89" s="11">
        <v>1122.444</v>
      </c>
      <c r="N89" s="12">
        <v>1037.0940000000001</v>
      </c>
      <c r="O89" s="10">
        <v>424.35700000000003</v>
      </c>
      <c r="P89" s="11">
        <v>0.46899999999999997</v>
      </c>
      <c r="Q89" s="11">
        <v>1010.035</v>
      </c>
      <c r="R89" s="11">
        <v>338.07</v>
      </c>
      <c r="S89" s="11">
        <v>15.943</v>
      </c>
      <c r="T89" s="11">
        <v>50.95</v>
      </c>
      <c r="U89" s="11">
        <v>1920.155</v>
      </c>
      <c r="V89" s="12">
        <v>2092.2750000000001</v>
      </c>
      <c r="W89" s="219">
        <f t="shared" si="112"/>
        <v>2.9487928404656029E-3</v>
      </c>
      <c r="X89" s="6">
        <f t="shared" si="113"/>
        <v>7.0749873287827142E-2</v>
      </c>
      <c r="Y89" s="6">
        <f t="shared" si="114"/>
        <v>6.5696853376975167E-4</v>
      </c>
      <c r="Z89" s="6">
        <f t="shared" si="115"/>
        <v>2.6077418029112351E-5</v>
      </c>
      <c r="AA89" s="6">
        <f t="shared" si="116"/>
        <v>7.0749873287827142E-2</v>
      </c>
      <c r="AB89" s="6">
        <f t="shared" si="117"/>
        <v>2.5751973670243705E-2</v>
      </c>
      <c r="AC89" s="6">
        <f t="shared" si="118"/>
        <v>2.5751973670243705E-2</v>
      </c>
      <c r="AD89" s="6">
        <f t="shared" si="119"/>
        <v>5.4229474433759922E-3</v>
      </c>
      <c r="AE89" s="6">
        <f t="shared" si="120"/>
        <v>5.188926757811638E-3</v>
      </c>
      <c r="AF89" s="25">
        <f t="shared" si="121"/>
        <v>5.4229474433759922E-3</v>
      </c>
      <c r="AG89" s="24">
        <f t="shared" si="122"/>
        <v>2.9093424830061131E-2</v>
      </c>
      <c r="AH89" s="6">
        <f t="shared" si="123"/>
        <v>9.0830798375780369E-2</v>
      </c>
      <c r="AI89" s="6">
        <f t="shared" si="124"/>
        <v>7.8411687422742164E-4</v>
      </c>
      <c r="AJ89" s="6">
        <f t="shared" si="125"/>
        <v>6.2300668455276534E-5</v>
      </c>
      <c r="AK89" s="6">
        <f t="shared" si="126"/>
        <v>9.0830798375780369E-2</v>
      </c>
      <c r="AL89" s="6">
        <f t="shared" si="127"/>
        <v>1.2453239520294816E-2</v>
      </c>
      <c r="AM89" s="6">
        <f t="shared" si="128"/>
        <v>1.2453239520294816E-2</v>
      </c>
      <c r="AN89" s="6">
        <f t="shared" si="129"/>
        <v>1.2971632715880446E-2</v>
      </c>
      <c r="AO89" s="6">
        <f t="shared" si="130"/>
        <v>1.4762454473182755E-2</v>
      </c>
      <c r="AP89" s="25">
        <f t="shared" si="131"/>
        <v>1.4762454473182755E-2</v>
      </c>
      <c r="AQ89" s="24">
        <f t="shared" si="132"/>
        <v>0.10199999999999999</v>
      </c>
      <c r="AR89" s="6">
        <f t="shared" si="133"/>
        <v>0.14099999999999999</v>
      </c>
      <c r="AS89" s="25">
        <f t="shared" si="134"/>
        <v>0.122</v>
      </c>
      <c r="AT89" s="26">
        <f t="shared" si="135"/>
        <v>0.68</v>
      </c>
      <c r="AU89" s="131">
        <f t="shared" si="136"/>
        <v>0.94</v>
      </c>
      <c r="AV89" s="27">
        <f t="shared" si="137"/>
        <v>0.81</v>
      </c>
      <c r="AW89" s="223">
        <f t="shared" si="138"/>
        <v>4</v>
      </c>
      <c r="AX89" s="107">
        <f t="shared" si="139"/>
        <v>4</v>
      </c>
      <c r="AY89" s="224">
        <f t="shared" si="140"/>
        <v>4</v>
      </c>
    </row>
    <row r="90" spans="1:51" ht="13.4" customHeight="1">
      <c r="A90" s="74">
        <v>11575</v>
      </c>
      <c r="B90" s="75" t="s">
        <v>318</v>
      </c>
      <c r="C90" s="216" t="str">
        <f>Rollover!A90</f>
        <v>Nissan</v>
      </c>
      <c r="D90" s="217" t="str">
        <f>Rollover!B90</f>
        <v>Rogue SUV AWD (later release)</v>
      </c>
      <c r="E90" s="130" t="s">
        <v>92</v>
      </c>
      <c r="F90" s="218">
        <f>Rollover!C90</f>
        <v>2021</v>
      </c>
      <c r="G90" s="10">
        <v>224.715</v>
      </c>
      <c r="H90" s="11">
        <v>0.33100000000000002</v>
      </c>
      <c r="I90" s="11">
        <v>1535.6980000000001</v>
      </c>
      <c r="J90" s="11">
        <v>176.87799999999999</v>
      </c>
      <c r="K90" s="11">
        <v>24.945</v>
      </c>
      <c r="L90" s="11">
        <v>44.198999999999998</v>
      </c>
      <c r="M90" s="11">
        <v>1122.444</v>
      </c>
      <c r="N90" s="12">
        <v>1037.0940000000001</v>
      </c>
      <c r="O90" s="10">
        <v>424.35700000000003</v>
      </c>
      <c r="P90" s="11">
        <v>0.46899999999999997</v>
      </c>
      <c r="Q90" s="11">
        <v>1010.035</v>
      </c>
      <c r="R90" s="11">
        <v>338.07</v>
      </c>
      <c r="S90" s="11">
        <v>15.943</v>
      </c>
      <c r="T90" s="11">
        <v>50.95</v>
      </c>
      <c r="U90" s="11">
        <v>1920.155</v>
      </c>
      <c r="V90" s="12">
        <v>2092.2750000000001</v>
      </c>
      <c r="W90" s="219">
        <f t="shared" ref="W90" si="141">NORMDIST(LN(G90),7.45231,0.73998,1)</f>
        <v>2.9487928404656029E-3</v>
      </c>
      <c r="X90" s="6">
        <f t="shared" ref="X90" si="142">1/(1+EXP(3.2269-1.9688*H90))</f>
        <v>7.0749873287827142E-2</v>
      </c>
      <c r="Y90" s="6">
        <f t="shared" ref="Y90" si="143">1/(1+EXP(10.9745-2.375*I90/1000))</f>
        <v>6.5696853376975167E-4</v>
      </c>
      <c r="Z90" s="6">
        <f t="shared" ref="Z90" si="144">1/(1+EXP(10.9745-2.375*J90/1000))</f>
        <v>2.6077418029112351E-5</v>
      </c>
      <c r="AA90" s="6">
        <f t="shared" ref="AA90" si="145">MAX(X90,Y90,Z90)</f>
        <v>7.0749873287827142E-2</v>
      </c>
      <c r="AB90" s="6">
        <f t="shared" ref="AB90" si="146">1/(1+EXP(12.597-0.05861*35-1.568*(K90^0.4612)))</f>
        <v>2.5751973670243705E-2</v>
      </c>
      <c r="AC90" s="6">
        <f t="shared" ref="AC90" si="147">AB90</f>
        <v>2.5751973670243705E-2</v>
      </c>
      <c r="AD90" s="6">
        <f t="shared" ref="AD90" si="148">1/(1+EXP(5.7949-0.5196*M90/1000))</f>
        <v>5.4229474433759922E-3</v>
      </c>
      <c r="AE90" s="6">
        <f t="shared" ref="AE90" si="149">1/(1+EXP(5.7949-0.5196*N90/1000))</f>
        <v>5.188926757811638E-3</v>
      </c>
      <c r="AF90" s="25">
        <f t="shared" ref="AF90" si="150">MAX(AD90,AE90)</f>
        <v>5.4229474433759922E-3</v>
      </c>
      <c r="AG90" s="24">
        <f t="shared" ref="AG90" si="151">NORMDIST(LN(O90),7.45231,0.73998,1)</f>
        <v>2.9093424830061131E-2</v>
      </c>
      <c r="AH90" s="6">
        <f t="shared" ref="AH90" si="152">1/(1+EXP(3.2269-1.9688*P90))</f>
        <v>9.0830798375780369E-2</v>
      </c>
      <c r="AI90" s="6">
        <f t="shared" ref="AI90" si="153">1/(1+EXP(10.958-3.77*Q90/1000))</f>
        <v>7.8411687422742164E-4</v>
      </c>
      <c r="AJ90" s="6">
        <f t="shared" ref="AJ90" si="154">1/(1+EXP(10.958-3.77*R90/1000))</f>
        <v>6.2300668455276534E-5</v>
      </c>
      <c r="AK90" s="6">
        <f t="shared" ref="AK90" si="155">MAX(AH90,AI90,AJ90)</f>
        <v>9.0830798375780369E-2</v>
      </c>
      <c r="AL90" s="6">
        <f t="shared" ref="AL90" si="156">1/(1+EXP(12.597-0.05861*35-1.568*((S90/0.817)^0.4612)))</f>
        <v>1.2453239520294816E-2</v>
      </c>
      <c r="AM90" s="6">
        <f t="shared" ref="AM90" si="157">AL90</f>
        <v>1.2453239520294816E-2</v>
      </c>
      <c r="AN90" s="6">
        <f t="shared" ref="AN90" si="158">1/(1+EXP(5.7949-0.7619*U90/1000))</f>
        <v>1.2971632715880446E-2</v>
      </c>
      <c r="AO90" s="6">
        <f t="shared" ref="AO90" si="159">1/(1+EXP(5.7949-0.7619*V90/1000))</f>
        <v>1.4762454473182755E-2</v>
      </c>
      <c r="AP90" s="25">
        <f t="shared" ref="AP90" si="160">MAX(AN90,AO90)</f>
        <v>1.4762454473182755E-2</v>
      </c>
      <c r="AQ90" s="24">
        <f t="shared" ref="AQ90" si="161">ROUND(1-(1-W90)*(1-AA90)*(1-AC90)*(1-AF90),3)</f>
        <v>0.10199999999999999</v>
      </c>
      <c r="AR90" s="6">
        <f t="shared" ref="AR90" si="162">ROUND(1-(1-AG90)*(1-AK90)*(1-AM90)*(1-AP90),3)</f>
        <v>0.14099999999999999</v>
      </c>
      <c r="AS90" s="25">
        <f t="shared" ref="AS90" si="163">ROUND(AVERAGE(AR90,AQ90),3)</f>
        <v>0.122</v>
      </c>
      <c r="AT90" s="26">
        <f t="shared" ref="AT90" si="164">ROUND(AQ90/0.15,2)</f>
        <v>0.68</v>
      </c>
      <c r="AU90" s="131">
        <f t="shared" ref="AU90" si="165">ROUND(AR90/0.15,2)</f>
        <v>0.94</v>
      </c>
      <c r="AV90" s="27">
        <f t="shared" ref="AV90" si="166">ROUND(AS90/0.15,2)</f>
        <v>0.81</v>
      </c>
      <c r="AW90" s="223">
        <f t="shared" ref="AW90" si="167">IF(AT90&lt;0.67,5,IF(AT90&lt;1,4,IF(AT90&lt;1.33,3,IF(AT90&lt;2.67,2,1))))</f>
        <v>4</v>
      </c>
      <c r="AX90" s="107">
        <f t="shared" ref="AX90" si="168">IF(AU90&lt;0.67,5,IF(AU90&lt;1,4,IF(AU90&lt;1.33,3,IF(AU90&lt;2.67,2,1))))</f>
        <v>4</v>
      </c>
      <c r="AY90" s="224">
        <f t="shared" ref="AY90" si="169">IF(AV90&lt;0.67,5,IF(AV90&lt;1,4,IF(AV90&lt;1.33,3,IF(AV90&lt;2.67,2,1))))</f>
        <v>4</v>
      </c>
    </row>
    <row r="91" spans="1:51" ht="12.5">
      <c r="A91" s="147">
        <v>11496</v>
      </c>
      <c r="B91" s="75" t="s">
        <v>306</v>
      </c>
      <c r="C91" s="216" t="str">
        <f>Rollover!A91</f>
        <v>Nissan</v>
      </c>
      <c r="D91" s="217" t="str">
        <f>Rollover!B91</f>
        <v>Rogue Sport SUV FWD</v>
      </c>
      <c r="E91" s="130" t="s">
        <v>197</v>
      </c>
      <c r="F91" s="218">
        <f>Rollover!C91</f>
        <v>2021</v>
      </c>
      <c r="G91" s="10">
        <v>398.79899999999998</v>
      </c>
      <c r="H91" s="11">
        <v>0.33700000000000002</v>
      </c>
      <c r="I91" s="11">
        <v>1552.7539999999999</v>
      </c>
      <c r="J91" s="11">
        <v>471.71199999999999</v>
      </c>
      <c r="K91" s="11">
        <v>23.443999999999999</v>
      </c>
      <c r="L91" s="11">
        <v>42.69</v>
      </c>
      <c r="M91" s="11">
        <v>1182.4090000000001</v>
      </c>
      <c r="N91" s="12">
        <v>1238.298</v>
      </c>
      <c r="O91" s="10">
        <v>131.98400000000001</v>
      </c>
      <c r="P91" s="11">
        <v>0.35299999999999998</v>
      </c>
      <c r="Q91" s="11">
        <v>839.64</v>
      </c>
      <c r="R91" s="11">
        <v>152.44900000000001</v>
      </c>
      <c r="S91" s="11">
        <v>12.686</v>
      </c>
      <c r="T91" s="11">
        <v>36.25</v>
      </c>
      <c r="U91" s="11">
        <v>1454.876</v>
      </c>
      <c r="V91" s="12">
        <v>2534.701</v>
      </c>
      <c r="W91" s="219">
        <f t="shared" ref="W91:W108" si="170">NORMDIST(LN(G91),7.45231,0.73998,1)</f>
        <v>2.3951243172320748E-2</v>
      </c>
      <c r="X91" s="6">
        <f t="shared" ref="X91:X108" si="171">1/(1+EXP(3.2269-1.9688*H91))</f>
        <v>7.1530446829232944E-2</v>
      </c>
      <c r="Y91" s="6">
        <f t="shared" ref="Y91:Y108" si="172">1/(1+EXP(10.9745-2.375*I91/1000))</f>
        <v>6.8410879709755084E-4</v>
      </c>
      <c r="Z91" s="6">
        <f t="shared" ref="Z91:Z108" si="173">1/(1+EXP(10.9745-2.375*J91/1000))</f>
        <v>5.252420087249734E-5</v>
      </c>
      <c r="AA91" s="6">
        <f t="shared" ref="AA91:AA108" si="174">MAX(X91,Y91,Z91)</f>
        <v>7.1530446829232944E-2</v>
      </c>
      <c r="AB91" s="6">
        <f t="shared" ref="AB91:AB108" si="175">1/(1+EXP(12.597-0.05861*35-1.568*(K91^0.4612)))</f>
        <v>2.1285867173192946E-2</v>
      </c>
      <c r="AC91" s="6">
        <f t="shared" ref="AC91:AC108" si="176">AB91</f>
        <v>2.1285867173192946E-2</v>
      </c>
      <c r="AD91" s="6">
        <f t="shared" ref="AD91:AD108" si="177">1/(1+EXP(5.7949-0.5196*M91/1000))</f>
        <v>5.5936144930588431E-3</v>
      </c>
      <c r="AE91" s="6">
        <f t="shared" ref="AE91:AE108" si="178">1/(1+EXP(5.7949-0.5196*N91/1000))</f>
        <v>5.7574852814080181E-3</v>
      </c>
      <c r="AF91" s="25">
        <f t="shared" ref="AF91:AF108" si="179">MAX(AD91,AE91)</f>
        <v>5.7574852814080181E-3</v>
      </c>
      <c r="AG91" s="24">
        <f t="shared" ref="AG91:AG108" si="180">NORMDIST(LN(O91),7.45231,0.73998,1)</f>
        <v>2.577542401376222E-4</v>
      </c>
      <c r="AH91" s="6">
        <f t="shared" ref="AH91:AH108" si="181">1/(1+EXP(3.2269-1.9688*P91))</f>
        <v>7.3650981779484356E-2</v>
      </c>
      <c r="AI91" s="6">
        <f t="shared" ref="AI91:AI108" si="182">1/(1+EXP(10.958-3.77*Q91/1000))</f>
        <v>4.1262560121005674E-4</v>
      </c>
      <c r="AJ91" s="6">
        <f t="shared" ref="AJ91:AJ108" si="183">1/(1+EXP(10.958-3.77*R91/1000))</f>
        <v>3.0945028075361137E-5</v>
      </c>
      <c r="AK91" s="6">
        <f t="shared" ref="AK91:AK108" si="184">MAX(AH91,AI91,AJ91)</f>
        <v>7.3650981779484356E-2</v>
      </c>
      <c r="AL91" s="6">
        <f t="shared" ref="AL91:AL108" si="185">1/(1+EXP(12.597-0.05861*35-1.568*((S91/0.817)^0.4612)))</f>
        <v>6.755172316460889E-3</v>
      </c>
      <c r="AM91" s="6">
        <f t="shared" ref="AM91:AM108" si="186">AL91</f>
        <v>6.755172316460889E-3</v>
      </c>
      <c r="AN91" s="6">
        <f t="shared" ref="AN91:AN108" si="187">1/(1+EXP(5.7949-0.7619*U91/1000))</f>
        <v>9.1353180189580989E-3</v>
      </c>
      <c r="AO91" s="6">
        <f t="shared" ref="AO91:AO108" si="188">1/(1+EXP(5.7949-0.7619*V91/1000))</f>
        <v>2.0558434003348478E-2</v>
      </c>
      <c r="AP91" s="25">
        <f t="shared" ref="AP91:AP108" si="189">MAX(AN91,AO91)</f>
        <v>2.0558434003348478E-2</v>
      </c>
      <c r="AQ91" s="24">
        <f t="shared" ref="AQ91:AQ108" si="190">ROUND(1-(1-W91)*(1-AA91)*(1-AC91)*(1-AF91),3)</f>
        <v>0.11799999999999999</v>
      </c>
      <c r="AR91" s="6">
        <f t="shared" ref="AR91:AR108" si="191">ROUND(1-(1-AG91)*(1-AK91)*(1-AM91)*(1-AP91),3)</f>
        <v>9.9000000000000005E-2</v>
      </c>
      <c r="AS91" s="25">
        <f t="shared" ref="AS91:AS108" si="192">ROUND(AVERAGE(AR91,AQ91),3)</f>
        <v>0.109</v>
      </c>
      <c r="AT91" s="26">
        <f t="shared" ref="AT91:AT108" si="193">ROUND(AQ91/0.15,2)</f>
        <v>0.79</v>
      </c>
      <c r="AU91" s="131">
        <f t="shared" ref="AU91:AU108" si="194">ROUND(AR91/0.15,2)</f>
        <v>0.66</v>
      </c>
      <c r="AV91" s="27">
        <f t="shared" ref="AV91:AV108" si="195">ROUND(AS91/0.15,2)</f>
        <v>0.73</v>
      </c>
      <c r="AW91" s="223">
        <f t="shared" ref="AW91:AW108" si="196">IF(AT91&lt;0.67,5,IF(AT91&lt;1,4,IF(AT91&lt;1.33,3,IF(AT91&lt;2.67,2,1))))</f>
        <v>4</v>
      </c>
      <c r="AX91" s="107">
        <f t="shared" ref="AX91:AX108" si="197">IF(AU91&lt;0.67,5,IF(AU91&lt;1,4,IF(AU91&lt;1.33,3,IF(AU91&lt;2.67,2,1))))</f>
        <v>5</v>
      </c>
      <c r="AY91" s="224">
        <f t="shared" ref="AY91:AY108" si="198">IF(AV91&lt;0.67,5,IF(AV91&lt;1,4,IF(AV91&lt;1.33,3,IF(AV91&lt;2.67,2,1))))</f>
        <v>4</v>
      </c>
    </row>
    <row r="92" spans="1:51" ht="13.4" customHeight="1">
      <c r="A92" s="147">
        <v>11496</v>
      </c>
      <c r="B92" s="75" t="s">
        <v>306</v>
      </c>
      <c r="C92" s="216" t="str">
        <f>Rollover!A92</f>
        <v>Nissan</v>
      </c>
      <c r="D92" s="217" t="str">
        <f>Rollover!B92</f>
        <v>Rogue Sport SUV AWD</v>
      </c>
      <c r="E92" s="130" t="s">
        <v>197</v>
      </c>
      <c r="F92" s="218">
        <f>Rollover!C92</f>
        <v>2021</v>
      </c>
      <c r="G92" s="10">
        <v>398.79899999999998</v>
      </c>
      <c r="H92" s="11">
        <v>0.33700000000000002</v>
      </c>
      <c r="I92" s="11">
        <v>1552.7539999999999</v>
      </c>
      <c r="J92" s="11">
        <v>471.71199999999999</v>
      </c>
      <c r="K92" s="11">
        <v>23.443999999999999</v>
      </c>
      <c r="L92" s="11">
        <v>42.69</v>
      </c>
      <c r="M92" s="11">
        <v>1182.4090000000001</v>
      </c>
      <c r="N92" s="12">
        <v>1238.298</v>
      </c>
      <c r="O92" s="10">
        <v>131.98400000000001</v>
      </c>
      <c r="P92" s="11">
        <v>0.35299999999999998</v>
      </c>
      <c r="Q92" s="11">
        <v>839.64</v>
      </c>
      <c r="R92" s="11">
        <v>152.44900000000001</v>
      </c>
      <c r="S92" s="11">
        <v>12.686</v>
      </c>
      <c r="T92" s="11">
        <v>36.25</v>
      </c>
      <c r="U92" s="11">
        <v>1454.876</v>
      </c>
      <c r="V92" s="12">
        <v>2534.701</v>
      </c>
      <c r="W92" s="219">
        <f t="shared" si="170"/>
        <v>2.3951243172320748E-2</v>
      </c>
      <c r="X92" s="6">
        <f t="shared" si="171"/>
        <v>7.1530446829232944E-2</v>
      </c>
      <c r="Y92" s="6">
        <f t="shared" si="172"/>
        <v>6.8410879709755084E-4</v>
      </c>
      <c r="Z92" s="6">
        <f t="shared" si="173"/>
        <v>5.252420087249734E-5</v>
      </c>
      <c r="AA92" s="6">
        <f t="shared" si="174"/>
        <v>7.1530446829232944E-2</v>
      </c>
      <c r="AB92" s="6">
        <f t="shared" si="175"/>
        <v>2.1285867173192946E-2</v>
      </c>
      <c r="AC92" s="6">
        <f t="shared" si="176"/>
        <v>2.1285867173192946E-2</v>
      </c>
      <c r="AD92" s="6">
        <f t="shared" si="177"/>
        <v>5.5936144930588431E-3</v>
      </c>
      <c r="AE92" s="6">
        <f t="shared" si="178"/>
        <v>5.7574852814080181E-3</v>
      </c>
      <c r="AF92" s="25">
        <f t="shared" si="179"/>
        <v>5.7574852814080181E-3</v>
      </c>
      <c r="AG92" s="24">
        <f t="shared" si="180"/>
        <v>2.577542401376222E-4</v>
      </c>
      <c r="AH92" s="6">
        <f t="shared" si="181"/>
        <v>7.3650981779484356E-2</v>
      </c>
      <c r="AI92" s="6">
        <f t="shared" si="182"/>
        <v>4.1262560121005674E-4</v>
      </c>
      <c r="AJ92" s="6">
        <f t="shared" si="183"/>
        <v>3.0945028075361137E-5</v>
      </c>
      <c r="AK92" s="6">
        <f t="shared" si="184"/>
        <v>7.3650981779484356E-2</v>
      </c>
      <c r="AL92" s="6">
        <f t="shared" si="185"/>
        <v>6.755172316460889E-3</v>
      </c>
      <c r="AM92" s="6">
        <f t="shared" si="186"/>
        <v>6.755172316460889E-3</v>
      </c>
      <c r="AN92" s="6">
        <f t="shared" si="187"/>
        <v>9.1353180189580989E-3</v>
      </c>
      <c r="AO92" s="6">
        <f t="shared" si="188"/>
        <v>2.0558434003348478E-2</v>
      </c>
      <c r="AP92" s="25">
        <f t="shared" si="189"/>
        <v>2.0558434003348478E-2</v>
      </c>
      <c r="AQ92" s="24">
        <f t="shared" si="190"/>
        <v>0.11799999999999999</v>
      </c>
      <c r="AR92" s="6">
        <f t="shared" si="191"/>
        <v>9.9000000000000005E-2</v>
      </c>
      <c r="AS92" s="25">
        <f t="shared" si="192"/>
        <v>0.109</v>
      </c>
      <c r="AT92" s="26">
        <f t="shared" si="193"/>
        <v>0.79</v>
      </c>
      <c r="AU92" s="131">
        <f t="shared" si="194"/>
        <v>0.66</v>
      </c>
      <c r="AV92" s="27">
        <f t="shared" si="195"/>
        <v>0.73</v>
      </c>
      <c r="AW92" s="223">
        <f t="shared" si="196"/>
        <v>4</v>
      </c>
      <c r="AX92" s="107">
        <f t="shared" si="197"/>
        <v>5</v>
      </c>
      <c r="AY92" s="224">
        <f t="shared" si="198"/>
        <v>4</v>
      </c>
    </row>
    <row r="93" spans="1:51" ht="13.4" customHeight="1">
      <c r="A93" s="147">
        <v>11396</v>
      </c>
      <c r="B93" s="75" t="s">
        <v>290</v>
      </c>
      <c r="C93" s="216" t="str">
        <f>Rollover!A93</f>
        <v>Nissan</v>
      </c>
      <c r="D93" s="217" t="str">
        <f>Rollover!B93</f>
        <v>Versa 4DR FWD</v>
      </c>
      <c r="E93" s="130" t="s">
        <v>205</v>
      </c>
      <c r="F93" s="218">
        <f>Rollover!C93</f>
        <v>2021</v>
      </c>
      <c r="G93" s="10">
        <v>364.209</v>
      </c>
      <c r="H93" s="11">
        <v>0.35599999999999998</v>
      </c>
      <c r="I93" s="11">
        <v>1448.2840000000001</v>
      </c>
      <c r="J93" s="11">
        <v>1323.9280000000001</v>
      </c>
      <c r="K93" s="11">
        <v>25.995000000000001</v>
      </c>
      <c r="L93" s="11">
        <v>48.463999999999999</v>
      </c>
      <c r="M93" s="11">
        <v>1575.4939999999999</v>
      </c>
      <c r="N93" s="12">
        <v>1317.171</v>
      </c>
      <c r="O93" s="10">
        <v>267.13799999999998</v>
      </c>
      <c r="P93" s="11">
        <v>0.56799999999999995</v>
      </c>
      <c r="Q93" s="11">
        <v>1205.4829999999999</v>
      </c>
      <c r="R93" s="11">
        <v>608.68399999999997</v>
      </c>
      <c r="S93" s="11">
        <v>11.616</v>
      </c>
      <c r="T93" s="11">
        <v>44.426000000000002</v>
      </c>
      <c r="U93" s="11">
        <v>1051.0070000000001</v>
      </c>
      <c r="V93" s="12">
        <v>864.197</v>
      </c>
      <c r="W93" s="219">
        <f t="shared" si="170"/>
        <v>1.7827356317672793E-2</v>
      </c>
      <c r="X93" s="6">
        <f t="shared" si="171"/>
        <v>7.4054971012011139E-2</v>
      </c>
      <c r="Y93" s="6">
        <f t="shared" si="172"/>
        <v>5.3386929661558395E-4</v>
      </c>
      <c r="Z93" s="6">
        <f t="shared" si="173"/>
        <v>3.9739950299575751E-4</v>
      </c>
      <c r="AA93" s="6">
        <f t="shared" si="174"/>
        <v>7.4054971012011139E-2</v>
      </c>
      <c r="AB93" s="6">
        <f t="shared" si="175"/>
        <v>2.9299391641884363E-2</v>
      </c>
      <c r="AC93" s="6">
        <f t="shared" si="176"/>
        <v>2.9299391641884363E-2</v>
      </c>
      <c r="AD93" s="6">
        <f t="shared" si="177"/>
        <v>6.8524477744443422E-3</v>
      </c>
      <c r="AE93" s="6">
        <f t="shared" si="178"/>
        <v>5.9968982589345453E-3</v>
      </c>
      <c r="AF93" s="25">
        <f t="shared" si="179"/>
        <v>6.8524477744443422E-3</v>
      </c>
      <c r="AG93" s="24">
        <f t="shared" si="180"/>
        <v>5.8723610432822662E-3</v>
      </c>
      <c r="AH93" s="6">
        <f t="shared" si="181"/>
        <v>0.10826166714715157</v>
      </c>
      <c r="AI93" s="6">
        <f t="shared" si="182"/>
        <v>1.6368734255491706E-3</v>
      </c>
      <c r="AJ93" s="6">
        <f t="shared" si="183"/>
        <v>1.7278990475897121E-4</v>
      </c>
      <c r="AK93" s="6">
        <f t="shared" si="184"/>
        <v>0.10826166714715157</v>
      </c>
      <c r="AL93" s="6">
        <f t="shared" si="185"/>
        <v>5.4217967941034007E-3</v>
      </c>
      <c r="AM93" s="6">
        <f t="shared" si="186"/>
        <v>5.4217967941034007E-3</v>
      </c>
      <c r="AN93" s="6">
        <f t="shared" si="187"/>
        <v>6.7319363018314435E-3</v>
      </c>
      <c r="AO93" s="6">
        <f t="shared" si="188"/>
        <v>5.8440600532391855E-3</v>
      </c>
      <c r="AP93" s="25">
        <f t="shared" si="189"/>
        <v>6.7319363018314435E-3</v>
      </c>
      <c r="AQ93" s="24">
        <f t="shared" si="190"/>
        <v>0.123</v>
      </c>
      <c r="AR93" s="6">
        <f t="shared" si="191"/>
        <v>0.124</v>
      </c>
      <c r="AS93" s="25">
        <f t="shared" si="192"/>
        <v>0.124</v>
      </c>
      <c r="AT93" s="26">
        <f t="shared" si="193"/>
        <v>0.82</v>
      </c>
      <c r="AU93" s="131">
        <f t="shared" si="194"/>
        <v>0.83</v>
      </c>
      <c r="AV93" s="27">
        <f t="shared" si="195"/>
        <v>0.83</v>
      </c>
      <c r="AW93" s="223">
        <f t="shared" si="196"/>
        <v>4</v>
      </c>
      <c r="AX93" s="107">
        <f t="shared" si="197"/>
        <v>4</v>
      </c>
      <c r="AY93" s="224">
        <f t="shared" si="198"/>
        <v>4</v>
      </c>
    </row>
    <row r="94" spans="1:51" ht="13.4" customHeight="1">
      <c r="A94" s="147">
        <v>11399</v>
      </c>
      <c r="B94" s="75" t="s">
        <v>292</v>
      </c>
      <c r="C94" s="216" t="str">
        <f>Rollover!A94</f>
        <v>Ram</v>
      </c>
      <c r="D94" s="217" t="str">
        <f>Rollover!B94</f>
        <v>2500 Crew Cab PU/CC 2WD</v>
      </c>
      <c r="E94" s="130" t="s">
        <v>92</v>
      </c>
      <c r="F94" s="218">
        <f>Rollover!C94</f>
        <v>2021</v>
      </c>
      <c r="G94" s="10">
        <v>170.37700000000001</v>
      </c>
      <c r="H94" s="11">
        <v>0.31</v>
      </c>
      <c r="I94" s="11">
        <v>1022.0839999999999</v>
      </c>
      <c r="J94" s="11">
        <v>57.094999999999999</v>
      </c>
      <c r="K94" s="11">
        <v>32.984999999999999</v>
      </c>
      <c r="L94" s="11">
        <v>38.741</v>
      </c>
      <c r="M94" s="11">
        <v>2846.489</v>
      </c>
      <c r="N94" s="12">
        <v>2347.2759999999998</v>
      </c>
      <c r="O94" s="10">
        <v>189.941</v>
      </c>
      <c r="P94" s="11">
        <v>0.33800000000000002</v>
      </c>
      <c r="Q94" s="11">
        <v>773.45399999999995</v>
      </c>
      <c r="R94" s="11">
        <v>144.97</v>
      </c>
      <c r="S94" s="11">
        <v>8.7260000000000009</v>
      </c>
      <c r="T94" s="11">
        <v>38.271000000000001</v>
      </c>
      <c r="U94" s="11">
        <v>1868.307</v>
      </c>
      <c r="V94" s="12">
        <v>2596.4090000000001</v>
      </c>
      <c r="W94" s="219">
        <f t="shared" si="170"/>
        <v>8.8146294720527012E-4</v>
      </c>
      <c r="X94" s="6">
        <f t="shared" si="171"/>
        <v>6.8079460073053988E-2</v>
      </c>
      <c r="Y94" s="6">
        <f t="shared" si="172"/>
        <v>1.9407912951496239E-4</v>
      </c>
      <c r="Z94" s="6">
        <f t="shared" si="173"/>
        <v>1.9620826172594708E-5</v>
      </c>
      <c r="AA94" s="6">
        <f t="shared" si="174"/>
        <v>6.8079460073053988E-2</v>
      </c>
      <c r="AB94" s="6">
        <f t="shared" si="175"/>
        <v>6.4010735928666199E-2</v>
      </c>
      <c r="AC94" s="6">
        <f t="shared" si="176"/>
        <v>6.4010735928666199E-2</v>
      </c>
      <c r="AD94" s="6">
        <f t="shared" si="177"/>
        <v>1.3178996047360524E-2</v>
      </c>
      <c r="AE94" s="6">
        <f t="shared" si="178"/>
        <v>1.0198584561105487E-2</v>
      </c>
      <c r="AF94" s="25">
        <f t="shared" si="179"/>
        <v>1.3178996047360524E-2</v>
      </c>
      <c r="AG94" s="24">
        <f t="shared" si="180"/>
        <v>1.4383445788026105E-3</v>
      </c>
      <c r="AH94" s="6">
        <f t="shared" si="181"/>
        <v>7.1661312753782111E-2</v>
      </c>
      <c r="AI94" s="6">
        <f t="shared" si="182"/>
        <v>3.2153633356202173E-4</v>
      </c>
      <c r="AJ94" s="6">
        <f t="shared" si="183"/>
        <v>3.0084719131369486E-5</v>
      </c>
      <c r="AK94" s="6">
        <f t="shared" si="184"/>
        <v>7.1661312753782111E-2</v>
      </c>
      <c r="AL94" s="6">
        <f t="shared" si="185"/>
        <v>2.8116422758296808E-3</v>
      </c>
      <c r="AM94" s="6">
        <f t="shared" si="186"/>
        <v>2.8116422758296808E-3</v>
      </c>
      <c r="AN94" s="6">
        <f t="shared" si="187"/>
        <v>1.2475471527591578E-2</v>
      </c>
      <c r="AO94" s="6">
        <f t="shared" si="188"/>
        <v>2.1526773548383882E-2</v>
      </c>
      <c r="AP94" s="25">
        <f t="shared" si="189"/>
        <v>2.1526773548383882E-2</v>
      </c>
      <c r="AQ94" s="24">
        <f t="shared" si="190"/>
        <v>0.14000000000000001</v>
      </c>
      <c r="AR94" s="6">
        <f t="shared" si="191"/>
        <v>9.6000000000000002E-2</v>
      </c>
      <c r="AS94" s="25">
        <f t="shared" si="192"/>
        <v>0.11799999999999999</v>
      </c>
      <c r="AT94" s="26">
        <f t="shared" si="193"/>
        <v>0.93</v>
      </c>
      <c r="AU94" s="131">
        <f t="shared" si="194"/>
        <v>0.64</v>
      </c>
      <c r="AV94" s="27">
        <f t="shared" si="195"/>
        <v>0.79</v>
      </c>
      <c r="AW94" s="223">
        <f t="shared" si="196"/>
        <v>4</v>
      </c>
      <c r="AX94" s="107">
        <f t="shared" si="197"/>
        <v>5</v>
      </c>
      <c r="AY94" s="224">
        <f t="shared" si="198"/>
        <v>4</v>
      </c>
    </row>
    <row r="95" spans="1:51" ht="13.4" customHeight="1">
      <c r="A95" s="147">
        <v>11399</v>
      </c>
      <c r="B95" s="75" t="s">
        <v>292</v>
      </c>
      <c r="C95" s="216" t="str">
        <f>Rollover!A95</f>
        <v>Ram</v>
      </c>
      <c r="D95" s="217" t="str">
        <f>Rollover!B95</f>
        <v>2500 Crew Cab PU/CC 4WD</v>
      </c>
      <c r="E95" s="130" t="s">
        <v>92</v>
      </c>
      <c r="F95" s="218">
        <f>Rollover!C95</f>
        <v>2021</v>
      </c>
      <c r="G95" s="10">
        <v>170.37700000000001</v>
      </c>
      <c r="H95" s="11">
        <v>0.31</v>
      </c>
      <c r="I95" s="11">
        <v>1022.0839999999999</v>
      </c>
      <c r="J95" s="11">
        <v>57.094999999999999</v>
      </c>
      <c r="K95" s="11">
        <v>32.984999999999999</v>
      </c>
      <c r="L95" s="11">
        <v>38.741</v>
      </c>
      <c r="M95" s="11">
        <v>2846.489</v>
      </c>
      <c r="N95" s="12">
        <v>2347.2759999999998</v>
      </c>
      <c r="O95" s="10">
        <v>189.941</v>
      </c>
      <c r="P95" s="11">
        <v>0.33800000000000002</v>
      </c>
      <c r="Q95" s="11">
        <v>773.45399999999995</v>
      </c>
      <c r="R95" s="11">
        <v>144.97</v>
      </c>
      <c r="S95" s="11">
        <v>8.7260000000000009</v>
      </c>
      <c r="T95" s="11">
        <v>38.271000000000001</v>
      </c>
      <c r="U95" s="11">
        <v>1868.307</v>
      </c>
      <c r="V95" s="12">
        <v>2596.4090000000001</v>
      </c>
      <c r="W95" s="219">
        <f t="shared" si="170"/>
        <v>8.8146294720527012E-4</v>
      </c>
      <c r="X95" s="6">
        <f t="shared" si="171"/>
        <v>6.8079460073053988E-2</v>
      </c>
      <c r="Y95" s="6">
        <f t="shared" si="172"/>
        <v>1.9407912951496239E-4</v>
      </c>
      <c r="Z95" s="6">
        <f t="shared" si="173"/>
        <v>1.9620826172594708E-5</v>
      </c>
      <c r="AA95" s="6">
        <f t="shared" si="174"/>
        <v>6.8079460073053988E-2</v>
      </c>
      <c r="AB95" s="6">
        <f t="shared" si="175"/>
        <v>6.4010735928666199E-2</v>
      </c>
      <c r="AC95" s="6">
        <f t="shared" si="176"/>
        <v>6.4010735928666199E-2</v>
      </c>
      <c r="AD95" s="6">
        <f t="shared" si="177"/>
        <v>1.3178996047360524E-2</v>
      </c>
      <c r="AE95" s="6">
        <f t="shared" si="178"/>
        <v>1.0198584561105487E-2</v>
      </c>
      <c r="AF95" s="25">
        <f t="shared" si="179"/>
        <v>1.3178996047360524E-2</v>
      </c>
      <c r="AG95" s="24">
        <f t="shared" si="180"/>
        <v>1.4383445788026105E-3</v>
      </c>
      <c r="AH95" s="6">
        <f t="shared" si="181"/>
        <v>7.1661312753782111E-2</v>
      </c>
      <c r="AI95" s="6">
        <f t="shared" si="182"/>
        <v>3.2153633356202173E-4</v>
      </c>
      <c r="AJ95" s="6">
        <f t="shared" si="183"/>
        <v>3.0084719131369486E-5</v>
      </c>
      <c r="AK95" s="6">
        <f t="shared" si="184"/>
        <v>7.1661312753782111E-2</v>
      </c>
      <c r="AL95" s="6">
        <f t="shared" si="185"/>
        <v>2.8116422758296808E-3</v>
      </c>
      <c r="AM95" s="6">
        <f t="shared" si="186"/>
        <v>2.8116422758296808E-3</v>
      </c>
      <c r="AN95" s="6">
        <f t="shared" si="187"/>
        <v>1.2475471527591578E-2</v>
      </c>
      <c r="AO95" s="6">
        <f t="shared" si="188"/>
        <v>2.1526773548383882E-2</v>
      </c>
      <c r="AP95" s="25">
        <f t="shared" si="189"/>
        <v>2.1526773548383882E-2</v>
      </c>
      <c r="AQ95" s="24">
        <f t="shared" si="190"/>
        <v>0.14000000000000001</v>
      </c>
      <c r="AR95" s="6">
        <f t="shared" si="191"/>
        <v>9.6000000000000002E-2</v>
      </c>
      <c r="AS95" s="25">
        <f t="shared" si="192"/>
        <v>0.11799999999999999</v>
      </c>
      <c r="AT95" s="26">
        <f t="shared" si="193"/>
        <v>0.93</v>
      </c>
      <c r="AU95" s="131">
        <f t="shared" si="194"/>
        <v>0.64</v>
      </c>
      <c r="AV95" s="27">
        <f t="shared" si="195"/>
        <v>0.79</v>
      </c>
      <c r="AW95" s="223">
        <f t="shared" si="196"/>
        <v>4</v>
      </c>
      <c r="AX95" s="107">
        <f t="shared" si="197"/>
        <v>5</v>
      </c>
      <c r="AY95" s="224">
        <f t="shared" si="198"/>
        <v>4</v>
      </c>
    </row>
    <row r="96" spans="1:51" ht="13.4" customHeight="1">
      <c r="A96" s="147">
        <v>11295</v>
      </c>
      <c r="B96" s="75" t="s">
        <v>241</v>
      </c>
      <c r="C96" s="216" t="str">
        <f>Rollover!A96</f>
        <v>Subaru</v>
      </c>
      <c r="D96" s="217" t="str">
        <f>Rollover!B96</f>
        <v>Outback SW AWD</v>
      </c>
      <c r="E96" s="130" t="s">
        <v>205</v>
      </c>
      <c r="F96" s="218">
        <f>Rollover!C96</f>
        <v>2021</v>
      </c>
      <c r="G96" s="10">
        <v>157.81</v>
      </c>
      <c r="H96" s="11">
        <v>0.25900000000000001</v>
      </c>
      <c r="I96" s="11">
        <v>1250.2829999999999</v>
      </c>
      <c r="J96" s="11">
        <v>254.84100000000001</v>
      </c>
      <c r="K96" s="11">
        <v>18.795000000000002</v>
      </c>
      <c r="L96" s="11">
        <v>42.832000000000001</v>
      </c>
      <c r="M96" s="11">
        <v>1022.537</v>
      </c>
      <c r="N96" s="12">
        <v>1109.2339999999999</v>
      </c>
      <c r="O96" s="10">
        <v>241.36699999999999</v>
      </c>
      <c r="P96" s="11">
        <v>0.434</v>
      </c>
      <c r="Q96" s="11">
        <v>653.5</v>
      </c>
      <c r="R96" s="11">
        <v>227.21299999999999</v>
      </c>
      <c r="S96" s="11">
        <v>13.581</v>
      </c>
      <c r="T96" s="11">
        <v>45.71</v>
      </c>
      <c r="U96" s="11">
        <v>717.75</v>
      </c>
      <c r="V96" s="12">
        <v>609.28399999999999</v>
      </c>
      <c r="W96" s="219">
        <f t="shared" si="170"/>
        <v>6.1666477612068405E-4</v>
      </c>
      <c r="X96" s="6">
        <f t="shared" si="171"/>
        <v>6.1978762730557614E-2</v>
      </c>
      <c r="Y96" s="6">
        <f t="shared" si="172"/>
        <v>3.3365214730927294E-4</v>
      </c>
      <c r="Z96" s="6">
        <f t="shared" si="173"/>
        <v>3.1381751160047977E-5</v>
      </c>
      <c r="AA96" s="6">
        <f t="shared" si="174"/>
        <v>6.1978762730557614E-2</v>
      </c>
      <c r="AB96" s="6">
        <f t="shared" si="175"/>
        <v>1.1215237037561467E-2</v>
      </c>
      <c r="AC96" s="6">
        <f t="shared" si="176"/>
        <v>1.1215237037561467E-2</v>
      </c>
      <c r="AD96" s="6">
        <f t="shared" si="177"/>
        <v>5.1500280897957907E-3</v>
      </c>
      <c r="AE96" s="6">
        <f t="shared" si="178"/>
        <v>5.386052039146088E-3</v>
      </c>
      <c r="AF96" s="25">
        <f t="shared" si="179"/>
        <v>5.386052039146088E-3</v>
      </c>
      <c r="AG96" s="24">
        <f t="shared" si="180"/>
        <v>3.9441131335601126E-3</v>
      </c>
      <c r="AH96" s="6">
        <f t="shared" si="181"/>
        <v>8.5298508831700037E-2</v>
      </c>
      <c r="AI96" s="6">
        <f t="shared" si="182"/>
        <v>2.0458856214720703E-4</v>
      </c>
      <c r="AJ96" s="6">
        <f t="shared" si="183"/>
        <v>4.1020114624974128E-5</v>
      </c>
      <c r="AK96" s="6">
        <f t="shared" si="184"/>
        <v>8.5298508831700037E-2</v>
      </c>
      <c r="AL96" s="6">
        <f t="shared" si="185"/>
        <v>8.056088949604941E-3</v>
      </c>
      <c r="AM96" s="6">
        <f t="shared" si="186"/>
        <v>8.056088949604941E-3</v>
      </c>
      <c r="AN96" s="6">
        <f t="shared" si="187"/>
        <v>5.2302809586819848E-3</v>
      </c>
      <c r="AO96" s="6">
        <f t="shared" si="188"/>
        <v>4.8174256685239968E-3</v>
      </c>
      <c r="AP96" s="25">
        <f t="shared" si="189"/>
        <v>5.2302809586819848E-3</v>
      </c>
      <c r="AQ96" s="24">
        <f t="shared" si="190"/>
        <v>7.8E-2</v>
      </c>
      <c r="AR96" s="6">
        <f t="shared" si="191"/>
        <v>0.10100000000000001</v>
      </c>
      <c r="AS96" s="25">
        <f t="shared" si="192"/>
        <v>0.09</v>
      </c>
      <c r="AT96" s="26">
        <f t="shared" si="193"/>
        <v>0.52</v>
      </c>
      <c r="AU96" s="131">
        <f t="shared" si="194"/>
        <v>0.67</v>
      </c>
      <c r="AV96" s="27">
        <f t="shared" si="195"/>
        <v>0.6</v>
      </c>
      <c r="AW96" s="223">
        <f t="shared" si="196"/>
        <v>5</v>
      </c>
      <c r="AX96" s="107">
        <f t="shared" si="197"/>
        <v>4</v>
      </c>
      <c r="AY96" s="224">
        <f t="shared" si="198"/>
        <v>5</v>
      </c>
    </row>
    <row r="97" spans="1:51" ht="12" customHeight="1">
      <c r="A97" s="147">
        <v>11295</v>
      </c>
      <c r="B97" s="74" t="s">
        <v>241</v>
      </c>
      <c r="C97" s="227" t="str">
        <f>Rollover!A97</f>
        <v>Subaru</v>
      </c>
      <c r="D97" s="226" t="str">
        <f>Rollover!B97</f>
        <v>Legacy 4DR AWD</v>
      </c>
      <c r="E97" s="130" t="s">
        <v>205</v>
      </c>
      <c r="F97" s="218">
        <f>Rollover!C97</f>
        <v>2021</v>
      </c>
      <c r="G97" s="10">
        <v>157.81</v>
      </c>
      <c r="H97" s="11">
        <v>0.25900000000000001</v>
      </c>
      <c r="I97" s="11">
        <v>1250.2829999999999</v>
      </c>
      <c r="J97" s="11">
        <v>254.84100000000001</v>
      </c>
      <c r="K97" s="11">
        <v>18.795000000000002</v>
      </c>
      <c r="L97" s="11">
        <v>42.832000000000001</v>
      </c>
      <c r="M97" s="11">
        <v>1022.537</v>
      </c>
      <c r="N97" s="12">
        <v>1109.2339999999999</v>
      </c>
      <c r="O97" s="10">
        <v>241.36699999999999</v>
      </c>
      <c r="P97" s="11">
        <v>0.434</v>
      </c>
      <c r="Q97" s="11">
        <v>653.5</v>
      </c>
      <c r="R97" s="11">
        <v>227.21299999999999</v>
      </c>
      <c r="S97" s="11">
        <v>13.581</v>
      </c>
      <c r="T97" s="11">
        <v>45.71</v>
      </c>
      <c r="U97" s="11">
        <v>717.75</v>
      </c>
      <c r="V97" s="12">
        <v>609.28399999999999</v>
      </c>
      <c r="W97" s="219">
        <f t="shared" si="170"/>
        <v>6.1666477612068405E-4</v>
      </c>
      <c r="X97" s="6">
        <f t="shared" si="171"/>
        <v>6.1978762730557614E-2</v>
      </c>
      <c r="Y97" s="6">
        <f t="shared" si="172"/>
        <v>3.3365214730927294E-4</v>
      </c>
      <c r="Z97" s="6">
        <f t="shared" si="173"/>
        <v>3.1381751160047977E-5</v>
      </c>
      <c r="AA97" s="6">
        <f t="shared" si="174"/>
        <v>6.1978762730557614E-2</v>
      </c>
      <c r="AB97" s="6">
        <f t="shared" si="175"/>
        <v>1.1215237037561467E-2</v>
      </c>
      <c r="AC97" s="6">
        <f t="shared" si="176"/>
        <v>1.1215237037561467E-2</v>
      </c>
      <c r="AD97" s="6">
        <f t="shared" si="177"/>
        <v>5.1500280897957907E-3</v>
      </c>
      <c r="AE97" s="6">
        <f t="shared" si="178"/>
        <v>5.386052039146088E-3</v>
      </c>
      <c r="AF97" s="25">
        <f t="shared" si="179"/>
        <v>5.386052039146088E-3</v>
      </c>
      <c r="AG97" s="24">
        <f t="shared" si="180"/>
        <v>3.9441131335601126E-3</v>
      </c>
      <c r="AH97" s="6">
        <f t="shared" si="181"/>
        <v>8.5298508831700037E-2</v>
      </c>
      <c r="AI97" s="6">
        <f t="shared" si="182"/>
        <v>2.0458856214720703E-4</v>
      </c>
      <c r="AJ97" s="6">
        <f t="shared" si="183"/>
        <v>4.1020114624974128E-5</v>
      </c>
      <c r="AK97" s="6">
        <f t="shared" si="184"/>
        <v>8.5298508831700037E-2</v>
      </c>
      <c r="AL97" s="6">
        <f t="shared" si="185"/>
        <v>8.056088949604941E-3</v>
      </c>
      <c r="AM97" s="6">
        <f t="shared" si="186"/>
        <v>8.056088949604941E-3</v>
      </c>
      <c r="AN97" s="6">
        <f t="shared" si="187"/>
        <v>5.2302809586819848E-3</v>
      </c>
      <c r="AO97" s="6">
        <f t="shared" si="188"/>
        <v>4.8174256685239968E-3</v>
      </c>
      <c r="AP97" s="25">
        <f t="shared" si="189"/>
        <v>5.2302809586819848E-3</v>
      </c>
      <c r="AQ97" s="24">
        <f t="shared" si="190"/>
        <v>7.8E-2</v>
      </c>
      <c r="AR97" s="6">
        <f t="shared" si="191"/>
        <v>0.10100000000000001</v>
      </c>
      <c r="AS97" s="25">
        <f t="shared" si="192"/>
        <v>0.09</v>
      </c>
      <c r="AT97" s="26">
        <f t="shared" si="193"/>
        <v>0.52</v>
      </c>
      <c r="AU97" s="131">
        <f t="shared" si="194"/>
        <v>0.67</v>
      </c>
      <c r="AV97" s="27">
        <f t="shared" si="195"/>
        <v>0.6</v>
      </c>
      <c r="AW97" s="223">
        <f t="shared" si="196"/>
        <v>5</v>
      </c>
      <c r="AX97" s="107">
        <f t="shared" si="197"/>
        <v>4</v>
      </c>
      <c r="AY97" s="224">
        <f t="shared" si="198"/>
        <v>5</v>
      </c>
    </row>
    <row r="98" spans="1:51" ht="13.4" customHeight="1">
      <c r="A98" s="225">
        <v>11288</v>
      </c>
      <c r="B98" s="69" t="s">
        <v>302</v>
      </c>
      <c r="C98" s="227" t="str">
        <f>Rollover!A98</f>
        <v>Tesla</v>
      </c>
      <c r="D98" s="226" t="str">
        <f>Rollover!B98</f>
        <v>Model Y SUV RWD</v>
      </c>
      <c r="E98" s="130" t="s">
        <v>205</v>
      </c>
      <c r="F98" s="218">
        <f>Rollover!C98</f>
        <v>2021</v>
      </c>
      <c r="G98" s="18">
        <v>67.311999999999998</v>
      </c>
      <c r="H98" s="19">
        <v>0.249</v>
      </c>
      <c r="I98" s="19">
        <v>934.83399999999995</v>
      </c>
      <c r="J98" s="19">
        <v>301.72199999999998</v>
      </c>
      <c r="K98" s="19">
        <v>18.231999999999999</v>
      </c>
      <c r="L98" s="19">
        <v>34.813000000000002</v>
      </c>
      <c r="M98" s="19">
        <v>1326.5509999999999</v>
      </c>
      <c r="N98" s="20">
        <v>1900.8779999999999</v>
      </c>
      <c r="O98" s="18">
        <v>210.84399999999999</v>
      </c>
      <c r="P98" s="19">
        <v>0.28299999999999997</v>
      </c>
      <c r="Q98" s="19">
        <v>731.77200000000005</v>
      </c>
      <c r="R98" s="19">
        <v>841.173</v>
      </c>
      <c r="S98" s="19">
        <v>11.249000000000001</v>
      </c>
      <c r="T98" s="19">
        <v>40.362000000000002</v>
      </c>
      <c r="U98" s="19">
        <v>297.791</v>
      </c>
      <c r="V98" s="20">
        <v>133.47900000000001</v>
      </c>
      <c r="W98" s="219">
        <f t="shared" si="170"/>
        <v>5.8659262327475348E-6</v>
      </c>
      <c r="X98" s="6">
        <f t="shared" si="171"/>
        <v>6.0843976465800663E-2</v>
      </c>
      <c r="Y98" s="6">
        <f t="shared" si="172"/>
        <v>1.5776136357301807E-4</v>
      </c>
      <c r="Z98" s="6">
        <f t="shared" si="173"/>
        <v>3.5077686976764113E-5</v>
      </c>
      <c r="AA98" s="6">
        <f t="shared" si="174"/>
        <v>6.0843976465800663E-2</v>
      </c>
      <c r="AB98" s="6">
        <f t="shared" si="175"/>
        <v>1.0315903009526549E-2</v>
      </c>
      <c r="AC98" s="6">
        <f t="shared" si="176"/>
        <v>1.0315903009526549E-2</v>
      </c>
      <c r="AD98" s="6">
        <f t="shared" si="177"/>
        <v>6.0260210134451143E-3</v>
      </c>
      <c r="AE98" s="6">
        <f t="shared" si="178"/>
        <v>8.1044558254039813E-3</v>
      </c>
      <c r="AF98" s="25">
        <f t="shared" si="179"/>
        <v>8.1044558254039813E-3</v>
      </c>
      <c r="AG98" s="24">
        <f t="shared" si="180"/>
        <v>2.2590399626331616E-3</v>
      </c>
      <c r="AH98" s="6">
        <f t="shared" si="181"/>
        <v>6.478334925962291E-2</v>
      </c>
      <c r="AI98" s="6">
        <f t="shared" si="182"/>
        <v>2.74792472611424E-4</v>
      </c>
      <c r="AJ98" s="6">
        <f t="shared" si="183"/>
        <v>4.1501624563608643E-4</v>
      </c>
      <c r="AK98" s="6">
        <f t="shared" si="184"/>
        <v>6.478334925962291E-2</v>
      </c>
      <c r="AL98" s="6">
        <f t="shared" si="185"/>
        <v>5.0150521398075161E-3</v>
      </c>
      <c r="AM98" s="6">
        <f t="shared" si="186"/>
        <v>5.0150521398075161E-3</v>
      </c>
      <c r="AN98" s="6">
        <f t="shared" si="187"/>
        <v>3.8035371127282244E-3</v>
      </c>
      <c r="AO98" s="6">
        <f t="shared" si="188"/>
        <v>3.3574770135580494E-3</v>
      </c>
      <c r="AP98" s="25">
        <f t="shared" si="189"/>
        <v>3.8035371127282244E-3</v>
      </c>
      <c r="AQ98" s="24">
        <f t="shared" si="190"/>
        <v>7.8E-2</v>
      </c>
      <c r="AR98" s="6">
        <f t="shared" si="191"/>
        <v>7.4999999999999997E-2</v>
      </c>
      <c r="AS98" s="25">
        <f t="shared" si="192"/>
        <v>7.6999999999999999E-2</v>
      </c>
      <c r="AT98" s="26">
        <f t="shared" si="193"/>
        <v>0.52</v>
      </c>
      <c r="AU98" s="131">
        <f t="shared" si="194"/>
        <v>0.5</v>
      </c>
      <c r="AV98" s="27">
        <f t="shared" si="195"/>
        <v>0.51</v>
      </c>
      <c r="AW98" s="223">
        <f t="shared" si="196"/>
        <v>5</v>
      </c>
      <c r="AX98" s="107">
        <f t="shared" si="197"/>
        <v>5</v>
      </c>
      <c r="AY98" s="224">
        <f t="shared" si="198"/>
        <v>5</v>
      </c>
    </row>
    <row r="99" spans="1:51" ht="13.4" customHeight="1">
      <c r="A99" s="147">
        <v>11380</v>
      </c>
      <c r="B99" s="74" t="s">
        <v>282</v>
      </c>
      <c r="C99" s="216" t="str">
        <f>Rollover!A99</f>
        <v>Toyota</v>
      </c>
      <c r="D99" s="217" t="str">
        <f>Rollover!B99</f>
        <v>C-HR 5HB FWD</v>
      </c>
      <c r="E99" s="130" t="s">
        <v>92</v>
      </c>
      <c r="F99" s="218">
        <f>Rollover!C99</f>
        <v>2021</v>
      </c>
      <c r="G99" s="10">
        <v>165.36699999999999</v>
      </c>
      <c r="H99" s="11">
        <v>0.312</v>
      </c>
      <c r="I99" s="11">
        <v>1223.4059999999999</v>
      </c>
      <c r="J99" s="11">
        <v>209.626</v>
      </c>
      <c r="K99" s="11">
        <v>30.356000000000002</v>
      </c>
      <c r="L99" s="11">
        <v>39.814999999999998</v>
      </c>
      <c r="M99" s="11">
        <v>1417.204</v>
      </c>
      <c r="N99" s="12">
        <v>1189.231</v>
      </c>
      <c r="O99" s="10">
        <v>201.98099999999999</v>
      </c>
      <c r="P99" s="11">
        <v>0.6</v>
      </c>
      <c r="Q99" s="11">
        <v>1250.6489999999999</v>
      </c>
      <c r="R99" s="11">
        <v>325.00099999999998</v>
      </c>
      <c r="S99" s="11">
        <v>18.123999999999999</v>
      </c>
      <c r="T99" s="11">
        <v>47.747999999999998</v>
      </c>
      <c r="U99" s="11">
        <v>1010.399</v>
      </c>
      <c r="V99" s="12">
        <v>968.80399999999997</v>
      </c>
      <c r="W99" s="219">
        <f t="shared" si="170"/>
        <v>7.6786397961094231E-4</v>
      </c>
      <c r="X99" s="6">
        <f t="shared" si="171"/>
        <v>6.832970499161535E-2</v>
      </c>
      <c r="Y99" s="6">
        <f t="shared" si="172"/>
        <v>3.1302614982323628E-4</v>
      </c>
      <c r="Z99" s="6">
        <f t="shared" si="173"/>
        <v>2.8186527654470587E-5</v>
      </c>
      <c r="AA99" s="6">
        <f t="shared" si="174"/>
        <v>6.832970499161535E-2</v>
      </c>
      <c r="AB99" s="6">
        <f t="shared" si="175"/>
        <v>4.8426666019964745E-2</v>
      </c>
      <c r="AC99" s="6">
        <f t="shared" si="176"/>
        <v>4.8426666019964745E-2</v>
      </c>
      <c r="AD99" s="6">
        <f t="shared" si="177"/>
        <v>6.314822401640113E-3</v>
      </c>
      <c r="AE99" s="6">
        <f t="shared" si="178"/>
        <v>5.6133659264784481E-3</v>
      </c>
      <c r="AF99" s="25">
        <f t="shared" si="179"/>
        <v>6.314822401640113E-3</v>
      </c>
      <c r="AG99" s="24">
        <f t="shared" si="180"/>
        <v>1.8803896402776251E-3</v>
      </c>
      <c r="AH99" s="6">
        <f t="shared" si="181"/>
        <v>0.11449570461518148</v>
      </c>
      <c r="AI99" s="6">
        <f t="shared" si="182"/>
        <v>1.9401397077093753E-3</v>
      </c>
      <c r="AJ99" s="6">
        <f t="shared" si="183"/>
        <v>5.9305676143020285E-5</v>
      </c>
      <c r="AK99" s="6">
        <f t="shared" si="184"/>
        <v>0.11449570461518148</v>
      </c>
      <c r="AL99" s="6">
        <f t="shared" si="185"/>
        <v>1.8035064613680842E-2</v>
      </c>
      <c r="AM99" s="6">
        <f t="shared" si="186"/>
        <v>1.8035064613680842E-2</v>
      </c>
      <c r="AN99" s="6">
        <f t="shared" si="187"/>
        <v>6.5281832720329534E-3</v>
      </c>
      <c r="AO99" s="6">
        <f t="shared" si="188"/>
        <v>6.3258291981693167E-3</v>
      </c>
      <c r="AP99" s="25">
        <f t="shared" si="189"/>
        <v>6.5281832720329534E-3</v>
      </c>
      <c r="AQ99" s="24">
        <f t="shared" si="190"/>
        <v>0.12</v>
      </c>
      <c r="AR99" s="6">
        <f t="shared" si="191"/>
        <v>0.13800000000000001</v>
      </c>
      <c r="AS99" s="25">
        <f t="shared" si="192"/>
        <v>0.129</v>
      </c>
      <c r="AT99" s="26">
        <f t="shared" si="193"/>
        <v>0.8</v>
      </c>
      <c r="AU99" s="131">
        <f t="shared" si="194"/>
        <v>0.92</v>
      </c>
      <c r="AV99" s="27">
        <f t="shared" si="195"/>
        <v>0.86</v>
      </c>
      <c r="AW99" s="223">
        <f t="shared" si="196"/>
        <v>4</v>
      </c>
      <c r="AX99" s="107">
        <f t="shared" si="197"/>
        <v>4</v>
      </c>
      <c r="AY99" s="224">
        <f t="shared" si="198"/>
        <v>4</v>
      </c>
    </row>
    <row r="100" spans="1:51" ht="13.4" customHeight="1">
      <c r="A100" s="225">
        <v>10651</v>
      </c>
      <c r="B100" s="69" t="s">
        <v>223</v>
      </c>
      <c r="C100" s="216" t="str">
        <f>Rollover!A100</f>
        <v>Toyota</v>
      </c>
      <c r="D100" s="217" t="str">
        <f>Rollover!B100</f>
        <v>Corolla 4DR FWD</v>
      </c>
      <c r="E100" s="130" t="s">
        <v>92</v>
      </c>
      <c r="F100" s="218">
        <f>Rollover!C100</f>
        <v>2021</v>
      </c>
      <c r="G100" s="10">
        <v>186.548</v>
      </c>
      <c r="H100" s="11">
        <v>0.27300000000000002</v>
      </c>
      <c r="I100" s="11">
        <v>1080.8340000000001</v>
      </c>
      <c r="J100" s="11">
        <v>221.012</v>
      </c>
      <c r="K100" s="11">
        <v>24.053999999999998</v>
      </c>
      <c r="L100" s="11">
        <v>45.079000000000001</v>
      </c>
      <c r="M100" s="11">
        <v>1468.2719999999999</v>
      </c>
      <c r="N100" s="12">
        <v>1380.788</v>
      </c>
      <c r="O100" s="10">
        <v>356.32299999999998</v>
      </c>
      <c r="P100" s="11">
        <v>0.27100000000000002</v>
      </c>
      <c r="Q100" s="11">
        <v>733.971</v>
      </c>
      <c r="R100" s="11">
        <v>381.9</v>
      </c>
      <c r="S100" s="11">
        <v>13.587999999999999</v>
      </c>
      <c r="T100" s="11">
        <v>48.542000000000002</v>
      </c>
      <c r="U100" s="11">
        <v>1337.059</v>
      </c>
      <c r="V100" s="12">
        <v>693.72799999999995</v>
      </c>
      <c r="W100" s="219">
        <f t="shared" si="170"/>
        <v>1.3280132735441646E-3</v>
      </c>
      <c r="X100" s="6">
        <f t="shared" si="171"/>
        <v>6.3600694729198576E-2</v>
      </c>
      <c r="Y100" s="6">
        <f t="shared" si="172"/>
        <v>2.231330320868445E-4</v>
      </c>
      <c r="Z100" s="6">
        <f t="shared" si="173"/>
        <v>2.8959117628590589E-5</v>
      </c>
      <c r="AA100" s="6">
        <f t="shared" si="174"/>
        <v>6.3600694729198576E-2</v>
      </c>
      <c r="AB100" s="6">
        <f t="shared" si="175"/>
        <v>2.3019088613042766E-2</v>
      </c>
      <c r="AC100" s="6">
        <f t="shared" si="176"/>
        <v>2.3019088613042766E-2</v>
      </c>
      <c r="AD100" s="6">
        <f t="shared" si="177"/>
        <v>6.4835277820869067E-3</v>
      </c>
      <c r="AE100" s="6">
        <f t="shared" si="178"/>
        <v>6.1971917736574752E-3</v>
      </c>
      <c r="AF100" s="25">
        <f t="shared" si="179"/>
        <v>6.4835277820869067E-3</v>
      </c>
      <c r="AG100" s="24">
        <f t="shared" si="180"/>
        <v>1.6568243756006254E-2</v>
      </c>
      <c r="AH100" s="6">
        <f t="shared" si="181"/>
        <v>6.3366590994446123E-2</v>
      </c>
      <c r="AI100" s="6">
        <f t="shared" si="182"/>
        <v>2.7707940068093061E-4</v>
      </c>
      <c r="AJ100" s="6">
        <f t="shared" si="183"/>
        <v>7.3493727433486964E-5</v>
      </c>
      <c r="AK100" s="6">
        <f t="shared" si="184"/>
        <v>6.3366590994446123E-2</v>
      </c>
      <c r="AL100" s="6">
        <f t="shared" si="185"/>
        <v>8.066984148380035E-3</v>
      </c>
      <c r="AM100" s="6">
        <f t="shared" si="186"/>
        <v>8.066984148380035E-3</v>
      </c>
      <c r="AN100" s="6">
        <f t="shared" si="187"/>
        <v>8.3575710425069869E-3</v>
      </c>
      <c r="AO100" s="6">
        <f t="shared" si="188"/>
        <v>5.1359123258313873E-3</v>
      </c>
      <c r="AP100" s="25">
        <f t="shared" si="189"/>
        <v>8.3575710425069869E-3</v>
      </c>
      <c r="AQ100" s="24">
        <f t="shared" si="190"/>
        <v>9.1999999999999998E-2</v>
      </c>
      <c r="AR100" s="6">
        <f t="shared" si="191"/>
        <v>9.4E-2</v>
      </c>
      <c r="AS100" s="25">
        <f t="shared" si="192"/>
        <v>9.2999999999999999E-2</v>
      </c>
      <c r="AT100" s="26">
        <f t="shared" si="193"/>
        <v>0.61</v>
      </c>
      <c r="AU100" s="131">
        <f t="shared" si="194"/>
        <v>0.63</v>
      </c>
      <c r="AV100" s="27">
        <f t="shared" si="195"/>
        <v>0.62</v>
      </c>
      <c r="AW100" s="223">
        <f t="shared" si="196"/>
        <v>5</v>
      </c>
      <c r="AX100" s="107">
        <f t="shared" si="197"/>
        <v>5</v>
      </c>
      <c r="AY100" s="224">
        <f t="shared" si="198"/>
        <v>5</v>
      </c>
    </row>
    <row r="101" spans="1:51" ht="13.4" customHeight="1">
      <c r="A101" s="225">
        <v>10651</v>
      </c>
      <c r="B101" s="69" t="s">
        <v>223</v>
      </c>
      <c r="C101" s="227" t="str">
        <f>Rollover!A101</f>
        <v>Toyota</v>
      </c>
      <c r="D101" s="226" t="str">
        <f>Rollover!B101</f>
        <v>Corolla Hybrid 4DR FWD</v>
      </c>
      <c r="E101" s="130" t="s">
        <v>92</v>
      </c>
      <c r="F101" s="218">
        <f>Rollover!C101</f>
        <v>2021</v>
      </c>
      <c r="G101" s="10">
        <v>186.548</v>
      </c>
      <c r="H101" s="11">
        <v>0.27300000000000002</v>
      </c>
      <c r="I101" s="11">
        <v>1080.8340000000001</v>
      </c>
      <c r="J101" s="11">
        <v>221.012</v>
      </c>
      <c r="K101" s="11">
        <v>24.053999999999998</v>
      </c>
      <c r="L101" s="11">
        <v>45.079000000000001</v>
      </c>
      <c r="M101" s="11">
        <v>1468.2719999999999</v>
      </c>
      <c r="N101" s="12">
        <v>1380.788</v>
      </c>
      <c r="O101" s="10">
        <v>356.32299999999998</v>
      </c>
      <c r="P101" s="11">
        <v>0.27100000000000002</v>
      </c>
      <c r="Q101" s="11">
        <v>733.971</v>
      </c>
      <c r="R101" s="11">
        <v>381.9</v>
      </c>
      <c r="S101" s="11">
        <v>13.587999999999999</v>
      </c>
      <c r="T101" s="11">
        <v>48.542000000000002</v>
      </c>
      <c r="U101" s="11">
        <v>1337.059</v>
      </c>
      <c r="V101" s="12">
        <v>693.72799999999995</v>
      </c>
      <c r="W101" s="219">
        <f t="shared" si="170"/>
        <v>1.3280132735441646E-3</v>
      </c>
      <c r="X101" s="6">
        <f t="shared" si="171"/>
        <v>6.3600694729198576E-2</v>
      </c>
      <c r="Y101" s="6">
        <f t="shared" si="172"/>
        <v>2.231330320868445E-4</v>
      </c>
      <c r="Z101" s="6">
        <f t="shared" si="173"/>
        <v>2.8959117628590589E-5</v>
      </c>
      <c r="AA101" s="6">
        <f t="shared" si="174"/>
        <v>6.3600694729198576E-2</v>
      </c>
      <c r="AB101" s="6">
        <f t="shared" si="175"/>
        <v>2.3019088613042766E-2</v>
      </c>
      <c r="AC101" s="6">
        <f t="shared" si="176"/>
        <v>2.3019088613042766E-2</v>
      </c>
      <c r="AD101" s="6">
        <f t="shared" si="177"/>
        <v>6.4835277820869067E-3</v>
      </c>
      <c r="AE101" s="6">
        <f t="shared" si="178"/>
        <v>6.1971917736574752E-3</v>
      </c>
      <c r="AF101" s="25">
        <f t="shared" si="179"/>
        <v>6.4835277820869067E-3</v>
      </c>
      <c r="AG101" s="24">
        <f t="shared" si="180"/>
        <v>1.6568243756006254E-2</v>
      </c>
      <c r="AH101" s="6">
        <f t="shared" si="181"/>
        <v>6.3366590994446123E-2</v>
      </c>
      <c r="AI101" s="6">
        <f t="shared" si="182"/>
        <v>2.7707940068093061E-4</v>
      </c>
      <c r="AJ101" s="6">
        <f t="shared" si="183"/>
        <v>7.3493727433486964E-5</v>
      </c>
      <c r="AK101" s="6">
        <f t="shared" si="184"/>
        <v>6.3366590994446123E-2</v>
      </c>
      <c r="AL101" s="6">
        <f t="shared" si="185"/>
        <v>8.066984148380035E-3</v>
      </c>
      <c r="AM101" s="6">
        <f t="shared" si="186"/>
        <v>8.066984148380035E-3</v>
      </c>
      <c r="AN101" s="6">
        <f t="shared" si="187"/>
        <v>8.3575710425069869E-3</v>
      </c>
      <c r="AO101" s="6">
        <f t="shared" si="188"/>
        <v>5.1359123258313873E-3</v>
      </c>
      <c r="AP101" s="25">
        <f t="shared" si="189"/>
        <v>8.3575710425069869E-3</v>
      </c>
      <c r="AQ101" s="24">
        <f t="shared" si="190"/>
        <v>9.1999999999999998E-2</v>
      </c>
      <c r="AR101" s="6">
        <f t="shared" si="191"/>
        <v>9.4E-2</v>
      </c>
      <c r="AS101" s="25">
        <f t="shared" si="192"/>
        <v>9.2999999999999999E-2</v>
      </c>
      <c r="AT101" s="26">
        <f t="shared" si="193"/>
        <v>0.61</v>
      </c>
      <c r="AU101" s="131">
        <f t="shared" si="194"/>
        <v>0.63</v>
      </c>
      <c r="AV101" s="27">
        <f t="shared" si="195"/>
        <v>0.62</v>
      </c>
      <c r="AW101" s="223">
        <f t="shared" si="196"/>
        <v>5</v>
      </c>
      <c r="AX101" s="107">
        <f t="shared" si="197"/>
        <v>5</v>
      </c>
      <c r="AY101" s="224">
        <f t="shared" si="198"/>
        <v>5</v>
      </c>
    </row>
    <row r="102" spans="1:51" ht="13.4" customHeight="1">
      <c r="A102" s="225">
        <v>10651</v>
      </c>
      <c r="B102" s="69" t="s">
        <v>223</v>
      </c>
      <c r="C102" s="227" t="str">
        <f>Rollover!A102</f>
        <v>Toyota</v>
      </c>
      <c r="D102" s="226" t="str">
        <f>Rollover!B102</f>
        <v>Corolla Hatchback 5HB FWD</v>
      </c>
      <c r="E102" s="130" t="s">
        <v>92</v>
      </c>
      <c r="F102" s="218">
        <f>Rollover!C102</f>
        <v>2021</v>
      </c>
      <c r="G102" s="10">
        <v>186.548</v>
      </c>
      <c r="H102" s="11">
        <v>0.27300000000000002</v>
      </c>
      <c r="I102" s="11">
        <v>1080.8340000000001</v>
      </c>
      <c r="J102" s="11">
        <v>221.012</v>
      </c>
      <c r="K102" s="11">
        <v>24.053999999999998</v>
      </c>
      <c r="L102" s="11">
        <v>45.079000000000001</v>
      </c>
      <c r="M102" s="11">
        <v>1468.2719999999999</v>
      </c>
      <c r="N102" s="12">
        <v>1380.788</v>
      </c>
      <c r="O102" s="10">
        <v>356.32299999999998</v>
      </c>
      <c r="P102" s="11">
        <v>0.27100000000000002</v>
      </c>
      <c r="Q102" s="11">
        <v>733.971</v>
      </c>
      <c r="R102" s="11">
        <v>381.9</v>
      </c>
      <c r="S102" s="11">
        <v>13.587999999999999</v>
      </c>
      <c r="T102" s="11">
        <v>48.542000000000002</v>
      </c>
      <c r="U102" s="11">
        <v>1337.059</v>
      </c>
      <c r="V102" s="12">
        <v>693.72799999999995</v>
      </c>
      <c r="W102" s="219">
        <f t="shared" si="170"/>
        <v>1.3280132735441646E-3</v>
      </c>
      <c r="X102" s="6">
        <f t="shared" si="171"/>
        <v>6.3600694729198576E-2</v>
      </c>
      <c r="Y102" s="6">
        <f t="shared" si="172"/>
        <v>2.231330320868445E-4</v>
      </c>
      <c r="Z102" s="6">
        <f t="shared" si="173"/>
        <v>2.8959117628590589E-5</v>
      </c>
      <c r="AA102" s="6">
        <f t="shared" si="174"/>
        <v>6.3600694729198576E-2</v>
      </c>
      <c r="AB102" s="6">
        <f t="shared" si="175"/>
        <v>2.3019088613042766E-2</v>
      </c>
      <c r="AC102" s="6">
        <f t="shared" si="176"/>
        <v>2.3019088613042766E-2</v>
      </c>
      <c r="AD102" s="6">
        <f t="shared" si="177"/>
        <v>6.4835277820869067E-3</v>
      </c>
      <c r="AE102" s="6">
        <f t="shared" si="178"/>
        <v>6.1971917736574752E-3</v>
      </c>
      <c r="AF102" s="25">
        <f t="shared" si="179"/>
        <v>6.4835277820869067E-3</v>
      </c>
      <c r="AG102" s="24">
        <f t="shared" si="180"/>
        <v>1.6568243756006254E-2</v>
      </c>
      <c r="AH102" s="6">
        <f t="shared" si="181"/>
        <v>6.3366590994446123E-2</v>
      </c>
      <c r="AI102" s="6">
        <f t="shared" si="182"/>
        <v>2.7707940068093061E-4</v>
      </c>
      <c r="AJ102" s="6">
        <f t="shared" si="183"/>
        <v>7.3493727433486964E-5</v>
      </c>
      <c r="AK102" s="6">
        <f t="shared" si="184"/>
        <v>6.3366590994446123E-2</v>
      </c>
      <c r="AL102" s="6">
        <f t="shared" si="185"/>
        <v>8.066984148380035E-3</v>
      </c>
      <c r="AM102" s="6">
        <f t="shared" si="186"/>
        <v>8.066984148380035E-3</v>
      </c>
      <c r="AN102" s="6">
        <f t="shared" si="187"/>
        <v>8.3575710425069869E-3</v>
      </c>
      <c r="AO102" s="6">
        <f t="shared" si="188"/>
        <v>5.1359123258313873E-3</v>
      </c>
      <c r="AP102" s="25">
        <f t="shared" si="189"/>
        <v>8.3575710425069869E-3</v>
      </c>
      <c r="AQ102" s="24">
        <f t="shared" si="190"/>
        <v>9.1999999999999998E-2</v>
      </c>
      <c r="AR102" s="6">
        <f t="shared" si="191"/>
        <v>9.4E-2</v>
      </c>
      <c r="AS102" s="25">
        <f t="shared" si="192"/>
        <v>9.2999999999999999E-2</v>
      </c>
      <c r="AT102" s="26">
        <f t="shared" si="193"/>
        <v>0.61</v>
      </c>
      <c r="AU102" s="131">
        <f t="shared" si="194"/>
        <v>0.63</v>
      </c>
      <c r="AV102" s="27">
        <f t="shared" si="195"/>
        <v>0.62</v>
      </c>
      <c r="AW102" s="223">
        <f t="shared" si="196"/>
        <v>5</v>
      </c>
      <c r="AX102" s="107">
        <f t="shared" si="197"/>
        <v>5</v>
      </c>
      <c r="AY102" s="224">
        <f t="shared" si="198"/>
        <v>5</v>
      </c>
    </row>
    <row r="103" spans="1:51" ht="13.4" customHeight="1">
      <c r="A103" s="147">
        <v>11583</v>
      </c>
      <c r="B103" s="75" t="s">
        <v>326</v>
      </c>
      <c r="C103" s="216" t="str">
        <f>Rollover!A103</f>
        <v>Toyota</v>
      </c>
      <c r="D103" s="217" t="str">
        <f>Rollover!B103</f>
        <v>Prius 5HB FWD</v>
      </c>
      <c r="E103" s="130" t="s">
        <v>92</v>
      </c>
      <c r="F103" s="218">
        <f>Rollover!C103</f>
        <v>2021</v>
      </c>
      <c r="G103" s="10">
        <v>228.815</v>
      </c>
      <c r="H103" s="11">
        <v>0.32600000000000001</v>
      </c>
      <c r="I103" s="11">
        <v>1435.69</v>
      </c>
      <c r="J103" s="11">
        <v>225.976</v>
      </c>
      <c r="K103" s="11">
        <v>28.242000000000001</v>
      </c>
      <c r="L103" s="11">
        <v>45.685000000000002</v>
      </c>
      <c r="M103" s="11">
        <v>1220.19</v>
      </c>
      <c r="N103" s="12">
        <v>1137.806</v>
      </c>
      <c r="O103" s="10">
        <v>245.58199999999999</v>
      </c>
      <c r="P103" s="11">
        <v>0.31</v>
      </c>
      <c r="Q103" s="11">
        <v>988.279</v>
      </c>
      <c r="R103" s="11">
        <v>184.90899999999999</v>
      </c>
      <c r="S103" s="11">
        <v>16.452999999999999</v>
      </c>
      <c r="T103" s="11">
        <v>48.484000000000002</v>
      </c>
      <c r="U103" s="11">
        <v>446.73200000000003</v>
      </c>
      <c r="V103" s="12">
        <v>671.28899999999999</v>
      </c>
      <c r="W103" s="219">
        <f t="shared" si="170"/>
        <v>3.1764554304616103E-3</v>
      </c>
      <c r="X103" s="6">
        <f t="shared" si="171"/>
        <v>7.0105414505394412E-2</v>
      </c>
      <c r="Y103" s="6">
        <f t="shared" si="172"/>
        <v>5.1814546754557584E-4</v>
      </c>
      <c r="Z103" s="6">
        <f t="shared" si="173"/>
        <v>2.9302541562056235E-5</v>
      </c>
      <c r="AA103" s="6">
        <f t="shared" si="174"/>
        <v>7.0105414505394412E-2</v>
      </c>
      <c r="AB103" s="6">
        <f t="shared" si="175"/>
        <v>3.8204337588709461E-2</v>
      </c>
      <c r="AC103" s="6">
        <f t="shared" si="176"/>
        <v>3.8204337588709461E-2</v>
      </c>
      <c r="AD103" s="6">
        <f t="shared" si="177"/>
        <v>5.7038751720596718E-3</v>
      </c>
      <c r="AE103" s="6">
        <f t="shared" si="178"/>
        <v>5.4661695870235425E-3</v>
      </c>
      <c r="AF103" s="25">
        <f t="shared" si="179"/>
        <v>5.7038751720596718E-3</v>
      </c>
      <c r="AG103" s="24">
        <f t="shared" si="180"/>
        <v>4.2264711030945588E-3</v>
      </c>
      <c r="AH103" s="6">
        <f t="shared" si="181"/>
        <v>6.8079460073053988E-2</v>
      </c>
      <c r="AI103" s="6">
        <f t="shared" si="182"/>
        <v>7.2241496093837282E-4</v>
      </c>
      <c r="AJ103" s="6">
        <f t="shared" si="183"/>
        <v>3.4973216096132991E-5</v>
      </c>
      <c r="AK103" s="6">
        <f t="shared" si="184"/>
        <v>6.8079460073053988E-2</v>
      </c>
      <c r="AL103" s="6">
        <f t="shared" si="185"/>
        <v>1.361396379929984E-2</v>
      </c>
      <c r="AM103" s="6">
        <f t="shared" si="186"/>
        <v>1.361396379929984E-2</v>
      </c>
      <c r="AN103" s="6">
        <f t="shared" si="187"/>
        <v>4.2586518541890559E-3</v>
      </c>
      <c r="AO103" s="6">
        <f t="shared" si="188"/>
        <v>5.0492932554176166E-3</v>
      </c>
      <c r="AP103" s="25">
        <f t="shared" si="189"/>
        <v>5.0492932554176166E-3</v>
      </c>
      <c r="AQ103" s="24">
        <f t="shared" si="190"/>
        <v>0.114</v>
      </c>
      <c r="AR103" s="6">
        <f t="shared" si="191"/>
        <v>8.8999999999999996E-2</v>
      </c>
      <c r="AS103" s="25">
        <f t="shared" si="192"/>
        <v>0.10199999999999999</v>
      </c>
      <c r="AT103" s="26">
        <f t="shared" si="193"/>
        <v>0.76</v>
      </c>
      <c r="AU103" s="131">
        <f t="shared" si="194"/>
        <v>0.59</v>
      </c>
      <c r="AV103" s="27">
        <f t="shared" si="195"/>
        <v>0.68</v>
      </c>
      <c r="AW103" s="223">
        <f t="shared" si="196"/>
        <v>4</v>
      </c>
      <c r="AX103" s="107">
        <f t="shared" si="197"/>
        <v>5</v>
      </c>
      <c r="AY103" s="224">
        <f t="shared" si="198"/>
        <v>4</v>
      </c>
    </row>
    <row r="104" spans="1:51" ht="12.5">
      <c r="A104" s="225">
        <v>11583</v>
      </c>
      <c r="B104" s="69" t="s">
        <v>326</v>
      </c>
      <c r="C104" s="216" t="str">
        <f>Rollover!A104</f>
        <v>Toyota</v>
      </c>
      <c r="D104" s="217" t="str">
        <f>Rollover!B104</f>
        <v>Prius 5HB AWD</v>
      </c>
      <c r="E104" s="130" t="s">
        <v>92</v>
      </c>
      <c r="F104" s="218">
        <f>Rollover!C104</f>
        <v>2021</v>
      </c>
      <c r="G104" s="18">
        <v>228.815</v>
      </c>
      <c r="H104" s="19">
        <v>0.32600000000000001</v>
      </c>
      <c r="I104" s="19">
        <v>1435.69</v>
      </c>
      <c r="J104" s="19">
        <v>225.976</v>
      </c>
      <c r="K104" s="19">
        <v>28.242000000000001</v>
      </c>
      <c r="L104" s="19">
        <v>45.685000000000002</v>
      </c>
      <c r="M104" s="19">
        <v>1220.19</v>
      </c>
      <c r="N104" s="20">
        <v>1137.806</v>
      </c>
      <c r="O104" s="18">
        <v>245.58199999999999</v>
      </c>
      <c r="P104" s="19">
        <v>0.31</v>
      </c>
      <c r="Q104" s="19">
        <v>988.279</v>
      </c>
      <c r="R104" s="19">
        <v>184.90899999999999</v>
      </c>
      <c r="S104" s="19">
        <v>16.452999999999999</v>
      </c>
      <c r="T104" s="19">
        <v>48.484000000000002</v>
      </c>
      <c r="U104" s="19">
        <v>446.73200000000003</v>
      </c>
      <c r="V104" s="20">
        <v>671.28899999999999</v>
      </c>
      <c r="W104" s="219">
        <f t="shared" si="170"/>
        <v>3.1764554304616103E-3</v>
      </c>
      <c r="X104" s="6">
        <f t="shared" si="171"/>
        <v>7.0105414505394412E-2</v>
      </c>
      <c r="Y104" s="6">
        <f t="shared" si="172"/>
        <v>5.1814546754557584E-4</v>
      </c>
      <c r="Z104" s="6">
        <f t="shared" si="173"/>
        <v>2.9302541562056235E-5</v>
      </c>
      <c r="AA104" s="6">
        <f t="shared" si="174"/>
        <v>7.0105414505394412E-2</v>
      </c>
      <c r="AB104" s="6">
        <f t="shared" si="175"/>
        <v>3.8204337588709461E-2</v>
      </c>
      <c r="AC104" s="6">
        <f t="shared" si="176"/>
        <v>3.8204337588709461E-2</v>
      </c>
      <c r="AD104" s="6">
        <f t="shared" si="177"/>
        <v>5.7038751720596718E-3</v>
      </c>
      <c r="AE104" s="6">
        <f t="shared" si="178"/>
        <v>5.4661695870235425E-3</v>
      </c>
      <c r="AF104" s="25">
        <f t="shared" si="179"/>
        <v>5.7038751720596718E-3</v>
      </c>
      <c r="AG104" s="24">
        <f t="shared" si="180"/>
        <v>4.2264711030945588E-3</v>
      </c>
      <c r="AH104" s="6">
        <f t="shared" si="181"/>
        <v>6.8079460073053988E-2</v>
      </c>
      <c r="AI104" s="6">
        <f t="shared" si="182"/>
        <v>7.2241496093837282E-4</v>
      </c>
      <c r="AJ104" s="6">
        <f t="shared" si="183"/>
        <v>3.4973216096132991E-5</v>
      </c>
      <c r="AK104" s="6">
        <f t="shared" si="184"/>
        <v>6.8079460073053988E-2</v>
      </c>
      <c r="AL104" s="6">
        <f t="shared" si="185"/>
        <v>1.361396379929984E-2</v>
      </c>
      <c r="AM104" s="6">
        <f t="shared" si="186"/>
        <v>1.361396379929984E-2</v>
      </c>
      <c r="AN104" s="6">
        <f t="shared" si="187"/>
        <v>4.2586518541890559E-3</v>
      </c>
      <c r="AO104" s="6">
        <f t="shared" si="188"/>
        <v>5.0492932554176166E-3</v>
      </c>
      <c r="AP104" s="25">
        <f t="shared" si="189"/>
        <v>5.0492932554176166E-3</v>
      </c>
      <c r="AQ104" s="24">
        <f t="shared" si="190"/>
        <v>0.114</v>
      </c>
      <c r="AR104" s="6">
        <f t="shared" si="191"/>
        <v>8.8999999999999996E-2</v>
      </c>
      <c r="AS104" s="25">
        <f t="shared" si="192"/>
        <v>0.10199999999999999</v>
      </c>
      <c r="AT104" s="26">
        <f t="shared" si="193"/>
        <v>0.76</v>
      </c>
      <c r="AU104" s="131">
        <f t="shared" si="194"/>
        <v>0.59</v>
      </c>
      <c r="AV104" s="27">
        <f t="shared" si="195"/>
        <v>0.68</v>
      </c>
      <c r="AW104" s="223">
        <f t="shared" si="196"/>
        <v>4</v>
      </c>
      <c r="AX104" s="107">
        <f t="shared" si="197"/>
        <v>5</v>
      </c>
      <c r="AY104" s="224">
        <f t="shared" si="198"/>
        <v>4</v>
      </c>
    </row>
    <row r="105" spans="1:51" ht="13.4" customHeight="1">
      <c r="A105" s="74">
        <v>11394</v>
      </c>
      <c r="B105" s="75" t="s">
        <v>287</v>
      </c>
      <c r="C105" s="227" t="str">
        <f>Rollover!A105</f>
        <v>Toyota</v>
      </c>
      <c r="D105" s="226" t="str">
        <f>Rollover!B105</f>
        <v>Prius Prime 5HB FWD</v>
      </c>
      <c r="E105" s="130" t="s">
        <v>92</v>
      </c>
      <c r="F105" s="218">
        <f>Rollover!C105</f>
        <v>2021</v>
      </c>
      <c r="G105" s="10">
        <v>168.952</v>
      </c>
      <c r="H105" s="11">
        <v>0.32100000000000001</v>
      </c>
      <c r="I105" s="11">
        <v>1267.4770000000001</v>
      </c>
      <c r="J105" s="11">
        <v>213.86600000000001</v>
      </c>
      <c r="K105" s="11">
        <v>27.468</v>
      </c>
      <c r="L105" s="11">
        <v>45.393000000000001</v>
      </c>
      <c r="M105" s="11">
        <v>1323.404</v>
      </c>
      <c r="N105" s="12">
        <v>1193.5640000000001</v>
      </c>
      <c r="O105" s="10">
        <v>243.73699999999999</v>
      </c>
      <c r="P105" s="11">
        <v>0.34399999999999997</v>
      </c>
      <c r="Q105" s="11">
        <v>1033.614</v>
      </c>
      <c r="R105" s="11">
        <v>178.601</v>
      </c>
      <c r="S105" s="11">
        <v>16.279</v>
      </c>
      <c r="T105" s="11">
        <v>45.27</v>
      </c>
      <c r="U105" s="11">
        <v>620.851</v>
      </c>
      <c r="V105" s="12">
        <v>445.91199999999998</v>
      </c>
      <c r="W105" s="219">
        <f t="shared" si="170"/>
        <v>8.480255413635282E-4</v>
      </c>
      <c r="X105" s="6">
        <f t="shared" si="171"/>
        <v>6.9466387240983682E-2</v>
      </c>
      <c r="Y105" s="6">
        <f t="shared" si="172"/>
        <v>3.4755426750204159E-4</v>
      </c>
      <c r="Z105" s="6">
        <f t="shared" si="173"/>
        <v>2.8471791800948212E-5</v>
      </c>
      <c r="AA105" s="6">
        <f t="shared" si="174"/>
        <v>6.9466387240983682E-2</v>
      </c>
      <c r="AB105" s="6">
        <f t="shared" si="175"/>
        <v>3.4922892462369064E-2</v>
      </c>
      <c r="AC105" s="6">
        <f t="shared" si="176"/>
        <v>3.4922892462369064E-2</v>
      </c>
      <c r="AD105" s="6">
        <f t="shared" si="177"/>
        <v>6.0162346623704359E-3</v>
      </c>
      <c r="AE105" s="6">
        <f t="shared" si="178"/>
        <v>5.6259470652225314E-3</v>
      </c>
      <c r="AF105" s="25">
        <f t="shared" si="179"/>
        <v>6.0162346623704359E-3</v>
      </c>
      <c r="AG105" s="24">
        <f t="shared" si="180"/>
        <v>4.1013276049879401E-3</v>
      </c>
      <c r="AH105" s="6">
        <f t="shared" si="181"/>
        <v>7.2451158057630652E-2</v>
      </c>
      <c r="AI105" s="6">
        <f t="shared" si="182"/>
        <v>8.5694867007050967E-4</v>
      </c>
      <c r="AJ105" s="6">
        <f t="shared" si="183"/>
        <v>3.4151352025682488E-5</v>
      </c>
      <c r="AK105" s="6">
        <f t="shared" si="184"/>
        <v>7.2451158057630652E-2</v>
      </c>
      <c r="AL105" s="6">
        <f t="shared" si="185"/>
        <v>1.3208667952552799E-2</v>
      </c>
      <c r="AM105" s="6">
        <f t="shared" si="186"/>
        <v>1.3208667952552799E-2</v>
      </c>
      <c r="AN105" s="6">
        <f t="shared" si="187"/>
        <v>4.8598615352601557E-3</v>
      </c>
      <c r="AO105" s="6">
        <f t="shared" si="188"/>
        <v>4.2560033784250079E-3</v>
      </c>
      <c r="AP105" s="25">
        <f t="shared" si="189"/>
        <v>4.8598615352601557E-3</v>
      </c>
      <c r="AQ105" s="24">
        <f t="shared" si="190"/>
        <v>0.108</v>
      </c>
      <c r="AR105" s="6">
        <f t="shared" si="191"/>
        <v>9.2999999999999999E-2</v>
      </c>
      <c r="AS105" s="25">
        <f t="shared" si="192"/>
        <v>0.10100000000000001</v>
      </c>
      <c r="AT105" s="26">
        <f t="shared" si="193"/>
        <v>0.72</v>
      </c>
      <c r="AU105" s="131">
        <f t="shared" si="194"/>
        <v>0.62</v>
      </c>
      <c r="AV105" s="27">
        <f t="shared" si="195"/>
        <v>0.67</v>
      </c>
      <c r="AW105" s="223">
        <f t="shared" si="196"/>
        <v>4</v>
      </c>
      <c r="AX105" s="107">
        <f t="shared" si="197"/>
        <v>5</v>
      </c>
      <c r="AY105" s="224">
        <f t="shared" si="198"/>
        <v>4</v>
      </c>
    </row>
    <row r="106" spans="1:51" ht="13.4" customHeight="1">
      <c r="A106" s="74">
        <v>11485</v>
      </c>
      <c r="B106" s="74" t="s">
        <v>298</v>
      </c>
      <c r="C106" s="216" t="str">
        <f>Rollover!A106</f>
        <v>Toyota</v>
      </c>
      <c r="D106" s="217" t="str">
        <f>Rollover!B106</f>
        <v>Sienna Hybrid Van FWD</v>
      </c>
      <c r="E106" s="130" t="s">
        <v>92</v>
      </c>
      <c r="F106" s="218">
        <f>Rollover!C106</f>
        <v>2021</v>
      </c>
      <c r="G106" s="18">
        <v>215.26300000000001</v>
      </c>
      <c r="H106" s="19">
        <v>0.60599999999999998</v>
      </c>
      <c r="I106" s="19">
        <v>1730.0519999999999</v>
      </c>
      <c r="J106" s="19">
        <v>587.48800000000006</v>
      </c>
      <c r="K106" s="19">
        <v>27</v>
      </c>
      <c r="L106" s="19">
        <v>45.802999999999997</v>
      </c>
      <c r="M106" s="19">
        <v>1437.6579999999999</v>
      </c>
      <c r="N106" s="20">
        <v>1436.3209999999999</v>
      </c>
      <c r="O106" s="18">
        <v>175.464</v>
      </c>
      <c r="P106" s="19">
        <v>0.48099999999999998</v>
      </c>
      <c r="Q106" s="19">
        <v>891.27499999999998</v>
      </c>
      <c r="R106" s="19">
        <v>188.57</v>
      </c>
      <c r="S106" s="19">
        <v>16.452000000000002</v>
      </c>
      <c r="T106" s="19">
        <v>42.707000000000001</v>
      </c>
      <c r="U106" s="19">
        <v>1994.0530000000001</v>
      </c>
      <c r="V106" s="20">
        <v>976.755</v>
      </c>
      <c r="W106" s="219">
        <f t="shared" si="170"/>
        <v>2.4655991396120326E-3</v>
      </c>
      <c r="X106" s="6">
        <f t="shared" si="171"/>
        <v>0.11569882722449081</v>
      </c>
      <c r="Y106" s="6">
        <f t="shared" si="172"/>
        <v>1.0419420147690626E-3</v>
      </c>
      <c r="Z106" s="6">
        <f t="shared" si="173"/>
        <v>6.9146359424634456E-5</v>
      </c>
      <c r="AA106" s="6">
        <f t="shared" si="174"/>
        <v>0.11569882722449081</v>
      </c>
      <c r="AB106" s="6">
        <f t="shared" si="175"/>
        <v>3.3050346265359382E-2</v>
      </c>
      <c r="AC106" s="6">
        <f t="shared" si="176"/>
        <v>3.3050346265359382E-2</v>
      </c>
      <c r="AD106" s="6">
        <f t="shared" si="177"/>
        <v>6.3818630040350785E-3</v>
      </c>
      <c r="AE106" s="6">
        <f t="shared" si="178"/>
        <v>6.3774592949887177E-3</v>
      </c>
      <c r="AF106" s="25">
        <f t="shared" si="179"/>
        <v>6.3818630040350785E-3</v>
      </c>
      <c r="AG106" s="24">
        <f t="shared" si="180"/>
        <v>1.0083771592913724E-3</v>
      </c>
      <c r="AH106" s="6">
        <f t="shared" si="181"/>
        <v>9.2800765541039526E-2</v>
      </c>
      <c r="AI106" s="6">
        <f t="shared" si="182"/>
        <v>5.0125548780785112E-4</v>
      </c>
      <c r="AJ106" s="6">
        <f t="shared" si="183"/>
        <v>3.5459244619441897E-5</v>
      </c>
      <c r="AK106" s="6">
        <f t="shared" si="184"/>
        <v>9.2800765541039526E-2</v>
      </c>
      <c r="AL106" s="6">
        <f t="shared" si="185"/>
        <v>1.3611606540740959E-2</v>
      </c>
      <c r="AM106" s="6">
        <f t="shared" si="186"/>
        <v>1.3611606540740959E-2</v>
      </c>
      <c r="AN106" s="6">
        <f t="shared" si="187"/>
        <v>1.3712622388171378E-2</v>
      </c>
      <c r="AO106" s="6">
        <f t="shared" si="188"/>
        <v>6.3640219200145733E-3</v>
      </c>
      <c r="AP106" s="25">
        <f t="shared" si="189"/>
        <v>1.3712622388171378E-2</v>
      </c>
      <c r="AQ106" s="24">
        <f t="shared" si="190"/>
        <v>0.152</v>
      </c>
      <c r="AR106" s="6">
        <f t="shared" si="191"/>
        <v>0.11799999999999999</v>
      </c>
      <c r="AS106" s="25">
        <f t="shared" si="192"/>
        <v>0.13500000000000001</v>
      </c>
      <c r="AT106" s="26">
        <f t="shared" si="193"/>
        <v>1.01</v>
      </c>
      <c r="AU106" s="131">
        <f t="shared" si="194"/>
        <v>0.79</v>
      </c>
      <c r="AV106" s="27">
        <f t="shared" si="195"/>
        <v>0.9</v>
      </c>
      <c r="AW106" s="223">
        <f t="shared" si="196"/>
        <v>3</v>
      </c>
      <c r="AX106" s="107">
        <f t="shared" si="197"/>
        <v>4</v>
      </c>
      <c r="AY106" s="224">
        <f t="shared" si="198"/>
        <v>4</v>
      </c>
    </row>
    <row r="107" spans="1:51" ht="13.4" customHeight="1">
      <c r="A107" s="74">
        <v>11485</v>
      </c>
      <c r="B107" s="74" t="s">
        <v>298</v>
      </c>
      <c r="C107" s="216" t="str">
        <f>Rollover!A107</f>
        <v>Toyota</v>
      </c>
      <c r="D107" s="217" t="str">
        <f>Rollover!B107</f>
        <v>Sienna Hybrid Van AWD</v>
      </c>
      <c r="E107" s="130" t="s">
        <v>92</v>
      </c>
      <c r="F107" s="218">
        <f>Rollover!C107</f>
        <v>2021</v>
      </c>
      <c r="G107" s="10">
        <v>215.26300000000001</v>
      </c>
      <c r="H107" s="11">
        <v>0.60599999999999998</v>
      </c>
      <c r="I107" s="11">
        <v>1730.0519999999999</v>
      </c>
      <c r="J107" s="11">
        <v>587.48800000000006</v>
      </c>
      <c r="K107" s="11">
        <v>27</v>
      </c>
      <c r="L107" s="11">
        <v>45.802999999999997</v>
      </c>
      <c r="M107" s="11">
        <v>1437.6579999999999</v>
      </c>
      <c r="N107" s="12">
        <v>1436.3209999999999</v>
      </c>
      <c r="O107" s="10">
        <v>175.464</v>
      </c>
      <c r="P107" s="11">
        <v>0.48099999999999998</v>
      </c>
      <c r="Q107" s="11">
        <v>891.27499999999998</v>
      </c>
      <c r="R107" s="11">
        <v>188.57</v>
      </c>
      <c r="S107" s="11">
        <v>16.452000000000002</v>
      </c>
      <c r="T107" s="11">
        <v>42.707000000000001</v>
      </c>
      <c r="U107" s="11">
        <v>1994.0530000000001</v>
      </c>
      <c r="V107" s="12">
        <v>976.755</v>
      </c>
      <c r="W107" s="219">
        <f t="shared" si="170"/>
        <v>2.4655991396120326E-3</v>
      </c>
      <c r="X107" s="6">
        <f t="shared" si="171"/>
        <v>0.11569882722449081</v>
      </c>
      <c r="Y107" s="6">
        <f t="shared" si="172"/>
        <v>1.0419420147690626E-3</v>
      </c>
      <c r="Z107" s="6">
        <f t="shared" si="173"/>
        <v>6.9146359424634456E-5</v>
      </c>
      <c r="AA107" s="6">
        <f t="shared" si="174"/>
        <v>0.11569882722449081</v>
      </c>
      <c r="AB107" s="6">
        <f t="shared" si="175"/>
        <v>3.3050346265359382E-2</v>
      </c>
      <c r="AC107" s="6">
        <f t="shared" si="176"/>
        <v>3.3050346265359382E-2</v>
      </c>
      <c r="AD107" s="6">
        <f t="shared" si="177"/>
        <v>6.3818630040350785E-3</v>
      </c>
      <c r="AE107" s="6">
        <f t="shared" si="178"/>
        <v>6.3774592949887177E-3</v>
      </c>
      <c r="AF107" s="25">
        <f t="shared" si="179"/>
        <v>6.3818630040350785E-3</v>
      </c>
      <c r="AG107" s="24">
        <f t="shared" si="180"/>
        <v>1.0083771592913724E-3</v>
      </c>
      <c r="AH107" s="6">
        <f t="shared" si="181"/>
        <v>9.2800765541039526E-2</v>
      </c>
      <c r="AI107" s="6">
        <f t="shared" si="182"/>
        <v>5.0125548780785112E-4</v>
      </c>
      <c r="AJ107" s="6">
        <f t="shared" si="183"/>
        <v>3.5459244619441897E-5</v>
      </c>
      <c r="AK107" s="6">
        <f t="shared" si="184"/>
        <v>9.2800765541039526E-2</v>
      </c>
      <c r="AL107" s="6">
        <f t="shared" si="185"/>
        <v>1.3611606540740959E-2</v>
      </c>
      <c r="AM107" s="6">
        <f t="shared" si="186"/>
        <v>1.3611606540740959E-2</v>
      </c>
      <c r="AN107" s="6">
        <f t="shared" si="187"/>
        <v>1.3712622388171378E-2</v>
      </c>
      <c r="AO107" s="6">
        <f t="shared" si="188"/>
        <v>6.3640219200145733E-3</v>
      </c>
      <c r="AP107" s="25">
        <f t="shared" si="189"/>
        <v>1.3712622388171378E-2</v>
      </c>
      <c r="AQ107" s="24">
        <f t="shared" si="190"/>
        <v>0.152</v>
      </c>
      <c r="AR107" s="6">
        <f t="shared" si="191"/>
        <v>0.11799999999999999</v>
      </c>
      <c r="AS107" s="25">
        <f t="shared" si="192"/>
        <v>0.13500000000000001</v>
      </c>
      <c r="AT107" s="26">
        <f t="shared" si="193"/>
        <v>1.01</v>
      </c>
      <c r="AU107" s="131">
        <f t="shared" si="194"/>
        <v>0.79</v>
      </c>
      <c r="AV107" s="27">
        <f t="shared" si="195"/>
        <v>0.9</v>
      </c>
      <c r="AW107" s="223">
        <f t="shared" si="196"/>
        <v>3</v>
      </c>
      <c r="AX107" s="107">
        <f t="shared" si="197"/>
        <v>4</v>
      </c>
      <c r="AY107" s="224">
        <f t="shared" si="198"/>
        <v>4</v>
      </c>
    </row>
    <row r="108" spans="1:51" ht="13.4" customHeight="1">
      <c r="A108" s="225">
        <v>11584</v>
      </c>
      <c r="B108" s="69" t="s">
        <v>324</v>
      </c>
      <c r="C108" s="216" t="str">
        <f>Rollover!A108</f>
        <v>Volkswagen</v>
      </c>
      <c r="D108" s="217" t="str">
        <f>Rollover!B108</f>
        <v>Passat 4DR FWD</v>
      </c>
      <c r="E108" s="130" t="s">
        <v>197</v>
      </c>
      <c r="F108" s="218">
        <f>Rollover!C108</f>
        <v>2021</v>
      </c>
      <c r="G108" s="10">
        <v>196.249</v>
      </c>
      <c r="H108" s="11">
        <v>0.30599999999999999</v>
      </c>
      <c r="I108" s="11">
        <v>1382.2329999999999</v>
      </c>
      <c r="J108" s="11">
        <v>274.12599999999998</v>
      </c>
      <c r="K108" s="11">
        <v>34.792999999999999</v>
      </c>
      <c r="L108" s="11">
        <v>45.649000000000001</v>
      </c>
      <c r="M108" s="11">
        <v>1468.5329999999999</v>
      </c>
      <c r="N108" s="12">
        <v>2955.5839999999998</v>
      </c>
      <c r="O108" s="10">
        <v>305.44299999999998</v>
      </c>
      <c r="P108" s="11">
        <v>0.45800000000000002</v>
      </c>
      <c r="Q108" s="11">
        <v>1239.2929999999999</v>
      </c>
      <c r="R108" s="11">
        <v>508.40300000000002</v>
      </c>
      <c r="S108" s="11">
        <v>26.891999999999999</v>
      </c>
      <c r="T108" s="11">
        <v>53.8</v>
      </c>
      <c r="U108" s="11">
        <v>365.73399999999998</v>
      </c>
      <c r="V108" s="12">
        <v>2194.5569999999998</v>
      </c>
      <c r="W108" s="219">
        <f t="shared" si="170"/>
        <v>1.6598787364578396E-3</v>
      </c>
      <c r="X108" s="6">
        <f t="shared" si="171"/>
        <v>6.7581517094432053E-2</v>
      </c>
      <c r="Y108" s="6">
        <f t="shared" si="172"/>
        <v>4.5639443941934232E-4</v>
      </c>
      <c r="Z108" s="6">
        <f t="shared" si="173"/>
        <v>3.2852470742175122E-5</v>
      </c>
      <c r="AA108" s="6">
        <f t="shared" si="174"/>
        <v>6.7581517094432053E-2</v>
      </c>
      <c r="AB108" s="6">
        <f t="shared" si="175"/>
        <v>7.6800638182990294E-2</v>
      </c>
      <c r="AC108" s="6">
        <f t="shared" si="176"/>
        <v>7.6800638182990294E-2</v>
      </c>
      <c r="AD108" s="6">
        <f t="shared" si="177"/>
        <v>6.4844014073109791E-3</v>
      </c>
      <c r="AE108" s="6">
        <f t="shared" si="178"/>
        <v>1.3936924680907445E-2</v>
      </c>
      <c r="AF108" s="25">
        <f t="shared" si="179"/>
        <v>1.3936924680907445E-2</v>
      </c>
      <c r="AG108" s="24">
        <f t="shared" si="180"/>
        <v>9.6770367202440484E-3</v>
      </c>
      <c r="AH108" s="6">
        <f t="shared" si="181"/>
        <v>8.9058144897350991E-2</v>
      </c>
      <c r="AI108" s="6">
        <f t="shared" si="182"/>
        <v>1.8589822799308492E-3</v>
      </c>
      <c r="AJ108" s="6">
        <f t="shared" si="183"/>
        <v>1.1840032420099081E-4</v>
      </c>
      <c r="AK108" s="6">
        <f t="shared" si="184"/>
        <v>8.9058144897350991E-2</v>
      </c>
      <c r="AL108" s="6">
        <f t="shared" si="185"/>
        <v>6.3554493343516774E-2</v>
      </c>
      <c r="AM108" s="6">
        <f t="shared" si="186"/>
        <v>6.3554493343516774E-2</v>
      </c>
      <c r="AN108" s="6">
        <f t="shared" si="187"/>
        <v>4.0048061075983743E-3</v>
      </c>
      <c r="AO108" s="6">
        <f t="shared" si="188"/>
        <v>1.5939814526723474E-2</v>
      </c>
      <c r="AP108" s="25">
        <f t="shared" si="189"/>
        <v>1.5939814526723474E-2</v>
      </c>
      <c r="AQ108" s="24">
        <f t="shared" si="190"/>
        <v>0.153</v>
      </c>
      <c r="AR108" s="6">
        <f t="shared" si="191"/>
        <v>0.16900000000000001</v>
      </c>
      <c r="AS108" s="25">
        <f t="shared" si="192"/>
        <v>0.161</v>
      </c>
      <c r="AT108" s="26">
        <f t="shared" si="193"/>
        <v>1.02</v>
      </c>
      <c r="AU108" s="131">
        <f t="shared" si="194"/>
        <v>1.1299999999999999</v>
      </c>
      <c r="AV108" s="27">
        <f t="shared" si="195"/>
        <v>1.07</v>
      </c>
      <c r="AW108" s="223">
        <f t="shared" si="196"/>
        <v>3</v>
      </c>
      <c r="AX108" s="107">
        <f t="shared" si="197"/>
        <v>3</v>
      </c>
      <c r="AY108" s="224">
        <f t="shared" si="198"/>
        <v>3</v>
      </c>
    </row>
    <row r="109" spans="1:51">
      <c r="A109" s="110"/>
      <c r="B109" s="110"/>
      <c r="C109" s="110"/>
      <c r="G109" s="234"/>
      <c r="H109" s="234"/>
      <c r="I109" s="234"/>
      <c r="J109" s="234"/>
      <c r="K109" s="234"/>
      <c r="L109" s="234"/>
      <c r="M109" s="234"/>
      <c r="N109" s="234"/>
      <c r="O109" s="234"/>
      <c r="P109" s="234"/>
      <c r="Q109" s="234"/>
      <c r="R109" s="234"/>
      <c r="S109" s="234"/>
      <c r="T109" s="234"/>
      <c r="U109" s="234"/>
      <c r="V109" s="234"/>
    </row>
    <row r="110" spans="1:51">
      <c r="A110" s="110"/>
      <c r="B110" s="110"/>
      <c r="C110" s="110"/>
      <c r="G110" s="234"/>
      <c r="H110" s="234"/>
      <c r="I110" s="234"/>
      <c r="J110" s="234"/>
      <c r="K110" s="234"/>
      <c r="L110" s="234"/>
      <c r="M110" s="234"/>
      <c r="N110" s="234"/>
      <c r="O110" s="234"/>
      <c r="P110" s="234"/>
      <c r="Q110" s="234"/>
      <c r="R110" s="234"/>
      <c r="S110" s="234"/>
      <c r="T110" s="234"/>
      <c r="U110" s="234"/>
      <c r="V110" s="234"/>
    </row>
    <row r="111" spans="1:51">
      <c r="A111" s="110"/>
      <c r="B111" s="110"/>
      <c r="C111" s="110"/>
      <c r="G111" s="234"/>
      <c r="H111" s="234"/>
      <c r="I111" s="234"/>
      <c r="J111" s="234"/>
      <c r="K111" s="234"/>
      <c r="L111" s="234"/>
      <c r="M111" s="234"/>
      <c r="N111" s="234"/>
      <c r="O111" s="234"/>
      <c r="P111" s="234"/>
      <c r="Q111" s="234"/>
      <c r="R111" s="234"/>
      <c r="S111" s="234"/>
      <c r="T111" s="234"/>
      <c r="U111" s="234"/>
      <c r="V111" s="234"/>
    </row>
    <row r="112" spans="1:51">
      <c r="A112" s="110"/>
      <c r="B112" s="110"/>
      <c r="C112" s="110"/>
      <c r="D112" s="110"/>
      <c r="E112" s="110"/>
      <c r="F112" s="110"/>
      <c r="G112" s="234"/>
      <c r="H112" s="234"/>
      <c r="I112" s="234"/>
      <c r="J112" s="234"/>
      <c r="K112" s="234"/>
      <c r="L112" s="234"/>
      <c r="M112" s="234"/>
      <c r="N112" s="234"/>
      <c r="O112" s="234"/>
      <c r="P112" s="234"/>
      <c r="Q112" s="234"/>
      <c r="R112" s="234"/>
      <c r="S112" s="234"/>
      <c r="T112" s="234"/>
      <c r="U112" s="234"/>
      <c r="V112" s="234"/>
    </row>
    <row r="113" spans="1:26">
      <c r="A113" s="110"/>
      <c r="B113" s="110"/>
      <c r="C113" s="110"/>
      <c r="D113" s="110"/>
      <c r="E113" s="110"/>
      <c r="F113" s="110"/>
      <c r="G113" s="234"/>
      <c r="H113" s="234"/>
      <c r="I113" s="234"/>
      <c r="J113" s="234"/>
      <c r="K113" s="234"/>
      <c r="L113" s="234"/>
      <c r="M113" s="234"/>
      <c r="N113" s="234"/>
      <c r="O113" s="234"/>
      <c r="P113" s="234"/>
      <c r="Q113" s="234"/>
      <c r="R113" s="234"/>
      <c r="S113" s="234"/>
      <c r="T113" s="234"/>
      <c r="U113" s="234"/>
      <c r="V113" s="234"/>
    </row>
    <row r="114" spans="1:26">
      <c r="A114" s="110"/>
      <c r="B114" s="110"/>
      <c r="C114" s="110"/>
      <c r="D114" s="110"/>
      <c r="E114" s="110"/>
      <c r="F114" s="110"/>
      <c r="G114" s="234"/>
      <c r="H114" s="234"/>
      <c r="I114" s="234"/>
      <c r="J114" s="234"/>
      <c r="K114" s="234"/>
      <c r="L114" s="234"/>
      <c r="M114" s="234"/>
      <c r="N114" s="234"/>
      <c r="O114" s="234"/>
      <c r="P114" s="234"/>
      <c r="Q114" s="234"/>
      <c r="R114" s="234"/>
      <c r="S114" s="234"/>
      <c r="T114" s="234"/>
      <c r="U114" s="234"/>
      <c r="V114" s="234"/>
    </row>
    <row r="115" spans="1:26">
      <c r="A115" s="110"/>
      <c r="B115" s="110"/>
      <c r="C115" s="110"/>
      <c r="D115" s="110"/>
      <c r="E115" s="110"/>
      <c r="F115" s="110"/>
      <c r="G115" s="234"/>
      <c r="H115" s="234"/>
      <c r="I115" s="234"/>
      <c r="J115" s="234"/>
      <c r="K115" s="234"/>
      <c r="L115" s="234"/>
      <c r="M115" s="234"/>
      <c r="N115" s="234"/>
      <c r="O115" s="234"/>
      <c r="P115" s="234"/>
      <c r="Q115" s="234"/>
      <c r="R115" s="234"/>
      <c r="S115" s="234"/>
      <c r="T115" s="234"/>
      <c r="U115" s="234"/>
      <c r="V115" s="234"/>
    </row>
    <row r="116" spans="1:26">
      <c r="A116" s="110"/>
      <c r="B116" s="110"/>
      <c r="C116" s="110"/>
      <c r="D116" s="110"/>
      <c r="E116" s="110"/>
      <c r="F116" s="110"/>
      <c r="G116" s="234"/>
      <c r="H116" s="234"/>
      <c r="I116" s="234"/>
      <c r="J116" s="234"/>
      <c r="K116" s="234"/>
      <c r="L116" s="234"/>
      <c r="M116" s="234"/>
      <c r="N116" s="234"/>
      <c r="O116" s="234"/>
      <c r="P116" s="234"/>
      <c r="Q116" s="234"/>
      <c r="R116" s="234"/>
      <c r="S116" s="234"/>
      <c r="T116" s="234"/>
      <c r="U116" s="234"/>
      <c r="V116" s="234"/>
    </row>
    <row r="117" spans="1:26">
      <c r="A117" s="110"/>
      <c r="B117" s="110"/>
      <c r="C117" s="110"/>
      <c r="D117" s="110"/>
      <c r="E117" s="110"/>
      <c r="F117" s="110"/>
      <c r="G117" s="234"/>
      <c r="H117" s="234"/>
      <c r="I117" s="234"/>
      <c r="J117" s="234"/>
      <c r="K117" s="234"/>
      <c r="L117" s="234"/>
      <c r="M117" s="234"/>
      <c r="N117" s="234"/>
      <c r="O117" s="234"/>
      <c r="P117" s="234"/>
      <c r="Q117" s="234"/>
      <c r="R117" s="234"/>
      <c r="S117" s="234"/>
      <c r="T117" s="234"/>
      <c r="U117" s="234"/>
      <c r="V117" s="234"/>
    </row>
    <row r="118" spans="1:26">
      <c r="A118" s="238"/>
      <c r="B118" s="238"/>
      <c r="C118" s="110"/>
      <c r="D118" s="110"/>
      <c r="E118" s="110"/>
      <c r="F118" s="110"/>
      <c r="G118" s="234"/>
      <c r="H118" s="234"/>
      <c r="I118" s="234"/>
      <c r="J118" s="234"/>
      <c r="K118" s="234"/>
      <c r="L118" s="239"/>
      <c r="M118" s="176"/>
      <c r="N118" s="176"/>
      <c r="O118" s="176"/>
      <c r="P118" s="176"/>
      <c r="Q118" s="176"/>
      <c r="R118" s="176"/>
      <c r="S118" s="176"/>
      <c r="T118" s="176"/>
      <c r="U118" s="176"/>
      <c r="V118" s="176"/>
      <c r="W118" s="68"/>
      <c r="X118" s="68"/>
      <c r="Y118" s="68"/>
      <c r="Z118" s="68"/>
    </row>
    <row r="119" spans="1:26">
      <c r="L119" s="239"/>
      <c r="M119" s="176"/>
      <c r="N119" s="176"/>
      <c r="O119" s="176"/>
      <c r="P119" s="176"/>
      <c r="Q119" s="176"/>
      <c r="R119" s="176"/>
      <c r="S119" s="176"/>
      <c r="T119" s="176"/>
      <c r="U119" s="176"/>
      <c r="V119" s="176"/>
      <c r="W119" s="68"/>
      <c r="X119" s="68"/>
      <c r="Y119" s="68"/>
      <c r="Z119" s="68"/>
    </row>
    <row r="120" spans="1:26">
      <c r="L120" s="239"/>
      <c r="M120" s="176"/>
      <c r="N120" s="176"/>
      <c r="O120" s="176"/>
      <c r="P120" s="176"/>
      <c r="Q120" s="176"/>
      <c r="R120" s="176"/>
      <c r="S120" s="176"/>
      <c r="T120" s="176"/>
      <c r="U120" s="176"/>
      <c r="V120" s="176"/>
      <c r="W120" s="68"/>
      <c r="X120" s="68"/>
      <c r="Y120" s="68"/>
      <c r="Z120" s="68"/>
    </row>
    <row r="121" spans="1:26">
      <c r="C121" s="114"/>
      <c r="D121" s="114"/>
      <c r="E121" s="114"/>
      <c r="F121" s="114"/>
      <c r="G121" s="241"/>
      <c r="H121" s="241"/>
      <c r="K121" s="241"/>
      <c r="L121" s="176"/>
      <c r="M121" s="176"/>
      <c r="N121" s="176"/>
      <c r="O121" s="176"/>
      <c r="P121" s="176"/>
      <c r="Q121" s="176"/>
      <c r="R121" s="176"/>
      <c r="S121" s="176"/>
      <c r="T121" s="176"/>
      <c r="U121" s="176"/>
      <c r="V121" s="176"/>
      <c r="W121" s="68"/>
      <c r="X121" s="68"/>
      <c r="Y121" s="68"/>
      <c r="Z121" s="68"/>
    </row>
    <row r="122" spans="1:26">
      <c r="C122" s="114"/>
      <c r="D122" s="114"/>
      <c r="E122" s="114"/>
      <c r="F122" s="114"/>
      <c r="G122" s="241"/>
      <c r="H122" s="241"/>
      <c r="K122" s="242"/>
      <c r="L122" s="176"/>
      <c r="M122" s="176"/>
      <c r="N122" s="176"/>
      <c r="O122" s="176"/>
      <c r="P122" s="176"/>
      <c r="Q122" s="176"/>
      <c r="R122" s="176"/>
      <c r="S122" s="176"/>
      <c r="T122" s="176"/>
      <c r="U122" s="176"/>
      <c r="V122" s="176"/>
      <c r="W122" s="68"/>
      <c r="X122" s="68"/>
      <c r="Y122" s="68"/>
      <c r="Z122" s="68"/>
    </row>
    <row r="123" spans="1:26">
      <c r="C123" s="114"/>
      <c r="D123" s="114"/>
      <c r="E123" s="114"/>
      <c r="F123" s="114"/>
      <c r="G123" s="241"/>
      <c r="H123" s="241"/>
      <c r="K123" s="241"/>
      <c r="L123" s="239"/>
      <c r="M123" s="176"/>
      <c r="N123" s="176"/>
      <c r="O123" s="176"/>
      <c r="P123" s="176"/>
      <c r="Q123" s="176"/>
      <c r="R123" s="176"/>
      <c r="S123" s="176"/>
      <c r="T123" s="176"/>
      <c r="U123" s="176"/>
      <c r="V123" s="176"/>
      <c r="W123" s="68"/>
      <c r="X123" s="68"/>
      <c r="Y123" s="68"/>
      <c r="Z123" s="68"/>
    </row>
    <row r="124" spans="1:26">
      <c r="C124" s="114"/>
      <c r="D124" s="114"/>
      <c r="E124" s="114"/>
      <c r="F124" s="114"/>
      <c r="G124" s="241"/>
      <c r="H124" s="241"/>
      <c r="K124" s="241"/>
      <c r="L124" s="239"/>
      <c r="M124" s="176"/>
      <c r="N124" s="176"/>
      <c r="O124" s="176"/>
      <c r="P124" s="176"/>
      <c r="Q124" s="176"/>
      <c r="R124" s="176"/>
      <c r="S124" s="176"/>
      <c r="T124" s="176"/>
      <c r="U124" s="176"/>
      <c r="V124" s="176"/>
      <c r="W124" s="68"/>
      <c r="X124" s="68"/>
      <c r="Y124" s="68"/>
      <c r="Z124" s="68"/>
    </row>
    <row r="125" spans="1:26">
      <c r="C125" s="114"/>
      <c r="D125" s="114"/>
      <c r="E125" s="114"/>
      <c r="F125" s="114"/>
      <c r="G125" s="241"/>
      <c r="H125" s="241"/>
      <c r="K125" s="242"/>
      <c r="L125" s="239"/>
      <c r="M125" s="176"/>
      <c r="N125" s="176"/>
      <c r="O125" s="176"/>
      <c r="P125" s="176"/>
      <c r="Q125" s="176"/>
      <c r="R125" s="176"/>
      <c r="S125" s="176"/>
      <c r="T125" s="176"/>
      <c r="U125" s="176"/>
      <c r="V125" s="176"/>
      <c r="W125" s="68"/>
      <c r="X125" s="68"/>
      <c r="Y125" s="68"/>
      <c r="Z125" s="68"/>
    </row>
    <row r="126" spans="1:26">
      <c r="C126" s="114"/>
      <c r="D126" s="114"/>
      <c r="E126" s="114"/>
      <c r="F126" s="114"/>
      <c r="G126" s="241"/>
      <c r="H126" s="241"/>
      <c r="K126" s="241"/>
      <c r="L126" s="239"/>
      <c r="M126" s="176"/>
      <c r="N126" s="176"/>
      <c r="O126" s="176"/>
      <c r="P126" s="176"/>
      <c r="Q126" s="176"/>
      <c r="R126" s="176"/>
      <c r="S126" s="176"/>
      <c r="T126" s="176"/>
      <c r="U126" s="176"/>
      <c r="V126" s="176"/>
      <c r="W126" s="68"/>
      <c r="X126" s="68"/>
      <c r="Y126" s="68"/>
      <c r="Z126" s="68"/>
    </row>
    <row r="127" spans="1:26">
      <c r="C127" s="114"/>
      <c r="D127" s="114"/>
      <c r="E127" s="114"/>
      <c r="F127" s="114"/>
      <c r="G127" s="241"/>
      <c r="H127" s="241"/>
      <c r="K127" s="241"/>
    </row>
    <row r="128" spans="1:26">
      <c r="C128" s="114"/>
      <c r="D128" s="114"/>
      <c r="E128" s="114"/>
      <c r="F128" s="114"/>
      <c r="G128" s="241"/>
      <c r="H128" s="241"/>
      <c r="K128" s="241"/>
    </row>
    <row r="129" spans="1:31">
      <c r="C129" s="114"/>
      <c r="D129" s="114"/>
      <c r="E129" s="114"/>
      <c r="F129" s="114"/>
      <c r="G129" s="241"/>
      <c r="H129" s="241"/>
      <c r="K129" s="242"/>
      <c r="L129" s="234"/>
      <c r="M129" s="234"/>
      <c r="N129" s="234"/>
      <c r="O129" s="234"/>
      <c r="P129" s="234"/>
      <c r="Q129" s="234"/>
      <c r="R129" s="234"/>
      <c r="S129" s="234"/>
      <c r="T129" s="234"/>
      <c r="U129" s="234"/>
      <c r="V129" s="234"/>
    </row>
    <row r="130" spans="1:31">
      <c r="C130" s="114"/>
      <c r="D130" s="114"/>
      <c r="E130" s="114"/>
      <c r="F130" s="114"/>
      <c r="G130" s="241"/>
      <c r="H130" s="241"/>
      <c r="K130" s="241"/>
    </row>
    <row r="131" spans="1:31">
      <c r="G131" s="241"/>
      <c r="H131" s="241"/>
      <c r="K131" s="241"/>
    </row>
    <row r="132" spans="1:31">
      <c r="G132" s="241"/>
      <c r="H132" s="241"/>
      <c r="K132" s="241"/>
    </row>
    <row r="133" spans="1:31">
      <c r="C133" s="114"/>
      <c r="D133" s="114"/>
      <c r="E133" s="114"/>
      <c r="F133" s="114"/>
      <c r="G133" s="241"/>
      <c r="H133" s="241"/>
      <c r="K133" s="241"/>
    </row>
    <row r="134" spans="1:31">
      <c r="A134" s="110"/>
      <c r="B134" s="110"/>
      <c r="C134" s="114"/>
      <c r="D134" s="114"/>
      <c r="E134" s="114"/>
      <c r="F134" s="114"/>
      <c r="G134" s="241"/>
      <c r="H134" s="241"/>
      <c r="K134" s="241"/>
    </row>
    <row r="135" spans="1:31">
      <c r="A135" s="110"/>
      <c r="B135" s="110"/>
      <c r="C135" s="114"/>
      <c r="D135" s="114"/>
      <c r="E135" s="114"/>
      <c r="F135" s="114"/>
      <c r="G135" s="241"/>
      <c r="H135" s="241"/>
      <c r="K135" s="241"/>
    </row>
    <row r="136" spans="1:31">
      <c r="A136" s="110"/>
      <c r="B136" s="110"/>
      <c r="C136" s="114"/>
      <c r="D136" s="114"/>
      <c r="E136" s="114"/>
      <c r="F136" s="114"/>
      <c r="G136" s="241"/>
      <c r="H136" s="241"/>
      <c r="K136" s="241"/>
      <c r="N136" s="241"/>
      <c r="O136" s="241"/>
      <c r="P136" s="241"/>
      <c r="Q136" s="241"/>
      <c r="R136" s="241"/>
      <c r="S136" s="241"/>
      <c r="T136" s="241"/>
      <c r="U136" s="241"/>
      <c r="V136" s="241"/>
      <c r="W136" s="243"/>
      <c r="X136" s="244"/>
      <c r="Y136" s="243"/>
      <c r="Z136" s="243"/>
      <c r="AA136" s="114"/>
      <c r="AB136" s="114"/>
      <c r="AC136" s="114"/>
      <c r="AD136" s="114"/>
      <c r="AE136" s="114"/>
    </row>
    <row r="137" spans="1:31">
      <c r="C137" s="114"/>
      <c r="D137" s="114"/>
      <c r="E137" s="114"/>
      <c r="F137" s="114"/>
      <c r="H137" s="176"/>
      <c r="I137" s="176"/>
      <c r="J137" s="176"/>
      <c r="K137" s="176"/>
      <c r="L137" s="176"/>
      <c r="M137" s="176"/>
      <c r="N137" s="241"/>
      <c r="O137" s="241"/>
      <c r="P137" s="241"/>
      <c r="Q137" s="241"/>
      <c r="R137" s="241"/>
      <c r="S137" s="241"/>
      <c r="T137" s="241"/>
      <c r="U137" s="241"/>
      <c r="V137" s="241"/>
      <c r="W137" s="243"/>
      <c r="X137" s="244"/>
      <c r="Y137" s="243"/>
      <c r="Z137" s="243"/>
      <c r="AA137" s="78"/>
      <c r="AB137" s="78"/>
      <c r="AC137" s="78"/>
      <c r="AD137" s="78"/>
      <c r="AE137" s="78"/>
    </row>
    <row r="138" spans="1:31">
      <c r="C138" s="114"/>
      <c r="D138" s="114"/>
      <c r="E138" s="114"/>
      <c r="F138" s="114"/>
      <c r="H138" s="176"/>
      <c r="I138" s="176"/>
      <c r="J138" s="176"/>
      <c r="K138" s="176"/>
      <c r="L138" s="176"/>
      <c r="M138" s="176"/>
      <c r="N138" s="241"/>
      <c r="O138" s="241"/>
      <c r="P138" s="241"/>
      <c r="Q138" s="241"/>
      <c r="R138" s="241"/>
      <c r="S138" s="241"/>
      <c r="T138" s="241"/>
      <c r="U138" s="241"/>
      <c r="V138" s="241"/>
      <c r="W138" s="243"/>
      <c r="X138" s="244"/>
      <c r="Y138" s="243"/>
      <c r="Z138" s="243"/>
      <c r="AA138" s="195"/>
      <c r="AB138" s="243"/>
      <c r="AC138" s="243"/>
      <c r="AD138" s="195"/>
      <c r="AE138" s="195"/>
    </row>
    <row r="139" spans="1:31">
      <c r="A139" s="245"/>
      <c r="B139" s="245"/>
      <c r="C139" s="117"/>
      <c r="D139" s="117"/>
      <c r="E139" s="117"/>
      <c r="F139" s="117"/>
      <c r="G139" s="246"/>
      <c r="H139" s="176"/>
      <c r="I139" s="176"/>
      <c r="J139" s="176"/>
      <c r="K139" s="176"/>
      <c r="L139" s="176"/>
      <c r="M139" s="176"/>
      <c r="N139" s="241"/>
      <c r="O139" s="241"/>
      <c r="P139" s="241"/>
      <c r="Q139" s="241"/>
      <c r="R139" s="241"/>
      <c r="S139" s="241"/>
      <c r="T139" s="241"/>
      <c r="U139" s="241"/>
      <c r="V139" s="241"/>
      <c r="W139" s="243"/>
      <c r="X139" s="244"/>
      <c r="Y139" s="243"/>
      <c r="Z139" s="243"/>
      <c r="AA139" s="195"/>
      <c r="AB139" s="243"/>
      <c r="AC139" s="243"/>
      <c r="AD139" s="195"/>
      <c r="AE139" s="195"/>
    </row>
    <row r="140" spans="1:31">
      <c r="A140" s="110"/>
      <c r="B140" s="110"/>
      <c r="C140" s="110"/>
      <c r="D140" s="110"/>
      <c r="E140" s="110"/>
      <c r="F140" s="110"/>
      <c r="G140" s="234"/>
      <c r="H140" s="176"/>
      <c r="I140" s="176"/>
      <c r="J140" s="176"/>
      <c r="K140" s="176"/>
      <c r="L140" s="176"/>
      <c r="M140" s="176"/>
      <c r="N140" s="241"/>
      <c r="O140" s="241"/>
      <c r="P140" s="241"/>
      <c r="Q140" s="241"/>
      <c r="R140" s="241"/>
      <c r="S140" s="241"/>
      <c r="T140" s="241"/>
      <c r="U140" s="241"/>
      <c r="V140" s="241"/>
      <c r="W140" s="243"/>
      <c r="X140" s="244"/>
      <c r="Y140" s="243"/>
      <c r="Z140" s="243"/>
      <c r="AA140" s="195"/>
      <c r="AB140" s="243"/>
      <c r="AC140" s="243"/>
      <c r="AD140" s="195"/>
      <c r="AE140" s="195"/>
    </row>
    <row r="141" spans="1:31">
      <c r="C141" s="114"/>
      <c r="D141" s="114"/>
      <c r="E141" s="114"/>
      <c r="F141" s="114"/>
      <c r="H141" s="176"/>
      <c r="I141" s="176"/>
      <c r="J141" s="176"/>
      <c r="K141" s="176"/>
      <c r="L141" s="176"/>
      <c r="M141" s="176"/>
      <c r="N141" s="241"/>
      <c r="O141" s="241"/>
      <c r="P141" s="241"/>
      <c r="Q141" s="241"/>
      <c r="R141" s="241"/>
      <c r="S141" s="241"/>
      <c r="T141" s="241"/>
      <c r="U141" s="241"/>
      <c r="V141" s="241"/>
      <c r="W141" s="243"/>
      <c r="X141" s="244"/>
      <c r="Y141" s="243"/>
      <c r="Z141" s="243"/>
      <c r="AA141" s="195"/>
      <c r="AB141" s="243"/>
      <c r="AC141" s="243"/>
      <c r="AD141" s="195"/>
      <c r="AE141" s="195"/>
    </row>
    <row r="142" spans="1:31">
      <c r="A142" s="110"/>
      <c r="B142" s="110"/>
      <c r="C142" s="114"/>
      <c r="D142" s="114"/>
      <c r="E142" s="114"/>
      <c r="F142" s="114"/>
      <c r="H142" s="176"/>
      <c r="I142" s="176"/>
      <c r="J142" s="176"/>
      <c r="K142" s="176"/>
      <c r="L142" s="176"/>
      <c r="M142" s="176"/>
      <c r="N142" s="241"/>
      <c r="O142" s="241"/>
      <c r="P142" s="241"/>
      <c r="Q142" s="241"/>
      <c r="R142" s="241"/>
      <c r="S142" s="241"/>
      <c r="T142" s="241"/>
      <c r="U142" s="241"/>
      <c r="V142" s="241"/>
      <c r="W142" s="243"/>
      <c r="X142" s="244"/>
      <c r="Y142" s="243"/>
      <c r="Z142" s="243"/>
      <c r="AA142" s="195"/>
      <c r="AB142" s="243"/>
      <c r="AC142" s="243"/>
      <c r="AD142" s="195"/>
      <c r="AE142" s="195"/>
    </row>
    <row r="143" spans="1:31">
      <c r="C143" s="114"/>
      <c r="D143" s="114"/>
      <c r="E143" s="114"/>
      <c r="F143" s="114"/>
      <c r="H143" s="176"/>
      <c r="I143" s="176"/>
      <c r="J143" s="176"/>
      <c r="K143" s="176"/>
      <c r="L143" s="176"/>
      <c r="M143" s="176"/>
      <c r="N143" s="241"/>
      <c r="O143" s="241"/>
      <c r="P143" s="241"/>
      <c r="Q143" s="241"/>
      <c r="R143" s="241"/>
      <c r="S143" s="241"/>
      <c r="T143" s="241"/>
      <c r="U143" s="241"/>
      <c r="V143" s="241"/>
      <c r="W143" s="243"/>
      <c r="X143" s="244"/>
      <c r="Y143" s="243"/>
      <c r="Z143" s="243"/>
      <c r="AA143" s="195"/>
      <c r="AB143" s="243"/>
      <c r="AC143" s="243"/>
      <c r="AD143" s="195"/>
      <c r="AE143" s="195"/>
    </row>
    <row r="144" spans="1:31">
      <c r="C144" s="114"/>
      <c r="D144" s="114"/>
      <c r="E144" s="114"/>
      <c r="F144" s="114"/>
      <c r="H144" s="176"/>
      <c r="I144" s="176"/>
      <c r="J144" s="176"/>
      <c r="K144" s="176"/>
      <c r="L144" s="176"/>
      <c r="M144" s="176"/>
      <c r="N144" s="241"/>
      <c r="O144" s="241"/>
      <c r="P144" s="241"/>
      <c r="Q144" s="241"/>
      <c r="R144" s="241"/>
      <c r="S144" s="241"/>
      <c r="T144" s="241"/>
      <c r="U144" s="241"/>
      <c r="V144" s="241"/>
      <c r="W144" s="243"/>
      <c r="X144" s="244"/>
      <c r="Y144" s="243"/>
      <c r="Z144" s="243"/>
      <c r="AA144" s="195"/>
      <c r="AB144" s="243"/>
      <c r="AC144" s="243"/>
      <c r="AD144" s="195"/>
      <c r="AE144" s="195"/>
    </row>
    <row r="145" spans="1:31">
      <c r="A145" s="110"/>
      <c r="B145" s="110"/>
      <c r="C145" s="110"/>
      <c r="D145" s="110"/>
      <c r="E145" s="110"/>
      <c r="F145" s="110"/>
      <c r="G145" s="234"/>
      <c r="H145" s="176"/>
      <c r="I145" s="176"/>
      <c r="J145" s="176"/>
      <c r="K145" s="176"/>
      <c r="L145" s="176"/>
      <c r="M145" s="176"/>
      <c r="N145" s="241"/>
      <c r="O145" s="241"/>
      <c r="P145" s="241"/>
      <c r="Q145" s="241"/>
      <c r="R145" s="241"/>
      <c r="S145" s="241"/>
      <c r="T145" s="241"/>
      <c r="U145" s="241"/>
      <c r="V145" s="241"/>
      <c r="W145" s="243"/>
      <c r="X145" s="244"/>
      <c r="Y145" s="243"/>
      <c r="Z145" s="243"/>
      <c r="AA145" s="195"/>
      <c r="AB145" s="243"/>
      <c r="AC145" s="243"/>
      <c r="AD145" s="195"/>
      <c r="AE145" s="195"/>
    </row>
    <row r="146" spans="1:31">
      <c r="H146" s="176"/>
      <c r="I146" s="176"/>
      <c r="J146" s="176"/>
      <c r="K146" s="176"/>
      <c r="L146" s="176"/>
      <c r="M146" s="176"/>
      <c r="N146" s="241"/>
      <c r="O146" s="241"/>
      <c r="P146" s="241"/>
      <c r="Q146" s="241"/>
      <c r="R146" s="241"/>
      <c r="S146" s="241"/>
      <c r="T146" s="241"/>
      <c r="U146" s="241"/>
      <c r="V146" s="241"/>
      <c r="W146" s="243"/>
      <c r="X146" s="244"/>
      <c r="Y146" s="243"/>
      <c r="Z146" s="243"/>
      <c r="AA146" s="195"/>
      <c r="AB146" s="243"/>
      <c r="AC146" s="243"/>
      <c r="AD146" s="195"/>
      <c r="AE146" s="195"/>
    </row>
    <row r="147" spans="1:31">
      <c r="H147" s="176"/>
      <c r="I147" s="176"/>
      <c r="J147" s="176"/>
      <c r="K147" s="176"/>
      <c r="L147" s="176"/>
      <c r="M147" s="176"/>
      <c r="N147" s="241"/>
      <c r="O147" s="241"/>
      <c r="P147" s="241"/>
      <c r="Q147" s="241"/>
      <c r="R147" s="241"/>
      <c r="S147" s="241"/>
      <c r="T147" s="241"/>
      <c r="U147" s="241"/>
      <c r="V147" s="241"/>
      <c r="W147" s="243"/>
      <c r="X147" s="244"/>
      <c r="Y147" s="243"/>
      <c r="Z147" s="243"/>
      <c r="AA147" s="195"/>
      <c r="AB147" s="243"/>
      <c r="AC147" s="243"/>
      <c r="AD147" s="195"/>
      <c r="AE147" s="195"/>
    </row>
  </sheetData>
  <mergeCells count="4">
    <mergeCell ref="O1:V1"/>
    <mergeCell ref="W1:AF1"/>
    <mergeCell ref="AG1:AP1"/>
    <mergeCell ref="G1:N1"/>
  </mergeCells>
  <phoneticPr fontId="3" type="noConversion"/>
  <pageMargins left="0.25" right="0.2" top="0.25" bottom="0.25" header="0.3" footer="0.3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X266"/>
  <sheetViews>
    <sheetView workbookViewId="0">
      <pane xSplit="6" ySplit="2" topLeftCell="AB24" activePane="bottomRight" state="frozen"/>
      <selection activeCell="F117" sqref="F117"/>
      <selection pane="topRight" activeCell="F117" sqref="F117"/>
      <selection pane="bottomLeft" activeCell="F117" sqref="F117"/>
      <selection pane="bottomRight" activeCell="A30" sqref="A30:XFD39"/>
    </sheetView>
  </sheetViews>
  <sheetFormatPr defaultRowHeight="12.5"/>
  <cols>
    <col min="1" max="1" width="7.453125" style="194" customWidth="1"/>
    <col min="2" max="2" width="9" style="194" bestFit="1" customWidth="1"/>
    <col min="3" max="3" width="13.54296875" style="68" bestFit="1" customWidth="1"/>
    <col min="4" max="4" width="45" style="68" customWidth="1"/>
    <col min="5" max="5" width="6.54296875" style="68" bestFit="1" customWidth="1"/>
    <col min="6" max="6" width="5.54296875" style="68" customWidth="1"/>
    <col min="7" max="16" width="8.54296875" style="176" customWidth="1"/>
    <col min="17" max="20" width="9.453125" style="68" customWidth="1"/>
    <col min="21" max="21" width="10.54296875" style="68" customWidth="1"/>
    <col min="22" max="22" width="8.453125" style="68" customWidth="1"/>
    <col min="23" max="23" width="8" style="195" customWidth="1"/>
    <col min="24" max="24" width="10.453125" style="195" customWidth="1"/>
    <col min="25" max="25" width="9.453125" style="195" customWidth="1"/>
    <col min="26" max="26" width="8" style="195" customWidth="1"/>
    <col min="27" max="27" width="9.54296875" style="195" customWidth="1"/>
    <col min="28" max="28" width="6.453125" style="195" customWidth="1"/>
    <col min="29" max="29" width="5.54296875" style="2" customWidth="1"/>
    <col min="30" max="30" width="9" style="2" customWidth="1"/>
    <col min="31" max="31" width="8.453125" style="1" bestFit="1" customWidth="1"/>
    <col min="32" max="16384" width="8.7265625" style="68"/>
  </cols>
  <sheetData>
    <row r="1" spans="1:50" s="54" customFormat="1" ht="13.5" thickBot="1">
      <c r="A1" s="121"/>
      <c r="B1" s="122"/>
      <c r="C1" s="123"/>
      <c r="D1" s="123"/>
      <c r="E1" s="124"/>
      <c r="F1" s="124"/>
      <c r="G1" s="253" t="s">
        <v>40</v>
      </c>
      <c r="H1" s="254"/>
      <c r="I1" s="254"/>
      <c r="J1" s="254"/>
      <c r="K1" s="255"/>
      <c r="L1" s="256" t="s">
        <v>41</v>
      </c>
      <c r="M1" s="257"/>
      <c r="N1" s="257"/>
      <c r="O1" s="257"/>
      <c r="P1" s="258"/>
      <c r="Q1" s="259" t="s">
        <v>42</v>
      </c>
      <c r="R1" s="260"/>
      <c r="S1" s="260"/>
      <c r="T1" s="261"/>
      <c r="U1" s="259" t="s">
        <v>41</v>
      </c>
      <c r="V1" s="262"/>
      <c r="W1" s="35" t="s">
        <v>13</v>
      </c>
      <c r="X1" s="36" t="s">
        <v>67</v>
      </c>
      <c r="Y1" s="37" t="s">
        <v>48</v>
      </c>
      <c r="Z1" s="35" t="s">
        <v>13</v>
      </c>
      <c r="AA1" s="36" t="s">
        <v>16</v>
      </c>
      <c r="AB1" s="37" t="s">
        <v>53</v>
      </c>
      <c r="AC1" s="39" t="s">
        <v>13</v>
      </c>
      <c r="AD1" s="40" t="s">
        <v>16</v>
      </c>
      <c r="AE1" s="41" t="s">
        <v>43</v>
      </c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</row>
    <row r="2" spans="1:50" ht="21.5" thickBot="1">
      <c r="A2" s="125" t="s">
        <v>26</v>
      </c>
      <c r="B2" s="126" t="s">
        <v>82</v>
      </c>
      <c r="C2" s="50" t="s">
        <v>18</v>
      </c>
      <c r="D2" s="55" t="s">
        <v>19</v>
      </c>
      <c r="E2" s="55" t="s">
        <v>74</v>
      </c>
      <c r="F2" s="56" t="s">
        <v>20</v>
      </c>
      <c r="G2" s="127" t="s">
        <v>58</v>
      </c>
      <c r="H2" s="128" t="s">
        <v>32</v>
      </c>
      <c r="I2" s="128" t="s">
        <v>10</v>
      </c>
      <c r="J2" s="128" t="s">
        <v>11</v>
      </c>
      <c r="K2" s="129" t="s">
        <v>12</v>
      </c>
      <c r="L2" s="127" t="s">
        <v>58</v>
      </c>
      <c r="M2" s="128" t="s">
        <v>32</v>
      </c>
      <c r="N2" s="128" t="s">
        <v>10</v>
      </c>
      <c r="O2" s="128" t="s">
        <v>38</v>
      </c>
      <c r="P2" s="129" t="s">
        <v>39</v>
      </c>
      <c r="Q2" s="29" t="s">
        <v>1</v>
      </c>
      <c r="R2" s="30" t="s">
        <v>3</v>
      </c>
      <c r="S2" s="30" t="s">
        <v>14</v>
      </c>
      <c r="T2" s="31" t="s">
        <v>15</v>
      </c>
      <c r="U2" s="29" t="s">
        <v>1</v>
      </c>
      <c r="V2" s="31" t="s">
        <v>15</v>
      </c>
      <c r="W2" s="32" t="s">
        <v>17</v>
      </c>
      <c r="X2" s="33" t="s">
        <v>17</v>
      </c>
      <c r="Y2" s="34" t="s">
        <v>17</v>
      </c>
      <c r="Z2" s="188" t="s">
        <v>64</v>
      </c>
      <c r="AA2" s="189" t="s">
        <v>64</v>
      </c>
      <c r="AB2" s="38" t="s">
        <v>64</v>
      </c>
      <c r="AC2" s="190" t="s">
        <v>44</v>
      </c>
      <c r="AD2" s="191" t="s">
        <v>44</v>
      </c>
      <c r="AE2" s="31" t="s">
        <v>44</v>
      </c>
      <c r="AF2" s="192"/>
      <c r="AG2" s="193"/>
      <c r="AH2" s="193"/>
      <c r="AI2" s="193"/>
      <c r="AJ2" s="193"/>
      <c r="AK2" s="14"/>
      <c r="AL2" s="14"/>
      <c r="AM2" s="14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</row>
    <row r="3" spans="1:50" ht="13.4" customHeight="1">
      <c r="A3" s="74">
        <v>11348</v>
      </c>
      <c r="B3" s="130" t="s">
        <v>260</v>
      </c>
      <c r="C3" s="28" t="str">
        <f>Rollover!A3</f>
        <v>Acura</v>
      </c>
      <c r="D3" s="44" t="str">
        <f>Rollover!B3</f>
        <v>TLX 4DR FWD</v>
      </c>
      <c r="E3" s="9" t="s">
        <v>92</v>
      </c>
      <c r="F3" s="76">
        <f>Rollover!C3</f>
        <v>2021</v>
      </c>
      <c r="G3" s="10">
        <v>127.93300000000001</v>
      </c>
      <c r="H3" s="11">
        <v>19.93</v>
      </c>
      <c r="I3" s="11">
        <v>23.388000000000002</v>
      </c>
      <c r="J3" s="11">
        <v>838.32500000000005</v>
      </c>
      <c r="K3" s="12">
        <v>1240.9079999999999</v>
      </c>
      <c r="L3" s="10">
        <v>180.62299999999999</v>
      </c>
      <c r="M3" s="11">
        <v>23.923999999999999</v>
      </c>
      <c r="N3" s="11">
        <v>53.405999999999999</v>
      </c>
      <c r="O3" s="11">
        <v>36.567999999999998</v>
      </c>
      <c r="P3" s="12">
        <v>2398.7069999999999</v>
      </c>
      <c r="Q3" s="24">
        <f t="shared" ref="Q3:Q25" si="0">NORMDIST(LN(G3),7.45231,0.73998,1)</f>
        <v>2.2013043499891907E-4</v>
      </c>
      <c r="R3" s="6">
        <f t="shared" ref="R3:R25" si="1">1/(1+EXP(5.3895-0.0919*H3))</f>
        <v>2.7708053630260528E-2</v>
      </c>
      <c r="S3" s="6">
        <f t="shared" ref="S3:S25" si="2">1/(1+EXP(6.04044-0.002133*J3))</f>
        <v>1.4031871183116421E-2</v>
      </c>
      <c r="T3" s="25">
        <f t="shared" ref="T3:T25" si="3">1/(1+EXP(7.5969-0.0011*K3))</f>
        <v>1.9618546921842612E-3</v>
      </c>
      <c r="U3" s="24">
        <f t="shared" ref="U3:U25" si="4">NORMDIST(LN(L3),7.45231,0.73998,1)</f>
        <v>1.1495778256614101E-3</v>
      </c>
      <c r="V3" s="25">
        <f t="shared" ref="V3:V25" si="5">1/(1+EXP(6.3055-0.00094*P3))</f>
        <v>1.711199638300194E-2</v>
      </c>
      <c r="W3" s="24">
        <f t="shared" ref="W3:W25" si="6">ROUND(1-(1-Q3)*(1-R3)*(1-S3)*(1-T3),3)</f>
        <v>4.2999999999999997E-2</v>
      </c>
      <c r="X3" s="6">
        <f t="shared" ref="X3:X25" si="7">IF(L3="N/A",L3,ROUND(1-(1-U3)*(1-V3),3))</f>
        <v>1.7999999999999999E-2</v>
      </c>
      <c r="Y3" s="25">
        <f t="shared" ref="Y3:Y25" si="8">ROUND(AVERAGE(W3:X3),3)</f>
        <v>3.1E-2</v>
      </c>
      <c r="Z3" s="26">
        <f t="shared" ref="Z3:Z25" si="9">ROUND(W3/0.15,2)</f>
        <v>0.28999999999999998</v>
      </c>
      <c r="AA3" s="131">
        <f t="shared" ref="AA3:AA25" si="10">IF(L3="N/A", L3, ROUND(X3/0.15,2))</f>
        <v>0.12</v>
      </c>
      <c r="AB3" s="27">
        <f t="shared" ref="AB3:AB25" si="11">ROUND(Y3/0.15,2)</f>
        <v>0.21</v>
      </c>
      <c r="AC3" s="22">
        <f t="shared" ref="AC3:AC25" si="12">IF(Z3&lt;0.67,5,IF(Z3&lt;1,4,IF(Z3&lt;1.33,3,IF(Z3&lt;2.67,2,1))))</f>
        <v>5</v>
      </c>
      <c r="AD3" s="107">
        <f t="shared" ref="AD3:AD25" si="13">IF(L3="N/A",L3,IF(AA3&lt;0.67,5,IF(AA3&lt;1,4,IF(AA3&lt;1.33,3,IF(AA3&lt;2.67,2,1)))))</f>
        <v>5</v>
      </c>
      <c r="AE3" s="23">
        <f t="shared" ref="AE3:AE25" si="14">IF(AB3&lt;0.67,5,IF(AB3&lt;1,4,IF(AB3&lt;1.33,3,IF(AB3&lt;2.67,2,1))))</f>
        <v>5</v>
      </c>
      <c r="AF3" s="13"/>
      <c r="AG3" s="15"/>
      <c r="AH3" s="15"/>
      <c r="AI3" s="15"/>
      <c r="AJ3" s="15"/>
      <c r="AK3" s="14"/>
      <c r="AL3" s="14"/>
      <c r="AM3" s="14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</row>
    <row r="4" spans="1:50">
      <c r="A4" s="74">
        <v>11348</v>
      </c>
      <c r="B4" s="130" t="s">
        <v>260</v>
      </c>
      <c r="C4" s="132" t="str">
        <f>Rollover!A4</f>
        <v>Acura</v>
      </c>
      <c r="D4" s="9" t="str">
        <f>Rollover!B4</f>
        <v>TLX 4DR AWD</v>
      </c>
      <c r="E4" s="9" t="s">
        <v>92</v>
      </c>
      <c r="F4" s="76">
        <f>Rollover!C4</f>
        <v>2021</v>
      </c>
      <c r="G4" s="10">
        <v>127.93300000000001</v>
      </c>
      <c r="H4" s="11">
        <v>19.93</v>
      </c>
      <c r="I4" s="11">
        <v>23.388000000000002</v>
      </c>
      <c r="J4" s="11">
        <v>838.32500000000005</v>
      </c>
      <c r="K4" s="12">
        <v>1240.9079999999999</v>
      </c>
      <c r="L4" s="10">
        <v>180.62299999999999</v>
      </c>
      <c r="M4" s="11">
        <v>23.923999999999999</v>
      </c>
      <c r="N4" s="11">
        <v>53.405999999999999</v>
      </c>
      <c r="O4" s="11">
        <v>36.567999999999998</v>
      </c>
      <c r="P4" s="12">
        <v>2398.7069999999999</v>
      </c>
      <c r="Q4" s="24">
        <f t="shared" si="0"/>
        <v>2.2013043499891907E-4</v>
      </c>
      <c r="R4" s="6">
        <f t="shared" si="1"/>
        <v>2.7708053630260528E-2</v>
      </c>
      <c r="S4" s="6">
        <f t="shared" si="2"/>
        <v>1.4031871183116421E-2</v>
      </c>
      <c r="T4" s="25">
        <f t="shared" si="3"/>
        <v>1.9618546921842612E-3</v>
      </c>
      <c r="U4" s="24">
        <f t="shared" si="4"/>
        <v>1.1495778256614101E-3</v>
      </c>
      <c r="V4" s="25">
        <f t="shared" si="5"/>
        <v>1.711199638300194E-2</v>
      </c>
      <c r="W4" s="24">
        <f t="shared" si="6"/>
        <v>4.2999999999999997E-2</v>
      </c>
      <c r="X4" s="6">
        <f t="shared" si="7"/>
        <v>1.7999999999999999E-2</v>
      </c>
      <c r="Y4" s="25">
        <f t="shared" si="8"/>
        <v>3.1E-2</v>
      </c>
      <c r="Z4" s="26">
        <f t="shared" si="9"/>
        <v>0.28999999999999998</v>
      </c>
      <c r="AA4" s="131">
        <f t="shared" si="10"/>
        <v>0.12</v>
      </c>
      <c r="AB4" s="27">
        <f t="shared" si="11"/>
        <v>0.21</v>
      </c>
      <c r="AC4" s="22">
        <f t="shared" si="12"/>
        <v>5</v>
      </c>
      <c r="AD4" s="107">
        <f t="shared" si="13"/>
        <v>5</v>
      </c>
      <c r="AE4" s="23">
        <f t="shared" si="14"/>
        <v>5</v>
      </c>
      <c r="AF4" s="13"/>
      <c r="AG4" s="15"/>
      <c r="AH4" s="15"/>
      <c r="AI4" s="15"/>
      <c r="AJ4" s="15"/>
      <c r="AK4" s="14"/>
      <c r="AL4" s="14"/>
      <c r="AM4" s="14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</row>
    <row r="5" spans="1:50" ht="13.4" customHeight="1">
      <c r="A5" s="74">
        <v>11570</v>
      </c>
      <c r="B5" s="130" t="s">
        <v>307</v>
      </c>
      <c r="C5" s="28" t="str">
        <f>Rollover!A5</f>
        <v>BMW</v>
      </c>
      <c r="D5" s="44" t="str">
        <f>Rollover!B5</f>
        <v>3 Series 4DR RWD</v>
      </c>
      <c r="E5" s="9" t="s">
        <v>205</v>
      </c>
      <c r="F5" s="76">
        <f>Rollover!C5</f>
        <v>2021</v>
      </c>
      <c r="G5" s="10">
        <v>106.913</v>
      </c>
      <c r="H5" s="11">
        <v>21.094000000000001</v>
      </c>
      <c r="I5" s="11">
        <v>23.366</v>
      </c>
      <c r="J5" s="11">
        <v>797.952</v>
      </c>
      <c r="K5" s="12">
        <v>1118.998</v>
      </c>
      <c r="L5" s="10">
        <v>304.53199999999998</v>
      </c>
      <c r="M5" s="11">
        <v>18.283000000000001</v>
      </c>
      <c r="N5" s="11">
        <v>46.957999999999998</v>
      </c>
      <c r="O5" s="11">
        <v>8.5440000000000005</v>
      </c>
      <c r="P5" s="12">
        <v>2368.1709999999998</v>
      </c>
      <c r="Q5" s="24">
        <f t="shared" si="0"/>
        <v>8.5893234471697049E-5</v>
      </c>
      <c r="R5" s="6">
        <f t="shared" si="1"/>
        <v>3.0740201285374587E-2</v>
      </c>
      <c r="S5" s="6">
        <f t="shared" si="2"/>
        <v>1.288899843118759E-2</v>
      </c>
      <c r="T5" s="25">
        <f t="shared" si="3"/>
        <v>1.7160678450145563E-3</v>
      </c>
      <c r="U5" s="24">
        <f t="shared" si="4"/>
        <v>9.5729854110972665E-3</v>
      </c>
      <c r="V5" s="25">
        <f t="shared" si="5"/>
        <v>1.6635853826528716E-2</v>
      </c>
      <c r="W5" s="24">
        <f t="shared" si="6"/>
        <v>4.4999999999999998E-2</v>
      </c>
      <c r="X5" s="6">
        <f t="shared" si="7"/>
        <v>2.5999999999999999E-2</v>
      </c>
      <c r="Y5" s="25">
        <f t="shared" si="8"/>
        <v>3.5999999999999997E-2</v>
      </c>
      <c r="Z5" s="26">
        <f t="shared" si="9"/>
        <v>0.3</v>
      </c>
      <c r="AA5" s="131">
        <f t="shared" si="10"/>
        <v>0.17</v>
      </c>
      <c r="AB5" s="27">
        <f t="shared" si="11"/>
        <v>0.24</v>
      </c>
      <c r="AC5" s="22">
        <f t="shared" si="12"/>
        <v>5</v>
      </c>
      <c r="AD5" s="107">
        <f t="shared" si="13"/>
        <v>5</v>
      </c>
      <c r="AE5" s="23">
        <f t="shared" si="14"/>
        <v>5</v>
      </c>
      <c r="AF5" s="13"/>
      <c r="AG5" s="15"/>
      <c r="AH5" s="15"/>
      <c r="AI5" s="15"/>
      <c r="AJ5" s="15"/>
      <c r="AK5" s="14"/>
      <c r="AL5" s="14"/>
      <c r="AM5" s="14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</row>
    <row r="6" spans="1:50">
      <c r="A6" s="74">
        <v>11570</v>
      </c>
      <c r="B6" s="130" t="s">
        <v>307</v>
      </c>
      <c r="C6" s="132" t="str">
        <f>Rollover!A6</f>
        <v>BMW</v>
      </c>
      <c r="D6" s="9" t="str">
        <f>Rollover!B6</f>
        <v>3 Series 4DR AWD</v>
      </c>
      <c r="E6" s="9" t="s">
        <v>205</v>
      </c>
      <c r="F6" s="76">
        <f>Rollover!C6</f>
        <v>2021</v>
      </c>
      <c r="G6" s="10">
        <v>106.913</v>
      </c>
      <c r="H6" s="11">
        <v>21.094000000000001</v>
      </c>
      <c r="I6" s="11">
        <v>23.366</v>
      </c>
      <c r="J6" s="11">
        <v>797.952</v>
      </c>
      <c r="K6" s="12">
        <v>1118.998</v>
      </c>
      <c r="L6" s="10">
        <v>304.53199999999998</v>
      </c>
      <c r="M6" s="11">
        <v>18.283000000000001</v>
      </c>
      <c r="N6" s="11">
        <v>46.957999999999998</v>
      </c>
      <c r="O6" s="11">
        <v>8.5440000000000005</v>
      </c>
      <c r="P6" s="12">
        <v>2368.1709999999998</v>
      </c>
      <c r="Q6" s="24">
        <f t="shared" si="0"/>
        <v>8.5893234471697049E-5</v>
      </c>
      <c r="R6" s="6">
        <f t="shared" si="1"/>
        <v>3.0740201285374587E-2</v>
      </c>
      <c r="S6" s="6">
        <f t="shared" si="2"/>
        <v>1.288899843118759E-2</v>
      </c>
      <c r="T6" s="25">
        <f t="shared" si="3"/>
        <v>1.7160678450145563E-3</v>
      </c>
      <c r="U6" s="24">
        <f t="shared" si="4"/>
        <v>9.5729854110972665E-3</v>
      </c>
      <c r="V6" s="25">
        <f t="shared" si="5"/>
        <v>1.6635853826528716E-2</v>
      </c>
      <c r="W6" s="24">
        <f t="shared" si="6"/>
        <v>4.4999999999999998E-2</v>
      </c>
      <c r="X6" s="6">
        <f t="shared" si="7"/>
        <v>2.5999999999999999E-2</v>
      </c>
      <c r="Y6" s="25">
        <f t="shared" si="8"/>
        <v>3.5999999999999997E-2</v>
      </c>
      <c r="Z6" s="26">
        <f t="shared" si="9"/>
        <v>0.3</v>
      </c>
      <c r="AA6" s="131">
        <f t="shared" si="10"/>
        <v>0.17</v>
      </c>
      <c r="AB6" s="27">
        <f t="shared" si="11"/>
        <v>0.24</v>
      </c>
      <c r="AC6" s="22">
        <f t="shared" si="12"/>
        <v>5</v>
      </c>
      <c r="AD6" s="107">
        <f t="shared" si="13"/>
        <v>5</v>
      </c>
      <c r="AE6" s="23">
        <f t="shared" si="14"/>
        <v>5</v>
      </c>
      <c r="AF6" s="13"/>
      <c r="AG6" s="15"/>
      <c r="AH6" s="15"/>
      <c r="AI6" s="15"/>
      <c r="AJ6" s="15"/>
      <c r="AK6" s="14"/>
      <c r="AL6" s="14"/>
      <c r="AM6" s="14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</row>
    <row r="7" spans="1:50">
      <c r="A7" s="74">
        <v>11488</v>
      </c>
      <c r="B7" s="74" t="s">
        <v>297</v>
      </c>
      <c r="C7" s="28" t="str">
        <f>Rollover!A7</f>
        <v>Buick</v>
      </c>
      <c r="D7" s="44" t="str">
        <f>Rollover!B7</f>
        <v>Envision SUV FWD</v>
      </c>
      <c r="E7" s="9" t="s">
        <v>197</v>
      </c>
      <c r="F7" s="76">
        <f>Rollover!C7</f>
        <v>2021</v>
      </c>
      <c r="G7" s="10">
        <v>128.01499999999999</v>
      </c>
      <c r="H7" s="11">
        <v>17.716999999999999</v>
      </c>
      <c r="I7" s="11">
        <v>22.817</v>
      </c>
      <c r="J7" s="11">
        <v>619.35400000000004</v>
      </c>
      <c r="K7" s="12">
        <v>1160.5830000000001</v>
      </c>
      <c r="L7" s="10">
        <v>310.60500000000002</v>
      </c>
      <c r="M7" s="11">
        <v>30.864999999999998</v>
      </c>
      <c r="N7" s="11">
        <v>52.357999999999997</v>
      </c>
      <c r="O7" s="11">
        <v>24.561</v>
      </c>
      <c r="P7" s="12">
        <v>2542.7420000000002</v>
      </c>
      <c r="Q7" s="24">
        <f t="shared" si="0"/>
        <v>2.2084923352402337E-4</v>
      </c>
      <c r="R7" s="6">
        <f t="shared" si="1"/>
        <v>2.2724883322496565E-2</v>
      </c>
      <c r="S7" s="6">
        <f t="shared" si="2"/>
        <v>8.8420257931115104E-3</v>
      </c>
      <c r="T7" s="25">
        <f t="shared" si="3"/>
        <v>1.7962456167434152E-3</v>
      </c>
      <c r="U7" s="24">
        <f t="shared" si="4"/>
        <v>1.0279344211633056E-2</v>
      </c>
      <c r="V7" s="25">
        <f t="shared" si="5"/>
        <v>1.9544515764457357E-2</v>
      </c>
      <c r="W7" s="24">
        <f t="shared" si="6"/>
        <v>3.3000000000000002E-2</v>
      </c>
      <c r="X7" s="6">
        <f t="shared" si="7"/>
        <v>0.03</v>
      </c>
      <c r="Y7" s="25">
        <f t="shared" si="8"/>
        <v>3.2000000000000001E-2</v>
      </c>
      <c r="Z7" s="26">
        <f t="shared" si="9"/>
        <v>0.22</v>
      </c>
      <c r="AA7" s="131">
        <f t="shared" si="10"/>
        <v>0.2</v>
      </c>
      <c r="AB7" s="27">
        <f t="shared" si="11"/>
        <v>0.21</v>
      </c>
      <c r="AC7" s="22">
        <f t="shared" si="12"/>
        <v>5</v>
      </c>
      <c r="AD7" s="107">
        <f t="shared" si="13"/>
        <v>5</v>
      </c>
      <c r="AE7" s="23">
        <f t="shared" si="14"/>
        <v>5</v>
      </c>
      <c r="AF7" s="13"/>
      <c r="AG7" s="15"/>
      <c r="AH7" s="15"/>
      <c r="AI7" s="15"/>
      <c r="AJ7" s="15"/>
      <c r="AK7" s="14"/>
      <c r="AL7" s="14"/>
      <c r="AM7" s="14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</row>
    <row r="8" spans="1:50">
      <c r="A8" s="74">
        <v>11488</v>
      </c>
      <c r="B8" s="74" t="s">
        <v>297</v>
      </c>
      <c r="C8" s="132" t="str">
        <f>Rollover!A8</f>
        <v>Buick</v>
      </c>
      <c r="D8" s="9" t="str">
        <f>Rollover!B8</f>
        <v>Envision SUV AWD</v>
      </c>
      <c r="E8" s="9" t="s">
        <v>197</v>
      </c>
      <c r="F8" s="76">
        <f>Rollover!C8</f>
        <v>2021</v>
      </c>
      <c r="G8" s="10">
        <v>128.01499999999999</v>
      </c>
      <c r="H8" s="11">
        <v>17.716999999999999</v>
      </c>
      <c r="I8" s="11">
        <v>22.817</v>
      </c>
      <c r="J8" s="11">
        <v>619.35400000000004</v>
      </c>
      <c r="K8" s="12">
        <v>1160.5830000000001</v>
      </c>
      <c r="L8" s="10">
        <v>310.60500000000002</v>
      </c>
      <c r="M8" s="11">
        <v>30.864999999999998</v>
      </c>
      <c r="N8" s="11">
        <v>52.357999999999997</v>
      </c>
      <c r="O8" s="11">
        <v>24.561</v>
      </c>
      <c r="P8" s="12">
        <v>2542.7420000000002</v>
      </c>
      <c r="Q8" s="24">
        <f t="shared" si="0"/>
        <v>2.2084923352402337E-4</v>
      </c>
      <c r="R8" s="6">
        <f t="shared" si="1"/>
        <v>2.2724883322496565E-2</v>
      </c>
      <c r="S8" s="6">
        <f t="shared" si="2"/>
        <v>8.8420257931115104E-3</v>
      </c>
      <c r="T8" s="25">
        <f t="shared" si="3"/>
        <v>1.7962456167434152E-3</v>
      </c>
      <c r="U8" s="24">
        <f t="shared" si="4"/>
        <v>1.0279344211633056E-2</v>
      </c>
      <c r="V8" s="25">
        <f t="shared" si="5"/>
        <v>1.9544515764457357E-2</v>
      </c>
      <c r="W8" s="24">
        <f t="shared" si="6"/>
        <v>3.3000000000000002E-2</v>
      </c>
      <c r="X8" s="6">
        <f t="shared" si="7"/>
        <v>0.03</v>
      </c>
      <c r="Y8" s="25">
        <f t="shared" si="8"/>
        <v>3.2000000000000001E-2</v>
      </c>
      <c r="Z8" s="26">
        <f t="shared" si="9"/>
        <v>0.22</v>
      </c>
      <c r="AA8" s="131">
        <f t="shared" si="10"/>
        <v>0.2</v>
      </c>
      <c r="AB8" s="27">
        <f t="shared" si="11"/>
        <v>0.21</v>
      </c>
      <c r="AC8" s="22">
        <f t="shared" si="12"/>
        <v>5</v>
      </c>
      <c r="AD8" s="107">
        <f t="shared" si="13"/>
        <v>5</v>
      </c>
      <c r="AE8" s="23">
        <f t="shared" si="14"/>
        <v>5</v>
      </c>
      <c r="AF8" s="13"/>
      <c r="AG8" s="15"/>
      <c r="AH8" s="15"/>
      <c r="AI8" s="15"/>
      <c r="AJ8" s="15"/>
      <c r="AK8" s="14"/>
      <c r="AL8" s="14"/>
      <c r="AM8" s="14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</row>
    <row r="9" spans="1:50">
      <c r="A9" s="74">
        <v>11357</v>
      </c>
      <c r="B9" s="130" t="s">
        <v>268</v>
      </c>
      <c r="C9" s="28" t="str">
        <f>Rollover!A9</f>
        <v>Cadillac</v>
      </c>
      <c r="D9" s="44" t="str">
        <f>Rollover!B9</f>
        <v>XT6 SUV FWD</v>
      </c>
      <c r="E9" s="9" t="s">
        <v>197</v>
      </c>
      <c r="F9" s="76">
        <f>Rollover!C9</f>
        <v>2021</v>
      </c>
      <c r="G9" s="10">
        <v>114.598</v>
      </c>
      <c r="H9" s="11">
        <v>18.114999999999998</v>
      </c>
      <c r="I9" s="11">
        <v>22.42</v>
      </c>
      <c r="J9" s="11">
        <v>519.53899999999999</v>
      </c>
      <c r="K9" s="12">
        <v>1176.578</v>
      </c>
      <c r="L9" s="10">
        <v>211.839</v>
      </c>
      <c r="M9" s="11">
        <v>19.715</v>
      </c>
      <c r="N9" s="11">
        <v>42.573999999999998</v>
      </c>
      <c r="O9" s="11">
        <v>30.268999999999998</v>
      </c>
      <c r="P9" s="12">
        <v>1511.23</v>
      </c>
      <c r="Q9" s="24">
        <f t="shared" si="0"/>
        <v>1.244204588302397E-4</v>
      </c>
      <c r="R9" s="6">
        <f t="shared" si="1"/>
        <v>2.3551522924376921E-2</v>
      </c>
      <c r="S9" s="6">
        <f t="shared" si="2"/>
        <v>7.1585515929310931E-3</v>
      </c>
      <c r="T9" s="25">
        <f t="shared" si="3"/>
        <v>1.8280710410215509E-3</v>
      </c>
      <c r="U9" s="24">
        <f t="shared" si="4"/>
        <v>2.3044988254322519E-3</v>
      </c>
      <c r="V9" s="25">
        <f t="shared" si="5"/>
        <v>7.5028305843194767E-3</v>
      </c>
      <c r="W9" s="24">
        <f t="shared" si="6"/>
        <v>3.2000000000000001E-2</v>
      </c>
      <c r="X9" s="6">
        <f t="shared" si="7"/>
        <v>0.01</v>
      </c>
      <c r="Y9" s="25">
        <f t="shared" si="8"/>
        <v>2.1000000000000001E-2</v>
      </c>
      <c r="Z9" s="26">
        <f t="shared" si="9"/>
        <v>0.21</v>
      </c>
      <c r="AA9" s="131">
        <f t="shared" si="10"/>
        <v>7.0000000000000007E-2</v>
      </c>
      <c r="AB9" s="27">
        <f t="shared" si="11"/>
        <v>0.14000000000000001</v>
      </c>
      <c r="AC9" s="22">
        <f t="shared" si="12"/>
        <v>5</v>
      </c>
      <c r="AD9" s="107">
        <f t="shared" si="13"/>
        <v>5</v>
      </c>
      <c r="AE9" s="23">
        <f t="shared" si="14"/>
        <v>5</v>
      </c>
      <c r="AF9" s="13"/>
      <c r="AG9" s="15"/>
      <c r="AH9" s="15"/>
      <c r="AI9" s="15"/>
      <c r="AJ9" s="15"/>
      <c r="AK9" s="14"/>
      <c r="AL9" s="14"/>
      <c r="AM9" s="14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</row>
    <row r="10" spans="1:50">
      <c r="A10" s="74">
        <v>11357</v>
      </c>
      <c r="B10" s="130" t="s">
        <v>268</v>
      </c>
      <c r="C10" s="132" t="str">
        <f>Rollover!A10</f>
        <v>Cadillac</v>
      </c>
      <c r="D10" s="9" t="str">
        <f>Rollover!B10</f>
        <v>XT6 SUV AWD</v>
      </c>
      <c r="E10" s="9" t="s">
        <v>197</v>
      </c>
      <c r="F10" s="76">
        <f>Rollover!C10</f>
        <v>2021</v>
      </c>
      <c r="G10" s="10">
        <v>114.598</v>
      </c>
      <c r="H10" s="11">
        <v>18.114999999999998</v>
      </c>
      <c r="I10" s="11">
        <v>22.42</v>
      </c>
      <c r="J10" s="11">
        <v>519.53899999999999</v>
      </c>
      <c r="K10" s="12">
        <v>1176.578</v>
      </c>
      <c r="L10" s="10">
        <v>211.839</v>
      </c>
      <c r="M10" s="11">
        <v>19.715</v>
      </c>
      <c r="N10" s="11">
        <v>42.573999999999998</v>
      </c>
      <c r="O10" s="11">
        <v>30.268999999999998</v>
      </c>
      <c r="P10" s="12">
        <v>1511.23</v>
      </c>
      <c r="Q10" s="24">
        <f t="shared" si="0"/>
        <v>1.244204588302397E-4</v>
      </c>
      <c r="R10" s="6">
        <f t="shared" si="1"/>
        <v>2.3551522924376921E-2</v>
      </c>
      <c r="S10" s="6">
        <f t="shared" si="2"/>
        <v>7.1585515929310931E-3</v>
      </c>
      <c r="T10" s="25">
        <f t="shared" si="3"/>
        <v>1.8280710410215509E-3</v>
      </c>
      <c r="U10" s="24">
        <f t="shared" si="4"/>
        <v>2.3044988254322519E-3</v>
      </c>
      <c r="V10" s="25">
        <f t="shared" si="5"/>
        <v>7.5028305843194767E-3</v>
      </c>
      <c r="W10" s="24">
        <f t="shared" si="6"/>
        <v>3.2000000000000001E-2</v>
      </c>
      <c r="X10" s="6">
        <f t="shared" si="7"/>
        <v>0.01</v>
      </c>
      <c r="Y10" s="25">
        <f t="shared" si="8"/>
        <v>2.1000000000000001E-2</v>
      </c>
      <c r="Z10" s="26">
        <f t="shared" si="9"/>
        <v>0.21</v>
      </c>
      <c r="AA10" s="131">
        <f t="shared" si="10"/>
        <v>7.0000000000000007E-2</v>
      </c>
      <c r="AB10" s="27">
        <f t="shared" si="11"/>
        <v>0.14000000000000001</v>
      </c>
      <c r="AC10" s="22">
        <f t="shared" si="12"/>
        <v>5</v>
      </c>
      <c r="AD10" s="107">
        <f t="shared" si="13"/>
        <v>5</v>
      </c>
      <c r="AE10" s="23">
        <f t="shared" si="14"/>
        <v>5</v>
      </c>
      <c r="AF10" s="13"/>
      <c r="AG10" s="15"/>
      <c r="AH10" s="15"/>
      <c r="AI10" s="15"/>
      <c r="AJ10" s="15"/>
      <c r="AK10" s="14"/>
      <c r="AL10" s="14"/>
      <c r="AM10" s="14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</row>
    <row r="11" spans="1:50">
      <c r="A11" s="74">
        <v>11351</v>
      </c>
      <c r="B11" s="130" t="s">
        <v>265</v>
      </c>
      <c r="C11" s="28" t="str">
        <f>Rollover!A11</f>
        <v>Chevrolet</v>
      </c>
      <c r="D11" s="44" t="str">
        <f>Rollover!B11</f>
        <v>Tahoe SUV 2WD</v>
      </c>
      <c r="E11" s="9" t="s">
        <v>195</v>
      </c>
      <c r="F11" s="76">
        <f>Rollover!C11</f>
        <v>2021</v>
      </c>
      <c r="G11" s="10">
        <v>24.670999999999999</v>
      </c>
      <c r="H11" s="11">
        <v>17.416</v>
      </c>
      <c r="I11" s="11">
        <v>20.440000000000001</v>
      </c>
      <c r="J11" s="11">
        <v>495.28</v>
      </c>
      <c r="K11" s="12">
        <v>524.69200000000001</v>
      </c>
      <c r="L11" s="10">
        <v>88.155000000000001</v>
      </c>
      <c r="M11" s="11">
        <v>4.7229999999999999</v>
      </c>
      <c r="N11" s="11">
        <v>23.92</v>
      </c>
      <c r="O11" s="11">
        <v>7.7670000000000003</v>
      </c>
      <c r="P11" s="12">
        <v>1101.797</v>
      </c>
      <c r="Q11" s="24">
        <f t="shared" si="0"/>
        <v>4.7642811720888102E-9</v>
      </c>
      <c r="R11" s="6">
        <f t="shared" si="1"/>
        <v>2.2118598080949299E-2</v>
      </c>
      <c r="S11" s="6">
        <f t="shared" si="2"/>
        <v>6.8000113561323379E-3</v>
      </c>
      <c r="T11" s="25">
        <f t="shared" si="3"/>
        <v>8.9326036310255529E-4</v>
      </c>
      <c r="U11" s="24">
        <f t="shared" si="4"/>
        <v>2.9351519042188252E-5</v>
      </c>
      <c r="V11" s="25">
        <f t="shared" si="5"/>
        <v>5.1182524550038438E-3</v>
      </c>
      <c r="W11" s="24">
        <f t="shared" si="6"/>
        <v>0.03</v>
      </c>
      <c r="X11" s="6">
        <f t="shared" si="7"/>
        <v>5.0000000000000001E-3</v>
      </c>
      <c r="Y11" s="25">
        <f t="shared" si="8"/>
        <v>1.7999999999999999E-2</v>
      </c>
      <c r="Z11" s="26">
        <f t="shared" si="9"/>
        <v>0.2</v>
      </c>
      <c r="AA11" s="131">
        <f t="shared" si="10"/>
        <v>0.03</v>
      </c>
      <c r="AB11" s="27">
        <f t="shared" si="11"/>
        <v>0.12</v>
      </c>
      <c r="AC11" s="22">
        <f t="shared" si="12"/>
        <v>5</v>
      </c>
      <c r="AD11" s="107">
        <f t="shared" si="13"/>
        <v>5</v>
      </c>
      <c r="AE11" s="23">
        <f t="shared" si="14"/>
        <v>5</v>
      </c>
      <c r="AF11" s="13"/>
      <c r="AG11" s="15"/>
      <c r="AH11" s="15"/>
      <c r="AI11" s="15"/>
      <c r="AJ11" s="15"/>
      <c r="AK11" s="14"/>
      <c r="AL11" s="14"/>
      <c r="AM11" s="14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</row>
    <row r="12" spans="1:50" ht="13.4" customHeight="1">
      <c r="A12" s="74">
        <v>11351</v>
      </c>
      <c r="B12" s="130" t="s">
        <v>265</v>
      </c>
      <c r="C12" s="132" t="str">
        <f>Rollover!A12</f>
        <v>Chevrolet</v>
      </c>
      <c r="D12" s="9" t="str">
        <f>Rollover!B12</f>
        <v>Tahoe SUV 4WD</v>
      </c>
      <c r="E12" s="9" t="s">
        <v>195</v>
      </c>
      <c r="F12" s="76">
        <f>Rollover!C12</f>
        <v>2021</v>
      </c>
      <c r="G12" s="10">
        <v>24.670999999999999</v>
      </c>
      <c r="H12" s="11">
        <v>17.416</v>
      </c>
      <c r="I12" s="11">
        <v>20.440000000000001</v>
      </c>
      <c r="J12" s="11">
        <v>495.28</v>
      </c>
      <c r="K12" s="12">
        <v>524.69200000000001</v>
      </c>
      <c r="L12" s="10">
        <v>88.155000000000001</v>
      </c>
      <c r="M12" s="11">
        <v>4.7229999999999999</v>
      </c>
      <c r="N12" s="11">
        <v>23.92</v>
      </c>
      <c r="O12" s="11">
        <v>7.7670000000000003</v>
      </c>
      <c r="P12" s="12">
        <v>1101.797</v>
      </c>
      <c r="Q12" s="24">
        <f t="shared" si="0"/>
        <v>4.7642811720888102E-9</v>
      </c>
      <c r="R12" s="6">
        <f t="shared" si="1"/>
        <v>2.2118598080949299E-2</v>
      </c>
      <c r="S12" s="6">
        <f t="shared" si="2"/>
        <v>6.8000113561323379E-3</v>
      </c>
      <c r="T12" s="25">
        <f t="shared" si="3"/>
        <v>8.9326036310255529E-4</v>
      </c>
      <c r="U12" s="24">
        <f t="shared" si="4"/>
        <v>2.9351519042188252E-5</v>
      </c>
      <c r="V12" s="25">
        <f t="shared" si="5"/>
        <v>5.1182524550038438E-3</v>
      </c>
      <c r="W12" s="24">
        <f t="shared" si="6"/>
        <v>0.03</v>
      </c>
      <c r="X12" s="6">
        <f t="shared" si="7"/>
        <v>5.0000000000000001E-3</v>
      </c>
      <c r="Y12" s="25">
        <f t="shared" si="8"/>
        <v>1.7999999999999999E-2</v>
      </c>
      <c r="Z12" s="26">
        <f t="shared" si="9"/>
        <v>0.2</v>
      </c>
      <c r="AA12" s="131">
        <f t="shared" si="10"/>
        <v>0.03</v>
      </c>
      <c r="AB12" s="27">
        <f t="shared" si="11"/>
        <v>0.12</v>
      </c>
      <c r="AC12" s="22">
        <f t="shared" si="12"/>
        <v>5</v>
      </c>
      <c r="AD12" s="107">
        <f t="shared" si="13"/>
        <v>5</v>
      </c>
      <c r="AE12" s="23">
        <f t="shared" si="14"/>
        <v>5</v>
      </c>
      <c r="AF12" s="13"/>
      <c r="AG12" s="15"/>
      <c r="AH12" s="15"/>
      <c r="AI12" s="15"/>
      <c r="AJ12" s="15"/>
      <c r="AK12" s="14"/>
      <c r="AL12" s="14"/>
      <c r="AM12" s="14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</row>
    <row r="13" spans="1:50" ht="13.4" customHeight="1">
      <c r="A13" s="74">
        <v>11351</v>
      </c>
      <c r="B13" s="130" t="s">
        <v>265</v>
      </c>
      <c r="C13" s="132" t="str">
        <f>Rollover!A13</f>
        <v xml:space="preserve">GMC </v>
      </c>
      <c r="D13" s="9" t="str">
        <f>Rollover!B13</f>
        <v>Yukon SUV 2WD</v>
      </c>
      <c r="E13" s="9" t="s">
        <v>195</v>
      </c>
      <c r="F13" s="76">
        <f>Rollover!C13</f>
        <v>2021</v>
      </c>
      <c r="G13" s="10">
        <v>24.670999999999999</v>
      </c>
      <c r="H13" s="11">
        <v>17.416</v>
      </c>
      <c r="I13" s="11">
        <v>20.440000000000001</v>
      </c>
      <c r="J13" s="11">
        <v>495.28</v>
      </c>
      <c r="K13" s="12">
        <v>524.69200000000001</v>
      </c>
      <c r="L13" s="10">
        <v>88.155000000000001</v>
      </c>
      <c r="M13" s="11">
        <v>4.7229999999999999</v>
      </c>
      <c r="N13" s="11">
        <v>23.92</v>
      </c>
      <c r="O13" s="11">
        <v>7.7670000000000003</v>
      </c>
      <c r="P13" s="12">
        <v>1101.797</v>
      </c>
      <c r="Q13" s="24">
        <f t="shared" si="0"/>
        <v>4.7642811720888102E-9</v>
      </c>
      <c r="R13" s="6">
        <f t="shared" si="1"/>
        <v>2.2118598080949299E-2</v>
      </c>
      <c r="S13" s="6">
        <f t="shared" si="2"/>
        <v>6.8000113561323379E-3</v>
      </c>
      <c r="T13" s="25">
        <f t="shared" si="3"/>
        <v>8.9326036310255529E-4</v>
      </c>
      <c r="U13" s="24">
        <f t="shared" si="4"/>
        <v>2.9351519042188252E-5</v>
      </c>
      <c r="V13" s="25">
        <f t="shared" si="5"/>
        <v>5.1182524550038438E-3</v>
      </c>
      <c r="W13" s="24">
        <f t="shared" si="6"/>
        <v>0.03</v>
      </c>
      <c r="X13" s="6">
        <f t="shared" si="7"/>
        <v>5.0000000000000001E-3</v>
      </c>
      <c r="Y13" s="25">
        <f t="shared" si="8"/>
        <v>1.7999999999999999E-2</v>
      </c>
      <c r="Z13" s="26">
        <f t="shared" si="9"/>
        <v>0.2</v>
      </c>
      <c r="AA13" s="131">
        <f t="shared" si="10"/>
        <v>0.03</v>
      </c>
      <c r="AB13" s="27">
        <f t="shared" si="11"/>
        <v>0.12</v>
      </c>
      <c r="AC13" s="22">
        <f t="shared" si="12"/>
        <v>5</v>
      </c>
      <c r="AD13" s="107">
        <f t="shared" si="13"/>
        <v>5</v>
      </c>
      <c r="AE13" s="23">
        <f t="shared" si="14"/>
        <v>5</v>
      </c>
      <c r="AF13" s="13"/>
      <c r="AG13" s="15"/>
      <c r="AH13" s="15"/>
      <c r="AI13" s="15"/>
      <c r="AJ13" s="15"/>
      <c r="AK13" s="14"/>
      <c r="AL13" s="14"/>
      <c r="AM13" s="14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</row>
    <row r="14" spans="1:50" ht="13.4" customHeight="1">
      <c r="A14" s="74">
        <v>11351</v>
      </c>
      <c r="B14" s="130" t="s">
        <v>265</v>
      </c>
      <c r="C14" s="132" t="str">
        <f>Rollover!A14</f>
        <v xml:space="preserve">GMC </v>
      </c>
      <c r="D14" s="9" t="str">
        <f>Rollover!B14</f>
        <v>Yukon SUV 4WD</v>
      </c>
      <c r="E14" s="9" t="s">
        <v>195</v>
      </c>
      <c r="F14" s="76">
        <f>Rollover!C14</f>
        <v>2021</v>
      </c>
      <c r="G14" s="10">
        <v>24.670999999999999</v>
      </c>
      <c r="H14" s="11">
        <v>17.416</v>
      </c>
      <c r="I14" s="11">
        <v>20.440000000000001</v>
      </c>
      <c r="J14" s="11">
        <v>495.28</v>
      </c>
      <c r="K14" s="12">
        <v>524.69200000000001</v>
      </c>
      <c r="L14" s="10">
        <v>88.155000000000001</v>
      </c>
      <c r="M14" s="11">
        <v>4.7229999999999999</v>
      </c>
      <c r="N14" s="11">
        <v>23.92</v>
      </c>
      <c r="O14" s="11">
        <v>7.7670000000000003</v>
      </c>
      <c r="P14" s="12">
        <v>1101.797</v>
      </c>
      <c r="Q14" s="24">
        <f t="shared" si="0"/>
        <v>4.7642811720888102E-9</v>
      </c>
      <c r="R14" s="6">
        <f t="shared" si="1"/>
        <v>2.2118598080949299E-2</v>
      </c>
      <c r="S14" s="6">
        <f t="shared" si="2"/>
        <v>6.8000113561323379E-3</v>
      </c>
      <c r="T14" s="25">
        <f t="shared" si="3"/>
        <v>8.9326036310255529E-4</v>
      </c>
      <c r="U14" s="24">
        <f t="shared" si="4"/>
        <v>2.9351519042188252E-5</v>
      </c>
      <c r="V14" s="25">
        <f t="shared" si="5"/>
        <v>5.1182524550038438E-3</v>
      </c>
      <c r="W14" s="24">
        <f t="shared" si="6"/>
        <v>0.03</v>
      </c>
      <c r="X14" s="6">
        <f t="shared" si="7"/>
        <v>5.0000000000000001E-3</v>
      </c>
      <c r="Y14" s="25">
        <f t="shared" si="8"/>
        <v>1.7999999999999999E-2</v>
      </c>
      <c r="Z14" s="26">
        <f t="shared" si="9"/>
        <v>0.2</v>
      </c>
      <c r="AA14" s="131">
        <f t="shared" si="10"/>
        <v>0.03</v>
      </c>
      <c r="AB14" s="27">
        <f t="shared" si="11"/>
        <v>0.12</v>
      </c>
      <c r="AC14" s="22">
        <f t="shared" si="12"/>
        <v>5</v>
      </c>
      <c r="AD14" s="107">
        <f t="shared" si="13"/>
        <v>5</v>
      </c>
      <c r="AE14" s="23">
        <f t="shared" si="14"/>
        <v>5</v>
      </c>
      <c r="AF14" s="13"/>
      <c r="AG14" s="15"/>
      <c r="AH14" s="15"/>
      <c r="AI14" s="15"/>
      <c r="AJ14" s="15"/>
      <c r="AK14" s="14"/>
      <c r="AL14" s="14"/>
      <c r="AM14" s="14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</row>
    <row r="15" spans="1:50" ht="13.4" customHeight="1">
      <c r="A15" s="74">
        <v>11351</v>
      </c>
      <c r="B15" s="130" t="s">
        <v>265</v>
      </c>
      <c r="C15" s="132" t="str">
        <f>Rollover!A15</f>
        <v>Cadillac</v>
      </c>
      <c r="D15" s="9" t="str">
        <f>Rollover!B15</f>
        <v>Escalade SUV 2WD</v>
      </c>
      <c r="E15" s="9" t="s">
        <v>195</v>
      </c>
      <c r="F15" s="76">
        <f>Rollover!C15</f>
        <v>2021</v>
      </c>
      <c r="G15" s="10">
        <v>24.670999999999999</v>
      </c>
      <c r="H15" s="11">
        <v>17.416</v>
      </c>
      <c r="I15" s="11">
        <v>20.440000000000001</v>
      </c>
      <c r="J15" s="11">
        <v>495.28</v>
      </c>
      <c r="K15" s="12">
        <v>524.69200000000001</v>
      </c>
      <c r="L15" s="10">
        <v>88.155000000000001</v>
      </c>
      <c r="M15" s="11">
        <v>4.7229999999999999</v>
      </c>
      <c r="N15" s="11">
        <v>23.92</v>
      </c>
      <c r="O15" s="11">
        <v>7.7670000000000003</v>
      </c>
      <c r="P15" s="12">
        <v>1101.797</v>
      </c>
      <c r="Q15" s="24">
        <f t="shared" si="0"/>
        <v>4.7642811720888102E-9</v>
      </c>
      <c r="R15" s="6">
        <f t="shared" si="1"/>
        <v>2.2118598080949299E-2</v>
      </c>
      <c r="S15" s="6">
        <f t="shared" si="2"/>
        <v>6.8000113561323379E-3</v>
      </c>
      <c r="T15" s="25">
        <f t="shared" si="3"/>
        <v>8.9326036310255529E-4</v>
      </c>
      <c r="U15" s="24">
        <f t="shared" si="4"/>
        <v>2.9351519042188252E-5</v>
      </c>
      <c r="V15" s="25">
        <f t="shared" si="5"/>
        <v>5.1182524550038438E-3</v>
      </c>
      <c r="W15" s="24">
        <f t="shared" si="6"/>
        <v>0.03</v>
      </c>
      <c r="X15" s="6">
        <f t="shared" si="7"/>
        <v>5.0000000000000001E-3</v>
      </c>
      <c r="Y15" s="25">
        <f t="shared" si="8"/>
        <v>1.7999999999999999E-2</v>
      </c>
      <c r="Z15" s="26">
        <f t="shared" si="9"/>
        <v>0.2</v>
      </c>
      <c r="AA15" s="131">
        <f t="shared" si="10"/>
        <v>0.03</v>
      </c>
      <c r="AB15" s="27">
        <f t="shared" si="11"/>
        <v>0.12</v>
      </c>
      <c r="AC15" s="22">
        <f t="shared" si="12"/>
        <v>5</v>
      </c>
      <c r="AD15" s="107">
        <f t="shared" si="13"/>
        <v>5</v>
      </c>
      <c r="AE15" s="23">
        <f t="shared" si="14"/>
        <v>5</v>
      </c>
      <c r="AF15" s="13"/>
      <c r="AG15" s="15"/>
      <c r="AH15" s="15"/>
      <c r="AI15" s="15"/>
      <c r="AJ15" s="15"/>
      <c r="AK15" s="14"/>
      <c r="AL15" s="14"/>
      <c r="AM15" s="14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</row>
    <row r="16" spans="1:50" ht="13.4" customHeight="1">
      <c r="A16" s="74">
        <v>11351</v>
      </c>
      <c r="B16" s="130" t="s">
        <v>265</v>
      </c>
      <c r="C16" s="132" t="str">
        <f>Rollover!A16</f>
        <v>Cadillac</v>
      </c>
      <c r="D16" s="9" t="str">
        <f>Rollover!B16</f>
        <v>Escalade SUV 4WD</v>
      </c>
      <c r="E16" s="9" t="s">
        <v>195</v>
      </c>
      <c r="F16" s="76">
        <f>Rollover!C16</f>
        <v>2021</v>
      </c>
      <c r="G16" s="10">
        <v>24.670999999999999</v>
      </c>
      <c r="H16" s="11">
        <v>17.416</v>
      </c>
      <c r="I16" s="11">
        <v>20.440000000000001</v>
      </c>
      <c r="J16" s="11">
        <v>495.28</v>
      </c>
      <c r="K16" s="12">
        <v>524.69200000000001</v>
      </c>
      <c r="L16" s="10">
        <v>88.155000000000001</v>
      </c>
      <c r="M16" s="11">
        <v>4.7229999999999999</v>
      </c>
      <c r="N16" s="11">
        <v>23.92</v>
      </c>
      <c r="O16" s="11">
        <v>7.7670000000000003</v>
      </c>
      <c r="P16" s="12">
        <v>1101.797</v>
      </c>
      <c r="Q16" s="24">
        <f t="shared" si="0"/>
        <v>4.7642811720888102E-9</v>
      </c>
      <c r="R16" s="6">
        <f t="shared" si="1"/>
        <v>2.2118598080949299E-2</v>
      </c>
      <c r="S16" s="6">
        <f t="shared" si="2"/>
        <v>6.8000113561323379E-3</v>
      </c>
      <c r="T16" s="25">
        <f t="shared" si="3"/>
        <v>8.9326036310255529E-4</v>
      </c>
      <c r="U16" s="24">
        <f t="shared" si="4"/>
        <v>2.9351519042188252E-5</v>
      </c>
      <c r="V16" s="25">
        <f t="shared" si="5"/>
        <v>5.1182524550038438E-3</v>
      </c>
      <c r="W16" s="24">
        <f t="shared" si="6"/>
        <v>0.03</v>
      </c>
      <c r="X16" s="6">
        <f t="shared" si="7"/>
        <v>5.0000000000000001E-3</v>
      </c>
      <c r="Y16" s="25">
        <f t="shared" si="8"/>
        <v>1.7999999999999999E-2</v>
      </c>
      <c r="Z16" s="26">
        <f t="shared" si="9"/>
        <v>0.2</v>
      </c>
      <c r="AA16" s="131">
        <f t="shared" si="10"/>
        <v>0.03</v>
      </c>
      <c r="AB16" s="27">
        <f t="shared" si="11"/>
        <v>0.12</v>
      </c>
      <c r="AC16" s="22">
        <f t="shared" si="12"/>
        <v>5</v>
      </c>
      <c r="AD16" s="107">
        <f t="shared" si="13"/>
        <v>5</v>
      </c>
      <c r="AE16" s="23">
        <f t="shared" si="14"/>
        <v>5</v>
      </c>
      <c r="AF16" s="13"/>
      <c r="AG16" s="15"/>
      <c r="AH16" s="15"/>
      <c r="AI16" s="15"/>
      <c r="AJ16" s="15"/>
      <c r="AK16" s="14"/>
      <c r="AL16" s="14"/>
      <c r="AM16" s="14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</row>
    <row r="17" spans="1:50" ht="13.4" customHeight="1">
      <c r="A17" s="74">
        <v>11351</v>
      </c>
      <c r="B17" s="130" t="s">
        <v>265</v>
      </c>
      <c r="C17" s="132" t="str">
        <f>Rollover!A17</f>
        <v>Chevrolet</v>
      </c>
      <c r="D17" s="9" t="str">
        <f>Rollover!B17</f>
        <v>Suburban SUV 2WD</v>
      </c>
      <c r="E17" s="9" t="s">
        <v>195</v>
      </c>
      <c r="F17" s="76">
        <f>Rollover!C17</f>
        <v>2021</v>
      </c>
      <c r="G17" s="10">
        <v>24.670999999999999</v>
      </c>
      <c r="H17" s="11">
        <v>17.416</v>
      </c>
      <c r="I17" s="11">
        <v>20.440000000000001</v>
      </c>
      <c r="J17" s="11">
        <v>495.28</v>
      </c>
      <c r="K17" s="12">
        <v>524.69200000000001</v>
      </c>
      <c r="L17" s="10">
        <v>88.155000000000001</v>
      </c>
      <c r="M17" s="11">
        <v>4.7229999999999999</v>
      </c>
      <c r="N17" s="11">
        <v>23.92</v>
      </c>
      <c r="O17" s="11">
        <v>7.7670000000000003</v>
      </c>
      <c r="P17" s="12">
        <v>1101.797</v>
      </c>
      <c r="Q17" s="24">
        <f t="shared" si="0"/>
        <v>4.7642811720888102E-9</v>
      </c>
      <c r="R17" s="6">
        <f t="shared" si="1"/>
        <v>2.2118598080949299E-2</v>
      </c>
      <c r="S17" s="6">
        <f t="shared" si="2"/>
        <v>6.8000113561323379E-3</v>
      </c>
      <c r="T17" s="25">
        <f t="shared" si="3"/>
        <v>8.9326036310255529E-4</v>
      </c>
      <c r="U17" s="24">
        <f t="shared" si="4"/>
        <v>2.9351519042188252E-5</v>
      </c>
      <c r="V17" s="25">
        <f t="shared" si="5"/>
        <v>5.1182524550038438E-3</v>
      </c>
      <c r="W17" s="24">
        <f t="shared" si="6"/>
        <v>0.03</v>
      </c>
      <c r="X17" s="6">
        <f t="shared" si="7"/>
        <v>5.0000000000000001E-3</v>
      </c>
      <c r="Y17" s="25">
        <f t="shared" si="8"/>
        <v>1.7999999999999999E-2</v>
      </c>
      <c r="Z17" s="26">
        <f t="shared" si="9"/>
        <v>0.2</v>
      </c>
      <c r="AA17" s="131">
        <f t="shared" si="10"/>
        <v>0.03</v>
      </c>
      <c r="AB17" s="27">
        <f t="shared" si="11"/>
        <v>0.12</v>
      </c>
      <c r="AC17" s="22">
        <f t="shared" si="12"/>
        <v>5</v>
      </c>
      <c r="AD17" s="107">
        <f t="shared" si="13"/>
        <v>5</v>
      </c>
      <c r="AE17" s="23">
        <f t="shared" si="14"/>
        <v>5</v>
      </c>
      <c r="AF17" s="13"/>
      <c r="AG17" s="15"/>
      <c r="AH17" s="15"/>
      <c r="AI17" s="15"/>
      <c r="AJ17" s="15"/>
      <c r="AK17" s="14"/>
      <c r="AL17" s="14"/>
      <c r="AM17" s="14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</row>
    <row r="18" spans="1:50" ht="13.4" customHeight="1">
      <c r="A18" s="74">
        <v>11351</v>
      </c>
      <c r="B18" s="130" t="s">
        <v>265</v>
      </c>
      <c r="C18" s="132" t="str">
        <f>Rollover!A18</f>
        <v>Chevrolet</v>
      </c>
      <c r="D18" s="9" t="str">
        <f>Rollover!B18</f>
        <v>Suburban SUV 4WD</v>
      </c>
      <c r="E18" s="9" t="s">
        <v>195</v>
      </c>
      <c r="F18" s="76">
        <f>Rollover!C18</f>
        <v>2021</v>
      </c>
      <c r="G18" s="10">
        <v>24.670999999999999</v>
      </c>
      <c r="H18" s="11">
        <v>17.416</v>
      </c>
      <c r="I18" s="11">
        <v>20.440000000000001</v>
      </c>
      <c r="J18" s="11">
        <v>495.28</v>
      </c>
      <c r="K18" s="12">
        <v>524.69200000000001</v>
      </c>
      <c r="L18" s="10">
        <v>88.155000000000001</v>
      </c>
      <c r="M18" s="11">
        <v>4.7229999999999999</v>
      </c>
      <c r="N18" s="11">
        <v>23.92</v>
      </c>
      <c r="O18" s="11">
        <v>7.7670000000000003</v>
      </c>
      <c r="P18" s="12">
        <v>1101.797</v>
      </c>
      <c r="Q18" s="24">
        <f t="shared" si="0"/>
        <v>4.7642811720888102E-9</v>
      </c>
      <c r="R18" s="6">
        <f t="shared" si="1"/>
        <v>2.2118598080949299E-2</v>
      </c>
      <c r="S18" s="6">
        <f t="shared" si="2"/>
        <v>6.8000113561323379E-3</v>
      </c>
      <c r="T18" s="25">
        <f t="shared" si="3"/>
        <v>8.9326036310255529E-4</v>
      </c>
      <c r="U18" s="24">
        <f t="shared" si="4"/>
        <v>2.9351519042188252E-5</v>
      </c>
      <c r="V18" s="25">
        <f t="shared" si="5"/>
        <v>5.1182524550038438E-3</v>
      </c>
      <c r="W18" s="24">
        <f t="shared" si="6"/>
        <v>0.03</v>
      </c>
      <c r="X18" s="6">
        <f t="shared" si="7"/>
        <v>5.0000000000000001E-3</v>
      </c>
      <c r="Y18" s="25">
        <f t="shared" si="8"/>
        <v>1.7999999999999999E-2</v>
      </c>
      <c r="Z18" s="26">
        <f t="shared" si="9"/>
        <v>0.2</v>
      </c>
      <c r="AA18" s="131">
        <f t="shared" si="10"/>
        <v>0.03</v>
      </c>
      <c r="AB18" s="27">
        <f t="shared" si="11"/>
        <v>0.12</v>
      </c>
      <c r="AC18" s="22">
        <f t="shared" si="12"/>
        <v>5</v>
      </c>
      <c r="AD18" s="107">
        <f t="shared" si="13"/>
        <v>5</v>
      </c>
      <c r="AE18" s="23">
        <f t="shared" si="14"/>
        <v>5</v>
      </c>
      <c r="AF18" s="13"/>
      <c r="AG18" s="15"/>
      <c r="AH18" s="15"/>
      <c r="AI18" s="15"/>
      <c r="AJ18" s="15"/>
      <c r="AK18" s="14"/>
      <c r="AL18" s="14"/>
      <c r="AM18" s="14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</row>
    <row r="19" spans="1:50">
      <c r="A19" s="74">
        <v>11351</v>
      </c>
      <c r="B19" s="130" t="s">
        <v>265</v>
      </c>
      <c r="C19" s="132" t="str">
        <f>Rollover!A19</f>
        <v xml:space="preserve">GMC </v>
      </c>
      <c r="D19" s="9" t="str">
        <f>Rollover!B19</f>
        <v>Yukon XL SUV 2WD</v>
      </c>
      <c r="E19" s="9" t="s">
        <v>195</v>
      </c>
      <c r="F19" s="76">
        <f>Rollover!C19</f>
        <v>2021</v>
      </c>
      <c r="G19" s="10">
        <v>24.670999999999999</v>
      </c>
      <c r="H19" s="11">
        <v>17.416</v>
      </c>
      <c r="I19" s="11">
        <v>20.440000000000001</v>
      </c>
      <c r="J19" s="11">
        <v>495.28</v>
      </c>
      <c r="K19" s="12">
        <v>524.69200000000001</v>
      </c>
      <c r="L19" s="10">
        <v>88.155000000000001</v>
      </c>
      <c r="M19" s="11">
        <v>4.7229999999999999</v>
      </c>
      <c r="N19" s="11">
        <v>23.92</v>
      </c>
      <c r="O19" s="11">
        <v>7.7670000000000003</v>
      </c>
      <c r="P19" s="12">
        <v>1101.797</v>
      </c>
      <c r="Q19" s="24">
        <f t="shared" si="0"/>
        <v>4.7642811720888102E-9</v>
      </c>
      <c r="R19" s="6">
        <f t="shared" si="1"/>
        <v>2.2118598080949299E-2</v>
      </c>
      <c r="S19" s="6">
        <f t="shared" si="2"/>
        <v>6.8000113561323379E-3</v>
      </c>
      <c r="T19" s="25">
        <f t="shared" si="3"/>
        <v>8.9326036310255529E-4</v>
      </c>
      <c r="U19" s="24">
        <f t="shared" si="4"/>
        <v>2.9351519042188252E-5</v>
      </c>
      <c r="V19" s="25">
        <f t="shared" si="5"/>
        <v>5.1182524550038438E-3</v>
      </c>
      <c r="W19" s="24">
        <f t="shared" si="6"/>
        <v>0.03</v>
      </c>
      <c r="X19" s="6">
        <f t="shared" si="7"/>
        <v>5.0000000000000001E-3</v>
      </c>
      <c r="Y19" s="25">
        <f t="shared" si="8"/>
        <v>1.7999999999999999E-2</v>
      </c>
      <c r="Z19" s="26">
        <f t="shared" si="9"/>
        <v>0.2</v>
      </c>
      <c r="AA19" s="131">
        <f t="shared" si="10"/>
        <v>0.03</v>
      </c>
      <c r="AB19" s="27">
        <f t="shared" si="11"/>
        <v>0.12</v>
      </c>
      <c r="AC19" s="22">
        <f t="shared" si="12"/>
        <v>5</v>
      </c>
      <c r="AD19" s="107">
        <f t="shared" si="13"/>
        <v>5</v>
      </c>
      <c r="AE19" s="23">
        <f t="shared" si="14"/>
        <v>5</v>
      </c>
      <c r="AF19" s="13"/>
      <c r="AG19" s="15"/>
      <c r="AH19" s="15"/>
      <c r="AI19" s="15"/>
      <c r="AJ19" s="15"/>
      <c r="AK19" s="14"/>
      <c r="AL19" s="14"/>
      <c r="AM19" s="14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</row>
    <row r="20" spans="1:50">
      <c r="A20" s="74">
        <v>11351</v>
      </c>
      <c r="B20" s="130" t="s">
        <v>265</v>
      </c>
      <c r="C20" s="132" t="str">
        <f>Rollover!A20</f>
        <v xml:space="preserve">GMC </v>
      </c>
      <c r="D20" s="9" t="str">
        <f>Rollover!B20</f>
        <v>Yukon XL SUV 4WD</v>
      </c>
      <c r="E20" s="9" t="s">
        <v>195</v>
      </c>
      <c r="F20" s="76">
        <f>Rollover!C20</f>
        <v>2021</v>
      </c>
      <c r="G20" s="10">
        <v>24.670999999999999</v>
      </c>
      <c r="H20" s="11">
        <v>17.416</v>
      </c>
      <c r="I20" s="11">
        <v>20.440000000000001</v>
      </c>
      <c r="J20" s="11">
        <v>495.28</v>
      </c>
      <c r="K20" s="12">
        <v>524.69200000000001</v>
      </c>
      <c r="L20" s="10">
        <v>88.155000000000001</v>
      </c>
      <c r="M20" s="11">
        <v>4.7229999999999999</v>
      </c>
      <c r="N20" s="11">
        <v>23.92</v>
      </c>
      <c r="O20" s="11">
        <v>7.7670000000000003</v>
      </c>
      <c r="P20" s="12">
        <v>1101.797</v>
      </c>
      <c r="Q20" s="24">
        <f t="shared" si="0"/>
        <v>4.7642811720888102E-9</v>
      </c>
      <c r="R20" s="6">
        <f t="shared" si="1"/>
        <v>2.2118598080949299E-2</v>
      </c>
      <c r="S20" s="6">
        <f t="shared" si="2"/>
        <v>6.8000113561323379E-3</v>
      </c>
      <c r="T20" s="25">
        <f t="shared" si="3"/>
        <v>8.9326036310255529E-4</v>
      </c>
      <c r="U20" s="24">
        <f t="shared" si="4"/>
        <v>2.9351519042188252E-5</v>
      </c>
      <c r="V20" s="25">
        <f t="shared" si="5"/>
        <v>5.1182524550038438E-3</v>
      </c>
      <c r="W20" s="24">
        <f t="shared" si="6"/>
        <v>0.03</v>
      </c>
      <c r="X20" s="6">
        <f t="shared" si="7"/>
        <v>5.0000000000000001E-3</v>
      </c>
      <c r="Y20" s="25">
        <f t="shared" si="8"/>
        <v>1.7999999999999999E-2</v>
      </c>
      <c r="Z20" s="26">
        <f t="shared" si="9"/>
        <v>0.2</v>
      </c>
      <c r="AA20" s="131">
        <f t="shared" si="10"/>
        <v>0.03</v>
      </c>
      <c r="AB20" s="27">
        <f t="shared" si="11"/>
        <v>0.12</v>
      </c>
      <c r="AC20" s="22">
        <f t="shared" si="12"/>
        <v>5</v>
      </c>
      <c r="AD20" s="107">
        <f t="shared" si="13"/>
        <v>5</v>
      </c>
      <c r="AE20" s="23">
        <f t="shared" si="14"/>
        <v>5</v>
      </c>
      <c r="AF20" s="13"/>
      <c r="AG20" s="15"/>
      <c r="AH20" s="15"/>
      <c r="AI20" s="15"/>
      <c r="AJ20" s="15"/>
      <c r="AK20" s="14"/>
      <c r="AL20" s="14"/>
      <c r="AM20" s="14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</row>
    <row r="21" spans="1:50" ht="13.4" customHeight="1">
      <c r="A21" s="74">
        <v>11351</v>
      </c>
      <c r="B21" s="130" t="s">
        <v>265</v>
      </c>
      <c r="C21" s="132" t="str">
        <f>Rollover!A21</f>
        <v>Cadillac</v>
      </c>
      <c r="D21" s="9" t="str">
        <f>Rollover!B21</f>
        <v>Escalade ESV SUV 2WD</v>
      </c>
      <c r="E21" s="9" t="s">
        <v>195</v>
      </c>
      <c r="F21" s="76">
        <f>Rollover!C21</f>
        <v>2021</v>
      </c>
      <c r="G21" s="10">
        <v>24.670999999999999</v>
      </c>
      <c r="H21" s="11">
        <v>17.416</v>
      </c>
      <c r="I21" s="11">
        <v>20.440000000000001</v>
      </c>
      <c r="J21" s="11">
        <v>495.28</v>
      </c>
      <c r="K21" s="12">
        <v>524.69200000000001</v>
      </c>
      <c r="L21" s="10">
        <v>88.155000000000001</v>
      </c>
      <c r="M21" s="11">
        <v>4.7229999999999999</v>
      </c>
      <c r="N21" s="11">
        <v>23.92</v>
      </c>
      <c r="O21" s="11">
        <v>7.7670000000000003</v>
      </c>
      <c r="P21" s="12">
        <v>1101.797</v>
      </c>
      <c r="Q21" s="24">
        <f t="shared" si="0"/>
        <v>4.7642811720888102E-9</v>
      </c>
      <c r="R21" s="6">
        <f t="shared" si="1"/>
        <v>2.2118598080949299E-2</v>
      </c>
      <c r="S21" s="6">
        <f t="shared" si="2"/>
        <v>6.8000113561323379E-3</v>
      </c>
      <c r="T21" s="25">
        <f t="shared" si="3"/>
        <v>8.9326036310255529E-4</v>
      </c>
      <c r="U21" s="24">
        <f t="shared" si="4"/>
        <v>2.9351519042188252E-5</v>
      </c>
      <c r="V21" s="25">
        <f t="shared" si="5"/>
        <v>5.1182524550038438E-3</v>
      </c>
      <c r="W21" s="24">
        <f t="shared" si="6"/>
        <v>0.03</v>
      </c>
      <c r="X21" s="6">
        <f t="shared" si="7"/>
        <v>5.0000000000000001E-3</v>
      </c>
      <c r="Y21" s="25">
        <f t="shared" si="8"/>
        <v>1.7999999999999999E-2</v>
      </c>
      <c r="Z21" s="26">
        <f t="shared" si="9"/>
        <v>0.2</v>
      </c>
      <c r="AA21" s="131">
        <f t="shared" si="10"/>
        <v>0.03</v>
      </c>
      <c r="AB21" s="27">
        <f t="shared" si="11"/>
        <v>0.12</v>
      </c>
      <c r="AC21" s="22">
        <f t="shared" si="12"/>
        <v>5</v>
      </c>
      <c r="AD21" s="107">
        <f t="shared" si="13"/>
        <v>5</v>
      </c>
      <c r="AE21" s="23">
        <f t="shared" si="14"/>
        <v>5</v>
      </c>
      <c r="AF21" s="13"/>
      <c r="AG21" s="15"/>
      <c r="AH21" s="15"/>
      <c r="AI21" s="15"/>
      <c r="AJ21" s="15"/>
      <c r="AK21" s="14"/>
      <c r="AL21" s="14"/>
      <c r="AM21" s="14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</row>
    <row r="22" spans="1:50" ht="13.4" customHeight="1">
      <c r="A22" s="74">
        <v>11351</v>
      </c>
      <c r="B22" s="130" t="s">
        <v>265</v>
      </c>
      <c r="C22" s="132" t="str">
        <f>Rollover!A22</f>
        <v>Cadillac</v>
      </c>
      <c r="D22" s="9" t="str">
        <f>Rollover!B22</f>
        <v>Escalade ESV SUV 4WD</v>
      </c>
      <c r="E22" s="9" t="s">
        <v>195</v>
      </c>
      <c r="F22" s="76">
        <f>Rollover!C22</f>
        <v>2021</v>
      </c>
      <c r="G22" s="10">
        <v>24.670999999999999</v>
      </c>
      <c r="H22" s="11">
        <v>17.416</v>
      </c>
      <c r="I22" s="11">
        <v>20.440000000000001</v>
      </c>
      <c r="J22" s="11">
        <v>495.28</v>
      </c>
      <c r="K22" s="12">
        <v>524.69200000000001</v>
      </c>
      <c r="L22" s="10">
        <v>88.155000000000001</v>
      </c>
      <c r="M22" s="11">
        <v>4.7229999999999999</v>
      </c>
      <c r="N22" s="11">
        <v>23.92</v>
      </c>
      <c r="O22" s="11">
        <v>7.7670000000000003</v>
      </c>
      <c r="P22" s="12">
        <v>1101.797</v>
      </c>
      <c r="Q22" s="24">
        <f t="shared" si="0"/>
        <v>4.7642811720888102E-9</v>
      </c>
      <c r="R22" s="6">
        <f t="shared" si="1"/>
        <v>2.2118598080949299E-2</v>
      </c>
      <c r="S22" s="6">
        <f t="shared" si="2"/>
        <v>6.8000113561323379E-3</v>
      </c>
      <c r="T22" s="25">
        <f t="shared" si="3"/>
        <v>8.9326036310255529E-4</v>
      </c>
      <c r="U22" s="24">
        <f t="shared" si="4"/>
        <v>2.9351519042188252E-5</v>
      </c>
      <c r="V22" s="25">
        <f t="shared" si="5"/>
        <v>5.1182524550038438E-3</v>
      </c>
      <c r="W22" s="24">
        <f t="shared" si="6"/>
        <v>0.03</v>
      </c>
      <c r="X22" s="6">
        <f t="shared" si="7"/>
        <v>5.0000000000000001E-3</v>
      </c>
      <c r="Y22" s="25">
        <f t="shared" si="8"/>
        <v>1.7999999999999999E-2</v>
      </c>
      <c r="Z22" s="26">
        <f t="shared" si="9"/>
        <v>0.2</v>
      </c>
      <c r="AA22" s="131">
        <f t="shared" si="10"/>
        <v>0.03</v>
      </c>
      <c r="AB22" s="27">
        <f t="shared" si="11"/>
        <v>0.12</v>
      </c>
      <c r="AC22" s="22">
        <f t="shared" si="12"/>
        <v>5</v>
      </c>
      <c r="AD22" s="107">
        <f t="shared" si="13"/>
        <v>5</v>
      </c>
      <c r="AE22" s="23">
        <f t="shared" si="14"/>
        <v>5</v>
      </c>
      <c r="AF22" s="13"/>
      <c r="AG22" s="15"/>
      <c r="AH22" s="15"/>
      <c r="AI22" s="15"/>
      <c r="AJ22" s="15"/>
      <c r="AK22" s="14"/>
      <c r="AL22" s="14"/>
      <c r="AM22" s="14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</row>
    <row r="23" spans="1:50" ht="13.4" customHeight="1">
      <c r="A23" s="74">
        <v>11271</v>
      </c>
      <c r="B23" s="130" t="s">
        <v>232</v>
      </c>
      <c r="C23" s="28" t="str">
        <f>Rollover!A23</f>
        <v>Chevrolet</v>
      </c>
      <c r="D23" s="44" t="str">
        <f>Rollover!B23</f>
        <v>Trailblazer SUV FWD (Later Release)</v>
      </c>
      <c r="E23" s="9" t="s">
        <v>92</v>
      </c>
      <c r="F23" s="76">
        <f>Rollover!C23</f>
        <v>2021</v>
      </c>
      <c r="G23" s="10">
        <v>90.795000000000002</v>
      </c>
      <c r="H23" s="11">
        <v>28.062000000000001</v>
      </c>
      <c r="I23" s="11">
        <v>34.384999999999998</v>
      </c>
      <c r="J23" s="11">
        <v>886.01700000000005</v>
      </c>
      <c r="K23" s="12">
        <v>2042.7360000000001</v>
      </c>
      <c r="L23" s="10">
        <v>185.41</v>
      </c>
      <c r="M23" s="11">
        <v>22.013000000000002</v>
      </c>
      <c r="N23" s="11">
        <v>40.75</v>
      </c>
      <c r="O23" s="11">
        <v>22.038</v>
      </c>
      <c r="P23" s="12">
        <v>2299.375</v>
      </c>
      <c r="Q23" s="24">
        <f t="shared" si="0"/>
        <v>3.4735786681506435E-5</v>
      </c>
      <c r="R23" s="6">
        <f t="shared" si="1"/>
        <v>5.6753934674754751E-2</v>
      </c>
      <c r="S23" s="6">
        <f t="shared" si="2"/>
        <v>1.5511115081119643E-2</v>
      </c>
      <c r="T23" s="25">
        <f t="shared" si="3"/>
        <v>4.7262281208529811E-3</v>
      </c>
      <c r="U23" s="24">
        <f t="shared" si="4"/>
        <v>1.2923543824272684E-3</v>
      </c>
      <c r="V23" s="25">
        <f t="shared" si="5"/>
        <v>1.5610352284136739E-2</v>
      </c>
      <c r="W23" s="24">
        <f t="shared" si="6"/>
        <v>7.5999999999999998E-2</v>
      </c>
      <c r="X23" s="6">
        <f t="shared" si="7"/>
        <v>1.7000000000000001E-2</v>
      </c>
      <c r="Y23" s="25">
        <f t="shared" si="8"/>
        <v>4.7E-2</v>
      </c>
      <c r="Z23" s="26">
        <f t="shared" si="9"/>
        <v>0.51</v>
      </c>
      <c r="AA23" s="131">
        <f t="shared" si="10"/>
        <v>0.11</v>
      </c>
      <c r="AB23" s="27">
        <f t="shared" si="11"/>
        <v>0.31</v>
      </c>
      <c r="AC23" s="22">
        <f t="shared" si="12"/>
        <v>5</v>
      </c>
      <c r="AD23" s="107">
        <f t="shared" si="13"/>
        <v>5</v>
      </c>
      <c r="AE23" s="23">
        <f t="shared" si="14"/>
        <v>5</v>
      </c>
      <c r="AF23" s="13"/>
      <c r="AG23" s="15"/>
      <c r="AH23" s="15"/>
      <c r="AI23" s="15"/>
      <c r="AJ23" s="15"/>
      <c r="AK23" s="14"/>
      <c r="AL23" s="14"/>
      <c r="AM23" s="14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</row>
    <row r="24" spans="1:50" ht="13.4" customHeight="1">
      <c r="A24" s="74">
        <v>11271</v>
      </c>
      <c r="B24" s="130" t="s">
        <v>232</v>
      </c>
      <c r="C24" s="28" t="str">
        <f>Rollover!A24</f>
        <v>Chevrolet</v>
      </c>
      <c r="D24" s="44" t="str">
        <f>Rollover!B24</f>
        <v>Trailblazer SUV AWD (Later Release)</v>
      </c>
      <c r="E24" s="9" t="s">
        <v>92</v>
      </c>
      <c r="F24" s="76">
        <f>Rollover!C24</f>
        <v>2021</v>
      </c>
      <c r="G24" s="10">
        <v>90.795000000000002</v>
      </c>
      <c r="H24" s="11">
        <v>28.062000000000001</v>
      </c>
      <c r="I24" s="11">
        <v>34.384999999999998</v>
      </c>
      <c r="J24" s="11">
        <v>886.01700000000005</v>
      </c>
      <c r="K24" s="12">
        <v>2042.7360000000001</v>
      </c>
      <c r="L24" s="10">
        <v>185.41</v>
      </c>
      <c r="M24" s="11">
        <v>22.013000000000002</v>
      </c>
      <c r="N24" s="11">
        <v>40.75</v>
      </c>
      <c r="O24" s="11">
        <v>22.038</v>
      </c>
      <c r="P24" s="12">
        <v>2299.375</v>
      </c>
      <c r="Q24" s="24">
        <f t="shared" si="0"/>
        <v>3.4735786681506435E-5</v>
      </c>
      <c r="R24" s="6">
        <f t="shared" si="1"/>
        <v>5.6753934674754751E-2</v>
      </c>
      <c r="S24" s="6">
        <f t="shared" si="2"/>
        <v>1.5511115081119643E-2</v>
      </c>
      <c r="T24" s="25">
        <f t="shared" si="3"/>
        <v>4.7262281208529811E-3</v>
      </c>
      <c r="U24" s="24">
        <f t="shared" si="4"/>
        <v>1.2923543824272684E-3</v>
      </c>
      <c r="V24" s="25">
        <f t="shared" si="5"/>
        <v>1.5610352284136739E-2</v>
      </c>
      <c r="W24" s="24">
        <f t="shared" si="6"/>
        <v>7.5999999999999998E-2</v>
      </c>
      <c r="X24" s="6">
        <f t="shared" si="7"/>
        <v>1.7000000000000001E-2</v>
      </c>
      <c r="Y24" s="25">
        <f t="shared" si="8"/>
        <v>4.7E-2</v>
      </c>
      <c r="Z24" s="26">
        <f t="shared" si="9"/>
        <v>0.51</v>
      </c>
      <c r="AA24" s="131">
        <f t="shared" si="10"/>
        <v>0.11</v>
      </c>
      <c r="AB24" s="27">
        <f t="shared" si="11"/>
        <v>0.31</v>
      </c>
      <c r="AC24" s="22">
        <f t="shared" si="12"/>
        <v>5</v>
      </c>
      <c r="AD24" s="107">
        <f t="shared" si="13"/>
        <v>5</v>
      </c>
      <c r="AE24" s="23">
        <f t="shared" si="14"/>
        <v>5</v>
      </c>
      <c r="AF24" s="13"/>
      <c r="AG24" s="15"/>
      <c r="AH24" s="15"/>
      <c r="AI24" s="15"/>
      <c r="AJ24" s="15"/>
      <c r="AK24" s="14"/>
      <c r="AL24" s="14"/>
      <c r="AM24" s="14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</row>
    <row r="25" spans="1:50">
      <c r="A25" s="74">
        <v>11271</v>
      </c>
      <c r="B25" s="130" t="s">
        <v>232</v>
      </c>
      <c r="C25" s="132" t="str">
        <f>Rollover!A25</f>
        <v>Buick</v>
      </c>
      <c r="D25" s="9" t="str">
        <f>Rollover!B25</f>
        <v>Encore GX SUV FWD</v>
      </c>
      <c r="E25" s="9" t="s">
        <v>92</v>
      </c>
      <c r="F25" s="76">
        <f>Rollover!C25</f>
        <v>2021</v>
      </c>
      <c r="G25" s="10">
        <v>90.795000000000002</v>
      </c>
      <c r="H25" s="11">
        <v>28.062000000000001</v>
      </c>
      <c r="I25" s="11">
        <v>34.384999999999998</v>
      </c>
      <c r="J25" s="11">
        <v>886.01700000000005</v>
      </c>
      <c r="K25" s="12">
        <v>2042.7360000000001</v>
      </c>
      <c r="L25" s="10">
        <v>185.41</v>
      </c>
      <c r="M25" s="11">
        <v>22.013000000000002</v>
      </c>
      <c r="N25" s="11">
        <v>40.75</v>
      </c>
      <c r="O25" s="11">
        <v>22.038</v>
      </c>
      <c r="P25" s="12">
        <v>2299.375</v>
      </c>
      <c r="Q25" s="24">
        <f t="shared" si="0"/>
        <v>3.4735786681506435E-5</v>
      </c>
      <c r="R25" s="6">
        <f t="shared" si="1"/>
        <v>5.6753934674754751E-2</v>
      </c>
      <c r="S25" s="6">
        <f t="shared" si="2"/>
        <v>1.5511115081119643E-2</v>
      </c>
      <c r="T25" s="25">
        <f t="shared" si="3"/>
        <v>4.7262281208529811E-3</v>
      </c>
      <c r="U25" s="24">
        <f t="shared" si="4"/>
        <v>1.2923543824272684E-3</v>
      </c>
      <c r="V25" s="25">
        <f t="shared" si="5"/>
        <v>1.5610352284136739E-2</v>
      </c>
      <c r="W25" s="24">
        <f t="shared" si="6"/>
        <v>7.5999999999999998E-2</v>
      </c>
      <c r="X25" s="6">
        <f t="shared" si="7"/>
        <v>1.7000000000000001E-2</v>
      </c>
      <c r="Y25" s="25">
        <f t="shared" si="8"/>
        <v>4.7E-2</v>
      </c>
      <c r="Z25" s="26">
        <f t="shared" si="9"/>
        <v>0.51</v>
      </c>
      <c r="AA25" s="131">
        <f t="shared" si="10"/>
        <v>0.11</v>
      </c>
      <c r="AB25" s="27">
        <f t="shared" si="11"/>
        <v>0.31</v>
      </c>
      <c r="AC25" s="22">
        <f t="shared" si="12"/>
        <v>5</v>
      </c>
      <c r="AD25" s="107">
        <f t="shared" si="13"/>
        <v>5</v>
      </c>
      <c r="AE25" s="23">
        <f t="shared" si="14"/>
        <v>5</v>
      </c>
      <c r="AF25" s="13"/>
      <c r="AG25" s="15"/>
      <c r="AH25" s="15"/>
      <c r="AI25" s="15"/>
      <c r="AJ25" s="15"/>
      <c r="AK25" s="14"/>
      <c r="AL25" s="14"/>
      <c r="AM25" s="14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</row>
    <row r="26" spans="1:50">
      <c r="A26" s="74">
        <v>11271</v>
      </c>
      <c r="B26" s="130" t="s">
        <v>232</v>
      </c>
      <c r="C26" s="132" t="str">
        <f>Rollover!A26</f>
        <v>Buick</v>
      </c>
      <c r="D26" s="9" t="str">
        <f>Rollover!B26</f>
        <v>Encore GX SUV AWD</v>
      </c>
      <c r="E26" s="9" t="s">
        <v>92</v>
      </c>
      <c r="F26" s="76">
        <f>Rollover!C26</f>
        <v>2021</v>
      </c>
      <c r="G26" s="10">
        <v>90.795000000000002</v>
      </c>
      <c r="H26" s="11">
        <v>28.062000000000001</v>
      </c>
      <c r="I26" s="11">
        <v>34.384999999999998</v>
      </c>
      <c r="J26" s="11">
        <v>886.01700000000005</v>
      </c>
      <c r="K26" s="12">
        <v>2042.7360000000001</v>
      </c>
      <c r="L26" s="10">
        <v>185.41</v>
      </c>
      <c r="M26" s="11">
        <v>22.013000000000002</v>
      </c>
      <c r="N26" s="11">
        <v>40.75</v>
      </c>
      <c r="O26" s="11">
        <v>22.038</v>
      </c>
      <c r="P26" s="12">
        <v>2299.375</v>
      </c>
      <c r="Q26" s="24">
        <f t="shared" ref="Q26:Q87" si="15">NORMDIST(LN(G26),7.45231,0.73998,1)</f>
        <v>3.4735786681506435E-5</v>
      </c>
      <c r="R26" s="6">
        <f t="shared" ref="R26:R87" si="16">1/(1+EXP(5.3895-0.0919*H26))</f>
        <v>5.6753934674754751E-2</v>
      </c>
      <c r="S26" s="6">
        <f t="shared" ref="S26:S87" si="17">1/(1+EXP(6.04044-0.002133*J26))</f>
        <v>1.5511115081119643E-2</v>
      </c>
      <c r="T26" s="25">
        <f t="shared" ref="T26:T87" si="18">1/(1+EXP(7.5969-0.0011*K26))</f>
        <v>4.7262281208529811E-3</v>
      </c>
      <c r="U26" s="24">
        <f t="shared" ref="U26:U87" si="19">NORMDIST(LN(L26),7.45231,0.73998,1)</f>
        <v>1.2923543824272684E-3</v>
      </c>
      <c r="V26" s="25">
        <f t="shared" ref="V26:V87" si="20">1/(1+EXP(6.3055-0.00094*P26))</f>
        <v>1.5610352284136739E-2</v>
      </c>
      <c r="W26" s="24">
        <f t="shared" ref="W26:W87" si="21">ROUND(1-(1-Q26)*(1-R26)*(1-S26)*(1-T26),3)</f>
        <v>7.5999999999999998E-2</v>
      </c>
      <c r="X26" s="6">
        <f t="shared" ref="X26:X87" si="22">IF(L26="N/A",L26,ROUND(1-(1-U26)*(1-V26),3))</f>
        <v>1.7000000000000001E-2</v>
      </c>
      <c r="Y26" s="25">
        <f t="shared" ref="Y26:Y87" si="23">ROUND(AVERAGE(W26:X26),3)</f>
        <v>4.7E-2</v>
      </c>
      <c r="Z26" s="26">
        <f t="shared" ref="Z26:Z87" si="24">ROUND(W26/0.15,2)</f>
        <v>0.51</v>
      </c>
      <c r="AA26" s="131">
        <f t="shared" ref="AA26:AA87" si="25">IF(L26="N/A", L26, ROUND(X26/0.15,2))</f>
        <v>0.11</v>
      </c>
      <c r="AB26" s="27">
        <f t="shared" ref="AB26:AB87" si="26">ROUND(Y26/0.15,2)</f>
        <v>0.31</v>
      </c>
      <c r="AC26" s="22">
        <f t="shared" ref="AC26:AC87" si="27">IF(Z26&lt;0.67,5,IF(Z26&lt;1,4,IF(Z26&lt;1.33,3,IF(Z26&lt;2.67,2,1))))</f>
        <v>5</v>
      </c>
      <c r="AD26" s="107">
        <f t="shared" ref="AD26:AD87" si="28">IF(L26="N/A",L26,IF(AA26&lt;0.67,5,IF(AA26&lt;1,4,IF(AA26&lt;1.33,3,IF(AA26&lt;2.67,2,1)))))</f>
        <v>5</v>
      </c>
      <c r="AE26" s="23">
        <f t="shared" ref="AE26:AE87" si="29">IF(AB26&lt;0.67,5,IF(AB26&lt;1,4,IF(AB26&lt;1.33,3,IF(AB26&lt;2.67,2,1))))</f>
        <v>5</v>
      </c>
      <c r="AF26" s="13"/>
      <c r="AG26" s="15"/>
      <c r="AH26" s="15"/>
      <c r="AI26" s="15"/>
      <c r="AJ26" s="15"/>
      <c r="AK26" s="14"/>
      <c r="AL26" s="14"/>
      <c r="AM26" s="14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</row>
    <row r="27" spans="1:50">
      <c r="A27" s="17">
        <v>10567</v>
      </c>
      <c r="B27" s="130" t="s">
        <v>198</v>
      </c>
      <c r="C27" s="28" t="str">
        <f>Rollover!A27</f>
        <v>Dodge</v>
      </c>
      <c r="D27" s="44" t="str">
        <f>Rollover!B27</f>
        <v>Durango SUV RWD</v>
      </c>
      <c r="E27" s="9" t="s">
        <v>92</v>
      </c>
      <c r="F27" s="76">
        <f>Rollover!C27</f>
        <v>2021</v>
      </c>
      <c r="G27" s="18">
        <v>46.110999999999997</v>
      </c>
      <c r="H27" s="19">
        <v>28.314</v>
      </c>
      <c r="I27" s="19">
        <v>25.994</v>
      </c>
      <c r="J27" s="19">
        <v>493.36900000000003</v>
      </c>
      <c r="K27" s="20">
        <v>1049.9110000000001</v>
      </c>
      <c r="L27" s="18">
        <v>50.095999999999997</v>
      </c>
      <c r="M27" s="19">
        <v>11.964</v>
      </c>
      <c r="N27" s="19">
        <v>34.396000000000001</v>
      </c>
      <c r="O27" s="19">
        <v>22.603999999999999</v>
      </c>
      <c r="P27" s="20">
        <v>1982.3989999999999</v>
      </c>
      <c r="Q27" s="24">
        <f t="shared" si="15"/>
        <v>4.9472590944309412E-7</v>
      </c>
      <c r="R27" s="6">
        <f t="shared" si="16"/>
        <v>5.8006494596344819E-2</v>
      </c>
      <c r="S27" s="6">
        <f t="shared" si="17"/>
        <v>6.7725371550224492E-3</v>
      </c>
      <c r="T27" s="25">
        <f t="shared" si="18"/>
        <v>1.5906860901615204E-3</v>
      </c>
      <c r="U27" s="24">
        <f t="shared" si="19"/>
        <v>8.6905694341778868E-7</v>
      </c>
      <c r="V27" s="25">
        <f t="shared" si="20"/>
        <v>1.163487725325971E-2</v>
      </c>
      <c r="W27" s="24">
        <f t="shared" si="21"/>
        <v>6.6000000000000003E-2</v>
      </c>
      <c r="X27" s="6">
        <f t="shared" si="22"/>
        <v>1.2E-2</v>
      </c>
      <c r="Y27" s="25">
        <f t="shared" si="23"/>
        <v>3.9E-2</v>
      </c>
      <c r="Z27" s="26">
        <f t="shared" si="24"/>
        <v>0.44</v>
      </c>
      <c r="AA27" s="131">
        <f t="shared" si="25"/>
        <v>0.08</v>
      </c>
      <c r="AB27" s="27">
        <f t="shared" si="26"/>
        <v>0.26</v>
      </c>
      <c r="AC27" s="22">
        <f t="shared" si="27"/>
        <v>5</v>
      </c>
      <c r="AD27" s="107">
        <f t="shared" si="28"/>
        <v>5</v>
      </c>
      <c r="AE27" s="23">
        <f t="shared" si="29"/>
        <v>5</v>
      </c>
      <c r="AF27" s="13"/>
      <c r="AG27" s="15"/>
      <c r="AH27" s="15"/>
      <c r="AI27" s="15"/>
      <c r="AJ27" s="15"/>
      <c r="AK27" s="14"/>
      <c r="AL27" s="14"/>
      <c r="AM27" s="14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</row>
    <row r="28" spans="1:50">
      <c r="A28" s="17">
        <v>10567</v>
      </c>
      <c r="B28" s="130" t="s">
        <v>198</v>
      </c>
      <c r="C28" s="28" t="str">
        <f>Rollover!A28</f>
        <v>Dodge</v>
      </c>
      <c r="D28" s="44" t="str">
        <f>Rollover!B28</f>
        <v>Durango SUV 4WD</v>
      </c>
      <c r="E28" s="9" t="s">
        <v>92</v>
      </c>
      <c r="F28" s="76">
        <f>Rollover!C28</f>
        <v>2021</v>
      </c>
      <c r="G28" s="18">
        <v>46.110999999999997</v>
      </c>
      <c r="H28" s="19">
        <v>28.314</v>
      </c>
      <c r="I28" s="19">
        <v>25.994</v>
      </c>
      <c r="J28" s="19">
        <v>493.36900000000003</v>
      </c>
      <c r="K28" s="20">
        <v>1049.9110000000001</v>
      </c>
      <c r="L28" s="18">
        <v>50.095999999999997</v>
      </c>
      <c r="M28" s="19">
        <v>11.964</v>
      </c>
      <c r="N28" s="19">
        <v>34.396000000000001</v>
      </c>
      <c r="O28" s="19">
        <v>22.603999999999999</v>
      </c>
      <c r="P28" s="20">
        <v>1982.3989999999999</v>
      </c>
      <c r="Q28" s="24">
        <f t="shared" si="15"/>
        <v>4.9472590944309412E-7</v>
      </c>
      <c r="R28" s="6">
        <f t="shared" si="16"/>
        <v>5.8006494596344819E-2</v>
      </c>
      <c r="S28" s="6">
        <f t="shared" si="17"/>
        <v>6.7725371550224492E-3</v>
      </c>
      <c r="T28" s="25">
        <f t="shared" si="18"/>
        <v>1.5906860901615204E-3</v>
      </c>
      <c r="U28" s="24">
        <f t="shared" si="19"/>
        <v>8.6905694341778868E-7</v>
      </c>
      <c r="V28" s="25">
        <f t="shared" si="20"/>
        <v>1.163487725325971E-2</v>
      </c>
      <c r="W28" s="24">
        <f t="shared" si="21"/>
        <v>6.6000000000000003E-2</v>
      </c>
      <c r="X28" s="6">
        <f t="shared" si="22"/>
        <v>1.2E-2</v>
      </c>
      <c r="Y28" s="25">
        <f t="shared" si="23"/>
        <v>3.9E-2</v>
      </c>
      <c r="Z28" s="26">
        <f t="shared" si="24"/>
        <v>0.44</v>
      </c>
      <c r="AA28" s="131">
        <f t="shared" si="25"/>
        <v>0.08</v>
      </c>
      <c r="AB28" s="27">
        <f t="shared" si="26"/>
        <v>0.26</v>
      </c>
      <c r="AC28" s="22">
        <f t="shared" si="27"/>
        <v>5</v>
      </c>
      <c r="AD28" s="107">
        <f t="shared" si="28"/>
        <v>5</v>
      </c>
      <c r="AE28" s="23">
        <f t="shared" si="29"/>
        <v>5</v>
      </c>
      <c r="AF28" s="13"/>
      <c r="AG28" s="15"/>
      <c r="AH28" s="15"/>
      <c r="AI28" s="15"/>
      <c r="AJ28" s="15"/>
      <c r="AK28" s="14"/>
      <c r="AL28" s="14"/>
      <c r="AM28" s="14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</row>
    <row r="29" spans="1:50">
      <c r="A29" s="74">
        <v>11397</v>
      </c>
      <c r="B29" s="74" t="s">
        <v>295</v>
      </c>
      <c r="C29" s="28" t="str">
        <f>Rollover!A29</f>
        <v xml:space="preserve">Ford </v>
      </c>
      <c r="D29" s="44" t="str">
        <f>Rollover!B29</f>
        <v>Bronco Sport SUV 4WD</v>
      </c>
      <c r="E29" s="9" t="s">
        <v>195</v>
      </c>
      <c r="F29" s="76">
        <f>Rollover!C29</f>
        <v>2021</v>
      </c>
      <c r="G29" s="10">
        <v>80.099000000000004</v>
      </c>
      <c r="H29" s="11">
        <v>21.556000000000001</v>
      </c>
      <c r="I29" s="11">
        <v>24.948</v>
      </c>
      <c r="J29" s="11">
        <v>882.45100000000002</v>
      </c>
      <c r="K29" s="12">
        <v>912.48599999999999</v>
      </c>
      <c r="L29" s="10">
        <v>144.28</v>
      </c>
      <c r="M29" s="11">
        <v>17.901</v>
      </c>
      <c r="N29" s="11">
        <v>32.636000000000003</v>
      </c>
      <c r="O29" s="11">
        <v>15.166</v>
      </c>
      <c r="P29" s="12">
        <v>3063.3449999999998</v>
      </c>
      <c r="Q29" s="24">
        <f t="shared" si="15"/>
        <v>1.680829860659694E-5</v>
      </c>
      <c r="R29" s="6">
        <f t="shared" si="16"/>
        <v>3.2030760583428936E-2</v>
      </c>
      <c r="S29" s="6">
        <f t="shared" si="17"/>
        <v>1.5395390279848766E-2</v>
      </c>
      <c r="T29" s="25">
        <f t="shared" si="18"/>
        <v>1.3678239490556008E-3</v>
      </c>
      <c r="U29" s="24">
        <f t="shared" si="19"/>
        <v>4.0087372380913534E-4</v>
      </c>
      <c r="V29" s="25">
        <f t="shared" si="20"/>
        <v>3.1494058761694206E-2</v>
      </c>
      <c r="W29" s="24">
        <f t="shared" si="21"/>
        <v>4.8000000000000001E-2</v>
      </c>
      <c r="X29" s="6">
        <f t="shared" si="22"/>
        <v>3.2000000000000001E-2</v>
      </c>
      <c r="Y29" s="25">
        <f t="shared" si="23"/>
        <v>0.04</v>
      </c>
      <c r="Z29" s="26">
        <f t="shared" si="24"/>
        <v>0.32</v>
      </c>
      <c r="AA29" s="131">
        <f t="shared" si="25"/>
        <v>0.21</v>
      </c>
      <c r="AB29" s="27">
        <f t="shared" si="26"/>
        <v>0.27</v>
      </c>
      <c r="AC29" s="22">
        <f t="shared" si="27"/>
        <v>5</v>
      </c>
      <c r="AD29" s="107">
        <f t="shared" si="28"/>
        <v>5</v>
      </c>
      <c r="AE29" s="23">
        <f t="shared" si="29"/>
        <v>5</v>
      </c>
      <c r="AF29" s="13"/>
      <c r="AG29" s="15"/>
      <c r="AH29" s="15"/>
      <c r="AI29" s="15"/>
      <c r="AJ29" s="15"/>
      <c r="AK29" s="14"/>
      <c r="AL29" s="14"/>
      <c r="AM29" s="14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</row>
    <row r="30" spans="1:50">
      <c r="A30" s="74">
        <v>11573</v>
      </c>
      <c r="B30" s="74" t="s">
        <v>314</v>
      </c>
      <c r="C30" s="28" t="str">
        <f>Rollover!A30</f>
        <v xml:space="preserve">Ford </v>
      </c>
      <c r="D30" s="44" t="str">
        <f>Rollover!B30</f>
        <v>F-150 Super Cab PU/EC 2WD</v>
      </c>
      <c r="E30" s="9" t="s">
        <v>92</v>
      </c>
      <c r="F30" s="76">
        <f>Rollover!C30</f>
        <v>2021</v>
      </c>
      <c r="G30" s="10">
        <v>30.725000000000001</v>
      </c>
      <c r="H30" s="11">
        <v>21.143000000000001</v>
      </c>
      <c r="I30" s="11">
        <v>22.454999999999998</v>
      </c>
      <c r="J30" s="11">
        <v>674.34699999999998</v>
      </c>
      <c r="K30" s="12">
        <v>631.42200000000003</v>
      </c>
      <c r="L30" s="10">
        <v>65.426000000000002</v>
      </c>
      <c r="M30" s="11">
        <v>6.8529999999999998</v>
      </c>
      <c r="N30" s="11">
        <v>17.071000000000002</v>
      </c>
      <c r="O30" s="11">
        <v>5.4550000000000001</v>
      </c>
      <c r="P30" s="12">
        <v>1327.125</v>
      </c>
      <c r="Q30" s="24">
        <f t="shared" si="15"/>
        <v>2.6290479699410586E-8</v>
      </c>
      <c r="R30" s="6">
        <f t="shared" si="16"/>
        <v>3.0874656129043977E-2</v>
      </c>
      <c r="S30" s="6">
        <f t="shared" si="17"/>
        <v>9.9315468006473638E-3</v>
      </c>
      <c r="T30" s="25">
        <f t="shared" si="18"/>
        <v>1.0044243083815268E-3</v>
      </c>
      <c r="U30" s="24">
        <f t="shared" si="19"/>
        <v>4.9141428892018981E-6</v>
      </c>
      <c r="V30" s="25">
        <f t="shared" si="20"/>
        <v>6.3180755482262633E-3</v>
      </c>
      <c r="W30" s="24">
        <f t="shared" si="21"/>
        <v>4.1000000000000002E-2</v>
      </c>
      <c r="X30" s="6">
        <f t="shared" si="22"/>
        <v>6.0000000000000001E-3</v>
      </c>
      <c r="Y30" s="25">
        <f t="shared" si="23"/>
        <v>2.4E-2</v>
      </c>
      <c r="Z30" s="26">
        <f t="shared" si="24"/>
        <v>0.27</v>
      </c>
      <c r="AA30" s="131">
        <f t="shared" si="25"/>
        <v>0.04</v>
      </c>
      <c r="AB30" s="27">
        <f t="shared" si="26"/>
        <v>0.16</v>
      </c>
      <c r="AC30" s="22">
        <f t="shared" si="27"/>
        <v>5</v>
      </c>
      <c r="AD30" s="107">
        <f t="shared" si="28"/>
        <v>5</v>
      </c>
      <c r="AE30" s="23">
        <f t="shared" si="29"/>
        <v>5</v>
      </c>
      <c r="AF30" s="13"/>
      <c r="AG30" s="15"/>
      <c r="AH30" s="15"/>
      <c r="AI30" s="15"/>
      <c r="AJ30" s="15"/>
      <c r="AK30" s="14"/>
      <c r="AL30" s="14"/>
      <c r="AM30" s="14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</row>
    <row r="31" spans="1:50">
      <c r="A31" s="74">
        <v>11573</v>
      </c>
      <c r="B31" s="74" t="s">
        <v>314</v>
      </c>
      <c r="C31" s="132" t="str">
        <f>Rollover!A31</f>
        <v xml:space="preserve">Ford </v>
      </c>
      <c r="D31" s="9" t="str">
        <f>Rollover!B31</f>
        <v>F-150 Super Cab PU/EC 4WD</v>
      </c>
      <c r="E31" s="9" t="s">
        <v>92</v>
      </c>
      <c r="F31" s="76">
        <f>Rollover!C31</f>
        <v>2021</v>
      </c>
      <c r="G31" s="10">
        <v>30.725000000000001</v>
      </c>
      <c r="H31" s="11">
        <v>21.143000000000001</v>
      </c>
      <c r="I31" s="11">
        <v>22.454999999999998</v>
      </c>
      <c r="J31" s="11">
        <v>674.34699999999998</v>
      </c>
      <c r="K31" s="12">
        <v>631.42200000000003</v>
      </c>
      <c r="L31" s="10">
        <v>65.426000000000002</v>
      </c>
      <c r="M31" s="11">
        <v>6.8529999999999998</v>
      </c>
      <c r="N31" s="11">
        <v>17.071000000000002</v>
      </c>
      <c r="O31" s="11">
        <v>5.4550000000000001</v>
      </c>
      <c r="P31" s="12">
        <v>1327.125</v>
      </c>
      <c r="Q31" s="24">
        <f t="shared" ref="Q31:Q44" si="30">NORMDIST(LN(G31),7.45231,0.73998,1)</f>
        <v>2.6290479699410586E-8</v>
      </c>
      <c r="R31" s="6">
        <f t="shared" ref="R31:R44" si="31">1/(1+EXP(5.3895-0.0919*H31))</f>
        <v>3.0874656129043977E-2</v>
      </c>
      <c r="S31" s="6">
        <f t="shared" ref="S31:S44" si="32">1/(1+EXP(6.04044-0.002133*J31))</f>
        <v>9.9315468006473638E-3</v>
      </c>
      <c r="T31" s="25">
        <f t="shared" ref="T31:T44" si="33">1/(1+EXP(7.5969-0.0011*K31))</f>
        <v>1.0044243083815268E-3</v>
      </c>
      <c r="U31" s="24">
        <f t="shared" ref="U31:U44" si="34">NORMDIST(LN(L31),7.45231,0.73998,1)</f>
        <v>4.9141428892018981E-6</v>
      </c>
      <c r="V31" s="25">
        <f t="shared" ref="V31:V44" si="35">1/(1+EXP(6.3055-0.00094*P31))</f>
        <v>6.3180755482262633E-3</v>
      </c>
      <c r="W31" s="24">
        <f t="shared" ref="W31:W44" si="36">ROUND(1-(1-Q31)*(1-R31)*(1-S31)*(1-T31),3)</f>
        <v>4.1000000000000002E-2</v>
      </c>
      <c r="X31" s="6">
        <f t="shared" ref="X31:X44" si="37">IF(L31="N/A",L31,ROUND(1-(1-U31)*(1-V31),3))</f>
        <v>6.0000000000000001E-3</v>
      </c>
      <c r="Y31" s="25">
        <f t="shared" ref="Y31:Y44" si="38">ROUND(AVERAGE(W31:X31),3)</f>
        <v>2.4E-2</v>
      </c>
      <c r="Z31" s="26">
        <f t="shared" ref="Z31:Z44" si="39">ROUND(W31/0.15,2)</f>
        <v>0.27</v>
      </c>
      <c r="AA31" s="131">
        <f t="shared" ref="AA31:AA44" si="40">IF(L31="N/A", L31, ROUND(X31/0.15,2))</f>
        <v>0.04</v>
      </c>
      <c r="AB31" s="27">
        <f t="shared" ref="AB31:AB44" si="41">ROUND(Y31/0.15,2)</f>
        <v>0.16</v>
      </c>
      <c r="AC31" s="22">
        <f t="shared" ref="AC31:AC44" si="42">IF(Z31&lt;0.67,5,IF(Z31&lt;1,4,IF(Z31&lt;1.33,3,IF(Z31&lt;2.67,2,1))))</f>
        <v>5</v>
      </c>
      <c r="AD31" s="107">
        <f t="shared" ref="AD31:AD44" si="43">IF(L31="N/A",L31,IF(AA31&lt;0.67,5,IF(AA31&lt;1,4,IF(AA31&lt;1.33,3,IF(AA31&lt;2.67,2,1)))))</f>
        <v>5</v>
      </c>
      <c r="AE31" s="23">
        <f t="shared" ref="AE31:AE44" si="44">IF(AB31&lt;0.67,5,IF(AB31&lt;1,4,IF(AB31&lt;1.33,3,IF(AB31&lt;2.67,2,1))))</f>
        <v>5</v>
      </c>
      <c r="AF31" s="13"/>
      <c r="AG31" s="15"/>
      <c r="AH31" s="15"/>
      <c r="AI31" s="15"/>
      <c r="AJ31" s="15"/>
      <c r="AK31" s="14"/>
      <c r="AL31" s="14"/>
      <c r="AM31" s="14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</row>
    <row r="32" spans="1:50">
      <c r="A32" s="74">
        <v>11573</v>
      </c>
      <c r="B32" s="130" t="s">
        <v>314</v>
      </c>
      <c r="C32" s="132" t="str">
        <f>Rollover!A32</f>
        <v xml:space="preserve">Ford </v>
      </c>
      <c r="D32" s="9" t="str">
        <f>Rollover!B32</f>
        <v>F-150 Regular Cab PU/RC 2WD</v>
      </c>
      <c r="E32" s="9" t="s">
        <v>92</v>
      </c>
      <c r="F32" s="76">
        <f>Rollover!C32</f>
        <v>2021</v>
      </c>
      <c r="G32" s="10">
        <v>30.725000000000001</v>
      </c>
      <c r="H32" s="11">
        <v>21.143000000000001</v>
      </c>
      <c r="I32" s="11">
        <v>22.454999999999998</v>
      </c>
      <c r="J32" s="11">
        <v>674.34699999999998</v>
      </c>
      <c r="K32" s="12">
        <v>631.42200000000003</v>
      </c>
      <c r="L32" s="10" t="s">
        <v>239</v>
      </c>
      <c r="M32" s="11"/>
      <c r="N32" s="11"/>
      <c r="O32" s="11"/>
      <c r="P32" s="12"/>
      <c r="Q32" s="24">
        <f t="shared" si="30"/>
        <v>2.6290479699410586E-8</v>
      </c>
      <c r="R32" s="6">
        <f t="shared" si="31"/>
        <v>3.0874656129043977E-2</v>
      </c>
      <c r="S32" s="6">
        <f t="shared" si="32"/>
        <v>9.9315468006473638E-3</v>
      </c>
      <c r="T32" s="25">
        <f t="shared" si="33"/>
        <v>1.0044243083815268E-3</v>
      </c>
      <c r="U32" s="24" t="e">
        <f t="shared" si="34"/>
        <v>#VALUE!</v>
      </c>
      <c r="V32" s="25">
        <f t="shared" si="35"/>
        <v>1.8229037773026034E-3</v>
      </c>
      <c r="W32" s="24">
        <f t="shared" si="36"/>
        <v>4.1000000000000002E-2</v>
      </c>
      <c r="X32" s="6" t="str">
        <f t="shared" si="37"/>
        <v>N/A</v>
      </c>
      <c r="Y32" s="25">
        <f t="shared" si="38"/>
        <v>4.1000000000000002E-2</v>
      </c>
      <c r="Z32" s="26">
        <f t="shared" si="39"/>
        <v>0.27</v>
      </c>
      <c r="AA32" s="131" t="str">
        <f t="shared" si="40"/>
        <v>N/A</v>
      </c>
      <c r="AB32" s="27">
        <f t="shared" si="41"/>
        <v>0.27</v>
      </c>
      <c r="AC32" s="22">
        <f t="shared" si="42"/>
        <v>5</v>
      </c>
      <c r="AD32" s="107" t="str">
        <f t="shared" si="43"/>
        <v>N/A</v>
      </c>
      <c r="AE32" s="23">
        <f t="shared" si="44"/>
        <v>5</v>
      </c>
      <c r="AF32" s="13"/>
      <c r="AG32" s="15"/>
      <c r="AH32" s="15"/>
      <c r="AI32" s="15"/>
      <c r="AJ32" s="15"/>
      <c r="AK32" s="14"/>
      <c r="AL32" s="14"/>
      <c r="AM32" s="14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</row>
    <row r="33" spans="1:50">
      <c r="A33" s="74">
        <v>11573</v>
      </c>
      <c r="B33" s="74" t="s">
        <v>314</v>
      </c>
      <c r="C33" s="132" t="str">
        <f>Rollover!A33</f>
        <v xml:space="preserve">Ford </v>
      </c>
      <c r="D33" s="9" t="str">
        <f>Rollover!B33</f>
        <v>F-150 Regular Cab PU/RC 4WD</v>
      </c>
      <c r="E33" s="9" t="s">
        <v>92</v>
      </c>
      <c r="F33" s="76">
        <f>Rollover!C33</f>
        <v>2021</v>
      </c>
      <c r="G33" s="10">
        <v>30.725000000000001</v>
      </c>
      <c r="H33" s="11">
        <v>21.143000000000001</v>
      </c>
      <c r="I33" s="11">
        <v>22.454999999999998</v>
      </c>
      <c r="J33" s="11">
        <v>674.34699999999998</v>
      </c>
      <c r="K33" s="12">
        <v>631.42200000000003</v>
      </c>
      <c r="L33" s="10" t="s">
        <v>239</v>
      </c>
      <c r="M33" s="11"/>
      <c r="N33" s="11"/>
      <c r="O33" s="11"/>
      <c r="P33" s="12"/>
      <c r="Q33" s="24">
        <f t="shared" si="30"/>
        <v>2.6290479699410586E-8</v>
      </c>
      <c r="R33" s="6">
        <f t="shared" si="31"/>
        <v>3.0874656129043977E-2</v>
      </c>
      <c r="S33" s="6">
        <f t="shared" si="32"/>
        <v>9.9315468006473638E-3</v>
      </c>
      <c r="T33" s="25">
        <f t="shared" si="33"/>
        <v>1.0044243083815268E-3</v>
      </c>
      <c r="U33" s="24" t="e">
        <f t="shared" si="34"/>
        <v>#VALUE!</v>
      </c>
      <c r="V33" s="25">
        <f t="shared" si="35"/>
        <v>1.8229037773026034E-3</v>
      </c>
      <c r="W33" s="24">
        <f t="shared" si="36"/>
        <v>4.1000000000000002E-2</v>
      </c>
      <c r="X33" s="6" t="str">
        <f t="shared" si="37"/>
        <v>N/A</v>
      </c>
      <c r="Y33" s="25">
        <f t="shared" si="38"/>
        <v>4.1000000000000002E-2</v>
      </c>
      <c r="Z33" s="26">
        <f t="shared" si="39"/>
        <v>0.27</v>
      </c>
      <c r="AA33" s="131" t="str">
        <f t="shared" si="40"/>
        <v>N/A</v>
      </c>
      <c r="AB33" s="27">
        <f t="shared" si="41"/>
        <v>0.27</v>
      </c>
      <c r="AC33" s="22">
        <f t="shared" si="42"/>
        <v>5</v>
      </c>
      <c r="AD33" s="107" t="str">
        <f t="shared" si="43"/>
        <v>N/A</v>
      </c>
      <c r="AE33" s="23">
        <f t="shared" si="44"/>
        <v>5</v>
      </c>
      <c r="AF33" s="13"/>
      <c r="AG33" s="15"/>
      <c r="AH33" s="15"/>
      <c r="AI33" s="15"/>
      <c r="AJ33" s="15"/>
      <c r="AK33" s="14"/>
      <c r="AL33" s="14"/>
      <c r="AM33" s="14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</row>
    <row r="34" spans="1:50">
      <c r="A34" s="74">
        <v>11599</v>
      </c>
      <c r="B34" s="74" t="s">
        <v>342</v>
      </c>
      <c r="C34" s="28" t="str">
        <f>Rollover!A34</f>
        <v xml:space="preserve">Ford </v>
      </c>
      <c r="D34" s="44" t="str">
        <f>Rollover!B34</f>
        <v>F-150 Super Crew PU/CC 2WD</v>
      </c>
      <c r="E34" s="9" t="s">
        <v>92</v>
      </c>
      <c r="F34" s="76">
        <f>Rollover!C34</f>
        <v>2021</v>
      </c>
      <c r="G34" s="10">
        <v>24.225999999999999</v>
      </c>
      <c r="H34" s="11">
        <v>18.442</v>
      </c>
      <c r="I34" s="11">
        <v>20.611000000000001</v>
      </c>
      <c r="J34" s="11">
        <v>464.74900000000002</v>
      </c>
      <c r="K34" s="12">
        <v>668.05</v>
      </c>
      <c r="L34" s="10">
        <v>21.26</v>
      </c>
      <c r="M34" s="11">
        <v>6.5030000000000001</v>
      </c>
      <c r="N34" s="11">
        <v>18.776</v>
      </c>
      <c r="O34" s="11">
        <v>7.63</v>
      </c>
      <c r="P34" s="12">
        <v>1334.7139999999999</v>
      </c>
      <c r="Q34" s="24">
        <f t="shared" si="30"/>
        <v>4.1190711712716243E-9</v>
      </c>
      <c r="R34" s="6">
        <f t="shared" si="31"/>
        <v>2.4252593215630776E-2</v>
      </c>
      <c r="S34" s="6">
        <f t="shared" si="32"/>
        <v>6.3740207691464941E-3</v>
      </c>
      <c r="T34" s="25">
        <f t="shared" si="33"/>
        <v>1.045676511485982E-3</v>
      </c>
      <c r="U34" s="24">
        <f t="shared" si="34"/>
        <v>1.4250936186794211E-9</v>
      </c>
      <c r="V34" s="25">
        <f t="shared" si="35"/>
        <v>6.3630198815531553E-3</v>
      </c>
      <c r="W34" s="24">
        <f t="shared" si="36"/>
        <v>3.1E-2</v>
      </c>
      <c r="X34" s="6">
        <f t="shared" si="37"/>
        <v>6.0000000000000001E-3</v>
      </c>
      <c r="Y34" s="25">
        <f t="shared" si="38"/>
        <v>1.9E-2</v>
      </c>
      <c r="Z34" s="26">
        <f t="shared" si="39"/>
        <v>0.21</v>
      </c>
      <c r="AA34" s="131">
        <f t="shared" si="40"/>
        <v>0.04</v>
      </c>
      <c r="AB34" s="27">
        <f t="shared" si="41"/>
        <v>0.13</v>
      </c>
      <c r="AC34" s="22">
        <f t="shared" si="42"/>
        <v>5</v>
      </c>
      <c r="AD34" s="107">
        <f t="shared" si="43"/>
        <v>5</v>
      </c>
      <c r="AE34" s="23">
        <f t="shared" si="44"/>
        <v>5</v>
      </c>
      <c r="AF34" s="13"/>
      <c r="AG34" s="15"/>
      <c r="AH34" s="15"/>
      <c r="AI34" s="15"/>
      <c r="AJ34" s="15"/>
      <c r="AK34" s="14"/>
      <c r="AL34" s="14"/>
      <c r="AM34" s="14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</row>
    <row r="35" spans="1:50" ht="13.4" customHeight="1">
      <c r="A35" s="74">
        <v>11599</v>
      </c>
      <c r="B35" s="74" t="s">
        <v>342</v>
      </c>
      <c r="C35" s="132" t="str">
        <f>Rollover!A35</f>
        <v xml:space="preserve">Ford </v>
      </c>
      <c r="D35" s="9" t="str">
        <f>Rollover!B35</f>
        <v>F-150 Super Crew PU/CC 4WD</v>
      </c>
      <c r="E35" s="9" t="s">
        <v>92</v>
      </c>
      <c r="F35" s="76">
        <f>Rollover!C35</f>
        <v>2021</v>
      </c>
      <c r="G35" s="10">
        <v>24.225999999999999</v>
      </c>
      <c r="H35" s="11">
        <v>18.442</v>
      </c>
      <c r="I35" s="11">
        <v>20.611000000000001</v>
      </c>
      <c r="J35" s="11">
        <v>464.74900000000002</v>
      </c>
      <c r="K35" s="12">
        <v>668.05</v>
      </c>
      <c r="L35" s="10">
        <v>21.26</v>
      </c>
      <c r="M35" s="11">
        <v>6.5030000000000001</v>
      </c>
      <c r="N35" s="11">
        <v>18.776</v>
      </c>
      <c r="O35" s="11">
        <v>7.63</v>
      </c>
      <c r="P35" s="12">
        <v>1334.7139999999999</v>
      </c>
      <c r="Q35" s="24">
        <f t="shared" si="30"/>
        <v>4.1190711712716243E-9</v>
      </c>
      <c r="R35" s="6">
        <f t="shared" si="31"/>
        <v>2.4252593215630776E-2</v>
      </c>
      <c r="S35" s="6">
        <f t="shared" si="32"/>
        <v>6.3740207691464941E-3</v>
      </c>
      <c r="T35" s="25">
        <f t="shared" si="33"/>
        <v>1.045676511485982E-3</v>
      </c>
      <c r="U35" s="24">
        <f t="shared" si="34"/>
        <v>1.4250936186794211E-9</v>
      </c>
      <c r="V35" s="25">
        <f t="shared" si="35"/>
        <v>6.3630198815531553E-3</v>
      </c>
      <c r="W35" s="24">
        <f t="shared" si="36"/>
        <v>3.1E-2</v>
      </c>
      <c r="X35" s="6">
        <f t="shared" si="37"/>
        <v>6.0000000000000001E-3</v>
      </c>
      <c r="Y35" s="25">
        <f t="shared" si="38"/>
        <v>1.9E-2</v>
      </c>
      <c r="Z35" s="26">
        <f t="shared" si="39"/>
        <v>0.21</v>
      </c>
      <c r="AA35" s="131">
        <f t="shared" si="40"/>
        <v>0.04</v>
      </c>
      <c r="AB35" s="27">
        <f t="shared" si="41"/>
        <v>0.13</v>
      </c>
      <c r="AC35" s="22">
        <f t="shared" si="42"/>
        <v>5</v>
      </c>
      <c r="AD35" s="107">
        <f t="shared" si="43"/>
        <v>5</v>
      </c>
      <c r="AE35" s="23">
        <f t="shared" si="44"/>
        <v>5</v>
      </c>
      <c r="AF35" s="13"/>
      <c r="AG35" s="15"/>
      <c r="AH35" s="15"/>
      <c r="AI35" s="15"/>
      <c r="AJ35" s="15"/>
      <c r="AK35" s="14"/>
      <c r="AL35" s="14"/>
      <c r="AM35" s="14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</row>
    <row r="36" spans="1:50" ht="13.4" customHeight="1">
      <c r="A36" s="74"/>
      <c r="B36" s="74"/>
      <c r="C36" s="132" t="str">
        <f>Rollover!A36</f>
        <v xml:space="preserve">Ford </v>
      </c>
      <c r="D36" s="9" t="str">
        <f>Rollover!B36</f>
        <v>F-150 Super Cab Diesel PU/EC 2WD</v>
      </c>
      <c r="E36" s="9"/>
      <c r="F36" s="76">
        <f>Rollover!C36</f>
        <v>2021</v>
      </c>
      <c r="G36" s="10"/>
      <c r="H36" s="11"/>
      <c r="I36" s="11"/>
      <c r="J36" s="11"/>
      <c r="K36" s="12"/>
      <c r="L36" s="10"/>
      <c r="M36" s="11"/>
      <c r="N36" s="11"/>
      <c r="O36" s="11"/>
      <c r="P36" s="12"/>
      <c r="Q36" s="24" t="e">
        <f t="shared" si="30"/>
        <v>#NUM!</v>
      </c>
      <c r="R36" s="6">
        <f t="shared" si="31"/>
        <v>4.5435171224880964E-3</v>
      </c>
      <c r="S36" s="6">
        <f t="shared" si="32"/>
        <v>2.3748578822706131E-3</v>
      </c>
      <c r="T36" s="25">
        <f t="shared" si="33"/>
        <v>5.0175335722563109E-4</v>
      </c>
      <c r="U36" s="24" t="e">
        <f t="shared" si="34"/>
        <v>#NUM!</v>
      </c>
      <c r="V36" s="25">
        <f t="shared" si="35"/>
        <v>1.8229037773026034E-3</v>
      </c>
      <c r="W36" s="24" t="e">
        <f t="shared" si="36"/>
        <v>#NUM!</v>
      </c>
      <c r="X36" s="6" t="e">
        <f t="shared" si="37"/>
        <v>#NUM!</v>
      </c>
      <c r="Y36" s="25" t="e">
        <f t="shared" si="38"/>
        <v>#NUM!</v>
      </c>
      <c r="Z36" s="26" t="e">
        <f t="shared" si="39"/>
        <v>#NUM!</v>
      </c>
      <c r="AA36" s="131" t="e">
        <f t="shared" si="40"/>
        <v>#NUM!</v>
      </c>
      <c r="AB36" s="27" t="e">
        <f t="shared" si="41"/>
        <v>#NUM!</v>
      </c>
      <c r="AC36" s="22" t="e">
        <f t="shared" si="42"/>
        <v>#NUM!</v>
      </c>
      <c r="AD36" s="107" t="e">
        <f t="shared" si="43"/>
        <v>#NUM!</v>
      </c>
      <c r="AE36" s="23" t="e">
        <f t="shared" si="44"/>
        <v>#NUM!</v>
      </c>
      <c r="AF36" s="13"/>
      <c r="AG36" s="15"/>
      <c r="AH36" s="15"/>
      <c r="AI36" s="15"/>
      <c r="AJ36" s="15"/>
      <c r="AK36" s="14"/>
      <c r="AL36" s="14"/>
      <c r="AM36" s="14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</row>
    <row r="37" spans="1:50">
      <c r="A37" s="74"/>
      <c r="B37" s="74"/>
      <c r="C37" s="132" t="str">
        <f>Rollover!A37</f>
        <v xml:space="preserve">Ford </v>
      </c>
      <c r="D37" s="9" t="str">
        <f>Rollover!B37</f>
        <v>F-150 Super Cab DieselPU/EC 4WD</v>
      </c>
      <c r="E37" s="9"/>
      <c r="F37" s="76">
        <f>Rollover!C37</f>
        <v>2021</v>
      </c>
      <c r="G37" s="10"/>
      <c r="H37" s="11"/>
      <c r="I37" s="11"/>
      <c r="J37" s="11"/>
      <c r="K37" s="12"/>
      <c r="L37" s="10"/>
      <c r="M37" s="11"/>
      <c r="N37" s="11"/>
      <c r="O37" s="11"/>
      <c r="P37" s="12"/>
      <c r="Q37" s="24" t="e">
        <f t="shared" si="30"/>
        <v>#NUM!</v>
      </c>
      <c r="R37" s="6">
        <f t="shared" si="31"/>
        <v>4.5435171224880964E-3</v>
      </c>
      <c r="S37" s="6">
        <f t="shared" si="32"/>
        <v>2.3748578822706131E-3</v>
      </c>
      <c r="T37" s="25">
        <f t="shared" si="33"/>
        <v>5.0175335722563109E-4</v>
      </c>
      <c r="U37" s="24" t="e">
        <f t="shared" si="34"/>
        <v>#NUM!</v>
      </c>
      <c r="V37" s="25">
        <f t="shared" si="35"/>
        <v>1.8229037773026034E-3</v>
      </c>
      <c r="W37" s="24" t="e">
        <f t="shared" si="36"/>
        <v>#NUM!</v>
      </c>
      <c r="X37" s="6" t="e">
        <f t="shared" si="37"/>
        <v>#NUM!</v>
      </c>
      <c r="Y37" s="25" t="e">
        <f t="shared" si="38"/>
        <v>#NUM!</v>
      </c>
      <c r="Z37" s="26" t="e">
        <f t="shared" si="39"/>
        <v>#NUM!</v>
      </c>
      <c r="AA37" s="131" t="e">
        <f t="shared" si="40"/>
        <v>#NUM!</v>
      </c>
      <c r="AB37" s="27" t="e">
        <f t="shared" si="41"/>
        <v>#NUM!</v>
      </c>
      <c r="AC37" s="22" t="e">
        <f t="shared" si="42"/>
        <v>#NUM!</v>
      </c>
      <c r="AD37" s="107" t="e">
        <f t="shared" si="43"/>
        <v>#NUM!</v>
      </c>
      <c r="AE37" s="23" t="e">
        <f t="shared" si="44"/>
        <v>#NUM!</v>
      </c>
      <c r="AF37" s="13"/>
      <c r="AG37" s="15"/>
      <c r="AH37" s="15"/>
      <c r="AI37" s="15"/>
      <c r="AJ37" s="15"/>
      <c r="AK37" s="14"/>
      <c r="AL37" s="14"/>
      <c r="AM37" s="14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</row>
    <row r="38" spans="1:50" ht="13.4" customHeight="1">
      <c r="A38" s="74"/>
      <c r="B38" s="74"/>
      <c r="C38" s="132" t="str">
        <f>Rollover!A38</f>
        <v xml:space="preserve">Ford </v>
      </c>
      <c r="D38" s="9" t="str">
        <f>Rollover!B38</f>
        <v>F-150 Super Crew Diesel PU/CC 2WD</v>
      </c>
      <c r="E38" s="9"/>
      <c r="F38" s="76">
        <f>Rollover!C38</f>
        <v>2021</v>
      </c>
      <c r="G38" s="10"/>
      <c r="H38" s="11"/>
      <c r="I38" s="11"/>
      <c r="J38" s="11"/>
      <c r="K38" s="12"/>
      <c r="L38" s="10"/>
      <c r="M38" s="11"/>
      <c r="N38" s="11"/>
      <c r="O38" s="11"/>
      <c r="P38" s="12"/>
      <c r="Q38" s="24" t="e">
        <f t="shared" si="30"/>
        <v>#NUM!</v>
      </c>
      <c r="R38" s="6">
        <f t="shared" si="31"/>
        <v>4.5435171224880964E-3</v>
      </c>
      <c r="S38" s="6">
        <f t="shared" si="32"/>
        <v>2.3748578822706131E-3</v>
      </c>
      <c r="T38" s="25">
        <f t="shared" si="33"/>
        <v>5.0175335722563109E-4</v>
      </c>
      <c r="U38" s="24" t="e">
        <f t="shared" si="34"/>
        <v>#NUM!</v>
      </c>
      <c r="V38" s="25">
        <f t="shared" si="35"/>
        <v>1.8229037773026034E-3</v>
      </c>
      <c r="W38" s="24" t="e">
        <f t="shared" si="36"/>
        <v>#NUM!</v>
      </c>
      <c r="X38" s="6" t="e">
        <f t="shared" si="37"/>
        <v>#NUM!</v>
      </c>
      <c r="Y38" s="25" t="e">
        <f t="shared" si="38"/>
        <v>#NUM!</v>
      </c>
      <c r="Z38" s="26" t="e">
        <f t="shared" si="39"/>
        <v>#NUM!</v>
      </c>
      <c r="AA38" s="131" t="e">
        <f t="shared" si="40"/>
        <v>#NUM!</v>
      </c>
      <c r="AB38" s="27" t="e">
        <f t="shared" si="41"/>
        <v>#NUM!</v>
      </c>
      <c r="AC38" s="22" t="e">
        <f t="shared" si="42"/>
        <v>#NUM!</v>
      </c>
      <c r="AD38" s="107" t="e">
        <f t="shared" si="43"/>
        <v>#NUM!</v>
      </c>
      <c r="AE38" s="23" t="e">
        <f t="shared" si="44"/>
        <v>#NUM!</v>
      </c>
      <c r="AF38" s="13"/>
      <c r="AG38" s="15"/>
      <c r="AH38" s="15"/>
      <c r="AI38" s="15"/>
      <c r="AJ38" s="15"/>
      <c r="AK38" s="14"/>
      <c r="AL38" s="14"/>
      <c r="AM38" s="14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</row>
    <row r="39" spans="1:50" ht="13.4" customHeight="1">
      <c r="A39" s="74"/>
      <c r="B39" s="74"/>
      <c r="C39" s="132" t="str">
        <f>Rollover!A39</f>
        <v xml:space="preserve">Ford </v>
      </c>
      <c r="D39" s="9" t="str">
        <f>Rollover!B39</f>
        <v>F-150 Super Crew Diesel PU/CC 4WD</v>
      </c>
      <c r="E39" s="9"/>
      <c r="F39" s="76">
        <f>Rollover!C39</f>
        <v>2021</v>
      </c>
      <c r="G39" s="10"/>
      <c r="H39" s="11"/>
      <c r="I39" s="11"/>
      <c r="J39" s="11"/>
      <c r="K39" s="12"/>
      <c r="L39" s="10"/>
      <c r="M39" s="11"/>
      <c r="N39" s="11"/>
      <c r="O39" s="11"/>
      <c r="P39" s="12"/>
      <c r="Q39" s="24" t="e">
        <f t="shared" si="30"/>
        <v>#NUM!</v>
      </c>
      <c r="R39" s="6">
        <f t="shared" si="31"/>
        <v>4.5435171224880964E-3</v>
      </c>
      <c r="S39" s="6">
        <f t="shared" si="32"/>
        <v>2.3748578822706131E-3</v>
      </c>
      <c r="T39" s="25">
        <f t="shared" si="33"/>
        <v>5.0175335722563109E-4</v>
      </c>
      <c r="U39" s="24" t="e">
        <f t="shared" si="34"/>
        <v>#NUM!</v>
      </c>
      <c r="V39" s="25">
        <f t="shared" si="35"/>
        <v>1.8229037773026034E-3</v>
      </c>
      <c r="W39" s="24" t="e">
        <f t="shared" si="36"/>
        <v>#NUM!</v>
      </c>
      <c r="X39" s="6" t="e">
        <f t="shared" si="37"/>
        <v>#NUM!</v>
      </c>
      <c r="Y39" s="25" t="e">
        <f t="shared" si="38"/>
        <v>#NUM!</v>
      </c>
      <c r="Z39" s="26" t="e">
        <f t="shared" si="39"/>
        <v>#NUM!</v>
      </c>
      <c r="AA39" s="131" t="e">
        <f t="shared" si="40"/>
        <v>#NUM!</v>
      </c>
      <c r="AB39" s="27" t="e">
        <f t="shared" si="41"/>
        <v>#NUM!</v>
      </c>
      <c r="AC39" s="22" t="e">
        <f t="shared" si="42"/>
        <v>#NUM!</v>
      </c>
      <c r="AD39" s="107" t="e">
        <f t="shared" si="43"/>
        <v>#NUM!</v>
      </c>
      <c r="AE39" s="23" t="e">
        <f t="shared" si="44"/>
        <v>#NUM!</v>
      </c>
      <c r="AF39" s="13"/>
      <c r="AG39" s="15"/>
      <c r="AH39" s="15"/>
      <c r="AI39" s="15"/>
      <c r="AJ39" s="15"/>
      <c r="AK39" s="14"/>
      <c r="AL39" s="14"/>
      <c r="AM39" s="14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</row>
    <row r="40" spans="1:50" ht="13.4" customHeight="1">
      <c r="A40" s="74">
        <v>11587</v>
      </c>
      <c r="B40" s="74" t="s">
        <v>328</v>
      </c>
      <c r="C40" s="28" t="str">
        <f>Rollover!A40</f>
        <v xml:space="preserve">Ford </v>
      </c>
      <c r="D40" s="44" t="str">
        <f>Rollover!B40</f>
        <v>F-250 Crew Cab PU/CC 2WD</v>
      </c>
      <c r="E40" s="9" t="s">
        <v>197</v>
      </c>
      <c r="F40" s="76">
        <f>Rollover!C40</f>
        <v>2021</v>
      </c>
      <c r="G40" s="10">
        <v>12.368</v>
      </c>
      <c r="H40" s="11">
        <v>15.085000000000001</v>
      </c>
      <c r="I40" s="11">
        <v>17.695</v>
      </c>
      <c r="J40" s="11">
        <v>430.101</v>
      </c>
      <c r="K40" s="12">
        <v>481.11799999999999</v>
      </c>
      <c r="L40" s="10">
        <v>52.069000000000003</v>
      </c>
      <c r="M40" s="11">
        <v>1.667</v>
      </c>
      <c r="N40" s="11">
        <v>14.317</v>
      </c>
      <c r="O40" s="11">
        <v>0.48499999999999999</v>
      </c>
      <c r="P40" s="12">
        <v>458.13099999999997</v>
      </c>
      <c r="Q40" s="24">
        <f t="shared" si="30"/>
        <v>1.261110900629495E-11</v>
      </c>
      <c r="R40" s="6">
        <f t="shared" si="31"/>
        <v>1.7929978892555338E-2</v>
      </c>
      <c r="S40" s="6">
        <f t="shared" si="32"/>
        <v>5.9226292148932096E-3</v>
      </c>
      <c r="T40" s="25">
        <f t="shared" si="33"/>
        <v>8.5149063738328829E-4</v>
      </c>
      <c r="U40" s="24">
        <f t="shared" si="34"/>
        <v>1.1253311129670974E-6</v>
      </c>
      <c r="V40" s="25">
        <f t="shared" si="35"/>
        <v>2.8013267973011425E-3</v>
      </c>
      <c r="W40" s="24">
        <f t="shared" si="36"/>
        <v>2.5000000000000001E-2</v>
      </c>
      <c r="X40" s="6">
        <f t="shared" si="37"/>
        <v>3.0000000000000001E-3</v>
      </c>
      <c r="Y40" s="25">
        <f t="shared" si="38"/>
        <v>1.4E-2</v>
      </c>
      <c r="Z40" s="26">
        <f t="shared" si="39"/>
        <v>0.17</v>
      </c>
      <c r="AA40" s="131">
        <f t="shared" si="40"/>
        <v>0.02</v>
      </c>
      <c r="AB40" s="27">
        <f t="shared" si="41"/>
        <v>0.09</v>
      </c>
      <c r="AC40" s="22">
        <f t="shared" si="42"/>
        <v>5</v>
      </c>
      <c r="AD40" s="107">
        <f t="shared" si="43"/>
        <v>5</v>
      </c>
      <c r="AE40" s="23">
        <f t="shared" si="44"/>
        <v>5</v>
      </c>
      <c r="AF40" s="13"/>
      <c r="AG40" s="15"/>
      <c r="AH40" s="15"/>
      <c r="AI40" s="15"/>
      <c r="AJ40" s="15"/>
      <c r="AK40" s="14"/>
      <c r="AL40" s="14"/>
      <c r="AM40" s="14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</row>
    <row r="41" spans="1:50" ht="13.4" customHeight="1">
      <c r="A41" s="74">
        <v>11587</v>
      </c>
      <c r="B41" s="74" t="s">
        <v>328</v>
      </c>
      <c r="C41" s="132" t="str">
        <f>Rollover!A41</f>
        <v xml:space="preserve">Ford </v>
      </c>
      <c r="D41" s="9" t="str">
        <f>Rollover!B41</f>
        <v>F-250 Crew Cab PU/CC 4WD</v>
      </c>
      <c r="E41" s="9" t="s">
        <v>197</v>
      </c>
      <c r="F41" s="76">
        <f>Rollover!C41</f>
        <v>2021</v>
      </c>
      <c r="G41" s="10">
        <v>12.368</v>
      </c>
      <c r="H41" s="11">
        <v>15.085000000000001</v>
      </c>
      <c r="I41" s="11">
        <v>17.695</v>
      </c>
      <c r="J41" s="11">
        <v>430.101</v>
      </c>
      <c r="K41" s="12">
        <v>481.11799999999999</v>
      </c>
      <c r="L41" s="10">
        <v>52.069000000000003</v>
      </c>
      <c r="M41" s="11">
        <v>1.667</v>
      </c>
      <c r="N41" s="11">
        <v>14.317</v>
      </c>
      <c r="O41" s="11">
        <v>0.48499999999999999</v>
      </c>
      <c r="P41" s="12">
        <v>458.13099999999997</v>
      </c>
      <c r="Q41" s="24">
        <f t="shared" si="30"/>
        <v>1.261110900629495E-11</v>
      </c>
      <c r="R41" s="6">
        <f t="shared" si="31"/>
        <v>1.7929978892555338E-2</v>
      </c>
      <c r="S41" s="6">
        <f t="shared" si="32"/>
        <v>5.9226292148932096E-3</v>
      </c>
      <c r="T41" s="25">
        <f t="shared" si="33"/>
        <v>8.5149063738328829E-4</v>
      </c>
      <c r="U41" s="24">
        <f t="shared" si="34"/>
        <v>1.1253311129670974E-6</v>
      </c>
      <c r="V41" s="25">
        <f t="shared" si="35"/>
        <v>2.8013267973011425E-3</v>
      </c>
      <c r="W41" s="24">
        <f t="shared" si="36"/>
        <v>2.5000000000000001E-2</v>
      </c>
      <c r="X41" s="6">
        <f t="shared" si="37"/>
        <v>3.0000000000000001E-3</v>
      </c>
      <c r="Y41" s="25">
        <f t="shared" si="38"/>
        <v>1.4E-2</v>
      </c>
      <c r="Z41" s="26">
        <f t="shared" si="39"/>
        <v>0.17</v>
      </c>
      <c r="AA41" s="131">
        <f t="shared" si="40"/>
        <v>0.02</v>
      </c>
      <c r="AB41" s="27">
        <f t="shared" si="41"/>
        <v>0.09</v>
      </c>
      <c r="AC41" s="22">
        <f t="shared" si="42"/>
        <v>5</v>
      </c>
      <c r="AD41" s="107">
        <f t="shared" si="43"/>
        <v>5</v>
      </c>
      <c r="AE41" s="23">
        <f t="shared" si="44"/>
        <v>5</v>
      </c>
      <c r="AF41" s="13"/>
      <c r="AG41" s="15"/>
      <c r="AH41" s="15"/>
      <c r="AI41" s="15"/>
      <c r="AJ41" s="15"/>
      <c r="AK41" s="14"/>
      <c r="AL41" s="14"/>
      <c r="AM41" s="14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</row>
    <row r="42" spans="1:50" ht="13.4" customHeight="1">
      <c r="A42" s="74">
        <v>11587</v>
      </c>
      <c r="B42" s="74" t="s">
        <v>328</v>
      </c>
      <c r="C42" s="132" t="str">
        <f>Rollover!A42</f>
        <v xml:space="preserve">Ford </v>
      </c>
      <c r="D42" s="9" t="str">
        <f>Rollover!B42</f>
        <v>F-250 Tremor Crew Cab PU/CC 4WD</v>
      </c>
      <c r="E42" s="9" t="s">
        <v>197</v>
      </c>
      <c r="F42" s="76">
        <f>Rollover!C42</f>
        <v>2021</v>
      </c>
      <c r="G42" s="10">
        <v>12.368</v>
      </c>
      <c r="H42" s="11">
        <v>15.085000000000001</v>
      </c>
      <c r="I42" s="11">
        <v>17.695</v>
      </c>
      <c r="J42" s="11">
        <v>430.101</v>
      </c>
      <c r="K42" s="12">
        <v>481.11799999999999</v>
      </c>
      <c r="L42" s="10">
        <v>52.069000000000003</v>
      </c>
      <c r="M42" s="11">
        <v>1.667</v>
      </c>
      <c r="N42" s="11">
        <v>14.317</v>
      </c>
      <c r="O42" s="11">
        <v>0.48499999999999999</v>
      </c>
      <c r="P42" s="12">
        <v>458.13099999999997</v>
      </c>
      <c r="Q42" s="24">
        <f t="shared" si="30"/>
        <v>1.261110900629495E-11</v>
      </c>
      <c r="R42" s="6">
        <f t="shared" si="31"/>
        <v>1.7929978892555338E-2</v>
      </c>
      <c r="S42" s="6">
        <f t="shared" si="32"/>
        <v>5.9226292148932096E-3</v>
      </c>
      <c r="T42" s="25">
        <f t="shared" si="33"/>
        <v>8.5149063738328829E-4</v>
      </c>
      <c r="U42" s="24">
        <f t="shared" si="34"/>
        <v>1.1253311129670974E-6</v>
      </c>
      <c r="V42" s="25">
        <f t="shared" si="35"/>
        <v>2.8013267973011425E-3</v>
      </c>
      <c r="W42" s="24">
        <f t="shared" si="36"/>
        <v>2.5000000000000001E-2</v>
      </c>
      <c r="X42" s="6">
        <f t="shared" si="37"/>
        <v>3.0000000000000001E-3</v>
      </c>
      <c r="Y42" s="25">
        <f t="shared" si="38"/>
        <v>1.4E-2</v>
      </c>
      <c r="Z42" s="26">
        <f t="shared" si="39"/>
        <v>0.17</v>
      </c>
      <c r="AA42" s="131">
        <f t="shared" si="40"/>
        <v>0.02</v>
      </c>
      <c r="AB42" s="27">
        <f t="shared" si="41"/>
        <v>0.09</v>
      </c>
      <c r="AC42" s="22">
        <f t="shared" si="42"/>
        <v>5</v>
      </c>
      <c r="AD42" s="107">
        <f t="shared" si="43"/>
        <v>5</v>
      </c>
      <c r="AE42" s="23">
        <f t="shared" si="44"/>
        <v>5</v>
      </c>
      <c r="AF42" s="13"/>
      <c r="AG42" s="15"/>
      <c r="AH42" s="15"/>
      <c r="AI42" s="15"/>
      <c r="AJ42" s="15"/>
      <c r="AK42" s="14"/>
      <c r="AL42" s="14"/>
      <c r="AM42" s="14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</row>
    <row r="43" spans="1:50">
      <c r="A43" s="17">
        <v>11293</v>
      </c>
      <c r="B43" s="130" t="s">
        <v>238</v>
      </c>
      <c r="C43" s="28" t="str">
        <f>Rollover!A43</f>
        <v xml:space="preserve">Ford </v>
      </c>
      <c r="D43" s="44" t="str">
        <f>Rollover!B43</f>
        <v>Transit Connect Wagon FWD</v>
      </c>
      <c r="E43" s="9" t="s">
        <v>92</v>
      </c>
      <c r="F43" s="76">
        <f>Rollover!C43</f>
        <v>2021</v>
      </c>
      <c r="G43" s="18">
        <v>78.284999999999997</v>
      </c>
      <c r="H43" s="19">
        <v>27.687000000000001</v>
      </c>
      <c r="I43" s="19">
        <v>25.097999999999999</v>
      </c>
      <c r="J43" s="19">
        <v>744.45299999999997</v>
      </c>
      <c r="K43" s="20">
        <v>1437.607</v>
      </c>
      <c r="L43" s="18">
        <v>265.33800000000002</v>
      </c>
      <c r="M43" s="19">
        <v>17.806999999999999</v>
      </c>
      <c r="N43" s="19">
        <v>57.42</v>
      </c>
      <c r="O43" s="19">
        <v>22.193000000000001</v>
      </c>
      <c r="P43" s="20">
        <v>3475.8009999999999</v>
      </c>
      <c r="Q43" s="24">
        <f t="shared" si="30"/>
        <v>1.4676471639941581E-5</v>
      </c>
      <c r="R43" s="6">
        <f t="shared" si="31"/>
        <v>5.4936990539631511E-2</v>
      </c>
      <c r="S43" s="6">
        <f t="shared" si="32"/>
        <v>1.1515013473543121E-2</v>
      </c>
      <c r="T43" s="25">
        <f t="shared" si="33"/>
        <v>2.4346071367410431E-3</v>
      </c>
      <c r="U43" s="24">
        <f t="shared" si="34"/>
        <v>5.7216899302127092E-3</v>
      </c>
      <c r="V43" s="25">
        <f t="shared" si="35"/>
        <v>4.5727602223232931E-2</v>
      </c>
      <c r="W43" s="24">
        <f t="shared" si="36"/>
        <v>6.8000000000000005E-2</v>
      </c>
      <c r="X43" s="6">
        <f t="shared" si="37"/>
        <v>5.0999999999999997E-2</v>
      </c>
      <c r="Y43" s="25">
        <f t="shared" si="38"/>
        <v>0.06</v>
      </c>
      <c r="Z43" s="26">
        <f t="shared" si="39"/>
        <v>0.45</v>
      </c>
      <c r="AA43" s="131">
        <f t="shared" si="40"/>
        <v>0.34</v>
      </c>
      <c r="AB43" s="27">
        <f t="shared" si="41"/>
        <v>0.4</v>
      </c>
      <c r="AC43" s="22">
        <f t="shared" si="42"/>
        <v>5</v>
      </c>
      <c r="AD43" s="107">
        <f t="shared" si="43"/>
        <v>5</v>
      </c>
      <c r="AE43" s="23">
        <f t="shared" si="44"/>
        <v>5</v>
      </c>
      <c r="AF43" s="13"/>
      <c r="AG43" s="15"/>
      <c r="AH43" s="15"/>
      <c r="AI43" s="15"/>
      <c r="AJ43" s="15"/>
      <c r="AK43" s="14"/>
      <c r="AL43" s="14"/>
      <c r="AM43" s="14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</row>
    <row r="44" spans="1:50">
      <c r="A44" s="17">
        <v>11293</v>
      </c>
      <c r="B44" s="130" t="s">
        <v>238</v>
      </c>
      <c r="C44" s="132" t="str">
        <f>Rollover!A44</f>
        <v xml:space="preserve">Ford </v>
      </c>
      <c r="D44" s="9" t="str">
        <f>Rollover!B44</f>
        <v>Transit Connect Van FWD</v>
      </c>
      <c r="E44" s="9" t="s">
        <v>92</v>
      </c>
      <c r="F44" s="76">
        <f>Rollover!C44</f>
        <v>2021</v>
      </c>
      <c r="G44" s="18">
        <v>78.284999999999997</v>
      </c>
      <c r="H44" s="19">
        <v>27.687000000000001</v>
      </c>
      <c r="I44" s="19">
        <v>25.097999999999999</v>
      </c>
      <c r="J44" s="19">
        <v>744.45299999999997</v>
      </c>
      <c r="K44" s="20">
        <v>1437.607</v>
      </c>
      <c r="L44" s="18" t="s">
        <v>239</v>
      </c>
      <c r="M44" s="19"/>
      <c r="N44" s="19"/>
      <c r="O44" s="19"/>
      <c r="P44" s="20"/>
      <c r="Q44" s="24">
        <f t="shared" si="30"/>
        <v>1.4676471639941581E-5</v>
      </c>
      <c r="R44" s="6">
        <f t="shared" si="31"/>
        <v>5.4936990539631511E-2</v>
      </c>
      <c r="S44" s="6">
        <f t="shared" si="32"/>
        <v>1.1515013473543121E-2</v>
      </c>
      <c r="T44" s="25">
        <f t="shared" si="33"/>
        <v>2.4346071367410431E-3</v>
      </c>
      <c r="U44" s="24" t="e">
        <f t="shared" si="34"/>
        <v>#VALUE!</v>
      </c>
      <c r="V44" s="25">
        <f t="shared" si="35"/>
        <v>1.8229037773026034E-3</v>
      </c>
      <c r="W44" s="24">
        <f t="shared" si="36"/>
        <v>6.8000000000000005E-2</v>
      </c>
      <c r="X44" s="6" t="str">
        <f t="shared" si="37"/>
        <v>N/A</v>
      </c>
      <c r="Y44" s="25">
        <f t="shared" si="38"/>
        <v>6.8000000000000005E-2</v>
      </c>
      <c r="Z44" s="26">
        <f t="shared" si="39"/>
        <v>0.45</v>
      </c>
      <c r="AA44" s="131" t="str">
        <f t="shared" si="40"/>
        <v>N/A</v>
      </c>
      <c r="AB44" s="27">
        <f t="shared" si="41"/>
        <v>0.45</v>
      </c>
      <c r="AC44" s="22">
        <f t="shared" si="42"/>
        <v>5</v>
      </c>
      <c r="AD44" s="107" t="str">
        <f t="shared" si="43"/>
        <v>N/A</v>
      </c>
      <c r="AE44" s="23">
        <f t="shared" si="44"/>
        <v>5</v>
      </c>
      <c r="AF44" s="13"/>
      <c r="AG44" s="15"/>
      <c r="AH44" s="15"/>
      <c r="AI44" s="15"/>
      <c r="AJ44" s="15"/>
      <c r="AK44" s="14"/>
      <c r="AL44" s="14"/>
      <c r="AM44" s="14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</row>
    <row r="45" spans="1:50">
      <c r="A45" s="74">
        <v>11617</v>
      </c>
      <c r="B45" s="130" t="s">
        <v>345</v>
      </c>
      <c r="C45" s="28" t="str">
        <f>Rollover!A45</f>
        <v>Genesis</v>
      </c>
      <c r="D45" s="44" t="str">
        <f>Rollover!B45</f>
        <v>G80 4DR RWD</v>
      </c>
      <c r="E45" s="9" t="s">
        <v>205</v>
      </c>
      <c r="F45" s="76">
        <f>Rollover!C45</f>
        <v>2021</v>
      </c>
      <c r="G45" s="10">
        <v>100.795</v>
      </c>
      <c r="H45" s="11">
        <v>19.294</v>
      </c>
      <c r="I45" s="11">
        <v>19.827000000000002</v>
      </c>
      <c r="J45" s="11">
        <v>773.72400000000005</v>
      </c>
      <c r="K45" s="12">
        <v>1288.778</v>
      </c>
      <c r="L45" s="10">
        <v>93.944000000000003</v>
      </c>
      <c r="M45" s="11">
        <v>19.657</v>
      </c>
      <c r="N45" s="11">
        <v>24.489000000000001</v>
      </c>
      <c r="O45" s="11">
        <v>12.342000000000001</v>
      </c>
      <c r="P45" s="12">
        <v>1076.7460000000001</v>
      </c>
      <c r="Q45" s="24">
        <f t="shared" si="15"/>
        <v>6.2301335029512744E-5</v>
      </c>
      <c r="R45" s="6">
        <f t="shared" si="16"/>
        <v>2.6176158776200643E-2</v>
      </c>
      <c r="S45" s="6">
        <f t="shared" si="17"/>
        <v>1.2247785719143697E-2</v>
      </c>
      <c r="T45" s="25">
        <f t="shared" si="18"/>
        <v>2.0677089963746253E-3</v>
      </c>
      <c r="U45" s="24">
        <f t="shared" si="19"/>
        <v>4.2118716638456408E-5</v>
      </c>
      <c r="V45" s="25">
        <f t="shared" si="20"/>
        <v>4.9997316791680329E-3</v>
      </c>
      <c r="W45" s="24">
        <f t="shared" si="21"/>
        <v>0.04</v>
      </c>
      <c r="X45" s="6">
        <f t="shared" si="22"/>
        <v>5.0000000000000001E-3</v>
      </c>
      <c r="Y45" s="25">
        <f t="shared" si="23"/>
        <v>2.3E-2</v>
      </c>
      <c r="Z45" s="26">
        <f t="shared" si="24"/>
        <v>0.27</v>
      </c>
      <c r="AA45" s="131">
        <f t="shared" si="25"/>
        <v>0.03</v>
      </c>
      <c r="AB45" s="27">
        <f t="shared" si="26"/>
        <v>0.15</v>
      </c>
      <c r="AC45" s="22">
        <f t="shared" si="27"/>
        <v>5</v>
      </c>
      <c r="AD45" s="107">
        <f t="shared" si="28"/>
        <v>5</v>
      </c>
      <c r="AE45" s="23">
        <f t="shared" si="29"/>
        <v>5</v>
      </c>
      <c r="AF45" s="13"/>
      <c r="AG45" s="15"/>
      <c r="AH45" s="15"/>
      <c r="AI45" s="15"/>
      <c r="AJ45" s="15"/>
      <c r="AK45" s="14"/>
      <c r="AL45" s="14"/>
      <c r="AM45" s="14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</row>
    <row r="46" spans="1:50">
      <c r="A46" s="74">
        <v>11617</v>
      </c>
      <c r="B46" s="130" t="s">
        <v>345</v>
      </c>
      <c r="C46" s="28" t="str">
        <f>Rollover!A46</f>
        <v>Genesis</v>
      </c>
      <c r="D46" s="44" t="str">
        <f>Rollover!B46</f>
        <v>G80 4DR AWD</v>
      </c>
      <c r="E46" s="9" t="s">
        <v>205</v>
      </c>
      <c r="F46" s="76">
        <f>Rollover!C46</f>
        <v>2021</v>
      </c>
      <c r="G46" s="10">
        <v>100.795</v>
      </c>
      <c r="H46" s="11">
        <v>19.294</v>
      </c>
      <c r="I46" s="11">
        <v>19.827000000000002</v>
      </c>
      <c r="J46" s="11">
        <v>773.72400000000005</v>
      </c>
      <c r="K46" s="12">
        <v>1288.778</v>
      </c>
      <c r="L46" s="10">
        <v>93.944000000000003</v>
      </c>
      <c r="M46" s="11">
        <v>19.657</v>
      </c>
      <c r="N46" s="11">
        <v>24.489000000000001</v>
      </c>
      <c r="O46" s="11">
        <v>12.342000000000001</v>
      </c>
      <c r="P46" s="12">
        <v>1076.7460000000001</v>
      </c>
      <c r="Q46" s="24">
        <f t="shared" si="15"/>
        <v>6.2301335029512744E-5</v>
      </c>
      <c r="R46" s="6">
        <f t="shared" si="16"/>
        <v>2.6176158776200643E-2</v>
      </c>
      <c r="S46" s="6">
        <f t="shared" si="17"/>
        <v>1.2247785719143697E-2</v>
      </c>
      <c r="T46" s="25">
        <f t="shared" si="18"/>
        <v>2.0677089963746253E-3</v>
      </c>
      <c r="U46" s="24">
        <f t="shared" si="19"/>
        <v>4.2118716638456408E-5</v>
      </c>
      <c r="V46" s="25">
        <f t="shared" si="20"/>
        <v>4.9997316791680329E-3</v>
      </c>
      <c r="W46" s="24">
        <f t="shared" si="21"/>
        <v>0.04</v>
      </c>
      <c r="X46" s="6">
        <f t="shared" si="22"/>
        <v>5.0000000000000001E-3</v>
      </c>
      <c r="Y46" s="25">
        <f t="shared" si="23"/>
        <v>2.3E-2</v>
      </c>
      <c r="Z46" s="26">
        <f t="shared" si="24"/>
        <v>0.27</v>
      </c>
      <c r="AA46" s="131">
        <f t="shared" si="25"/>
        <v>0.03</v>
      </c>
      <c r="AB46" s="27">
        <f t="shared" si="26"/>
        <v>0.15</v>
      </c>
      <c r="AC46" s="22">
        <f t="shared" si="27"/>
        <v>5</v>
      </c>
      <c r="AD46" s="107">
        <f t="shared" si="28"/>
        <v>5</v>
      </c>
      <c r="AE46" s="23">
        <f t="shared" si="29"/>
        <v>5</v>
      </c>
      <c r="AF46" s="13"/>
      <c r="AG46" s="15"/>
      <c r="AH46" s="15"/>
      <c r="AI46" s="15"/>
      <c r="AJ46" s="15"/>
      <c r="AK46" s="14"/>
      <c r="AL46" s="14"/>
      <c r="AM46" s="14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</row>
    <row r="47" spans="1:50" ht="13.4" customHeight="1">
      <c r="A47" s="74">
        <v>11388</v>
      </c>
      <c r="B47" s="130" t="s">
        <v>286</v>
      </c>
      <c r="C47" s="28" t="str">
        <f>Rollover!A47</f>
        <v>Genesis</v>
      </c>
      <c r="D47" s="44" t="str">
        <f>Rollover!B47</f>
        <v>GV80 SUV RWD</v>
      </c>
      <c r="E47" s="9" t="s">
        <v>197</v>
      </c>
      <c r="F47" s="76">
        <f>Rollover!C47</f>
        <v>2021</v>
      </c>
      <c r="G47" s="10">
        <v>29.28</v>
      </c>
      <c r="H47" s="11">
        <v>12.94</v>
      </c>
      <c r="I47" s="11">
        <v>16.864000000000001</v>
      </c>
      <c r="J47" s="11">
        <v>448.46699999999998</v>
      </c>
      <c r="K47" s="12">
        <v>1301.1199999999999</v>
      </c>
      <c r="L47" s="10">
        <v>69.606999999999999</v>
      </c>
      <c r="M47" s="11">
        <v>11.874000000000001</v>
      </c>
      <c r="N47" s="11">
        <v>25.908999999999999</v>
      </c>
      <c r="O47" s="11">
        <v>14.459</v>
      </c>
      <c r="P47" s="12">
        <v>2035.5350000000001</v>
      </c>
      <c r="Q47" s="24">
        <f t="shared" si="15"/>
        <v>1.8203094759407592E-8</v>
      </c>
      <c r="R47" s="6">
        <f t="shared" si="16"/>
        <v>1.4769461881031778E-2</v>
      </c>
      <c r="S47" s="6">
        <f t="shared" si="17"/>
        <v>6.1577937677690705E-3</v>
      </c>
      <c r="T47" s="25">
        <f t="shared" si="18"/>
        <v>2.0959128086654429E-3</v>
      </c>
      <c r="U47" s="24">
        <f t="shared" si="19"/>
        <v>7.2153051995855252E-6</v>
      </c>
      <c r="V47" s="25">
        <f t="shared" si="20"/>
        <v>1.2223488277714249E-2</v>
      </c>
      <c r="W47" s="24">
        <f t="shared" si="21"/>
        <v>2.3E-2</v>
      </c>
      <c r="X47" s="6">
        <f t="shared" si="22"/>
        <v>1.2E-2</v>
      </c>
      <c r="Y47" s="25">
        <f t="shared" si="23"/>
        <v>1.7999999999999999E-2</v>
      </c>
      <c r="Z47" s="26">
        <f t="shared" si="24"/>
        <v>0.15</v>
      </c>
      <c r="AA47" s="131">
        <f t="shared" si="25"/>
        <v>0.08</v>
      </c>
      <c r="AB47" s="27">
        <f t="shared" si="26"/>
        <v>0.12</v>
      </c>
      <c r="AC47" s="22">
        <f t="shared" si="27"/>
        <v>5</v>
      </c>
      <c r="AD47" s="107">
        <f t="shared" si="28"/>
        <v>5</v>
      </c>
      <c r="AE47" s="23">
        <f t="shared" si="29"/>
        <v>5</v>
      </c>
      <c r="AF47" s="13"/>
      <c r="AG47" s="15"/>
      <c r="AH47" s="15"/>
      <c r="AI47" s="15"/>
      <c r="AJ47" s="15"/>
      <c r="AK47" s="14"/>
      <c r="AL47" s="14"/>
      <c r="AM47" s="14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</row>
    <row r="48" spans="1:50" ht="13.4" customHeight="1">
      <c r="A48" s="74">
        <v>11388</v>
      </c>
      <c r="B48" s="130" t="s">
        <v>286</v>
      </c>
      <c r="C48" s="132" t="str">
        <f>Rollover!A48</f>
        <v>Genesis</v>
      </c>
      <c r="D48" s="9" t="str">
        <f>Rollover!B48</f>
        <v>GV80 SUV AWD</v>
      </c>
      <c r="E48" s="9" t="s">
        <v>197</v>
      </c>
      <c r="F48" s="76">
        <f>Rollover!C48</f>
        <v>2021</v>
      </c>
      <c r="G48" s="10">
        <v>29.28</v>
      </c>
      <c r="H48" s="11">
        <v>12.94</v>
      </c>
      <c r="I48" s="11">
        <v>16.864000000000001</v>
      </c>
      <c r="J48" s="11">
        <v>448.46699999999998</v>
      </c>
      <c r="K48" s="12">
        <v>1301.1199999999999</v>
      </c>
      <c r="L48" s="10">
        <v>69.606999999999999</v>
      </c>
      <c r="M48" s="11">
        <v>11.874000000000001</v>
      </c>
      <c r="N48" s="11">
        <v>25.908999999999999</v>
      </c>
      <c r="O48" s="11">
        <v>14.459</v>
      </c>
      <c r="P48" s="12">
        <v>2035.5350000000001</v>
      </c>
      <c r="Q48" s="24">
        <f t="shared" si="15"/>
        <v>1.8203094759407592E-8</v>
      </c>
      <c r="R48" s="6">
        <f t="shared" si="16"/>
        <v>1.4769461881031778E-2</v>
      </c>
      <c r="S48" s="6">
        <f t="shared" si="17"/>
        <v>6.1577937677690705E-3</v>
      </c>
      <c r="T48" s="25">
        <f t="shared" si="18"/>
        <v>2.0959128086654429E-3</v>
      </c>
      <c r="U48" s="24">
        <f t="shared" si="19"/>
        <v>7.2153051995855252E-6</v>
      </c>
      <c r="V48" s="25">
        <f t="shared" si="20"/>
        <v>1.2223488277714249E-2</v>
      </c>
      <c r="W48" s="24">
        <f t="shared" si="21"/>
        <v>2.3E-2</v>
      </c>
      <c r="X48" s="6">
        <f t="shared" si="22"/>
        <v>1.2E-2</v>
      </c>
      <c r="Y48" s="25">
        <f t="shared" si="23"/>
        <v>1.7999999999999999E-2</v>
      </c>
      <c r="Z48" s="26">
        <f t="shared" si="24"/>
        <v>0.15</v>
      </c>
      <c r="AA48" s="131">
        <f t="shared" si="25"/>
        <v>0.08</v>
      </c>
      <c r="AB48" s="27">
        <f t="shared" si="26"/>
        <v>0.12</v>
      </c>
      <c r="AC48" s="22">
        <f t="shared" si="27"/>
        <v>5</v>
      </c>
      <c r="AD48" s="107">
        <f t="shared" si="28"/>
        <v>5</v>
      </c>
      <c r="AE48" s="23">
        <f t="shared" si="29"/>
        <v>5</v>
      </c>
      <c r="AF48" s="13"/>
      <c r="AG48" s="15"/>
      <c r="AH48" s="15"/>
      <c r="AI48" s="15"/>
      <c r="AJ48" s="15"/>
      <c r="AK48" s="14"/>
      <c r="AL48" s="14"/>
      <c r="AM48" s="14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</row>
    <row r="49" spans="1:50">
      <c r="A49" s="74">
        <v>11576</v>
      </c>
      <c r="B49" s="130" t="s">
        <v>317</v>
      </c>
      <c r="C49" s="28" t="str">
        <f>Rollover!A49</f>
        <v>Hyundai</v>
      </c>
      <c r="D49" s="44" t="str">
        <f>Rollover!B49</f>
        <v>Elantra 4DR FWD</v>
      </c>
      <c r="E49" s="9" t="s">
        <v>92</v>
      </c>
      <c r="F49" s="76">
        <f>Rollover!C49</f>
        <v>2021</v>
      </c>
      <c r="G49" s="10">
        <v>83.033000000000001</v>
      </c>
      <c r="H49" s="11">
        <v>30.757000000000001</v>
      </c>
      <c r="I49" s="11">
        <v>31.524000000000001</v>
      </c>
      <c r="J49" s="11">
        <v>1064.0319999999999</v>
      </c>
      <c r="K49" s="12">
        <v>1456.2090000000001</v>
      </c>
      <c r="L49" s="10">
        <v>345.358</v>
      </c>
      <c r="M49" s="45">
        <v>41.003999999999998</v>
      </c>
      <c r="N49" s="11">
        <v>67.521000000000001</v>
      </c>
      <c r="O49" s="11">
        <v>28.507999999999999</v>
      </c>
      <c r="P49" s="12">
        <v>1580.605</v>
      </c>
      <c r="Q49" s="24">
        <f t="shared" si="15"/>
        <v>2.0759811425066775E-5</v>
      </c>
      <c r="R49" s="6">
        <f t="shared" si="16"/>
        <v>7.156251142181777E-2</v>
      </c>
      <c r="S49" s="6">
        <f t="shared" si="17"/>
        <v>2.2513711435070301E-2</v>
      </c>
      <c r="T49" s="25">
        <f t="shared" si="18"/>
        <v>2.4848126740659089E-3</v>
      </c>
      <c r="U49" s="24">
        <f t="shared" si="19"/>
        <v>1.4902780448380035E-2</v>
      </c>
      <c r="V49" s="25">
        <f t="shared" si="20"/>
        <v>8.0043680903073965E-3</v>
      </c>
      <c r="W49" s="24">
        <f t="shared" si="21"/>
        <v>9.5000000000000001E-2</v>
      </c>
      <c r="X49" s="6">
        <f t="shared" si="22"/>
        <v>2.3E-2</v>
      </c>
      <c r="Y49" s="25">
        <f t="shared" si="23"/>
        <v>5.8999999999999997E-2</v>
      </c>
      <c r="Z49" s="26">
        <f t="shared" si="24"/>
        <v>0.63</v>
      </c>
      <c r="AA49" s="131">
        <f t="shared" si="25"/>
        <v>0.15</v>
      </c>
      <c r="AB49" s="27">
        <f t="shared" si="26"/>
        <v>0.39</v>
      </c>
      <c r="AC49" s="22">
        <f t="shared" si="27"/>
        <v>5</v>
      </c>
      <c r="AD49" s="107">
        <f t="shared" si="28"/>
        <v>5</v>
      </c>
      <c r="AE49" s="23">
        <f t="shared" si="29"/>
        <v>5</v>
      </c>
      <c r="AF49" s="13"/>
      <c r="AG49" s="15"/>
      <c r="AH49" s="15"/>
      <c r="AI49" s="15"/>
      <c r="AJ49" s="15"/>
      <c r="AK49" s="14"/>
      <c r="AL49" s="14"/>
      <c r="AM49" s="14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</row>
    <row r="50" spans="1:50">
      <c r="A50" s="74">
        <v>11576</v>
      </c>
      <c r="B50" s="130" t="s">
        <v>317</v>
      </c>
      <c r="C50" s="132" t="str">
        <f>Rollover!A50</f>
        <v>Hyundai</v>
      </c>
      <c r="D50" s="9" t="str">
        <f>Rollover!B50</f>
        <v>Elantra Hybrid 4DR FWD</v>
      </c>
      <c r="E50" s="9" t="s">
        <v>92</v>
      </c>
      <c r="F50" s="76">
        <f>Rollover!C50</f>
        <v>2021</v>
      </c>
      <c r="G50" s="10">
        <v>83.033000000000001</v>
      </c>
      <c r="H50" s="11">
        <v>30.757000000000001</v>
      </c>
      <c r="I50" s="11">
        <v>31.524000000000001</v>
      </c>
      <c r="J50" s="11">
        <v>1064.0319999999999</v>
      </c>
      <c r="K50" s="12">
        <v>1456.2090000000001</v>
      </c>
      <c r="L50" s="10">
        <v>345.358</v>
      </c>
      <c r="M50" s="45">
        <v>41.003999999999998</v>
      </c>
      <c r="N50" s="11">
        <v>67.521000000000001</v>
      </c>
      <c r="O50" s="11">
        <v>28.507999999999999</v>
      </c>
      <c r="P50" s="12">
        <v>1580.605</v>
      </c>
      <c r="Q50" s="24">
        <f t="shared" si="15"/>
        <v>2.0759811425066775E-5</v>
      </c>
      <c r="R50" s="6">
        <f t="shared" si="16"/>
        <v>7.156251142181777E-2</v>
      </c>
      <c r="S50" s="6">
        <f t="shared" si="17"/>
        <v>2.2513711435070301E-2</v>
      </c>
      <c r="T50" s="25">
        <f t="shared" si="18"/>
        <v>2.4848126740659089E-3</v>
      </c>
      <c r="U50" s="24">
        <f t="shared" si="19"/>
        <v>1.4902780448380035E-2</v>
      </c>
      <c r="V50" s="25">
        <f t="shared" si="20"/>
        <v>8.0043680903073965E-3</v>
      </c>
      <c r="W50" s="24">
        <f t="shared" si="21"/>
        <v>9.5000000000000001E-2</v>
      </c>
      <c r="X50" s="6">
        <f t="shared" si="22"/>
        <v>2.3E-2</v>
      </c>
      <c r="Y50" s="25">
        <f t="shared" si="23"/>
        <v>5.8999999999999997E-2</v>
      </c>
      <c r="Z50" s="26">
        <f t="shared" si="24"/>
        <v>0.63</v>
      </c>
      <c r="AA50" s="131">
        <f t="shared" si="25"/>
        <v>0.15</v>
      </c>
      <c r="AB50" s="27">
        <f t="shared" si="26"/>
        <v>0.39</v>
      </c>
      <c r="AC50" s="22">
        <f t="shared" si="27"/>
        <v>5</v>
      </c>
      <c r="AD50" s="107">
        <f t="shared" si="28"/>
        <v>5</v>
      </c>
      <c r="AE50" s="23">
        <f t="shared" si="29"/>
        <v>5</v>
      </c>
      <c r="AF50" s="13"/>
      <c r="AG50" s="15"/>
      <c r="AH50" s="15"/>
      <c r="AI50" s="15"/>
      <c r="AJ50" s="15"/>
      <c r="AK50" s="14"/>
      <c r="AL50" s="14"/>
      <c r="AM50" s="14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</row>
    <row r="51" spans="1:50" s="54" customFormat="1" ht="13">
      <c r="A51" s="74">
        <v>11576</v>
      </c>
      <c r="B51" s="130" t="s">
        <v>317</v>
      </c>
      <c r="C51" s="132" t="str">
        <f>Rollover!A51</f>
        <v>Hyundai</v>
      </c>
      <c r="D51" s="9" t="str">
        <f>Rollover!B51</f>
        <v>Elantra N 4DR FWD</v>
      </c>
      <c r="E51" s="9" t="s">
        <v>92</v>
      </c>
      <c r="F51" s="76">
        <f>Rollover!C51</f>
        <v>2021</v>
      </c>
      <c r="G51" s="10">
        <v>83.033000000000001</v>
      </c>
      <c r="H51" s="11">
        <v>30.757000000000001</v>
      </c>
      <c r="I51" s="11">
        <v>31.524000000000001</v>
      </c>
      <c r="J51" s="11">
        <v>1064.0319999999999</v>
      </c>
      <c r="K51" s="12">
        <v>1456.2090000000001</v>
      </c>
      <c r="L51" s="10">
        <v>345.358</v>
      </c>
      <c r="M51" s="45">
        <v>41.003999999999998</v>
      </c>
      <c r="N51" s="11">
        <v>67.521000000000001</v>
      </c>
      <c r="O51" s="11">
        <v>28.507999999999999</v>
      </c>
      <c r="P51" s="12">
        <v>1580.605</v>
      </c>
      <c r="Q51" s="24">
        <f t="shared" si="15"/>
        <v>2.0759811425066775E-5</v>
      </c>
      <c r="R51" s="6">
        <f t="shared" si="16"/>
        <v>7.156251142181777E-2</v>
      </c>
      <c r="S51" s="6">
        <f t="shared" si="17"/>
        <v>2.2513711435070301E-2</v>
      </c>
      <c r="T51" s="25">
        <f t="shared" si="18"/>
        <v>2.4848126740659089E-3</v>
      </c>
      <c r="U51" s="24">
        <f t="shared" si="19"/>
        <v>1.4902780448380035E-2</v>
      </c>
      <c r="V51" s="25">
        <f t="shared" si="20"/>
        <v>8.0043680903073965E-3</v>
      </c>
      <c r="W51" s="24">
        <f t="shared" si="21"/>
        <v>9.5000000000000001E-2</v>
      </c>
      <c r="X51" s="6">
        <f t="shared" si="22"/>
        <v>2.3E-2</v>
      </c>
      <c r="Y51" s="25">
        <f t="shared" si="23"/>
        <v>5.8999999999999997E-2</v>
      </c>
      <c r="Z51" s="26">
        <f t="shared" si="24"/>
        <v>0.63</v>
      </c>
      <c r="AA51" s="131">
        <f t="shared" si="25"/>
        <v>0.15</v>
      </c>
      <c r="AB51" s="27">
        <f t="shared" si="26"/>
        <v>0.39</v>
      </c>
      <c r="AC51" s="22">
        <f t="shared" si="27"/>
        <v>5</v>
      </c>
      <c r="AD51" s="107">
        <f t="shared" si="28"/>
        <v>5</v>
      </c>
      <c r="AE51" s="23">
        <f t="shared" si="29"/>
        <v>5</v>
      </c>
      <c r="AF51" s="21"/>
      <c r="AG51" s="3"/>
      <c r="AH51" s="3"/>
      <c r="AI51" s="3"/>
      <c r="AJ51" s="3"/>
      <c r="AK51" s="46"/>
      <c r="AL51" s="46"/>
      <c r="AM51" s="46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1:50">
      <c r="A52" s="74">
        <v>11590</v>
      </c>
      <c r="B52" s="130" t="s">
        <v>335</v>
      </c>
      <c r="C52" s="28" t="str">
        <f>Rollover!A52</f>
        <v>Hyundai</v>
      </c>
      <c r="D52" s="44" t="str">
        <f>Rollover!B52</f>
        <v>Santa Fe SUV FWD</v>
      </c>
      <c r="E52" s="9" t="s">
        <v>92</v>
      </c>
      <c r="F52" s="76">
        <f>Rollover!C52</f>
        <v>2021</v>
      </c>
      <c r="G52" s="10">
        <v>60.954000000000001</v>
      </c>
      <c r="H52" s="11">
        <v>27.64</v>
      </c>
      <c r="I52" s="11">
        <v>26.082999999999998</v>
      </c>
      <c r="J52" s="11">
        <v>730.56799999999998</v>
      </c>
      <c r="K52" s="12">
        <v>1844.8620000000001</v>
      </c>
      <c r="L52" s="10">
        <v>147.91</v>
      </c>
      <c r="M52" s="11">
        <v>12.035</v>
      </c>
      <c r="N52" s="11">
        <v>53.65</v>
      </c>
      <c r="O52" s="11">
        <v>42.591999999999999</v>
      </c>
      <c r="P52" s="12">
        <v>3275.3589999999999</v>
      </c>
      <c r="Q52" s="24">
        <f t="shared" si="15"/>
        <v>3.1420855254159371E-6</v>
      </c>
      <c r="R52" s="6">
        <f t="shared" si="16"/>
        <v>5.4713167774851634E-2</v>
      </c>
      <c r="S52" s="6">
        <f t="shared" si="17"/>
        <v>1.118273522144587E-2</v>
      </c>
      <c r="T52" s="25">
        <f t="shared" si="18"/>
        <v>3.8052851725246949E-3</v>
      </c>
      <c r="U52" s="24">
        <f t="shared" si="19"/>
        <v>4.5233124464494291E-4</v>
      </c>
      <c r="V52" s="25">
        <f t="shared" si="20"/>
        <v>3.8174600893090126E-2</v>
      </c>
      <c r="W52" s="24">
        <f t="shared" si="21"/>
        <v>6.9000000000000006E-2</v>
      </c>
      <c r="X52" s="6">
        <f t="shared" si="22"/>
        <v>3.9E-2</v>
      </c>
      <c r="Y52" s="25">
        <f t="shared" si="23"/>
        <v>5.3999999999999999E-2</v>
      </c>
      <c r="Z52" s="26">
        <f t="shared" si="24"/>
        <v>0.46</v>
      </c>
      <c r="AA52" s="131">
        <f t="shared" si="25"/>
        <v>0.26</v>
      </c>
      <c r="AB52" s="27">
        <f t="shared" si="26"/>
        <v>0.36</v>
      </c>
      <c r="AC52" s="22">
        <f t="shared" si="27"/>
        <v>5</v>
      </c>
      <c r="AD52" s="107">
        <f t="shared" si="28"/>
        <v>5</v>
      </c>
      <c r="AE52" s="23">
        <f t="shared" si="29"/>
        <v>5</v>
      </c>
      <c r="AF52" s="13"/>
      <c r="AG52" s="15"/>
      <c r="AH52" s="15"/>
      <c r="AI52" s="15"/>
      <c r="AJ52" s="15"/>
      <c r="AK52" s="14"/>
      <c r="AL52" s="14"/>
      <c r="AM52" s="14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</row>
    <row r="53" spans="1:50">
      <c r="A53" s="74">
        <v>11590</v>
      </c>
      <c r="B53" s="130" t="s">
        <v>335</v>
      </c>
      <c r="C53" s="132" t="str">
        <f>Rollover!A53</f>
        <v>Hyundai</v>
      </c>
      <c r="D53" s="9" t="str">
        <f>Rollover!B53</f>
        <v>Santa Fe SUV AWD</v>
      </c>
      <c r="E53" s="9" t="s">
        <v>92</v>
      </c>
      <c r="F53" s="76">
        <f>Rollover!C53</f>
        <v>2021</v>
      </c>
      <c r="G53" s="10">
        <v>60.954000000000001</v>
      </c>
      <c r="H53" s="11">
        <v>27.64</v>
      </c>
      <c r="I53" s="11">
        <v>26.082999999999998</v>
      </c>
      <c r="J53" s="11">
        <v>730.56799999999998</v>
      </c>
      <c r="K53" s="12">
        <v>1844.8620000000001</v>
      </c>
      <c r="L53" s="10">
        <v>147.91</v>
      </c>
      <c r="M53" s="11">
        <v>12.035</v>
      </c>
      <c r="N53" s="11">
        <v>53.65</v>
      </c>
      <c r="O53" s="11">
        <v>42.591999999999999</v>
      </c>
      <c r="P53" s="12">
        <v>3275.3589999999999</v>
      </c>
      <c r="Q53" s="24">
        <f t="shared" si="15"/>
        <v>3.1420855254159371E-6</v>
      </c>
      <c r="R53" s="6">
        <f t="shared" si="16"/>
        <v>5.4713167774851634E-2</v>
      </c>
      <c r="S53" s="6">
        <f t="shared" si="17"/>
        <v>1.118273522144587E-2</v>
      </c>
      <c r="T53" s="25">
        <f t="shared" si="18"/>
        <v>3.8052851725246949E-3</v>
      </c>
      <c r="U53" s="24">
        <f t="shared" si="19"/>
        <v>4.5233124464494291E-4</v>
      </c>
      <c r="V53" s="25">
        <f t="shared" si="20"/>
        <v>3.8174600893090126E-2</v>
      </c>
      <c r="W53" s="24">
        <f t="shared" si="21"/>
        <v>6.9000000000000006E-2</v>
      </c>
      <c r="X53" s="6">
        <f t="shared" si="22"/>
        <v>3.9E-2</v>
      </c>
      <c r="Y53" s="25">
        <f t="shared" si="23"/>
        <v>5.3999999999999999E-2</v>
      </c>
      <c r="Z53" s="26">
        <f t="shared" si="24"/>
        <v>0.46</v>
      </c>
      <c r="AA53" s="131">
        <f t="shared" si="25"/>
        <v>0.26</v>
      </c>
      <c r="AB53" s="27">
        <f t="shared" si="26"/>
        <v>0.36</v>
      </c>
      <c r="AC53" s="22">
        <f t="shared" si="27"/>
        <v>5</v>
      </c>
      <c r="AD53" s="107">
        <f t="shared" si="28"/>
        <v>5</v>
      </c>
      <c r="AE53" s="23">
        <f t="shared" si="29"/>
        <v>5</v>
      </c>
      <c r="AF53" s="13"/>
      <c r="AG53" s="15"/>
      <c r="AH53" s="15"/>
      <c r="AI53" s="15"/>
      <c r="AJ53" s="15"/>
      <c r="AK53" s="14"/>
      <c r="AL53" s="14"/>
      <c r="AM53" s="14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</row>
    <row r="54" spans="1:50">
      <c r="A54" s="74">
        <v>11590</v>
      </c>
      <c r="B54" s="130" t="s">
        <v>335</v>
      </c>
      <c r="C54" s="132" t="str">
        <f>Rollover!A54</f>
        <v>Hyundai</v>
      </c>
      <c r="D54" s="9" t="str">
        <f>Rollover!B54</f>
        <v>Santa Fe Hybrid SUV FWD</v>
      </c>
      <c r="E54" s="9" t="s">
        <v>92</v>
      </c>
      <c r="F54" s="76">
        <f>Rollover!C54</f>
        <v>2021</v>
      </c>
      <c r="G54" s="10">
        <v>60.954000000000001</v>
      </c>
      <c r="H54" s="11">
        <v>27.64</v>
      </c>
      <c r="I54" s="11">
        <v>26.082999999999998</v>
      </c>
      <c r="J54" s="11">
        <v>730.56799999999998</v>
      </c>
      <c r="K54" s="12">
        <v>1844.8620000000001</v>
      </c>
      <c r="L54" s="10">
        <v>147.91</v>
      </c>
      <c r="M54" s="11">
        <v>12.035</v>
      </c>
      <c r="N54" s="11">
        <v>53.65</v>
      </c>
      <c r="O54" s="11">
        <v>42.591999999999999</v>
      </c>
      <c r="P54" s="12">
        <v>3275.3589999999999</v>
      </c>
      <c r="Q54" s="24">
        <f t="shared" si="15"/>
        <v>3.1420855254159371E-6</v>
      </c>
      <c r="R54" s="6">
        <f t="shared" si="16"/>
        <v>5.4713167774851634E-2</v>
      </c>
      <c r="S54" s="6">
        <f t="shared" si="17"/>
        <v>1.118273522144587E-2</v>
      </c>
      <c r="T54" s="25">
        <f t="shared" si="18"/>
        <v>3.8052851725246949E-3</v>
      </c>
      <c r="U54" s="24">
        <f t="shared" si="19"/>
        <v>4.5233124464494291E-4</v>
      </c>
      <c r="V54" s="25">
        <f t="shared" si="20"/>
        <v>3.8174600893090126E-2</v>
      </c>
      <c r="W54" s="24">
        <f t="shared" si="21"/>
        <v>6.9000000000000006E-2</v>
      </c>
      <c r="X54" s="6">
        <f t="shared" si="22"/>
        <v>3.9E-2</v>
      </c>
      <c r="Y54" s="25">
        <f t="shared" si="23"/>
        <v>5.3999999999999999E-2</v>
      </c>
      <c r="Z54" s="26">
        <f t="shared" si="24"/>
        <v>0.46</v>
      </c>
      <c r="AA54" s="131">
        <f t="shared" si="25"/>
        <v>0.26</v>
      </c>
      <c r="AB54" s="27">
        <f t="shared" si="26"/>
        <v>0.36</v>
      </c>
      <c r="AC54" s="22">
        <f t="shared" si="27"/>
        <v>5</v>
      </c>
      <c r="AD54" s="107">
        <f t="shared" si="28"/>
        <v>5</v>
      </c>
      <c r="AE54" s="23">
        <f t="shared" si="29"/>
        <v>5</v>
      </c>
      <c r="AF54" s="13"/>
      <c r="AG54" s="15"/>
      <c r="AH54" s="15"/>
      <c r="AI54" s="15"/>
      <c r="AJ54" s="15"/>
      <c r="AK54" s="14"/>
      <c r="AL54" s="14"/>
      <c r="AM54" s="14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</row>
    <row r="55" spans="1:50">
      <c r="A55" s="74">
        <v>11590</v>
      </c>
      <c r="B55" s="130" t="s">
        <v>335</v>
      </c>
      <c r="C55" s="132" t="str">
        <f>Rollover!A55</f>
        <v>Hyundai</v>
      </c>
      <c r="D55" s="9" t="str">
        <f>Rollover!B55</f>
        <v>Santa Fe Hybrid SUV AWD</v>
      </c>
      <c r="E55" s="9" t="s">
        <v>92</v>
      </c>
      <c r="F55" s="76">
        <f>Rollover!C55</f>
        <v>2021</v>
      </c>
      <c r="G55" s="10">
        <v>60.954000000000001</v>
      </c>
      <c r="H55" s="11">
        <v>27.64</v>
      </c>
      <c r="I55" s="11">
        <v>26.082999999999998</v>
      </c>
      <c r="J55" s="11">
        <v>730.56799999999998</v>
      </c>
      <c r="K55" s="12">
        <v>1844.8620000000001</v>
      </c>
      <c r="L55" s="10">
        <v>147.91</v>
      </c>
      <c r="M55" s="11">
        <v>12.035</v>
      </c>
      <c r="N55" s="11">
        <v>53.65</v>
      </c>
      <c r="O55" s="11">
        <v>42.591999999999999</v>
      </c>
      <c r="P55" s="12">
        <v>3275.3589999999999</v>
      </c>
      <c r="Q55" s="24">
        <f t="shared" si="15"/>
        <v>3.1420855254159371E-6</v>
      </c>
      <c r="R55" s="6">
        <f t="shared" si="16"/>
        <v>5.4713167774851634E-2</v>
      </c>
      <c r="S55" s="6">
        <f t="shared" si="17"/>
        <v>1.118273522144587E-2</v>
      </c>
      <c r="T55" s="25">
        <f t="shared" si="18"/>
        <v>3.8052851725246949E-3</v>
      </c>
      <c r="U55" s="24">
        <f t="shared" si="19"/>
        <v>4.5233124464494291E-4</v>
      </c>
      <c r="V55" s="25">
        <f t="shared" si="20"/>
        <v>3.8174600893090126E-2</v>
      </c>
      <c r="W55" s="24">
        <f t="shared" si="21"/>
        <v>6.9000000000000006E-2</v>
      </c>
      <c r="X55" s="6">
        <f t="shared" si="22"/>
        <v>3.9E-2</v>
      </c>
      <c r="Y55" s="25">
        <f t="shared" si="23"/>
        <v>5.3999999999999999E-2</v>
      </c>
      <c r="Z55" s="26">
        <f t="shared" si="24"/>
        <v>0.46</v>
      </c>
      <c r="AA55" s="131">
        <f t="shared" si="25"/>
        <v>0.26</v>
      </c>
      <c r="AB55" s="27">
        <f t="shared" si="26"/>
        <v>0.36</v>
      </c>
      <c r="AC55" s="22">
        <f t="shared" si="27"/>
        <v>5</v>
      </c>
      <c r="AD55" s="107">
        <f t="shared" si="28"/>
        <v>5</v>
      </c>
      <c r="AE55" s="23">
        <f t="shared" si="29"/>
        <v>5</v>
      </c>
      <c r="AF55" s="13"/>
      <c r="AG55" s="15"/>
      <c r="AH55" s="15"/>
      <c r="AI55" s="15"/>
      <c r="AJ55" s="15"/>
      <c r="AK55" s="14"/>
      <c r="AL55" s="14"/>
      <c r="AM55" s="14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</row>
    <row r="56" spans="1:50">
      <c r="A56" s="74">
        <v>11596</v>
      </c>
      <c r="B56" s="130" t="s">
        <v>339</v>
      </c>
      <c r="C56" s="28" t="str">
        <f>Rollover!A56</f>
        <v>Infiniti</v>
      </c>
      <c r="D56" s="44" t="str">
        <f>Rollover!B56</f>
        <v>QX50 SUV FWD</v>
      </c>
      <c r="E56" s="9" t="s">
        <v>92</v>
      </c>
      <c r="F56" s="76">
        <f>Rollover!C56</f>
        <v>2021</v>
      </c>
      <c r="G56" s="10">
        <v>97.658000000000001</v>
      </c>
      <c r="H56" s="11">
        <v>24.893999999999998</v>
      </c>
      <c r="I56" s="11">
        <v>30.587</v>
      </c>
      <c r="J56" s="11">
        <v>673.13800000000003</v>
      </c>
      <c r="K56" s="12">
        <v>1361.011</v>
      </c>
      <c r="L56" s="10">
        <v>72.501000000000005</v>
      </c>
      <c r="M56" s="11">
        <v>20.984000000000002</v>
      </c>
      <c r="N56" s="11">
        <v>25.420999999999999</v>
      </c>
      <c r="O56" s="11">
        <v>17.184999999999999</v>
      </c>
      <c r="P56" s="12">
        <v>1010.924</v>
      </c>
      <c r="Q56" s="24">
        <f t="shared" si="15"/>
        <v>5.23106990932811E-5</v>
      </c>
      <c r="R56" s="6">
        <f t="shared" si="16"/>
        <v>4.3035481022344876E-2</v>
      </c>
      <c r="S56" s="6">
        <f t="shared" si="17"/>
        <v>9.9062217383189231E-3</v>
      </c>
      <c r="T56" s="25">
        <f t="shared" si="18"/>
        <v>2.2383221567605638E-3</v>
      </c>
      <c r="U56" s="24">
        <f t="shared" si="19"/>
        <v>9.2545656012488434E-6</v>
      </c>
      <c r="V56" s="25">
        <f t="shared" si="20"/>
        <v>4.7011707945976951E-3</v>
      </c>
      <c r="W56" s="24">
        <f t="shared" si="21"/>
        <v>5.5E-2</v>
      </c>
      <c r="X56" s="6">
        <f t="shared" si="22"/>
        <v>5.0000000000000001E-3</v>
      </c>
      <c r="Y56" s="25">
        <f t="shared" si="23"/>
        <v>0.03</v>
      </c>
      <c r="Z56" s="26">
        <f t="shared" si="24"/>
        <v>0.37</v>
      </c>
      <c r="AA56" s="131">
        <f t="shared" si="25"/>
        <v>0.03</v>
      </c>
      <c r="AB56" s="27">
        <f t="shared" si="26"/>
        <v>0.2</v>
      </c>
      <c r="AC56" s="22">
        <f t="shared" si="27"/>
        <v>5</v>
      </c>
      <c r="AD56" s="107">
        <f t="shared" si="28"/>
        <v>5</v>
      </c>
      <c r="AE56" s="23">
        <f t="shared" si="29"/>
        <v>5</v>
      </c>
      <c r="AF56" s="13"/>
      <c r="AG56" s="15"/>
      <c r="AH56" s="15"/>
      <c r="AI56" s="15"/>
      <c r="AJ56" s="15"/>
      <c r="AK56" s="14"/>
      <c r="AL56" s="14"/>
      <c r="AM56" s="14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</row>
    <row r="57" spans="1:50">
      <c r="A57" s="74">
        <v>11596</v>
      </c>
      <c r="B57" s="130" t="s">
        <v>339</v>
      </c>
      <c r="C57" s="132" t="str">
        <f>Rollover!A57</f>
        <v>Infiniti</v>
      </c>
      <c r="D57" s="9" t="str">
        <f>Rollover!B57</f>
        <v>QX50 SUV AWD</v>
      </c>
      <c r="E57" s="9" t="s">
        <v>92</v>
      </c>
      <c r="F57" s="76">
        <f>Rollover!C57</f>
        <v>2021</v>
      </c>
      <c r="G57" s="10">
        <v>97.658000000000001</v>
      </c>
      <c r="H57" s="11">
        <v>24.893999999999998</v>
      </c>
      <c r="I57" s="11">
        <v>30.587</v>
      </c>
      <c r="J57" s="11">
        <v>673.13800000000003</v>
      </c>
      <c r="K57" s="12">
        <v>1361.011</v>
      </c>
      <c r="L57" s="10">
        <v>72.501000000000005</v>
      </c>
      <c r="M57" s="11">
        <v>20.984000000000002</v>
      </c>
      <c r="N57" s="11">
        <v>25.420999999999999</v>
      </c>
      <c r="O57" s="11">
        <v>17.184999999999999</v>
      </c>
      <c r="P57" s="12">
        <v>1010.924</v>
      </c>
      <c r="Q57" s="24">
        <f t="shared" si="15"/>
        <v>5.23106990932811E-5</v>
      </c>
      <c r="R57" s="6">
        <f t="shared" si="16"/>
        <v>4.3035481022344876E-2</v>
      </c>
      <c r="S57" s="6">
        <f t="shared" si="17"/>
        <v>9.9062217383189231E-3</v>
      </c>
      <c r="T57" s="25">
        <f t="shared" si="18"/>
        <v>2.2383221567605638E-3</v>
      </c>
      <c r="U57" s="24">
        <f t="shared" si="19"/>
        <v>9.2545656012488434E-6</v>
      </c>
      <c r="V57" s="25">
        <f t="shared" si="20"/>
        <v>4.7011707945976951E-3</v>
      </c>
      <c r="W57" s="24">
        <f t="shared" si="21"/>
        <v>5.5E-2</v>
      </c>
      <c r="X57" s="6">
        <f t="shared" si="22"/>
        <v>5.0000000000000001E-3</v>
      </c>
      <c r="Y57" s="25">
        <f t="shared" si="23"/>
        <v>0.03</v>
      </c>
      <c r="Z57" s="26">
        <f t="shared" si="24"/>
        <v>0.37</v>
      </c>
      <c r="AA57" s="131">
        <f t="shared" si="25"/>
        <v>0.03</v>
      </c>
      <c r="AB57" s="27">
        <f t="shared" si="26"/>
        <v>0.2</v>
      </c>
      <c r="AC57" s="22">
        <f t="shared" si="27"/>
        <v>5</v>
      </c>
      <c r="AD57" s="107">
        <f t="shared" si="28"/>
        <v>5</v>
      </c>
      <c r="AE57" s="23">
        <f t="shared" si="29"/>
        <v>5</v>
      </c>
      <c r="AF57" s="13"/>
      <c r="AG57" s="15"/>
      <c r="AH57" s="15"/>
      <c r="AI57" s="15"/>
      <c r="AJ57" s="15"/>
      <c r="AK57" s="14"/>
      <c r="AL57" s="14"/>
      <c r="AM57" s="14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</row>
    <row r="58" spans="1:50">
      <c r="A58" s="74">
        <v>11267</v>
      </c>
      <c r="B58" s="130" t="s">
        <v>229</v>
      </c>
      <c r="C58" s="28" t="str">
        <f>Rollover!A58</f>
        <v>Kia</v>
      </c>
      <c r="D58" s="44" t="str">
        <f>Rollover!B58</f>
        <v>K5 4DR FWD</v>
      </c>
      <c r="E58" s="9" t="s">
        <v>92</v>
      </c>
      <c r="F58" s="76">
        <f>Rollover!C58</f>
        <v>2021</v>
      </c>
      <c r="G58" s="10">
        <v>110.14400000000001</v>
      </c>
      <c r="H58" s="11">
        <v>25.866</v>
      </c>
      <c r="I58" s="11">
        <v>28.81</v>
      </c>
      <c r="J58" s="11">
        <v>846.61900000000003</v>
      </c>
      <c r="K58" s="12">
        <v>1173.597</v>
      </c>
      <c r="L58" s="10">
        <v>201.66300000000001</v>
      </c>
      <c r="M58" s="45">
        <v>25.321999999999999</v>
      </c>
      <c r="N58" s="11">
        <v>73.677999999999997</v>
      </c>
      <c r="O58" s="11">
        <v>27.437999999999999</v>
      </c>
      <c r="P58" s="12">
        <v>3054.8580000000002</v>
      </c>
      <c r="Q58" s="24">
        <f t="shared" si="15"/>
        <v>1.0079273895586684E-4</v>
      </c>
      <c r="R58" s="6">
        <f t="shared" si="16"/>
        <v>4.6868163686306558E-2</v>
      </c>
      <c r="S58" s="6">
        <f t="shared" si="17"/>
        <v>1.4278743182930412E-2</v>
      </c>
      <c r="T58" s="25">
        <f t="shared" si="18"/>
        <v>1.8220973352437615E-3</v>
      </c>
      <c r="U58" s="24">
        <f t="shared" si="19"/>
        <v>1.8676641942671772E-3</v>
      </c>
      <c r="V58" s="25">
        <f t="shared" si="20"/>
        <v>3.1251626465802755E-2</v>
      </c>
      <c r="W58" s="24">
        <f t="shared" si="21"/>
        <v>6.2E-2</v>
      </c>
      <c r="X58" s="6">
        <f t="shared" si="22"/>
        <v>3.3000000000000002E-2</v>
      </c>
      <c r="Y58" s="25">
        <f t="shared" si="23"/>
        <v>4.8000000000000001E-2</v>
      </c>
      <c r="Z58" s="26">
        <f t="shared" si="24"/>
        <v>0.41</v>
      </c>
      <c r="AA58" s="131">
        <f t="shared" si="25"/>
        <v>0.22</v>
      </c>
      <c r="AB58" s="27">
        <f t="shared" si="26"/>
        <v>0.32</v>
      </c>
      <c r="AC58" s="22">
        <f t="shared" si="27"/>
        <v>5</v>
      </c>
      <c r="AD58" s="107">
        <f t="shared" si="28"/>
        <v>5</v>
      </c>
      <c r="AE58" s="23">
        <f t="shared" si="29"/>
        <v>5</v>
      </c>
      <c r="AF58" s="13"/>
      <c r="AG58" s="15"/>
      <c r="AH58" s="15"/>
      <c r="AI58" s="15"/>
      <c r="AJ58" s="15"/>
      <c r="AK58" s="14"/>
      <c r="AL58" s="14"/>
      <c r="AM58" s="14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</row>
    <row r="59" spans="1:50" ht="13.4" customHeight="1">
      <c r="A59" s="17">
        <v>11080</v>
      </c>
      <c r="B59" s="130" t="s">
        <v>93</v>
      </c>
      <c r="C59" s="28" t="str">
        <f>Rollover!A59</f>
        <v>Kia</v>
      </c>
      <c r="D59" s="44" t="str">
        <f>Rollover!B59</f>
        <v>Seltos SUV FWD</v>
      </c>
      <c r="E59" s="9" t="s">
        <v>92</v>
      </c>
      <c r="F59" s="76">
        <f>Rollover!C59</f>
        <v>2021</v>
      </c>
      <c r="G59" s="18">
        <v>109.039</v>
      </c>
      <c r="H59" s="19">
        <v>30.085000000000001</v>
      </c>
      <c r="I59" s="19">
        <v>38.634</v>
      </c>
      <c r="J59" s="19">
        <v>757.82</v>
      </c>
      <c r="K59" s="20">
        <v>1902.3240000000001</v>
      </c>
      <c r="L59" s="18">
        <v>233.83699999999999</v>
      </c>
      <c r="M59" s="19">
        <v>19.001999999999999</v>
      </c>
      <c r="N59" s="19">
        <v>70.343000000000004</v>
      </c>
      <c r="O59" s="19">
        <v>30.202999999999999</v>
      </c>
      <c r="P59" s="20">
        <v>3351.54</v>
      </c>
      <c r="Q59" s="24">
        <f t="shared" si="15"/>
        <v>9.5494222878269731E-5</v>
      </c>
      <c r="R59" s="6">
        <f t="shared" si="16"/>
        <v>6.7566313341018355E-2</v>
      </c>
      <c r="S59" s="6">
        <f t="shared" si="17"/>
        <v>1.1844108023259633E-2</v>
      </c>
      <c r="T59" s="25">
        <f t="shared" si="18"/>
        <v>4.0525684957305186E-3</v>
      </c>
      <c r="U59" s="24">
        <f t="shared" si="19"/>
        <v>3.4706411568995173E-3</v>
      </c>
      <c r="V59" s="25">
        <f t="shared" si="20"/>
        <v>4.0892660504839071E-2</v>
      </c>
      <c r="W59" s="24">
        <f t="shared" si="21"/>
        <v>8.2000000000000003E-2</v>
      </c>
      <c r="X59" s="6">
        <f t="shared" si="22"/>
        <v>4.3999999999999997E-2</v>
      </c>
      <c r="Y59" s="25">
        <f t="shared" si="23"/>
        <v>6.3E-2</v>
      </c>
      <c r="Z59" s="26">
        <f t="shared" si="24"/>
        <v>0.55000000000000004</v>
      </c>
      <c r="AA59" s="131">
        <f t="shared" si="25"/>
        <v>0.28999999999999998</v>
      </c>
      <c r="AB59" s="27">
        <f t="shared" si="26"/>
        <v>0.42</v>
      </c>
      <c r="AC59" s="22">
        <f t="shared" si="27"/>
        <v>5</v>
      </c>
      <c r="AD59" s="107">
        <f t="shared" si="28"/>
        <v>5</v>
      </c>
      <c r="AE59" s="23">
        <f t="shared" si="29"/>
        <v>5</v>
      </c>
      <c r="AF59" s="13"/>
      <c r="AG59" s="15"/>
      <c r="AH59" s="15"/>
      <c r="AI59" s="15"/>
      <c r="AJ59" s="15"/>
      <c r="AK59" s="14"/>
      <c r="AL59" s="14"/>
      <c r="AM59" s="14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</row>
    <row r="60" spans="1:50" ht="13.4" customHeight="1">
      <c r="A60" s="17">
        <v>11080</v>
      </c>
      <c r="B60" s="130" t="s">
        <v>93</v>
      </c>
      <c r="C60" s="28" t="str">
        <f>Rollover!A60</f>
        <v>Kia</v>
      </c>
      <c r="D60" s="44" t="str">
        <f>Rollover!B60</f>
        <v>Seltos SUV AWD</v>
      </c>
      <c r="E60" s="9" t="s">
        <v>92</v>
      </c>
      <c r="F60" s="76">
        <f>Rollover!C60</f>
        <v>2021</v>
      </c>
      <c r="G60" s="18">
        <v>109.039</v>
      </c>
      <c r="H60" s="19">
        <v>30.085000000000001</v>
      </c>
      <c r="I60" s="19">
        <v>38.634</v>
      </c>
      <c r="J60" s="19">
        <v>757.82</v>
      </c>
      <c r="K60" s="20">
        <v>1902.3240000000001</v>
      </c>
      <c r="L60" s="18">
        <v>233.83699999999999</v>
      </c>
      <c r="M60" s="19">
        <v>19.001999999999999</v>
      </c>
      <c r="N60" s="19">
        <v>70.343000000000004</v>
      </c>
      <c r="O60" s="19">
        <v>30.202999999999999</v>
      </c>
      <c r="P60" s="20">
        <v>3351.54</v>
      </c>
      <c r="Q60" s="24">
        <f t="shared" si="15"/>
        <v>9.5494222878269731E-5</v>
      </c>
      <c r="R60" s="6">
        <f t="shared" si="16"/>
        <v>6.7566313341018355E-2</v>
      </c>
      <c r="S60" s="6">
        <f t="shared" si="17"/>
        <v>1.1844108023259633E-2</v>
      </c>
      <c r="T60" s="25">
        <f t="shared" si="18"/>
        <v>4.0525684957305186E-3</v>
      </c>
      <c r="U60" s="24">
        <f t="shared" si="19"/>
        <v>3.4706411568995173E-3</v>
      </c>
      <c r="V60" s="25">
        <f t="shared" si="20"/>
        <v>4.0892660504839071E-2</v>
      </c>
      <c r="W60" s="24">
        <f t="shared" si="21"/>
        <v>8.2000000000000003E-2</v>
      </c>
      <c r="X60" s="6">
        <f t="shared" si="22"/>
        <v>4.3999999999999997E-2</v>
      </c>
      <c r="Y60" s="25">
        <f t="shared" si="23"/>
        <v>6.3E-2</v>
      </c>
      <c r="Z60" s="26">
        <f t="shared" si="24"/>
        <v>0.55000000000000004</v>
      </c>
      <c r="AA60" s="131">
        <f t="shared" si="25"/>
        <v>0.28999999999999998</v>
      </c>
      <c r="AB60" s="27">
        <f t="shared" si="26"/>
        <v>0.42</v>
      </c>
      <c r="AC60" s="22">
        <f t="shared" si="27"/>
        <v>5</v>
      </c>
      <c r="AD60" s="107">
        <f t="shared" si="28"/>
        <v>5</v>
      </c>
      <c r="AE60" s="23">
        <f t="shared" si="29"/>
        <v>5</v>
      </c>
      <c r="AF60" s="13"/>
      <c r="AG60" s="15"/>
      <c r="AH60" s="15"/>
      <c r="AI60" s="15"/>
      <c r="AJ60" s="15"/>
      <c r="AK60" s="14"/>
      <c r="AL60" s="14"/>
      <c r="AM60" s="14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</row>
    <row r="61" spans="1:50">
      <c r="A61" s="17">
        <v>11581</v>
      </c>
      <c r="B61" s="133" t="s">
        <v>320</v>
      </c>
      <c r="C61" s="132" t="str">
        <f>Rollover!A61</f>
        <v>Kia</v>
      </c>
      <c r="D61" s="9" t="str">
        <f>Rollover!B61</f>
        <v>Sorento SUV FWD</v>
      </c>
      <c r="E61" s="9" t="s">
        <v>92</v>
      </c>
      <c r="F61" s="76">
        <f>Rollover!C61</f>
        <v>2021</v>
      </c>
      <c r="G61" s="10">
        <v>45.128</v>
      </c>
      <c r="H61" s="11">
        <v>33.155999999999999</v>
      </c>
      <c r="I61" s="11">
        <v>27.623999999999999</v>
      </c>
      <c r="J61" s="11">
        <v>673.97400000000005</v>
      </c>
      <c r="K61" s="12">
        <v>1177.9369999999999</v>
      </c>
      <c r="L61" s="10">
        <v>151.322</v>
      </c>
      <c r="M61" s="11">
        <v>7.2539999999999996</v>
      </c>
      <c r="N61" s="11">
        <v>42.908000000000001</v>
      </c>
      <c r="O61" s="11">
        <v>35.901000000000003</v>
      </c>
      <c r="P61" s="12">
        <v>1395.3820000000001</v>
      </c>
      <c r="Q61" s="24">
        <f>NORMDIST(LN(G61),7.45231,0.73998,1)</f>
        <v>4.2647428230135066E-7</v>
      </c>
      <c r="R61" s="6">
        <f>1/(1+EXP(5.3895-0.0919*H61))</f>
        <v>8.7666672814256691E-2</v>
      </c>
      <c r="S61" s="6">
        <f>1/(1+EXP(6.04044-0.002133*J61))</f>
        <v>9.9237266975104946E-3</v>
      </c>
      <c r="T61" s="25">
        <f>1/(1+EXP(7.5969-0.0011*K61))</f>
        <v>1.8308008611342499E-3</v>
      </c>
      <c r="U61" s="24">
        <f>NORMDIST(LN(L61),7.45231,0.73998,1)</f>
        <v>5.0488289156594586E-4</v>
      </c>
      <c r="V61" s="25">
        <f>1/(1+EXP(6.3055-0.00094*P61))</f>
        <v>6.7339214927886358E-3</v>
      </c>
      <c r="W61" s="24">
        <f>ROUND(1-(1-Q61)*(1-R61)*(1-S61)*(1-T61),3)</f>
        <v>9.8000000000000004E-2</v>
      </c>
      <c r="X61" s="6">
        <f>IF(L61="N/A",L61,ROUND(1-(1-U61)*(1-V61),3))</f>
        <v>7.0000000000000001E-3</v>
      </c>
      <c r="Y61" s="25">
        <f>ROUND(AVERAGE(W61:X61),3)</f>
        <v>5.2999999999999999E-2</v>
      </c>
      <c r="Z61" s="26">
        <f>ROUND(W61/0.15,2)</f>
        <v>0.65</v>
      </c>
      <c r="AA61" s="131">
        <f>IF(L61="N/A", L61, ROUND(X61/0.15,2))</f>
        <v>0.05</v>
      </c>
      <c r="AB61" s="27">
        <f>ROUND(Y61/0.15,2)</f>
        <v>0.35</v>
      </c>
      <c r="AC61" s="22">
        <f>IF(Z61&lt;0.67,5,IF(Z61&lt;1,4,IF(Z61&lt;1.33,3,IF(Z61&lt;2.67,2,1))))</f>
        <v>5</v>
      </c>
      <c r="AD61" s="107">
        <f>IF(L61="N/A",L61,IF(AA61&lt;0.67,5,IF(AA61&lt;1,4,IF(AA61&lt;1.33,3,IF(AA61&lt;2.67,2,1)))))</f>
        <v>5</v>
      </c>
      <c r="AE61" s="23">
        <f>IF(AB61&lt;0.67,5,IF(AB61&lt;1,4,IF(AB61&lt;1.33,3,IF(AB61&lt;2.67,2,1))))</f>
        <v>5</v>
      </c>
      <c r="AF61" s="13"/>
      <c r="AG61" s="15"/>
      <c r="AH61" s="15"/>
      <c r="AI61" s="15"/>
      <c r="AJ61" s="15"/>
      <c r="AK61" s="14"/>
      <c r="AL61" s="14"/>
      <c r="AM61" s="14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</row>
    <row r="62" spans="1:50" ht="13.4" customHeight="1">
      <c r="A62" s="74">
        <v>11581</v>
      </c>
      <c r="B62" s="130" t="s">
        <v>320</v>
      </c>
      <c r="C62" s="132" t="str">
        <f>Rollover!A62</f>
        <v>Kia</v>
      </c>
      <c r="D62" s="9" t="str">
        <f>Rollover!B62</f>
        <v>Sorento SUV AWD</v>
      </c>
      <c r="E62" s="9" t="s">
        <v>92</v>
      </c>
      <c r="F62" s="76">
        <f>Rollover!C62</f>
        <v>2021</v>
      </c>
      <c r="G62" s="10">
        <v>45.128</v>
      </c>
      <c r="H62" s="11">
        <v>33.155999999999999</v>
      </c>
      <c r="I62" s="11">
        <v>27.623999999999999</v>
      </c>
      <c r="J62" s="11">
        <v>673.97400000000005</v>
      </c>
      <c r="K62" s="12">
        <v>1177.9369999999999</v>
      </c>
      <c r="L62" s="10">
        <v>151.322</v>
      </c>
      <c r="M62" s="11">
        <v>7.2539999999999996</v>
      </c>
      <c r="N62" s="11">
        <v>42.908000000000001</v>
      </c>
      <c r="O62" s="11">
        <v>35.901000000000003</v>
      </c>
      <c r="P62" s="12">
        <v>1395.3820000000001</v>
      </c>
      <c r="Q62" s="24">
        <f t="shared" ref="Q62" si="45">NORMDIST(LN(G62),7.45231,0.73998,1)</f>
        <v>4.2647428230135066E-7</v>
      </c>
      <c r="R62" s="6">
        <f t="shared" ref="R62" si="46">1/(1+EXP(5.3895-0.0919*H62))</f>
        <v>8.7666672814256691E-2</v>
      </c>
      <c r="S62" s="6">
        <f t="shared" ref="S62" si="47">1/(1+EXP(6.04044-0.002133*J62))</f>
        <v>9.9237266975104946E-3</v>
      </c>
      <c r="T62" s="25">
        <f t="shared" ref="T62" si="48">1/(1+EXP(7.5969-0.0011*K62))</f>
        <v>1.8308008611342499E-3</v>
      </c>
      <c r="U62" s="24">
        <f t="shared" ref="U62" si="49">NORMDIST(LN(L62),7.45231,0.73998,1)</f>
        <v>5.0488289156594586E-4</v>
      </c>
      <c r="V62" s="25">
        <f t="shared" ref="V62" si="50">1/(1+EXP(6.3055-0.00094*P62))</f>
        <v>6.7339214927886358E-3</v>
      </c>
      <c r="W62" s="24">
        <f t="shared" ref="W62" si="51">ROUND(1-(1-Q62)*(1-R62)*(1-S62)*(1-T62),3)</f>
        <v>9.8000000000000004E-2</v>
      </c>
      <c r="X62" s="6">
        <f t="shared" ref="X62" si="52">IF(L62="N/A",L62,ROUND(1-(1-U62)*(1-V62),3))</f>
        <v>7.0000000000000001E-3</v>
      </c>
      <c r="Y62" s="25">
        <f t="shared" ref="Y62" si="53">ROUND(AVERAGE(W62:X62),3)</f>
        <v>5.2999999999999999E-2</v>
      </c>
      <c r="Z62" s="26">
        <f t="shared" ref="Z62" si="54">ROUND(W62/0.15,2)</f>
        <v>0.65</v>
      </c>
      <c r="AA62" s="131">
        <f t="shared" ref="AA62" si="55">IF(L62="N/A", L62, ROUND(X62/0.15,2))</f>
        <v>0.05</v>
      </c>
      <c r="AB62" s="27">
        <f t="shared" ref="AB62" si="56">ROUND(Y62/0.15,2)</f>
        <v>0.35</v>
      </c>
      <c r="AC62" s="22">
        <f t="shared" ref="AC62" si="57">IF(Z62&lt;0.67,5,IF(Z62&lt;1,4,IF(Z62&lt;1.33,3,IF(Z62&lt;2.67,2,1))))</f>
        <v>5</v>
      </c>
      <c r="AD62" s="107">
        <f t="shared" ref="AD62" si="58">IF(L62="N/A",L62,IF(AA62&lt;0.67,5,IF(AA62&lt;1,4,IF(AA62&lt;1.33,3,IF(AA62&lt;2.67,2,1)))))</f>
        <v>5</v>
      </c>
      <c r="AE62" s="23">
        <f t="shared" ref="AE62" si="59">IF(AB62&lt;0.67,5,IF(AB62&lt;1,4,IF(AB62&lt;1.33,3,IF(AB62&lt;2.67,2,1))))</f>
        <v>5</v>
      </c>
      <c r="AF62" s="13"/>
      <c r="AG62" s="15"/>
      <c r="AH62" s="15"/>
      <c r="AI62" s="15"/>
      <c r="AJ62" s="15"/>
      <c r="AK62" s="14"/>
      <c r="AL62" s="14"/>
      <c r="AM62" s="14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</row>
    <row r="63" spans="1:50">
      <c r="A63" s="17">
        <v>11581</v>
      </c>
      <c r="B63" s="133" t="s">
        <v>320</v>
      </c>
      <c r="C63" s="28" t="str">
        <f>Rollover!A63</f>
        <v>Kia</v>
      </c>
      <c r="D63" s="44" t="str">
        <f>Rollover!B63</f>
        <v>Sorento Hybrid SUV FWD</v>
      </c>
      <c r="E63" s="9" t="s">
        <v>92</v>
      </c>
      <c r="F63" s="76">
        <f>Rollover!C63</f>
        <v>2021</v>
      </c>
      <c r="G63" s="10">
        <v>45.128</v>
      </c>
      <c r="H63" s="11">
        <v>33.155999999999999</v>
      </c>
      <c r="I63" s="11">
        <v>27.623999999999999</v>
      </c>
      <c r="J63" s="11">
        <v>673.97400000000005</v>
      </c>
      <c r="K63" s="12">
        <v>1177.9369999999999</v>
      </c>
      <c r="L63" s="10">
        <v>151.322</v>
      </c>
      <c r="M63" s="11">
        <v>7.2539999999999996</v>
      </c>
      <c r="N63" s="11">
        <v>42.908000000000001</v>
      </c>
      <c r="O63" s="11">
        <v>35.901000000000003</v>
      </c>
      <c r="P63" s="12">
        <v>1395.3820000000001</v>
      </c>
      <c r="Q63" s="24">
        <f t="shared" si="15"/>
        <v>4.2647428230135066E-7</v>
      </c>
      <c r="R63" s="6">
        <f t="shared" si="16"/>
        <v>8.7666672814256691E-2</v>
      </c>
      <c r="S63" s="6">
        <f t="shared" si="17"/>
        <v>9.9237266975104946E-3</v>
      </c>
      <c r="T63" s="25">
        <f t="shared" si="18"/>
        <v>1.8308008611342499E-3</v>
      </c>
      <c r="U63" s="24">
        <f t="shared" si="19"/>
        <v>5.0488289156594586E-4</v>
      </c>
      <c r="V63" s="25">
        <f t="shared" si="20"/>
        <v>6.7339214927886358E-3</v>
      </c>
      <c r="W63" s="24">
        <f t="shared" si="21"/>
        <v>9.8000000000000004E-2</v>
      </c>
      <c r="X63" s="6">
        <f t="shared" si="22"/>
        <v>7.0000000000000001E-3</v>
      </c>
      <c r="Y63" s="25">
        <f t="shared" si="23"/>
        <v>5.2999999999999999E-2</v>
      </c>
      <c r="Z63" s="26">
        <f t="shared" si="24"/>
        <v>0.65</v>
      </c>
      <c r="AA63" s="131">
        <f t="shared" si="25"/>
        <v>0.05</v>
      </c>
      <c r="AB63" s="27">
        <f t="shared" si="26"/>
        <v>0.35</v>
      </c>
      <c r="AC63" s="22">
        <f t="shared" si="27"/>
        <v>5</v>
      </c>
      <c r="AD63" s="107">
        <f t="shared" si="28"/>
        <v>5</v>
      </c>
      <c r="AE63" s="23">
        <f t="shared" si="29"/>
        <v>5</v>
      </c>
      <c r="AF63" s="13"/>
      <c r="AG63" s="15"/>
      <c r="AH63" s="15"/>
      <c r="AI63" s="15"/>
      <c r="AJ63" s="15"/>
      <c r="AK63" s="14"/>
      <c r="AL63" s="14"/>
      <c r="AM63" s="14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</row>
    <row r="64" spans="1:50">
      <c r="A64" s="74">
        <v>11386</v>
      </c>
      <c r="B64" s="130" t="s">
        <v>281</v>
      </c>
      <c r="C64" s="28" t="str">
        <f>Rollover!A64</f>
        <v>Lexus</v>
      </c>
      <c r="D64" s="44" t="str">
        <f>Rollover!B64</f>
        <v>IS 300 4DR AWD</v>
      </c>
      <c r="E64" s="9" t="s">
        <v>92</v>
      </c>
      <c r="F64" s="76">
        <f>Rollover!C64</f>
        <v>2021</v>
      </c>
      <c r="G64" s="10">
        <v>142.28800000000001</v>
      </c>
      <c r="H64" s="11">
        <v>24.855</v>
      </c>
      <c r="I64" s="11">
        <v>32.695999999999998</v>
      </c>
      <c r="J64" s="11">
        <v>904.14</v>
      </c>
      <c r="K64" s="12">
        <v>1806.644</v>
      </c>
      <c r="L64" s="10">
        <v>162.245</v>
      </c>
      <c r="M64" s="11">
        <v>13.901</v>
      </c>
      <c r="N64" s="11">
        <v>27.933</v>
      </c>
      <c r="O64" s="11">
        <v>13.406000000000001</v>
      </c>
      <c r="P64" s="12">
        <v>1947.895</v>
      </c>
      <c r="Q64" s="24">
        <f t="shared" si="15"/>
        <v>3.7450822753745401E-4</v>
      </c>
      <c r="R64" s="6">
        <f t="shared" si="16"/>
        <v>4.2888117008127981E-2</v>
      </c>
      <c r="S64" s="6">
        <f t="shared" si="17"/>
        <v>1.6112608005801155E-2</v>
      </c>
      <c r="T64" s="25">
        <f t="shared" si="18"/>
        <v>3.6491994143311797E-3</v>
      </c>
      <c r="U64" s="24">
        <f t="shared" si="19"/>
        <v>7.0254563873879531E-4</v>
      </c>
      <c r="V64" s="25">
        <f t="shared" si="20"/>
        <v>1.1267752271792325E-2</v>
      </c>
      <c r="W64" s="24">
        <f t="shared" si="21"/>
        <v>6.2E-2</v>
      </c>
      <c r="X64" s="6">
        <f t="shared" si="22"/>
        <v>1.2E-2</v>
      </c>
      <c r="Y64" s="25">
        <f t="shared" si="23"/>
        <v>3.6999999999999998E-2</v>
      </c>
      <c r="Z64" s="26">
        <f t="shared" si="24"/>
        <v>0.41</v>
      </c>
      <c r="AA64" s="131">
        <f t="shared" si="25"/>
        <v>0.08</v>
      </c>
      <c r="AB64" s="27">
        <f t="shared" si="26"/>
        <v>0.25</v>
      </c>
      <c r="AC64" s="22">
        <f t="shared" si="27"/>
        <v>5</v>
      </c>
      <c r="AD64" s="107">
        <f t="shared" si="28"/>
        <v>5</v>
      </c>
      <c r="AE64" s="23">
        <f t="shared" si="29"/>
        <v>5</v>
      </c>
      <c r="AF64" s="13"/>
      <c r="AG64" s="15"/>
      <c r="AH64" s="15"/>
      <c r="AI64" s="15"/>
      <c r="AJ64" s="15"/>
      <c r="AK64" s="14"/>
      <c r="AL64" s="14"/>
      <c r="AM64" s="14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</row>
    <row r="65" spans="1:50">
      <c r="A65" s="74">
        <v>11386</v>
      </c>
      <c r="B65" s="130" t="s">
        <v>281</v>
      </c>
      <c r="C65" s="28" t="str">
        <f>Rollover!A65</f>
        <v>Lexus</v>
      </c>
      <c r="D65" s="44" t="str">
        <f>Rollover!B65</f>
        <v>IS 300 4DR RWD</v>
      </c>
      <c r="E65" s="9" t="s">
        <v>92</v>
      </c>
      <c r="F65" s="76">
        <f>Rollover!C65</f>
        <v>2021</v>
      </c>
      <c r="G65" s="10">
        <v>142.28800000000001</v>
      </c>
      <c r="H65" s="11">
        <v>24.855</v>
      </c>
      <c r="I65" s="11">
        <v>32.695999999999998</v>
      </c>
      <c r="J65" s="11">
        <v>904.14</v>
      </c>
      <c r="K65" s="12">
        <v>1806.644</v>
      </c>
      <c r="L65" s="10">
        <v>162.245</v>
      </c>
      <c r="M65" s="11">
        <v>13.901</v>
      </c>
      <c r="N65" s="11">
        <v>27.933</v>
      </c>
      <c r="O65" s="11">
        <v>13.406000000000001</v>
      </c>
      <c r="P65" s="12">
        <v>1947.895</v>
      </c>
      <c r="Q65" s="24">
        <f t="shared" si="15"/>
        <v>3.7450822753745401E-4</v>
      </c>
      <c r="R65" s="6">
        <f t="shared" si="16"/>
        <v>4.2888117008127981E-2</v>
      </c>
      <c r="S65" s="6">
        <f t="shared" si="17"/>
        <v>1.6112608005801155E-2</v>
      </c>
      <c r="T65" s="25">
        <f t="shared" si="18"/>
        <v>3.6491994143311797E-3</v>
      </c>
      <c r="U65" s="24">
        <f t="shared" si="19"/>
        <v>7.0254563873879531E-4</v>
      </c>
      <c r="V65" s="25">
        <f t="shared" si="20"/>
        <v>1.1267752271792325E-2</v>
      </c>
      <c r="W65" s="24">
        <f t="shared" si="21"/>
        <v>6.2E-2</v>
      </c>
      <c r="X65" s="6">
        <f t="shared" si="22"/>
        <v>1.2E-2</v>
      </c>
      <c r="Y65" s="25">
        <f t="shared" si="23"/>
        <v>3.6999999999999998E-2</v>
      </c>
      <c r="Z65" s="26">
        <f t="shared" si="24"/>
        <v>0.41</v>
      </c>
      <c r="AA65" s="131">
        <f t="shared" si="25"/>
        <v>0.08</v>
      </c>
      <c r="AB65" s="27">
        <f t="shared" si="26"/>
        <v>0.25</v>
      </c>
      <c r="AC65" s="22">
        <f t="shared" si="27"/>
        <v>5</v>
      </c>
      <c r="AD65" s="107">
        <f t="shared" si="28"/>
        <v>5</v>
      </c>
      <c r="AE65" s="23">
        <f t="shared" si="29"/>
        <v>5</v>
      </c>
      <c r="AF65" s="13"/>
      <c r="AG65" s="15"/>
      <c r="AH65" s="15"/>
      <c r="AI65" s="15"/>
      <c r="AJ65" s="15"/>
      <c r="AK65" s="14"/>
      <c r="AL65" s="14"/>
      <c r="AM65" s="14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</row>
    <row r="66" spans="1:50">
      <c r="A66" s="74">
        <v>11386</v>
      </c>
      <c r="B66" s="74" t="s">
        <v>281</v>
      </c>
      <c r="C66" s="132" t="str">
        <f>Rollover!A66</f>
        <v>Lexus</v>
      </c>
      <c r="D66" s="9" t="str">
        <f>Rollover!B66</f>
        <v>IS 350 4DR RWD</v>
      </c>
      <c r="E66" s="9" t="s">
        <v>92</v>
      </c>
      <c r="F66" s="76">
        <f>Rollover!C66</f>
        <v>2021</v>
      </c>
      <c r="G66" s="10">
        <v>142.28800000000001</v>
      </c>
      <c r="H66" s="11">
        <v>24.855</v>
      </c>
      <c r="I66" s="11">
        <v>32.695999999999998</v>
      </c>
      <c r="J66" s="11">
        <v>904.14</v>
      </c>
      <c r="K66" s="12">
        <v>1806.644</v>
      </c>
      <c r="L66" s="10">
        <v>162.245</v>
      </c>
      <c r="M66" s="11">
        <v>13.901</v>
      </c>
      <c r="N66" s="11">
        <v>27.933</v>
      </c>
      <c r="O66" s="11">
        <v>13.406000000000001</v>
      </c>
      <c r="P66" s="12">
        <v>1947.895</v>
      </c>
      <c r="Q66" s="24">
        <f t="shared" si="15"/>
        <v>3.7450822753745401E-4</v>
      </c>
      <c r="R66" s="6">
        <f t="shared" si="16"/>
        <v>4.2888117008127981E-2</v>
      </c>
      <c r="S66" s="6">
        <f t="shared" si="17"/>
        <v>1.6112608005801155E-2</v>
      </c>
      <c r="T66" s="25">
        <f t="shared" si="18"/>
        <v>3.6491994143311797E-3</v>
      </c>
      <c r="U66" s="24">
        <f t="shared" si="19"/>
        <v>7.0254563873879531E-4</v>
      </c>
      <c r="V66" s="25">
        <f t="shared" si="20"/>
        <v>1.1267752271792325E-2</v>
      </c>
      <c r="W66" s="24">
        <f t="shared" si="21"/>
        <v>6.2E-2</v>
      </c>
      <c r="X66" s="6">
        <f t="shared" si="22"/>
        <v>1.2E-2</v>
      </c>
      <c r="Y66" s="25">
        <f t="shared" si="23"/>
        <v>3.6999999999999998E-2</v>
      </c>
      <c r="Z66" s="26">
        <f t="shared" si="24"/>
        <v>0.41</v>
      </c>
      <c r="AA66" s="131">
        <f t="shared" si="25"/>
        <v>0.08</v>
      </c>
      <c r="AB66" s="27">
        <f t="shared" si="26"/>
        <v>0.25</v>
      </c>
      <c r="AC66" s="22">
        <f t="shared" si="27"/>
        <v>5</v>
      </c>
      <c r="AD66" s="107">
        <f t="shared" si="28"/>
        <v>5</v>
      </c>
      <c r="AE66" s="23">
        <f t="shared" si="29"/>
        <v>5</v>
      </c>
      <c r="AF66" s="13"/>
      <c r="AG66" s="15"/>
      <c r="AH66" s="15"/>
      <c r="AI66" s="15"/>
      <c r="AJ66" s="15"/>
      <c r="AK66" s="14"/>
      <c r="AL66" s="14"/>
      <c r="AM66" s="14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</row>
    <row r="67" spans="1:50">
      <c r="A67" s="74">
        <v>11386</v>
      </c>
      <c r="B67" s="130" t="s">
        <v>281</v>
      </c>
      <c r="C67" s="132" t="str">
        <f>Rollover!A67</f>
        <v>Lexus</v>
      </c>
      <c r="D67" s="9" t="str">
        <f>Rollover!B67</f>
        <v>IS 350 4DR AWD</v>
      </c>
      <c r="E67" s="9" t="s">
        <v>92</v>
      </c>
      <c r="F67" s="76">
        <f>Rollover!C67</f>
        <v>2021</v>
      </c>
      <c r="G67" s="10">
        <v>142.28800000000001</v>
      </c>
      <c r="H67" s="11">
        <v>24.855</v>
      </c>
      <c r="I67" s="11">
        <v>32.695999999999998</v>
      </c>
      <c r="J67" s="11">
        <v>904.14</v>
      </c>
      <c r="K67" s="12">
        <v>1806.644</v>
      </c>
      <c r="L67" s="10">
        <v>162.245</v>
      </c>
      <c r="M67" s="11">
        <v>13.901</v>
      </c>
      <c r="N67" s="11">
        <v>27.933</v>
      </c>
      <c r="O67" s="11">
        <v>13.406000000000001</v>
      </c>
      <c r="P67" s="12">
        <v>1947.895</v>
      </c>
      <c r="Q67" s="24">
        <f t="shared" si="15"/>
        <v>3.7450822753745401E-4</v>
      </c>
      <c r="R67" s="6">
        <f t="shared" si="16"/>
        <v>4.2888117008127981E-2</v>
      </c>
      <c r="S67" s="6">
        <f t="shared" si="17"/>
        <v>1.6112608005801155E-2</v>
      </c>
      <c r="T67" s="25">
        <f t="shared" si="18"/>
        <v>3.6491994143311797E-3</v>
      </c>
      <c r="U67" s="24">
        <f t="shared" si="19"/>
        <v>7.0254563873879531E-4</v>
      </c>
      <c r="V67" s="25">
        <f t="shared" si="20"/>
        <v>1.1267752271792325E-2</v>
      </c>
      <c r="W67" s="24">
        <f t="shared" si="21"/>
        <v>6.2E-2</v>
      </c>
      <c r="X67" s="6">
        <f t="shared" si="22"/>
        <v>1.2E-2</v>
      </c>
      <c r="Y67" s="25">
        <f t="shared" si="23"/>
        <v>3.6999999999999998E-2</v>
      </c>
      <c r="Z67" s="26">
        <f t="shared" si="24"/>
        <v>0.41</v>
      </c>
      <c r="AA67" s="131">
        <f t="shared" si="25"/>
        <v>0.08</v>
      </c>
      <c r="AB67" s="27">
        <f t="shared" si="26"/>
        <v>0.25</v>
      </c>
      <c r="AC67" s="22">
        <f t="shared" si="27"/>
        <v>5</v>
      </c>
      <c r="AD67" s="107">
        <f t="shared" si="28"/>
        <v>5</v>
      </c>
      <c r="AE67" s="23">
        <f t="shared" si="29"/>
        <v>5</v>
      </c>
      <c r="AF67" s="13"/>
      <c r="AG67" s="15"/>
      <c r="AH67" s="15"/>
      <c r="AI67" s="15"/>
      <c r="AJ67" s="15"/>
      <c r="AK67" s="14"/>
      <c r="AL67" s="14"/>
      <c r="AM67" s="14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</row>
    <row r="68" spans="1:50" ht="13.4" customHeight="1">
      <c r="A68" s="74">
        <v>9582</v>
      </c>
      <c r="B68" s="74" t="s">
        <v>206</v>
      </c>
      <c r="C68" s="28" t="str">
        <f>Rollover!A68</f>
        <v>Lexus</v>
      </c>
      <c r="D68" s="44" t="str">
        <f>Rollover!B68</f>
        <v>RX 350 SUV FWD</v>
      </c>
      <c r="E68" s="9" t="s">
        <v>92</v>
      </c>
      <c r="F68" s="76">
        <f>Rollover!C68</f>
        <v>2021</v>
      </c>
      <c r="G68" s="10">
        <v>52.744999999999997</v>
      </c>
      <c r="H68" s="11">
        <v>17.954000000000001</v>
      </c>
      <c r="I68" s="11">
        <v>21.585999999999999</v>
      </c>
      <c r="J68" s="11">
        <v>487.70400000000001</v>
      </c>
      <c r="K68" s="12">
        <v>951.34</v>
      </c>
      <c r="L68" s="10">
        <v>164.94300000000001</v>
      </c>
      <c r="M68" s="11">
        <v>14.09</v>
      </c>
      <c r="N68" s="11">
        <v>44.07</v>
      </c>
      <c r="O68" s="11">
        <v>16.149000000000001</v>
      </c>
      <c r="P68" s="12">
        <v>2643.7849999999999</v>
      </c>
      <c r="Q68" s="24">
        <f t="shared" si="15"/>
        <v>1.2260374227483138E-6</v>
      </c>
      <c r="R68" s="6">
        <f t="shared" si="16"/>
        <v>2.3213651831515497E-2</v>
      </c>
      <c r="S68" s="6">
        <f t="shared" si="17"/>
        <v>6.6917383441974466E-3</v>
      </c>
      <c r="T68" s="25">
        <f t="shared" si="18"/>
        <v>1.4274659269909356E-3</v>
      </c>
      <c r="U68" s="24">
        <f t="shared" si="19"/>
        <v>7.5875116363981773E-4</v>
      </c>
      <c r="V68" s="25">
        <f t="shared" si="20"/>
        <v>2.1450107862666743E-2</v>
      </c>
      <c r="W68" s="24">
        <f t="shared" si="21"/>
        <v>3.1E-2</v>
      </c>
      <c r="X68" s="6">
        <f t="shared" si="22"/>
        <v>2.1999999999999999E-2</v>
      </c>
      <c r="Y68" s="25">
        <f t="shared" si="23"/>
        <v>2.7E-2</v>
      </c>
      <c r="Z68" s="26">
        <f t="shared" si="24"/>
        <v>0.21</v>
      </c>
      <c r="AA68" s="131">
        <f t="shared" si="25"/>
        <v>0.15</v>
      </c>
      <c r="AB68" s="27">
        <f t="shared" si="26"/>
        <v>0.18</v>
      </c>
      <c r="AC68" s="22">
        <f t="shared" si="27"/>
        <v>5</v>
      </c>
      <c r="AD68" s="107">
        <f t="shared" si="28"/>
        <v>5</v>
      </c>
      <c r="AE68" s="23">
        <f t="shared" si="29"/>
        <v>5</v>
      </c>
      <c r="AF68" s="13"/>
      <c r="AG68" s="15"/>
      <c r="AH68" s="15"/>
      <c r="AI68" s="15"/>
      <c r="AJ68" s="15"/>
      <c r="AK68" s="14"/>
      <c r="AL68" s="14"/>
      <c r="AM68" s="14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</row>
    <row r="69" spans="1:50" ht="13.4" customHeight="1">
      <c r="A69" s="74">
        <v>9582</v>
      </c>
      <c r="B69" s="74" t="s">
        <v>206</v>
      </c>
      <c r="C69" s="28" t="str">
        <f>Rollover!A69</f>
        <v>Lexus</v>
      </c>
      <c r="D69" s="44" t="str">
        <f>Rollover!B69</f>
        <v>RX 350 SUV AWD</v>
      </c>
      <c r="E69" s="9" t="s">
        <v>92</v>
      </c>
      <c r="F69" s="76">
        <f>Rollover!C69</f>
        <v>2021</v>
      </c>
      <c r="G69" s="10">
        <v>52.744999999999997</v>
      </c>
      <c r="H69" s="11">
        <v>17.954000000000001</v>
      </c>
      <c r="I69" s="11">
        <v>21.585999999999999</v>
      </c>
      <c r="J69" s="11">
        <v>487.70400000000001</v>
      </c>
      <c r="K69" s="12">
        <v>951.34</v>
      </c>
      <c r="L69" s="10">
        <v>164.94300000000001</v>
      </c>
      <c r="M69" s="11">
        <v>14.09</v>
      </c>
      <c r="N69" s="11">
        <v>44.07</v>
      </c>
      <c r="O69" s="11">
        <v>16.149000000000001</v>
      </c>
      <c r="P69" s="12">
        <v>2643.7849999999999</v>
      </c>
      <c r="Q69" s="24">
        <f t="shared" si="15"/>
        <v>1.2260374227483138E-6</v>
      </c>
      <c r="R69" s="6">
        <f t="shared" si="16"/>
        <v>2.3213651831515497E-2</v>
      </c>
      <c r="S69" s="6">
        <f t="shared" si="17"/>
        <v>6.6917383441974466E-3</v>
      </c>
      <c r="T69" s="25">
        <f t="shared" si="18"/>
        <v>1.4274659269909356E-3</v>
      </c>
      <c r="U69" s="24">
        <f t="shared" si="19"/>
        <v>7.5875116363981773E-4</v>
      </c>
      <c r="V69" s="25">
        <f t="shared" si="20"/>
        <v>2.1450107862666743E-2</v>
      </c>
      <c r="W69" s="24">
        <f t="shared" si="21"/>
        <v>3.1E-2</v>
      </c>
      <c r="X69" s="6">
        <f t="shared" si="22"/>
        <v>2.1999999999999999E-2</v>
      </c>
      <c r="Y69" s="25">
        <f t="shared" si="23"/>
        <v>2.7E-2</v>
      </c>
      <c r="Z69" s="26">
        <f t="shared" si="24"/>
        <v>0.21</v>
      </c>
      <c r="AA69" s="131">
        <f t="shared" si="25"/>
        <v>0.15</v>
      </c>
      <c r="AB69" s="27">
        <f t="shared" si="26"/>
        <v>0.18</v>
      </c>
      <c r="AC69" s="22">
        <f t="shared" si="27"/>
        <v>5</v>
      </c>
      <c r="AD69" s="107">
        <f t="shared" si="28"/>
        <v>5</v>
      </c>
      <c r="AE69" s="23">
        <f t="shared" si="29"/>
        <v>5</v>
      </c>
      <c r="AF69" s="13"/>
      <c r="AG69" s="15"/>
      <c r="AH69" s="15"/>
      <c r="AI69" s="15"/>
      <c r="AJ69" s="15"/>
      <c r="AK69" s="14"/>
      <c r="AL69" s="14"/>
      <c r="AM69" s="14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</row>
    <row r="70" spans="1:50">
      <c r="A70" s="74">
        <v>9582</v>
      </c>
      <c r="B70" s="74" t="s">
        <v>206</v>
      </c>
      <c r="C70" s="132" t="str">
        <f>Rollover!A70</f>
        <v>Lexus</v>
      </c>
      <c r="D70" s="9" t="str">
        <f>Rollover!B70</f>
        <v>RX 350L SUV FWD</v>
      </c>
      <c r="E70" s="9" t="s">
        <v>92</v>
      </c>
      <c r="F70" s="76">
        <f>Rollover!C70</f>
        <v>2021</v>
      </c>
      <c r="G70" s="10">
        <v>52.744999999999997</v>
      </c>
      <c r="H70" s="11">
        <v>17.954000000000001</v>
      </c>
      <c r="I70" s="11">
        <v>21.585999999999999</v>
      </c>
      <c r="J70" s="11">
        <v>487.70400000000001</v>
      </c>
      <c r="K70" s="12">
        <v>951.34</v>
      </c>
      <c r="L70" s="10">
        <v>164.94300000000001</v>
      </c>
      <c r="M70" s="11">
        <v>14.09</v>
      </c>
      <c r="N70" s="11">
        <v>44.07</v>
      </c>
      <c r="O70" s="11">
        <v>16.149000000000001</v>
      </c>
      <c r="P70" s="12">
        <v>2643.7849999999999</v>
      </c>
      <c r="Q70" s="24">
        <f t="shared" si="15"/>
        <v>1.2260374227483138E-6</v>
      </c>
      <c r="R70" s="6">
        <f t="shared" si="16"/>
        <v>2.3213651831515497E-2</v>
      </c>
      <c r="S70" s="6">
        <f t="shared" si="17"/>
        <v>6.6917383441974466E-3</v>
      </c>
      <c r="T70" s="25">
        <f t="shared" si="18"/>
        <v>1.4274659269909356E-3</v>
      </c>
      <c r="U70" s="24">
        <f t="shared" si="19"/>
        <v>7.5875116363981773E-4</v>
      </c>
      <c r="V70" s="25">
        <f t="shared" si="20"/>
        <v>2.1450107862666743E-2</v>
      </c>
      <c r="W70" s="24">
        <f t="shared" si="21"/>
        <v>3.1E-2</v>
      </c>
      <c r="X70" s="6">
        <f t="shared" si="22"/>
        <v>2.1999999999999999E-2</v>
      </c>
      <c r="Y70" s="25">
        <f t="shared" si="23"/>
        <v>2.7E-2</v>
      </c>
      <c r="Z70" s="26">
        <f t="shared" si="24"/>
        <v>0.21</v>
      </c>
      <c r="AA70" s="131">
        <f t="shared" si="25"/>
        <v>0.15</v>
      </c>
      <c r="AB70" s="27">
        <f t="shared" si="26"/>
        <v>0.18</v>
      </c>
      <c r="AC70" s="22">
        <f t="shared" si="27"/>
        <v>5</v>
      </c>
      <c r="AD70" s="107">
        <f t="shared" si="28"/>
        <v>5</v>
      </c>
      <c r="AE70" s="23">
        <f t="shared" si="29"/>
        <v>5</v>
      </c>
      <c r="AF70" s="13"/>
      <c r="AG70" s="15"/>
      <c r="AH70" s="15"/>
      <c r="AI70" s="15"/>
      <c r="AJ70" s="15"/>
      <c r="AK70" s="14"/>
      <c r="AL70" s="14"/>
      <c r="AM70" s="14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</row>
    <row r="71" spans="1:50" ht="13.4" customHeight="1">
      <c r="A71" s="74">
        <v>9582</v>
      </c>
      <c r="B71" s="74" t="s">
        <v>206</v>
      </c>
      <c r="C71" s="132" t="str">
        <f>Rollover!A71</f>
        <v>Lexus</v>
      </c>
      <c r="D71" s="9" t="str">
        <f>Rollover!B71</f>
        <v>RX 350L SUV AWD</v>
      </c>
      <c r="E71" s="9" t="s">
        <v>92</v>
      </c>
      <c r="F71" s="76">
        <f>Rollover!C71</f>
        <v>2021</v>
      </c>
      <c r="G71" s="10">
        <v>52.744999999999997</v>
      </c>
      <c r="H71" s="11">
        <v>17.954000000000001</v>
      </c>
      <c r="I71" s="11">
        <v>21.585999999999999</v>
      </c>
      <c r="J71" s="11">
        <v>487.70400000000001</v>
      </c>
      <c r="K71" s="12">
        <v>951.34</v>
      </c>
      <c r="L71" s="10">
        <v>164.94300000000001</v>
      </c>
      <c r="M71" s="11">
        <v>14.09</v>
      </c>
      <c r="N71" s="11">
        <v>44.07</v>
      </c>
      <c r="O71" s="11">
        <v>16.149000000000001</v>
      </c>
      <c r="P71" s="12">
        <v>2643.7849999999999</v>
      </c>
      <c r="Q71" s="24">
        <f t="shared" si="15"/>
        <v>1.2260374227483138E-6</v>
      </c>
      <c r="R71" s="6">
        <f t="shared" si="16"/>
        <v>2.3213651831515497E-2</v>
      </c>
      <c r="S71" s="6">
        <f t="shared" si="17"/>
        <v>6.6917383441974466E-3</v>
      </c>
      <c r="T71" s="25">
        <f t="shared" si="18"/>
        <v>1.4274659269909356E-3</v>
      </c>
      <c r="U71" s="24">
        <f t="shared" si="19"/>
        <v>7.5875116363981773E-4</v>
      </c>
      <c r="V71" s="25">
        <f t="shared" si="20"/>
        <v>2.1450107862666743E-2</v>
      </c>
      <c r="W71" s="24">
        <f t="shared" si="21"/>
        <v>3.1E-2</v>
      </c>
      <c r="X71" s="6">
        <f t="shared" si="22"/>
        <v>2.1999999999999999E-2</v>
      </c>
      <c r="Y71" s="25">
        <f t="shared" si="23"/>
        <v>2.7E-2</v>
      </c>
      <c r="Z71" s="26">
        <f t="shared" si="24"/>
        <v>0.21</v>
      </c>
      <c r="AA71" s="131">
        <f t="shared" si="25"/>
        <v>0.15</v>
      </c>
      <c r="AB71" s="27">
        <f t="shared" si="26"/>
        <v>0.18</v>
      </c>
      <c r="AC71" s="22">
        <f t="shared" si="27"/>
        <v>5</v>
      </c>
      <c r="AD71" s="107">
        <f t="shared" si="28"/>
        <v>5</v>
      </c>
      <c r="AE71" s="23">
        <f t="shared" si="29"/>
        <v>5</v>
      </c>
      <c r="AF71" s="13"/>
      <c r="AG71" s="15"/>
      <c r="AH71" s="15"/>
      <c r="AI71" s="15"/>
      <c r="AJ71" s="15"/>
      <c r="AK71" s="14"/>
      <c r="AL71" s="14"/>
      <c r="AM71" s="14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</row>
    <row r="72" spans="1:50" ht="13.4" customHeight="1">
      <c r="A72" s="74">
        <v>9582</v>
      </c>
      <c r="B72" s="74" t="s">
        <v>206</v>
      </c>
      <c r="C72" s="132" t="str">
        <f>Rollover!A72</f>
        <v>Lexus</v>
      </c>
      <c r="D72" s="9" t="str">
        <f>Rollover!B72</f>
        <v>RX 450h SUV AWD</v>
      </c>
      <c r="E72" s="9" t="s">
        <v>92</v>
      </c>
      <c r="F72" s="76">
        <f>Rollover!C72</f>
        <v>2021</v>
      </c>
      <c r="G72" s="10">
        <v>52.744999999999997</v>
      </c>
      <c r="H72" s="11">
        <v>17.954000000000001</v>
      </c>
      <c r="I72" s="11">
        <v>21.585999999999999</v>
      </c>
      <c r="J72" s="11">
        <v>487.70400000000001</v>
      </c>
      <c r="K72" s="12">
        <v>951.34</v>
      </c>
      <c r="L72" s="10">
        <v>164.94300000000001</v>
      </c>
      <c r="M72" s="11">
        <v>14.09</v>
      </c>
      <c r="N72" s="11">
        <v>44.07</v>
      </c>
      <c r="O72" s="11">
        <v>16.149000000000001</v>
      </c>
      <c r="P72" s="12">
        <v>2643.7849999999999</v>
      </c>
      <c r="Q72" s="24">
        <f t="shared" si="15"/>
        <v>1.2260374227483138E-6</v>
      </c>
      <c r="R72" s="6">
        <f t="shared" si="16"/>
        <v>2.3213651831515497E-2</v>
      </c>
      <c r="S72" s="6">
        <f t="shared" si="17"/>
        <v>6.6917383441974466E-3</v>
      </c>
      <c r="T72" s="25">
        <f t="shared" si="18"/>
        <v>1.4274659269909356E-3</v>
      </c>
      <c r="U72" s="24">
        <f t="shared" si="19"/>
        <v>7.5875116363981773E-4</v>
      </c>
      <c r="V72" s="25">
        <f t="shared" si="20"/>
        <v>2.1450107862666743E-2</v>
      </c>
      <c r="W72" s="24">
        <f t="shared" si="21"/>
        <v>3.1E-2</v>
      </c>
      <c r="X72" s="6">
        <f t="shared" si="22"/>
        <v>2.1999999999999999E-2</v>
      </c>
      <c r="Y72" s="25">
        <f t="shared" si="23"/>
        <v>2.7E-2</v>
      </c>
      <c r="Z72" s="26">
        <f t="shared" si="24"/>
        <v>0.21</v>
      </c>
      <c r="AA72" s="131">
        <f t="shared" si="25"/>
        <v>0.15</v>
      </c>
      <c r="AB72" s="27">
        <f t="shared" si="26"/>
        <v>0.18</v>
      </c>
      <c r="AC72" s="22">
        <f t="shared" si="27"/>
        <v>5</v>
      </c>
      <c r="AD72" s="107">
        <f t="shared" si="28"/>
        <v>5</v>
      </c>
      <c r="AE72" s="23">
        <f t="shared" si="29"/>
        <v>5</v>
      </c>
      <c r="AF72" s="13"/>
      <c r="AG72" s="15"/>
      <c r="AH72" s="15"/>
      <c r="AI72" s="15"/>
      <c r="AJ72" s="15"/>
      <c r="AK72" s="14"/>
      <c r="AL72" s="14"/>
      <c r="AM72" s="14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</row>
    <row r="73" spans="1:50">
      <c r="A73" s="74">
        <v>9582</v>
      </c>
      <c r="B73" s="74" t="s">
        <v>206</v>
      </c>
      <c r="C73" s="132" t="str">
        <f>Rollover!A73</f>
        <v>Lexus</v>
      </c>
      <c r="D73" s="9" t="str">
        <f>Rollover!B73</f>
        <v>RX 450hL SUV AWD</v>
      </c>
      <c r="E73" s="9" t="s">
        <v>92</v>
      </c>
      <c r="F73" s="76">
        <f>Rollover!C73</f>
        <v>2021</v>
      </c>
      <c r="G73" s="10">
        <v>52.744999999999997</v>
      </c>
      <c r="H73" s="11">
        <v>17.954000000000001</v>
      </c>
      <c r="I73" s="11">
        <v>21.585999999999999</v>
      </c>
      <c r="J73" s="11">
        <v>487.70400000000001</v>
      </c>
      <c r="K73" s="12">
        <v>951.34</v>
      </c>
      <c r="L73" s="10">
        <v>164.94300000000001</v>
      </c>
      <c r="M73" s="11">
        <v>14.09</v>
      </c>
      <c r="N73" s="11">
        <v>44.07</v>
      </c>
      <c r="O73" s="11">
        <v>16.149000000000001</v>
      </c>
      <c r="P73" s="12">
        <v>2643.7849999999999</v>
      </c>
      <c r="Q73" s="24">
        <f t="shared" si="15"/>
        <v>1.2260374227483138E-6</v>
      </c>
      <c r="R73" s="6">
        <f t="shared" si="16"/>
        <v>2.3213651831515497E-2</v>
      </c>
      <c r="S73" s="6">
        <f t="shared" si="17"/>
        <v>6.6917383441974466E-3</v>
      </c>
      <c r="T73" s="25">
        <f t="shared" si="18"/>
        <v>1.4274659269909356E-3</v>
      </c>
      <c r="U73" s="24">
        <f t="shared" si="19"/>
        <v>7.5875116363981773E-4</v>
      </c>
      <c r="V73" s="25">
        <f t="shared" si="20"/>
        <v>2.1450107862666743E-2</v>
      </c>
      <c r="W73" s="24">
        <f t="shared" si="21"/>
        <v>3.1E-2</v>
      </c>
      <c r="X73" s="6">
        <f t="shared" si="22"/>
        <v>2.1999999999999999E-2</v>
      </c>
      <c r="Y73" s="25">
        <f t="shared" si="23"/>
        <v>2.7E-2</v>
      </c>
      <c r="Z73" s="26">
        <f t="shared" si="24"/>
        <v>0.21</v>
      </c>
      <c r="AA73" s="131">
        <f t="shared" si="25"/>
        <v>0.15</v>
      </c>
      <c r="AB73" s="27">
        <f t="shared" si="26"/>
        <v>0.18</v>
      </c>
      <c r="AC73" s="22">
        <f t="shared" si="27"/>
        <v>5</v>
      </c>
      <c r="AD73" s="107">
        <f t="shared" si="28"/>
        <v>5</v>
      </c>
      <c r="AE73" s="23">
        <f t="shared" si="29"/>
        <v>5</v>
      </c>
      <c r="AF73" s="13"/>
      <c r="AG73" s="15"/>
      <c r="AH73" s="15"/>
      <c r="AI73" s="15"/>
      <c r="AJ73" s="15"/>
      <c r="AK73" s="14"/>
      <c r="AL73" s="14"/>
      <c r="AM73" s="14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</row>
    <row r="74" spans="1:50">
      <c r="A74" s="74">
        <v>11382</v>
      </c>
      <c r="B74" s="130" t="s">
        <v>285</v>
      </c>
      <c r="C74" s="28" t="str">
        <f>Rollover!A74</f>
        <v>Mercedes-Benz</v>
      </c>
      <c r="D74" s="44" t="str">
        <f>Rollover!B74</f>
        <v>C-Class 4DR RWD</v>
      </c>
      <c r="E74" s="9" t="s">
        <v>197</v>
      </c>
      <c r="F74" s="76">
        <f>Rollover!C74</f>
        <v>2021</v>
      </c>
      <c r="G74" s="10">
        <v>164.553</v>
      </c>
      <c r="H74" s="11">
        <v>27.571000000000002</v>
      </c>
      <c r="I74" s="11">
        <v>35.314999999999998</v>
      </c>
      <c r="J74" s="11">
        <v>677.56799999999998</v>
      </c>
      <c r="K74" s="12">
        <v>1351.49</v>
      </c>
      <c r="L74" s="10">
        <v>212.30099999999999</v>
      </c>
      <c r="M74" s="11">
        <v>19.579999999999998</v>
      </c>
      <c r="N74" s="11">
        <v>47.658999999999999</v>
      </c>
      <c r="O74" s="11">
        <v>13.407</v>
      </c>
      <c r="P74" s="12">
        <v>3725.5149999999999</v>
      </c>
      <c r="Q74" s="24">
        <f t="shared" si="15"/>
        <v>7.5043677155988125E-4</v>
      </c>
      <c r="R74" s="6">
        <f t="shared" si="16"/>
        <v>5.4386132898601315E-2</v>
      </c>
      <c r="S74" s="6">
        <f t="shared" si="17"/>
        <v>9.9993307241037083E-3</v>
      </c>
      <c r="T74" s="25">
        <f t="shared" si="18"/>
        <v>2.2150539683702844E-3</v>
      </c>
      <c r="U74" s="24">
        <f t="shared" si="19"/>
        <v>2.3258128506147878E-3</v>
      </c>
      <c r="V74" s="25">
        <f t="shared" si="20"/>
        <v>5.7134478732025304E-2</v>
      </c>
      <c r="W74" s="24">
        <f t="shared" si="21"/>
        <v>6.7000000000000004E-2</v>
      </c>
      <c r="X74" s="6">
        <f t="shared" si="22"/>
        <v>5.8999999999999997E-2</v>
      </c>
      <c r="Y74" s="25">
        <f t="shared" si="23"/>
        <v>6.3E-2</v>
      </c>
      <c r="Z74" s="26">
        <f t="shared" si="24"/>
        <v>0.45</v>
      </c>
      <c r="AA74" s="131">
        <f t="shared" si="25"/>
        <v>0.39</v>
      </c>
      <c r="AB74" s="27">
        <f t="shared" si="26"/>
        <v>0.42</v>
      </c>
      <c r="AC74" s="22">
        <f t="shared" si="27"/>
        <v>5</v>
      </c>
      <c r="AD74" s="107">
        <f t="shared" si="28"/>
        <v>5</v>
      </c>
      <c r="AE74" s="23">
        <f t="shared" si="29"/>
        <v>5</v>
      </c>
      <c r="AF74" s="13"/>
      <c r="AG74" s="15"/>
      <c r="AH74" s="15"/>
      <c r="AI74" s="15"/>
      <c r="AJ74" s="15"/>
      <c r="AK74" s="14"/>
      <c r="AL74" s="14"/>
      <c r="AM74" s="14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</row>
    <row r="75" spans="1:50">
      <c r="A75" s="74">
        <v>11382</v>
      </c>
      <c r="B75" s="130" t="s">
        <v>285</v>
      </c>
      <c r="C75" s="132" t="str">
        <f>Rollover!A75</f>
        <v>Mercedes-Benz</v>
      </c>
      <c r="D75" s="9" t="str">
        <f>Rollover!B75</f>
        <v>C-Class 4DR 4WD</v>
      </c>
      <c r="E75" s="9" t="s">
        <v>197</v>
      </c>
      <c r="F75" s="76">
        <f>Rollover!C75</f>
        <v>2021</v>
      </c>
      <c r="G75" s="10">
        <v>164.553</v>
      </c>
      <c r="H75" s="11">
        <v>27.571000000000002</v>
      </c>
      <c r="I75" s="11">
        <v>35.314999999999998</v>
      </c>
      <c r="J75" s="11">
        <v>677.56799999999998</v>
      </c>
      <c r="K75" s="12">
        <v>1351.49</v>
      </c>
      <c r="L75" s="10">
        <v>212.30099999999999</v>
      </c>
      <c r="M75" s="11">
        <v>19.579999999999998</v>
      </c>
      <c r="N75" s="11">
        <v>47.658999999999999</v>
      </c>
      <c r="O75" s="11">
        <v>13.407</v>
      </c>
      <c r="P75" s="12">
        <v>3725.5149999999999</v>
      </c>
      <c r="Q75" s="24">
        <f t="shared" si="15"/>
        <v>7.5043677155988125E-4</v>
      </c>
      <c r="R75" s="6">
        <f t="shared" si="16"/>
        <v>5.4386132898601315E-2</v>
      </c>
      <c r="S75" s="6">
        <f t="shared" si="17"/>
        <v>9.9993307241037083E-3</v>
      </c>
      <c r="T75" s="25">
        <f t="shared" si="18"/>
        <v>2.2150539683702844E-3</v>
      </c>
      <c r="U75" s="24">
        <f t="shared" si="19"/>
        <v>2.3258128506147878E-3</v>
      </c>
      <c r="V75" s="25">
        <f t="shared" si="20"/>
        <v>5.7134478732025304E-2</v>
      </c>
      <c r="W75" s="24">
        <f t="shared" si="21"/>
        <v>6.7000000000000004E-2</v>
      </c>
      <c r="X75" s="6">
        <f t="shared" si="22"/>
        <v>5.8999999999999997E-2</v>
      </c>
      <c r="Y75" s="25">
        <f t="shared" si="23"/>
        <v>6.3E-2</v>
      </c>
      <c r="Z75" s="26">
        <f t="shared" si="24"/>
        <v>0.45</v>
      </c>
      <c r="AA75" s="131">
        <f t="shared" si="25"/>
        <v>0.39</v>
      </c>
      <c r="AB75" s="27">
        <f t="shared" si="26"/>
        <v>0.42</v>
      </c>
      <c r="AC75" s="22">
        <f t="shared" si="27"/>
        <v>5</v>
      </c>
      <c r="AD75" s="107">
        <f t="shared" si="28"/>
        <v>5</v>
      </c>
      <c r="AE75" s="23">
        <f t="shared" si="29"/>
        <v>5</v>
      </c>
      <c r="AF75" s="13"/>
      <c r="AG75" s="15"/>
      <c r="AH75" s="15"/>
      <c r="AI75" s="15"/>
      <c r="AJ75" s="15"/>
      <c r="AK75" s="14"/>
      <c r="AL75" s="14"/>
      <c r="AM75" s="14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</row>
    <row r="76" spans="1:50">
      <c r="A76" s="74">
        <v>9996</v>
      </c>
      <c r="B76" s="74" t="s">
        <v>209</v>
      </c>
      <c r="C76" s="28" t="str">
        <f>Rollover!A76</f>
        <v>Mercedes-Benz</v>
      </c>
      <c r="D76" s="44" t="str">
        <f>Rollover!B76</f>
        <v>E-Class 4DR RWD</v>
      </c>
      <c r="E76" s="9" t="s">
        <v>195</v>
      </c>
      <c r="F76" s="76">
        <f>Rollover!C76</f>
        <v>2021</v>
      </c>
      <c r="G76" s="10">
        <v>132.1</v>
      </c>
      <c r="H76" s="11">
        <v>27.399000000000001</v>
      </c>
      <c r="I76" s="11">
        <v>25.407</v>
      </c>
      <c r="J76" s="11">
        <v>661.35400000000004</v>
      </c>
      <c r="K76" s="12">
        <v>991.79200000000003</v>
      </c>
      <c r="L76" s="10">
        <v>215.435</v>
      </c>
      <c r="M76" s="11">
        <v>10.717000000000001</v>
      </c>
      <c r="N76" s="11">
        <v>46.110999999999997</v>
      </c>
      <c r="O76" s="11">
        <v>4.03</v>
      </c>
      <c r="P76" s="12">
        <v>2640.8069999999998</v>
      </c>
      <c r="Q76" s="24">
        <f t="shared" si="15"/>
        <v>2.5889663176553344E-4</v>
      </c>
      <c r="R76" s="6">
        <f t="shared" si="16"/>
        <v>5.3578918943123478E-2</v>
      </c>
      <c r="S76" s="6">
        <f t="shared" si="17"/>
        <v>9.6627053769668455E-3</v>
      </c>
      <c r="T76" s="25">
        <f t="shared" si="18"/>
        <v>1.4923216217691761E-3</v>
      </c>
      <c r="U76" s="24">
        <f t="shared" si="19"/>
        <v>2.4738841769613123E-3</v>
      </c>
      <c r="V76" s="25">
        <f t="shared" si="20"/>
        <v>2.1391428779464677E-2</v>
      </c>
      <c r="W76" s="24">
        <f t="shared" si="21"/>
        <v>6.4000000000000001E-2</v>
      </c>
      <c r="X76" s="6">
        <f t="shared" si="22"/>
        <v>2.4E-2</v>
      </c>
      <c r="Y76" s="25">
        <f t="shared" si="23"/>
        <v>4.3999999999999997E-2</v>
      </c>
      <c r="Z76" s="26">
        <f t="shared" si="24"/>
        <v>0.43</v>
      </c>
      <c r="AA76" s="131">
        <f t="shared" si="25"/>
        <v>0.16</v>
      </c>
      <c r="AB76" s="27">
        <f t="shared" si="26"/>
        <v>0.28999999999999998</v>
      </c>
      <c r="AC76" s="22">
        <f t="shared" si="27"/>
        <v>5</v>
      </c>
      <c r="AD76" s="107">
        <f t="shared" si="28"/>
        <v>5</v>
      </c>
      <c r="AE76" s="23">
        <f t="shared" si="29"/>
        <v>5</v>
      </c>
      <c r="AF76" s="13"/>
      <c r="AG76" s="15"/>
      <c r="AH76" s="15"/>
      <c r="AI76" s="15"/>
      <c r="AJ76" s="15"/>
      <c r="AK76" s="14"/>
      <c r="AL76" s="14"/>
      <c r="AM76" s="14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</row>
    <row r="77" spans="1:50">
      <c r="A77" s="74">
        <v>9996</v>
      </c>
      <c r="B77" s="74" t="s">
        <v>209</v>
      </c>
      <c r="C77" s="28" t="str">
        <f>Rollover!A77</f>
        <v>Mercedes-Benz</v>
      </c>
      <c r="D77" s="44" t="str">
        <f>Rollover!B77</f>
        <v>E-Class 4DR 4WD</v>
      </c>
      <c r="E77" s="9" t="s">
        <v>195</v>
      </c>
      <c r="F77" s="76">
        <f>Rollover!C77</f>
        <v>2021</v>
      </c>
      <c r="G77" s="10">
        <v>132.1</v>
      </c>
      <c r="H77" s="11">
        <v>27.399000000000001</v>
      </c>
      <c r="I77" s="11">
        <v>25.407</v>
      </c>
      <c r="J77" s="11">
        <v>661.35400000000004</v>
      </c>
      <c r="K77" s="12">
        <v>991.79200000000003</v>
      </c>
      <c r="L77" s="10">
        <v>215.435</v>
      </c>
      <c r="M77" s="11">
        <v>10.717000000000001</v>
      </c>
      <c r="N77" s="11">
        <v>46.110999999999997</v>
      </c>
      <c r="O77" s="11">
        <v>4.03</v>
      </c>
      <c r="P77" s="12">
        <v>2640.8069999999998</v>
      </c>
      <c r="Q77" s="24">
        <f t="shared" si="15"/>
        <v>2.5889663176553344E-4</v>
      </c>
      <c r="R77" s="6">
        <f t="shared" si="16"/>
        <v>5.3578918943123478E-2</v>
      </c>
      <c r="S77" s="6">
        <f t="shared" si="17"/>
        <v>9.6627053769668455E-3</v>
      </c>
      <c r="T77" s="25">
        <f t="shared" si="18"/>
        <v>1.4923216217691761E-3</v>
      </c>
      <c r="U77" s="24">
        <f t="shared" si="19"/>
        <v>2.4738841769613123E-3</v>
      </c>
      <c r="V77" s="25">
        <f t="shared" si="20"/>
        <v>2.1391428779464677E-2</v>
      </c>
      <c r="W77" s="24">
        <f t="shared" si="21"/>
        <v>6.4000000000000001E-2</v>
      </c>
      <c r="X77" s="6">
        <f t="shared" si="22"/>
        <v>2.4E-2</v>
      </c>
      <c r="Y77" s="25">
        <f t="shared" si="23"/>
        <v>4.3999999999999997E-2</v>
      </c>
      <c r="Z77" s="26">
        <f t="shared" si="24"/>
        <v>0.43</v>
      </c>
      <c r="AA77" s="131">
        <f t="shared" si="25"/>
        <v>0.16</v>
      </c>
      <c r="AB77" s="27">
        <f t="shared" si="26"/>
        <v>0.28999999999999998</v>
      </c>
      <c r="AC77" s="22">
        <f t="shared" si="27"/>
        <v>5</v>
      </c>
      <c r="AD77" s="107">
        <f t="shared" si="28"/>
        <v>5</v>
      </c>
      <c r="AE77" s="23">
        <f t="shared" si="29"/>
        <v>5</v>
      </c>
      <c r="AF77" s="13"/>
      <c r="AG77" s="15"/>
      <c r="AH77" s="15"/>
      <c r="AI77" s="15"/>
      <c r="AJ77" s="15"/>
      <c r="AK77" s="14"/>
      <c r="AL77" s="14"/>
      <c r="AM77" s="14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</row>
    <row r="78" spans="1:50">
      <c r="A78" s="74">
        <v>9996</v>
      </c>
      <c r="B78" s="74" t="s">
        <v>209</v>
      </c>
      <c r="C78" s="132" t="str">
        <f>Rollover!A78</f>
        <v>Mercedes-Benz</v>
      </c>
      <c r="D78" s="9" t="str">
        <f>Rollover!B78</f>
        <v>E-Class SW RWD</v>
      </c>
      <c r="E78" s="9" t="s">
        <v>195</v>
      </c>
      <c r="F78" s="76">
        <f>Rollover!C78</f>
        <v>2021</v>
      </c>
      <c r="G78" s="10">
        <v>132.1</v>
      </c>
      <c r="H78" s="11">
        <v>27.399000000000001</v>
      </c>
      <c r="I78" s="11">
        <v>25.407</v>
      </c>
      <c r="J78" s="11">
        <v>661.35400000000004</v>
      </c>
      <c r="K78" s="12">
        <v>991.79200000000003</v>
      </c>
      <c r="L78" s="10">
        <v>215.435</v>
      </c>
      <c r="M78" s="11">
        <v>10.717000000000001</v>
      </c>
      <c r="N78" s="11">
        <v>46.110999999999997</v>
      </c>
      <c r="O78" s="11">
        <v>4.03</v>
      </c>
      <c r="P78" s="12">
        <v>2640.8069999999998</v>
      </c>
      <c r="Q78" s="24">
        <f t="shared" si="15"/>
        <v>2.5889663176553344E-4</v>
      </c>
      <c r="R78" s="6">
        <f t="shared" si="16"/>
        <v>5.3578918943123478E-2</v>
      </c>
      <c r="S78" s="6">
        <f t="shared" si="17"/>
        <v>9.6627053769668455E-3</v>
      </c>
      <c r="T78" s="25">
        <f t="shared" si="18"/>
        <v>1.4923216217691761E-3</v>
      </c>
      <c r="U78" s="24">
        <f t="shared" si="19"/>
        <v>2.4738841769613123E-3</v>
      </c>
      <c r="V78" s="25">
        <f t="shared" si="20"/>
        <v>2.1391428779464677E-2</v>
      </c>
      <c r="W78" s="24">
        <f t="shared" si="21"/>
        <v>6.4000000000000001E-2</v>
      </c>
      <c r="X78" s="6">
        <f t="shared" si="22"/>
        <v>2.4E-2</v>
      </c>
      <c r="Y78" s="25">
        <f t="shared" si="23"/>
        <v>4.3999999999999997E-2</v>
      </c>
      <c r="Z78" s="26">
        <f t="shared" si="24"/>
        <v>0.43</v>
      </c>
      <c r="AA78" s="131">
        <f t="shared" si="25"/>
        <v>0.16</v>
      </c>
      <c r="AB78" s="27">
        <f t="shared" si="26"/>
        <v>0.28999999999999998</v>
      </c>
      <c r="AC78" s="22">
        <f t="shared" si="27"/>
        <v>5</v>
      </c>
      <c r="AD78" s="107">
        <f t="shared" si="28"/>
        <v>5</v>
      </c>
      <c r="AE78" s="23">
        <f t="shared" si="29"/>
        <v>5</v>
      </c>
      <c r="AF78" s="13"/>
      <c r="AG78" s="15"/>
      <c r="AH78" s="15"/>
      <c r="AI78" s="15"/>
      <c r="AJ78" s="15"/>
      <c r="AK78" s="14"/>
      <c r="AL78" s="14"/>
      <c r="AM78" s="14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</row>
    <row r="79" spans="1:50" ht="13.4" customHeight="1">
      <c r="A79" s="74">
        <v>9996</v>
      </c>
      <c r="B79" s="74" t="s">
        <v>209</v>
      </c>
      <c r="C79" s="132" t="str">
        <f>Rollover!A79</f>
        <v>Mercedes-Benz</v>
      </c>
      <c r="D79" s="9" t="str">
        <f>Rollover!B79</f>
        <v>E-Class SW 4WD</v>
      </c>
      <c r="E79" s="9" t="s">
        <v>195</v>
      </c>
      <c r="F79" s="76">
        <f>Rollover!C79</f>
        <v>2021</v>
      </c>
      <c r="G79" s="10">
        <v>132.1</v>
      </c>
      <c r="H79" s="11">
        <v>27.399000000000001</v>
      </c>
      <c r="I79" s="11">
        <v>25.407</v>
      </c>
      <c r="J79" s="11">
        <v>661.35400000000004</v>
      </c>
      <c r="K79" s="12">
        <v>991.79200000000003</v>
      </c>
      <c r="L79" s="10">
        <v>215.435</v>
      </c>
      <c r="M79" s="11">
        <v>10.717000000000001</v>
      </c>
      <c r="N79" s="11">
        <v>46.110999999999997</v>
      </c>
      <c r="O79" s="11">
        <v>4.03</v>
      </c>
      <c r="P79" s="12">
        <v>2640.8069999999998</v>
      </c>
      <c r="Q79" s="24">
        <f t="shared" si="15"/>
        <v>2.5889663176553344E-4</v>
      </c>
      <c r="R79" s="6">
        <f t="shared" si="16"/>
        <v>5.3578918943123478E-2</v>
      </c>
      <c r="S79" s="6">
        <f t="shared" si="17"/>
        <v>9.6627053769668455E-3</v>
      </c>
      <c r="T79" s="25">
        <f t="shared" si="18"/>
        <v>1.4923216217691761E-3</v>
      </c>
      <c r="U79" s="24">
        <f t="shared" si="19"/>
        <v>2.4738841769613123E-3</v>
      </c>
      <c r="V79" s="25">
        <f t="shared" si="20"/>
        <v>2.1391428779464677E-2</v>
      </c>
      <c r="W79" s="24">
        <f t="shared" si="21"/>
        <v>6.4000000000000001E-2</v>
      </c>
      <c r="X79" s="6">
        <f t="shared" si="22"/>
        <v>2.4E-2</v>
      </c>
      <c r="Y79" s="25">
        <f t="shared" si="23"/>
        <v>4.3999999999999997E-2</v>
      </c>
      <c r="Z79" s="26">
        <f t="shared" si="24"/>
        <v>0.43</v>
      </c>
      <c r="AA79" s="131">
        <f t="shared" si="25"/>
        <v>0.16</v>
      </c>
      <c r="AB79" s="27">
        <f t="shared" si="26"/>
        <v>0.28999999999999998</v>
      </c>
      <c r="AC79" s="22">
        <f t="shared" si="27"/>
        <v>5</v>
      </c>
      <c r="AD79" s="107">
        <f t="shared" si="28"/>
        <v>5</v>
      </c>
      <c r="AE79" s="23">
        <f t="shared" si="29"/>
        <v>5</v>
      </c>
      <c r="AF79" s="13"/>
      <c r="AG79" s="15"/>
      <c r="AH79" s="15"/>
      <c r="AI79" s="15"/>
      <c r="AJ79" s="15"/>
      <c r="AK79" s="14"/>
      <c r="AL79" s="14"/>
      <c r="AM79" s="14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</row>
    <row r="80" spans="1:50" ht="13.4" customHeight="1">
      <c r="A80" s="74">
        <v>11379</v>
      </c>
      <c r="B80" s="130" t="s">
        <v>277</v>
      </c>
      <c r="C80" s="28" t="str">
        <f>Rollover!A80</f>
        <v>Mercedes-Benz</v>
      </c>
      <c r="D80" s="44" t="str">
        <f>Rollover!B80</f>
        <v>GLB Class SUV FWD</v>
      </c>
      <c r="E80" s="9" t="s">
        <v>205</v>
      </c>
      <c r="F80" s="76">
        <f>Rollover!C80</f>
        <v>2021</v>
      </c>
      <c r="G80" s="10">
        <v>113.27200000000001</v>
      </c>
      <c r="H80" s="11">
        <v>14.678000000000001</v>
      </c>
      <c r="I80" s="11">
        <v>27.456</v>
      </c>
      <c r="J80" s="11">
        <v>548.26199999999994</v>
      </c>
      <c r="K80" s="12">
        <v>1276.229</v>
      </c>
      <c r="L80" s="10">
        <v>196.375</v>
      </c>
      <c r="M80" s="11">
        <v>11.738</v>
      </c>
      <c r="N80" s="11">
        <v>40.76</v>
      </c>
      <c r="O80" s="11">
        <v>24.905999999999999</v>
      </c>
      <c r="P80" s="12">
        <v>2607.1959999999999</v>
      </c>
      <c r="Q80" s="24">
        <f t="shared" si="15"/>
        <v>1.1699354696962648E-4</v>
      </c>
      <c r="R80" s="6">
        <f t="shared" si="16"/>
        <v>1.7283102332015542E-2</v>
      </c>
      <c r="S80" s="6">
        <f t="shared" si="17"/>
        <v>7.6074013841254092E-3</v>
      </c>
      <c r="T80" s="25">
        <f t="shared" si="18"/>
        <v>2.0394204535121949E-3</v>
      </c>
      <c r="U80" s="24">
        <f t="shared" si="19"/>
        <v>1.6645264919425474E-3</v>
      </c>
      <c r="V80" s="25">
        <f t="shared" si="20"/>
        <v>2.0739943570963461E-2</v>
      </c>
      <c r="W80" s="24">
        <f t="shared" si="21"/>
        <v>2.7E-2</v>
      </c>
      <c r="X80" s="6">
        <f t="shared" si="22"/>
        <v>2.1999999999999999E-2</v>
      </c>
      <c r="Y80" s="25">
        <f t="shared" si="23"/>
        <v>2.5000000000000001E-2</v>
      </c>
      <c r="Z80" s="26">
        <f t="shared" si="24"/>
        <v>0.18</v>
      </c>
      <c r="AA80" s="131">
        <f t="shared" si="25"/>
        <v>0.15</v>
      </c>
      <c r="AB80" s="27">
        <f t="shared" si="26"/>
        <v>0.17</v>
      </c>
      <c r="AC80" s="22">
        <f t="shared" si="27"/>
        <v>5</v>
      </c>
      <c r="AD80" s="107">
        <f t="shared" si="28"/>
        <v>5</v>
      </c>
      <c r="AE80" s="23">
        <f t="shared" si="29"/>
        <v>5</v>
      </c>
      <c r="AF80" s="13"/>
      <c r="AG80" s="15"/>
      <c r="AH80" s="15"/>
      <c r="AI80" s="15"/>
      <c r="AJ80" s="15"/>
      <c r="AK80" s="14"/>
      <c r="AL80" s="14"/>
      <c r="AM80" s="14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</row>
    <row r="81" spans="1:50">
      <c r="A81" s="74">
        <v>11379</v>
      </c>
      <c r="B81" s="130" t="s">
        <v>277</v>
      </c>
      <c r="C81" s="28" t="str">
        <f>Rollover!A81</f>
        <v>Mercedes-Benz</v>
      </c>
      <c r="D81" s="44" t="str">
        <f>Rollover!B81</f>
        <v>GLB Class SUV 4WD</v>
      </c>
      <c r="E81" s="9" t="s">
        <v>205</v>
      </c>
      <c r="F81" s="76">
        <f>Rollover!C81</f>
        <v>2021</v>
      </c>
      <c r="G81" s="10">
        <v>113.27200000000001</v>
      </c>
      <c r="H81" s="11">
        <v>14.678000000000001</v>
      </c>
      <c r="I81" s="11">
        <v>27.456</v>
      </c>
      <c r="J81" s="11">
        <v>548.26199999999994</v>
      </c>
      <c r="K81" s="12">
        <v>1276.229</v>
      </c>
      <c r="L81" s="10">
        <v>196.375</v>
      </c>
      <c r="M81" s="11">
        <v>11.738</v>
      </c>
      <c r="N81" s="11">
        <v>40.76</v>
      </c>
      <c r="O81" s="11">
        <v>24.905999999999999</v>
      </c>
      <c r="P81" s="12">
        <v>2607.1959999999999</v>
      </c>
      <c r="Q81" s="24">
        <f t="shared" si="15"/>
        <v>1.1699354696962648E-4</v>
      </c>
      <c r="R81" s="6">
        <f t="shared" si="16"/>
        <v>1.7283102332015542E-2</v>
      </c>
      <c r="S81" s="6">
        <f t="shared" si="17"/>
        <v>7.6074013841254092E-3</v>
      </c>
      <c r="T81" s="25">
        <f t="shared" si="18"/>
        <v>2.0394204535121949E-3</v>
      </c>
      <c r="U81" s="24">
        <f t="shared" si="19"/>
        <v>1.6645264919425474E-3</v>
      </c>
      <c r="V81" s="25">
        <f t="shared" si="20"/>
        <v>2.0739943570963461E-2</v>
      </c>
      <c r="W81" s="24">
        <f t="shared" si="21"/>
        <v>2.7E-2</v>
      </c>
      <c r="X81" s="6">
        <f t="shared" si="22"/>
        <v>2.1999999999999999E-2</v>
      </c>
      <c r="Y81" s="25">
        <f t="shared" si="23"/>
        <v>2.5000000000000001E-2</v>
      </c>
      <c r="Z81" s="26">
        <f t="shared" si="24"/>
        <v>0.18</v>
      </c>
      <c r="AA81" s="131">
        <f t="shared" si="25"/>
        <v>0.15</v>
      </c>
      <c r="AB81" s="27">
        <f t="shared" si="26"/>
        <v>0.17</v>
      </c>
      <c r="AC81" s="22">
        <f t="shared" si="27"/>
        <v>5</v>
      </c>
      <c r="AD81" s="107">
        <f t="shared" si="28"/>
        <v>5</v>
      </c>
      <c r="AE81" s="23">
        <f t="shared" si="29"/>
        <v>5</v>
      </c>
      <c r="AF81" s="13"/>
      <c r="AG81" s="15"/>
      <c r="AH81" s="15"/>
      <c r="AI81" s="15"/>
      <c r="AJ81" s="15"/>
      <c r="AK81" s="14"/>
      <c r="AL81" s="14"/>
      <c r="AM81" s="14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</row>
    <row r="82" spans="1:50" ht="13.4" customHeight="1">
      <c r="A82" s="74">
        <v>10190</v>
      </c>
      <c r="B82" s="74" t="s">
        <v>211</v>
      </c>
      <c r="C82" s="28" t="str">
        <f>Rollover!A82</f>
        <v>Mercedes-Benz</v>
      </c>
      <c r="D82" s="44" t="str">
        <f>Rollover!B82</f>
        <v>GLC Class SUV RWD</v>
      </c>
      <c r="E82" s="9" t="s">
        <v>205</v>
      </c>
      <c r="F82" s="76">
        <f>Rollover!C82</f>
        <v>2021</v>
      </c>
      <c r="G82" s="10">
        <v>69.179000000000002</v>
      </c>
      <c r="H82" s="11">
        <v>24.146000000000001</v>
      </c>
      <c r="I82" s="11">
        <v>17.63</v>
      </c>
      <c r="J82" s="11">
        <v>519.72500000000002</v>
      </c>
      <c r="K82" s="12">
        <v>1819.8219999999999</v>
      </c>
      <c r="L82" s="10">
        <v>134.40600000000001</v>
      </c>
      <c r="M82" s="11">
        <v>14.952999999999999</v>
      </c>
      <c r="N82" s="11">
        <v>46.433999999999997</v>
      </c>
      <c r="O82" s="11">
        <v>18.882999999999999</v>
      </c>
      <c r="P82" s="12">
        <v>3486.9830000000002</v>
      </c>
      <c r="Q82" s="24">
        <f t="shared" si="15"/>
        <v>6.9466741254767415E-6</v>
      </c>
      <c r="R82" s="6">
        <f t="shared" si="16"/>
        <v>4.029174994847378E-2</v>
      </c>
      <c r="S82" s="6">
        <f t="shared" si="17"/>
        <v>7.1613718830006506E-3</v>
      </c>
      <c r="T82" s="25">
        <f t="shared" si="18"/>
        <v>3.7022854683052683E-3</v>
      </c>
      <c r="U82" s="24">
        <f t="shared" si="19"/>
        <v>2.8238565112398976E-4</v>
      </c>
      <c r="V82" s="25">
        <f t="shared" si="20"/>
        <v>4.6188466230564086E-2</v>
      </c>
      <c r="W82" s="24">
        <f t="shared" si="21"/>
        <v>5.0999999999999997E-2</v>
      </c>
      <c r="X82" s="6">
        <f t="shared" si="22"/>
        <v>4.5999999999999999E-2</v>
      </c>
      <c r="Y82" s="25">
        <f t="shared" si="23"/>
        <v>4.9000000000000002E-2</v>
      </c>
      <c r="Z82" s="26">
        <f t="shared" si="24"/>
        <v>0.34</v>
      </c>
      <c r="AA82" s="131">
        <f t="shared" si="25"/>
        <v>0.31</v>
      </c>
      <c r="AB82" s="27">
        <f t="shared" si="26"/>
        <v>0.33</v>
      </c>
      <c r="AC82" s="22">
        <f t="shared" si="27"/>
        <v>5</v>
      </c>
      <c r="AD82" s="107">
        <f t="shared" si="28"/>
        <v>5</v>
      </c>
      <c r="AE82" s="23">
        <f t="shared" si="29"/>
        <v>5</v>
      </c>
      <c r="AF82" s="13"/>
      <c r="AG82" s="15"/>
      <c r="AH82" s="15"/>
      <c r="AI82" s="15"/>
      <c r="AJ82" s="15"/>
      <c r="AK82" s="14"/>
      <c r="AL82" s="14"/>
      <c r="AM82" s="14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</row>
    <row r="83" spans="1:50" ht="13.4" customHeight="1">
      <c r="A83" s="74">
        <v>10190</v>
      </c>
      <c r="B83" s="74" t="s">
        <v>211</v>
      </c>
      <c r="C83" s="28" t="str">
        <f>Rollover!A83</f>
        <v>Mercedes-Benz</v>
      </c>
      <c r="D83" s="44" t="str">
        <f>Rollover!B83</f>
        <v>GLC Class SUV 4WD</v>
      </c>
      <c r="E83" s="9" t="s">
        <v>205</v>
      </c>
      <c r="F83" s="76">
        <f>Rollover!C83</f>
        <v>2021</v>
      </c>
      <c r="G83" s="10">
        <v>69.179000000000002</v>
      </c>
      <c r="H83" s="11">
        <v>24.146000000000001</v>
      </c>
      <c r="I83" s="11">
        <v>17.63</v>
      </c>
      <c r="J83" s="11">
        <v>519.72500000000002</v>
      </c>
      <c r="K83" s="12">
        <v>1819.8219999999999</v>
      </c>
      <c r="L83" s="10">
        <v>134.40600000000001</v>
      </c>
      <c r="M83" s="11">
        <v>14.952999999999999</v>
      </c>
      <c r="N83" s="11">
        <v>46.433999999999997</v>
      </c>
      <c r="O83" s="11">
        <v>18.882999999999999</v>
      </c>
      <c r="P83" s="12">
        <v>3486.9830000000002</v>
      </c>
      <c r="Q83" s="24">
        <f t="shared" si="15"/>
        <v>6.9466741254767415E-6</v>
      </c>
      <c r="R83" s="6">
        <f t="shared" si="16"/>
        <v>4.029174994847378E-2</v>
      </c>
      <c r="S83" s="6">
        <f t="shared" si="17"/>
        <v>7.1613718830006506E-3</v>
      </c>
      <c r="T83" s="25">
        <f t="shared" si="18"/>
        <v>3.7022854683052683E-3</v>
      </c>
      <c r="U83" s="24">
        <f t="shared" si="19"/>
        <v>2.8238565112398976E-4</v>
      </c>
      <c r="V83" s="25">
        <f t="shared" si="20"/>
        <v>4.6188466230564086E-2</v>
      </c>
      <c r="W83" s="24">
        <f t="shared" si="21"/>
        <v>5.0999999999999997E-2</v>
      </c>
      <c r="X83" s="6">
        <f t="shared" si="22"/>
        <v>4.5999999999999999E-2</v>
      </c>
      <c r="Y83" s="25">
        <f t="shared" si="23"/>
        <v>4.9000000000000002E-2</v>
      </c>
      <c r="Z83" s="26">
        <f t="shared" si="24"/>
        <v>0.34</v>
      </c>
      <c r="AA83" s="131">
        <f t="shared" si="25"/>
        <v>0.31</v>
      </c>
      <c r="AB83" s="27">
        <f t="shared" si="26"/>
        <v>0.33</v>
      </c>
      <c r="AC83" s="22">
        <f t="shared" si="27"/>
        <v>5</v>
      </c>
      <c r="AD83" s="107">
        <f t="shared" si="28"/>
        <v>5</v>
      </c>
      <c r="AE83" s="23">
        <f t="shared" si="29"/>
        <v>5</v>
      </c>
      <c r="AF83" s="13"/>
      <c r="AG83" s="15"/>
      <c r="AH83" s="15"/>
      <c r="AI83" s="15"/>
      <c r="AJ83" s="15"/>
      <c r="AK83" s="14"/>
      <c r="AL83" s="14"/>
      <c r="AM83" s="14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</row>
    <row r="84" spans="1:50" ht="13.4" customHeight="1">
      <c r="A84" s="74">
        <v>11376</v>
      </c>
      <c r="B84" s="130" t="s">
        <v>273</v>
      </c>
      <c r="C84" s="28" t="str">
        <f>Rollover!A84</f>
        <v>Mercedes-Benz</v>
      </c>
      <c r="D84" s="44" t="str">
        <f>Rollover!B84</f>
        <v>GLE Class SUV RWD</v>
      </c>
      <c r="E84" s="9" t="s">
        <v>205</v>
      </c>
      <c r="F84" s="76">
        <f>Rollover!C84</f>
        <v>2021</v>
      </c>
      <c r="G84" s="10">
        <v>39.988</v>
      </c>
      <c r="H84" s="11">
        <v>16.856000000000002</v>
      </c>
      <c r="I84" s="11">
        <v>16.952999999999999</v>
      </c>
      <c r="J84" s="11">
        <v>671.03300000000002</v>
      </c>
      <c r="K84" s="12">
        <v>1276.4380000000001</v>
      </c>
      <c r="L84" s="10">
        <v>102.864</v>
      </c>
      <c r="M84" s="11">
        <v>3.3239999999999998</v>
      </c>
      <c r="N84" s="11">
        <v>39.828000000000003</v>
      </c>
      <c r="O84" s="11">
        <v>3.3180000000000001</v>
      </c>
      <c r="P84" s="12">
        <v>3012.893</v>
      </c>
      <c r="Q84" s="24">
        <f t="shared" si="15"/>
        <v>1.8259677595238445E-7</v>
      </c>
      <c r="R84" s="6">
        <f t="shared" si="16"/>
        <v>2.1032417318349272E-2</v>
      </c>
      <c r="S84" s="6">
        <f t="shared" si="17"/>
        <v>9.8622805308151429E-3</v>
      </c>
      <c r="T84" s="25">
        <f t="shared" si="18"/>
        <v>2.0398884136366958E-3</v>
      </c>
      <c r="U84" s="24">
        <f t="shared" si="19"/>
        <v>6.9643667333896215E-5</v>
      </c>
      <c r="V84" s="25">
        <f t="shared" si="20"/>
        <v>3.0079198123969846E-2</v>
      </c>
      <c r="W84" s="24">
        <f t="shared" si="21"/>
        <v>3.3000000000000002E-2</v>
      </c>
      <c r="X84" s="6">
        <f t="shared" si="22"/>
        <v>0.03</v>
      </c>
      <c r="Y84" s="25">
        <f t="shared" si="23"/>
        <v>3.2000000000000001E-2</v>
      </c>
      <c r="Z84" s="26">
        <f t="shared" si="24"/>
        <v>0.22</v>
      </c>
      <c r="AA84" s="131">
        <f t="shared" si="25"/>
        <v>0.2</v>
      </c>
      <c r="AB84" s="27">
        <f t="shared" si="26"/>
        <v>0.21</v>
      </c>
      <c r="AC84" s="22">
        <f t="shared" si="27"/>
        <v>5</v>
      </c>
      <c r="AD84" s="107">
        <f t="shared" si="28"/>
        <v>5</v>
      </c>
      <c r="AE84" s="23">
        <f t="shared" si="29"/>
        <v>5</v>
      </c>
      <c r="AF84" s="13"/>
      <c r="AG84" s="15"/>
      <c r="AH84" s="15"/>
      <c r="AI84" s="15"/>
      <c r="AJ84" s="15"/>
      <c r="AK84" s="14"/>
      <c r="AL84" s="14"/>
      <c r="AM84" s="14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</row>
    <row r="85" spans="1:50" ht="13.4" customHeight="1">
      <c r="A85" s="74">
        <v>11376</v>
      </c>
      <c r="B85" s="130" t="s">
        <v>273</v>
      </c>
      <c r="C85" s="132" t="str">
        <f>Rollover!A85</f>
        <v>Mercedes-Benz</v>
      </c>
      <c r="D85" s="9" t="str">
        <f>Rollover!B85</f>
        <v>GLE Class SUV 4WD</v>
      </c>
      <c r="E85" s="9" t="s">
        <v>205</v>
      </c>
      <c r="F85" s="76">
        <f>Rollover!C85</f>
        <v>2021</v>
      </c>
      <c r="G85" s="10">
        <v>39.988</v>
      </c>
      <c r="H85" s="11">
        <v>16.856000000000002</v>
      </c>
      <c r="I85" s="11">
        <v>16.952999999999999</v>
      </c>
      <c r="J85" s="11">
        <v>671.03300000000002</v>
      </c>
      <c r="K85" s="12">
        <v>1276.4380000000001</v>
      </c>
      <c r="L85" s="10">
        <v>102.864</v>
      </c>
      <c r="M85" s="11">
        <v>3.3239999999999998</v>
      </c>
      <c r="N85" s="11">
        <v>39.828000000000003</v>
      </c>
      <c r="O85" s="11">
        <v>3.3180000000000001</v>
      </c>
      <c r="P85" s="12">
        <v>3012.893</v>
      </c>
      <c r="Q85" s="24">
        <f t="shared" si="15"/>
        <v>1.8259677595238445E-7</v>
      </c>
      <c r="R85" s="6">
        <f t="shared" si="16"/>
        <v>2.1032417318349272E-2</v>
      </c>
      <c r="S85" s="6">
        <f t="shared" si="17"/>
        <v>9.8622805308151429E-3</v>
      </c>
      <c r="T85" s="25">
        <f t="shared" si="18"/>
        <v>2.0398884136366958E-3</v>
      </c>
      <c r="U85" s="24">
        <f t="shared" si="19"/>
        <v>6.9643667333896215E-5</v>
      </c>
      <c r="V85" s="25">
        <f t="shared" si="20"/>
        <v>3.0079198123969846E-2</v>
      </c>
      <c r="W85" s="24">
        <f t="shared" si="21"/>
        <v>3.3000000000000002E-2</v>
      </c>
      <c r="X85" s="6">
        <f t="shared" si="22"/>
        <v>0.03</v>
      </c>
      <c r="Y85" s="25">
        <f t="shared" si="23"/>
        <v>3.2000000000000001E-2</v>
      </c>
      <c r="Z85" s="26">
        <f t="shared" si="24"/>
        <v>0.22</v>
      </c>
      <c r="AA85" s="131">
        <f t="shared" si="25"/>
        <v>0.2</v>
      </c>
      <c r="AB85" s="27">
        <f t="shared" si="26"/>
        <v>0.21</v>
      </c>
      <c r="AC85" s="22">
        <f t="shared" si="27"/>
        <v>5</v>
      </c>
      <c r="AD85" s="107">
        <f t="shared" si="28"/>
        <v>5</v>
      </c>
      <c r="AE85" s="23">
        <f t="shared" si="29"/>
        <v>5</v>
      </c>
      <c r="AF85" s="13"/>
      <c r="AG85" s="15"/>
      <c r="AH85" s="15"/>
      <c r="AI85" s="15"/>
      <c r="AJ85" s="15"/>
      <c r="AK85" s="14"/>
      <c r="AL85" s="14"/>
      <c r="AM85" s="14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</row>
    <row r="86" spans="1:50">
      <c r="A86" s="17">
        <v>11360</v>
      </c>
      <c r="B86" s="130" t="s">
        <v>270</v>
      </c>
      <c r="C86" s="28" t="str">
        <f>Rollover!A86</f>
        <v>Nissan</v>
      </c>
      <c r="D86" s="44" t="str">
        <f>Rollover!B86</f>
        <v>Maxima 4DR FWD</v>
      </c>
      <c r="E86" s="9" t="s">
        <v>197</v>
      </c>
      <c r="F86" s="76">
        <f>Rollover!C86</f>
        <v>2021</v>
      </c>
      <c r="G86" s="18">
        <v>118.51900000000001</v>
      </c>
      <c r="H86" s="19">
        <v>23.646999999999998</v>
      </c>
      <c r="I86" s="19">
        <v>31.550999999999998</v>
      </c>
      <c r="J86" s="19">
        <v>1000.136</v>
      </c>
      <c r="K86" s="20">
        <v>1500.848</v>
      </c>
      <c r="L86" s="18">
        <v>241.999</v>
      </c>
      <c r="M86" s="19">
        <v>16.007000000000001</v>
      </c>
      <c r="N86" s="19">
        <v>26.765999999999998</v>
      </c>
      <c r="O86" s="19">
        <v>18.094000000000001</v>
      </c>
      <c r="P86" s="20">
        <v>1552.1679999999999</v>
      </c>
      <c r="Q86" s="24">
        <f t="shared" si="15"/>
        <v>1.4845266455334522E-4</v>
      </c>
      <c r="R86" s="6">
        <f t="shared" si="16"/>
        <v>3.8555402855925167E-2</v>
      </c>
      <c r="S86" s="6">
        <f t="shared" si="17"/>
        <v>1.9701740069193428E-2</v>
      </c>
      <c r="T86" s="25">
        <f t="shared" si="18"/>
        <v>2.6095430389672541E-3</v>
      </c>
      <c r="U86" s="24">
        <f t="shared" si="19"/>
        <v>3.9856495171423402E-3</v>
      </c>
      <c r="V86" s="25">
        <f t="shared" si="20"/>
        <v>7.7948851988460183E-3</v>
      </c>
      <c r="W86" s="24">
        <f t="shared" si="21"/>
        <v>0.06</v>
      </c>
      <c r="X86" s="6">
        <f t="shared" si="22"/>
        <v>1.2E-2</v>
      </c>
      <c r="Y86" s="25">
        <f t="shared" si="23"/>
        <v>3.5999999999999997E-2</v>
      </c>
      <c r="Z86" s="26">
        <f t="shared" si="24"/>
        <v>0.4</v>
      </c>
      <c r="AA86" s="131">
        <f t="shared" si="25"/>
        <v>0.08</v>
      </c>
      <c r="AB86" s="27">
        <f t="shared" si="26"/>
        <v>0.24</v>
      </c>
      <c r="AC86" s="22">
        <f t="shared" si="27"/>
        <v>5</v>
      </c>
      <c r="AD86" s="107">
        <f t="shared" si="28"/>
        <v>5</v>
      </c>
      <c r="AE86" s="23">
        <f t="shared" si="29"/>
        <v>5</v>
      </c>
      <c r="AF86" s="13"/>
      <c r="AG86" s="15"/>
      <c r="AH86" s="15"/>
      <c r="AI86" s="15"/>
      <c r="AJ86" s="15"/>
      <c r="AK86" s="14"/>
      <c r="AL86" s="14"/>
      <c r="AM86" s="14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</row>
    <row r="87" spans="1:50">
      <c r="A87" s="74">
        <v>11352</v>
      </c>
      <c r="B87" s="130" t="s">
        <v>261</v>
      </c>
      <c r="C87" s="28" t="str">
        <f>Rollover!A87</f>
        <v>Nissan</v>
      </c>
      <c r="D87" s="44" t="str">
        <f>Rollover!B87</f>
        <v>Rogue SUV FWD (early release)</v>
      </c>
      <c r="E87" s="9" t="s">
        <v>197</v>
      </c>
      <c r="F87" s="76">
        <f>Rollover!C87</f>
        <v>2021</v>
      </c>
      <c r="G87" s="10">
        <v>95.481999999999999</v>
      </c>
      <c r="H87" s="11">
        <v>9.15</v>
      </c>
      <c r="I87" s="11">
        <v>19.488</v>
      </c>
      <c r="J87" s="11">
        <v>441.05799999999999</v>
      </c>
      <c r="K87" s="12">
        <v>1509.934</v>
      </c>
      <c r="L87" s="10">
        <v>160.845</v>
      </c>
      <c r="M87" s="11">
        <v>13.993</v>
      </c>
      <c r="N87" s="11">
        <v>31.033999999999999</v>
      </c>
      <c r="O87" s="11">
        <v>13.718</v>
      </c>
      <c r="P87" s="12">
        <v>2282.6239999999998</v>
      </c>
      <c r="Q87" s="24">
        <f t="shared" si="15"/>
        <v>4.6135036644297193E-5</v>
      </c>
      <c r="R87" s="6">
        <f t="shared" si="16"/>
        <v>1.0471047051436188E-2</v>
      </c>
      <c r="S87" s="6">
        <f t="shared" si="17"/>
        <v>6.0618298843795829E-3</v>
      </c>
      <c r="T87" s="25">
        <f t="shared" si="18"/>
        <v>2.6356860625118155E-3</v>
      </c>
      <c r="U87" s="24">
        <f t="shared" si="19"/>
        <v>6.7457423078721361E-4</v>
      </c>
      <c r="V87" s="25">
        <f t="shared" si="20"/>
        <v>1.537022607789403E-2</v>
      </c>
      <c r="W87" s="24">
        <f t="shared" si="21"/>
        <v>1.9E-2</v>
      </c>
      <c r="X87" s="6">
        <f t="shared" si="22"/>
        <v>1.6E-2</v>
      </c>
      <c r="Y87" s="25">
        <f t="shared" si="23"/>
        <v>1.7999999999999999E-2</v>
      </c>
      <c r="Z87" s="26">
        <f t="shared" si="24"/>
        <v>0.13</v>
      </c>
      <c r="AA87" s="131">
        <f t="shared" si="25"/>
        <v>0.11</v>
      </c>
      <c r="AB87" s="27">
        <f t="shared" si="26"/>
        <v>0.12</v>
      </c>
      <c r="AC87" s="22">
        <f t="shared" si="27"/>
        <v>5</v>
      </c>
      <c r="AD87" s="107">
        <f t="shared" si="28"/>
        <v>5</v>
      </c>
      <c r="AE87" s="23">
        <f t="shared" si="29"/>
        <v>5</v>
      </c>
      <c r="AF87" s="13"/>
      <c r="AG87" s="15"/>
      <c r="AH87" s="15"/>
      <c r="AI87" s="15"/>
      <c r="AJ87" s="15"/>
      <c r="AK87" s="14"/>
      <c r="AL87" s="14"/>
      <c r="AM87" s="14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</row>
    <row r="88" spans="1:50">
      <c r="A88" s="74">
        <v>11352</v>
      </c>
      <c r="B88" s="130" t="s">
        <v>261</v>
      </c>
      <c r="C88" s="132" t="str">
        <f>Rollover!A88</f>
        <v>Nissan</v>
      </c>
      <c r="D88" s="9" t="str">
        <f>Rollover!B88</f>
        <v>Rogue SUV AWD (early release)</v>
      </c>
      <c r="E88" s="9" t="s">
        <v>197</v>
      </c>
      <c r="F88" s="76">
        <f>Rollover!C88</f>
        <v>2021</v>
      </c>
      <c r="G88" s="10">
        <v>95.481999999999999</v>
      </c>
      <c r="H88" s="11">
        <v>9.15</v>
      </c>
      <c r="I88" s="11">
        <v>19.488</v>
      </c>
      <c r="J88" s="11">
        <v>441.05799999999999</v>
      </c>
      <c r="K88" s="12">
        <v>1509.934</v>
      </c>
      <c r="L88" s="10">
        <v>160.845</v>
      </c>
      <c r="M88" s="11">
        <v>13.993</v>
      </c>
      <c r="N88" s="11">
        <v>31.033999999999999</v>
      </c>
      <c r="O88" s="11">
        <v>13.718</v>
      </c>
      <c r="P88" s="12">
        <v>2282.6239999999998</v>
      </c>
      <c r="Q88" s="24">
        <f t="shared" ref="Q88" si="60">NORMDIST(LN(G88),7.45231,0.73998,1)</f>
        <v>4.6135036644297193E-5</v>
      </c>
      <c r="R88" s="6">
        <f t="shared" ref="R88" si="61">1/(1+EXP(5.3895-0.0919*H88))</f>
        <v>1.0471047051436188E-2</v>
      </c>
      <c r="S88" s="6">
        <f t="shared" ref="S88" si="62">1/(1+EXP(6.04044-0.002133*J88))</f>
        <v>6.0618298843795829E-3</v>
      </c>
      <c r="T88" s="25">
        <f t="shared" ref="T88" si="63">1/(1+EXP(7.5969-0.0011*K88))</f>
        <v>2.6356860625118155E-3</v>
      </c>
      <c r="U88" s="24">
        <f t="shared" ref="U88" si="64">NORMDIST(LN(L88),7.45231,0.73998,1)</f>
        <v>6.7457423078721361E-4</v>
      </c>
      <c r="V88" s="25">
        <f t="shared" ref="V88" si="65">1/(1+EXP(6.3055-0.00094*P88))</f>
        <v>1.537022607789403E-2</v>
      </c>
      <c r="W88" s="24">
        <f t="shared" ref="W88" si="66">ROUND(1-(1-Q88)*(1-R88)*(1-S88)*(1-T88),3)</f>
        <v>1.9E-2</v>
      </c>
      <c r="X88" s="6">
        <f t="shared" ref="X88" si="67">IF(L88="N/A",L88,ROUND(1-(1-U88)*(1-V88),3))</f>
        <v>1.6E-2</v>
      </c>
      <c r="Y88" s="25">
        <f t="shared" ref="Y88" si="68">ROUND(AVERAGE(W88:X88),3)</f>
        <v>1.7999999999999999E-2</v>
      </c>
      <c r="Z88" s="26">
        <f t="shared" ref="Z88" si="69">ROUND(W88/0.15,2)</f>
        <v>0.13</v>
      </c>
      <c r="AA88" s="131">
        <f t="shared" ref="AA88" si="70">IF(L88="N/A", L88, ROUND(X88/0.15,2))</f>
        <v>0.11</v>
      </c>
      <c r="AB88" s="27">
        <f t="shared" ref="AB88" si="71">ROUND(Y88/0.15,2)</f>
        <v>0.12</v>
      </c>
      <c r="AC88" s="22">
        <f t="shared" ref="AC88" si="72">IF(Z88&lt;0.67,5,IF(Z88&lt;1,4,IF(Z88&lt;1.33,3,IF(Z88&lt;2.67,2,1))))</f>
        <v>5</v>
      </c>
      <c r="AD88" s="107">
        <f t="shared" ref="AD88" si="73">IF(L88="N/A",L88,IF(AA88&lt;0.67,5,IF(AA88&lt;1,4,IF(AA88&lt;1.33,3,IF(AA88&lt;2.67,2,1)))))</f>
        <v>5</v>
      </c>
      <c r="AE88" s="23">
        <f t="shared" ref="AE88" si="74">IF(AB88&lt;0.67,5,IF(AB88&lt;1,4,IF(AB88&lt;1.33,3,IF(AB88&lt;2.67,2,1))))</f>
        <v>5</v>
      </c>
      <c r="AF88" s="13"/>
      <c r="AG88" s="15"/>
      <c r="AH88" s="15"/>
      <c r="AI88" s="15"/>
      <c r="AJ88" s="15"/>
      <c r="AK88" s="14"/>
      <c r="AL88" s="14"/>
      <c r="AM88" s="14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</row>
    <row r="89" spans="1:50" ht="13.4" customHeight="1">
      <c r="A89" s="74">
        <v>11352</v>
      </c>
      <c r="B89" s="130" t="s">
        <v>261</v>
      </c>
      <c r="C89" s="132" t="str">
        <f>Rollover!A89</f>
        <v>Nissan</v>
      </c>
      <c r="D89" s="9" t="str">
        <f>Rollover!B89</f>
        <v>Rogue SUV FWD (later release)</v>
      </c>
      <c r="E89" s="9" t="s">
        <v>197</v>
      </c>
      <c r="F89" s="76">
        <f>Rollover!C89</f>
        <v>2021</v>
      </c>
      <c r="G89" s="10">
        <v>95.481999999999999</v>
      </c>
      <c r="H89" s="11">
        <v>9.15</v>
      </c>
      <c r="I89" s="11">
        <v>19.488</v>
      </c>
      <c r="J89" s="11">
        <v>441.05799999999999</v>
      </c>
      <c r="K89" s="12">
        <v>1509.934</v>
      </c>
      <c r="L89" s="10">
        <v>160.845</v>
      </c>
      <c r="M89" s="11">
        <v>13.993</v>
      </c>
      <c r="N89" s="11">
        <v>31.033999999999999</v>
      </c>
      <c r="O89" s="11">
        <v>13.718</v>
      </c>
      <c r="P89" s="12">
        <v>2282.6239999999998</v>
      </c>
      <c r="Q89" s="24">
        <f t="shared" ref="Q89:Q90" si="75">NORMDIST(LN(G89),7.45231,0.73998,1)</f>
        <v>4.6135036644297193E-5</v>
      </c>
      <c r="R89" s="6">
        <f t="shared" ref="R89:R90" si="76">1/(1+EXP(5.3895-0.0919*H89))</f>
        <v>1.0471047051436188E-2</v>
      </c>
      <c r="S89" s="6">
        <f t="shared" ref="S89:S90" si="77">1/(1+EXP(6.04044-0.002133*J89))</f>
        <v>6.0618298843795829E-3</v>
      </c>
      <c r="T89" s="25">
        <f t="shared" ref="T89:T90" si="78">1/(1+EXP(7.5969-0.0011*K89))</f>
        <v>2.6356860625118155E-3</v>
      </c>
      <c r="U89" s="24">
        <f t="shared" ref="U89:U90" si="79">NORMDIST(LN(L89),7.45231,0.73998,1)</f>
        <v>6.7457423078721361E-4</v>
      </c>
      <c r="V89" s="25">
        <f t="shared" ref="V89:V90" si="80">1/(1+EXP(6.3055-0.00094*P89))</f>
        <v>1.537022607789403E-2</v>
      </c>
      <c r="W89" s="24">
        <f t="shared" ref="W89:W90" si="81">ROUND(1-(1-Q89)*(1-R89)*(1-S89)*(1-T89),3)</f>
        <v>1.9E-2</v>
      </c>
      <c r="X89" s="6">
        <f t="shared" ref="X89:X90" si="82">IF(L89="N/A",L89,ROUND(1-(1-U89)*(1-V89),3))</f>
        <v>1.6E-2</v>
      </c>
      <c r="Y89" s="25">
        <f t="shared" ref="Y89:Y90" si="83">ROUND(AVERAGE(W89:X89),3)</f>
        <v>1.7999999999999999E-2</v>
      </c>
      <c r="Z89" s="26">
        <f t="shared" ref="Z89:Z90" si="84">ROUND(W89/0.15,2)</f>
        <v>0.13</v>
      </c>
      <c r="AA89" s="131">
        <f t="shared" ref="AA89:AA90" si="85">IF(L89="N/A", L89, ROUND(X89/0.15,2))</f>
        <v>0.11</v>
      </c>
      <c r="AB89" s="27">
        <f t="shared" ref="AB89:AB90" si="86">ROUND(Y89/0.15,2)</f>
        <v>0.12</v>
      </c>
      <c r="AC89" s="22">
        <f t="shared" ref="AC89:AC90" si="87">IF(Z89&lt;0.67,5,IF(Z89&lt;1,4,IF(Z89&lt;1.33,3,IF(Z89&lt;2.67,2,1))))</f>
        <v>5</v>
      </c>
      <c r="AD89" s="107">
        <f t="shared" ref="AD89:AD90" si="88">IF(L89="N/A",L89,IF(AA89&lt;0.67,5,IF(AA89&lt;1,4,IF(AA89&lt;1.33,3,IF(AA89&lt;2.67,2,1)))))</f>
        <v>5</v>
      </c>
      <c r="AE89" s="23">
        <f t="shared" ref="AE89:AE90" si="89">IF(AB89&lt;0.67,5,IF(AB89&lt;1,4,IF(AB89&lt;1.33,3,IF(AB89&lt;2.67,2,1))))</f>
        <v>5</v>
      </c>
      <c r="AF89" s="13"/>
      <c r="AG89" s="15"/>
      <c r="AH89" s="15"/>
      <c r="AI89" s="15"/>
      <c r="AJ89" s="15"/>
      <c r="AK89" s="14"/>
      <c r="AL89" s="14"/>
      <c r="AM89" s="14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</row>
    <row r="90" spans="1:50" ht="13.4" customHeight="1">
      <c r="A90" s="74">
        <v>11352</v>
      </c>
      <c r="B90" s="130" t="s">
        <v>261</v>
      </c>
      <c r="C90" s="132" t="str">
        <f>Rollover!A90</f>
        <v>Nissan</v>
      </c>
      <c r="D90" s="9" t="str">
        <f>Rollover!B90</f>
        <v>Rogue SUV AWD (later release)</v>
      </c>
      <c r="E90" s="9" t="s">
        <v>197</v>
      </c>
      <c r="F90" s="76">
        <f>Rollover!C90</f>
        <v>2021</v>
      </c>
      <c r="G90" s="10">
        <v>95.481999999999999</v>
      </c>
      <c r="H90" s="11">
        <v>9.15</v>
      </c>
      <c r="I90" s="11">
        <v>19.488</v>
      </c>
      <c r="J90" s="11">
        <v>441.05799999999999</v>
      </c>
      <c r="K90" s="12">
        <v>1509.934</v>
      </c>
      <c r="L90" s="10">
        <v>160.845</v>
      </c>
      <c r="M90" s="11">
        <v>13.993</v>
      </c>
      <c r="N90" s="11">
        <v>31.033999999999999</v>
      </c>
      <c r="O90" s="11">
        <v>13.718</v>
      </c>
      <c r="P90" s="12">
        <v>2282.6239999999998</v>
      </c>
      <c r="Q90" s="24">
        <f t="shared" si="75"/>
        <v>4.6135036644297193E-5</v>
      </c>
      <c r="R90" s="6">
        <f t="shared" si="76"/>
        <v>1.0471047051436188E-2</v>
      </c>
      <c r="S90" s="6">
        <f t="shared" si="77"/>
        <v>6.0618298843795829E-3</v>
      </c>
      <c r="T90" s="25">
        <f t="shared" si="78"/>
        <v>2.6356860625118155E-3</v>
      </c>
      <c r="U90" s="24">
        <f t="shared" si="79"/>
        <v>6.7457423078721361E-4</v>
      </c>
      <c r="V90" s="25">
        <f t="shared" si="80"/>
        <v>1.537022607789403E-2</v>
      </c>
      <c r="W90" s="24">
        <f t="shared" si="81"/>
        <v>1.9E-2</v>
      </c>
      <c r="X90" s="6">
        <f t="shared" si="82"/>
        <v>1.6E-2</v>
      </c>
      <c r="Y90" s="25">
        <f t="shared" si="83"/>
        <v>1.7999999999999999E-2</v>
      </c>
      <c r="Z90" s="26">
        <f t="shared" si="84"/>
        <v>0.13</v>
      </c>
      <c r="AA90" s="131">
        <f t="shared" si="85"/>
        <v>0.11</v>
      </c>
      <c r="AB90" s="27">
        <f t="shared" si="86"/>
        <v>0.12</v>
      </c>
      <c r="AC90" s="22">
        <f t="shared" si="87"/>
        <v>5</v>
      </c>
      <c r="AD90" s="107">
        <f t="shared" si="88"/>
        <v>5</v>
      </c>
      <c r="AE90" s="23">
        <f t="shared" si="89"/>
        <v>5</v>
      </c>
      <c r="AF90" s="13"/>
      <c r="AG90" s="15"/>
      <c r="AH90" s="15"/>
      <c r="AI90" s="15"/>
      <c r="AJ90" s="15"/>
      <c r="AK90" s="14"/>
      <c r="AL90" s="14"/>
      <c r="AM90" s="14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</row>
    <row r="91" spans="1:50">
      <c r="A91" s="74">
        <v>11497</v>
      </c>
      <c r="B91" s="130" t="s">
        <v>300</v>
      </c>
      <c r="C91" s="28" t="str">
        <f>Rollover!A91</f>
        <v>Nissan</v>
      </c>
      <c r="D91" s="44" t="str">
        <f>Rollover!B91</f>
        <v>Rogue Sport SUV FWD</v>
      </c>
      <c r="E91" s="9" t="s">
        <v>197</v>
      </c>
      <c r="F91" s="76">
        <f>Rollover!C91</f>
        <v>2021</v>
      </c>
      <c r="G91" s="10">
        <v>106.34</v>
      </c>
      <c r="H91" s="11">
        <v>23.645</v>
      </c>
      <c r="I91" s="11">
        <v>36.409999999999997</v>
      </c>
      <c r="J91" s="11">
        <v>694.06600000000003</v>
      </c>
      <c r="K91" s="12">
        <v>1816.298</v>
      </c>
      <c r="L91" s="10">
        <v>211.2</v>
      </c>
      <c r="M91" s="11">
        <v>18.056999999999999</v>
      </c>
      <c r="N91" s="11">
        <v>37.521000000000001</v>
      </c>
      <c r="O91" s="11">
        <v>15.24</v>
      </c>
      <c r="P91" s="12">
        <v>2242.6</v>
      </c>
      <c r="Q91" s="24">
        <f t="shared" ref="Q91:Q108" si="90">NORMDIST(LN(G91),7.45231,0.73998,1)</f>
        <v>8.3435115562863102E-5</v>
      </c>
      <c r="R91" s="6">
        <f t="shared" ref="R91:R108" si="91">1/(1+EXP(5.3895-0.0919*H91))</f>
        <v>3.8548590172915662E-2</v>
      </c>
      <c r="S91" s="6">
        <f t="shared" ref="S91:S108" si="92">1/(1+EXP(6.04044-0.002133*J91))</f>
        <v>1.0353765996012062E-2</v>
      </c>
      <c r="T91" s="25">
        <f t="shared" ref="T91:T108" si="93">1/(1+EXP(7.5969-0.0011*K91))</f>
        <v>3.68801453539412E-3</v>
      </c>
      <c r="U91" s="24">
        <f t="shared" ref="U91:U108" si="94">NORMDIST(LN(L91),7.45231,0.73998,1)</f>
        <v>2.2752350009184298E-3</v>
      </c>
      <c r="V91" s="25">
        <f t="shared" ref="V91:V108" si="95">1/(1+EXP(6.3055-0.00094*P91))</f>
        <v>1.4811107292575943E-2</v>
      </c>
      <c r="W91" s="24">
        <f t="shared" ref="W91:W108" si="96">ROUND(1-(1-Q91)*(1-R91)*(1-S91)*(1-T91),3)</f>
        <v>5.1999999999999998E-2</v>
      </c>
      <c r="X91" s="6">
        <f t="shared" ref="X91:X108" si="97">IF(L91="N/A",L91,ROUND(1-(1-U91)*(1-V91),3))</f>
        <v>1.7000000000000001E-2</v>
      </c>
      <c r="Y91" s="25">
        <f t="shared" ref="Y91:Y108" si="98">ROUND(AVERAGE(W91:X91),3)</f>
        <v>3.5000000000000003E-2</v>
      </c>
      <c r="Z91" s="26">
        <f t="shared" ref="Z91:Z108" si="99">ROUND(W91/0.15,2)</f>
        <v>0.35</v>
      </c>
      <c r="AA91" s="131">
        <f t="shared" ref="AA91:AA108" si="100">IF(L91="N/A", L91, ROUND(X91/0.15,2))</f>
        <v>0.11</v>
      </c>
      <c r="AB91" s="27">
        <f t="shared" ref="AB91:AB108" si="101">ROUND(Y91/0.15,2)</f>
        <v>0.23</v>
      </c>
      <c r="AC91" s="22">
        <f t="shared" ref="AC91:AC108" si="102">IF(Z91&lt;0.67,5,IF(Z91&lt;1,4,IF(Z91&lt;1.33,3,IF(Z91&lt;2.67,2,1))))</f>
        <v>5</v>
      </c>
      <c r="AD91" s="107">
        <f t="shared" ref="AD91:AD108" si="103">IF(L91="N/A",L91,IF(AA91&lt;0.67,5,IF(AA91&lt;1,4,IF(AA91&lt;1.33,3,IF(AA91&lt;2.67,2,1)))))</f>
        <v>5</v>
      </c>
      <c r="AE91" s="23">
        <f t="shared" ref="AE91:AE108" si="104">IF(AB91&lt;0.67,5,IF(AB91&lt;1,4,IF(AB91&lt;1.33,3,IF(AB91&lt;2.67,2,1))))</f>
        <v>5</v>
      </c>
      <c r="AF91" s="13"/>
      <c r="AG91" s="15"/>
      <c r="AH91" s="15"/>
      <c r="AI91" s="15"/>
      <c r="AJ91" s="15"/>
      <c r="AK91" s="14"/>
      <c r="AL91" s="14"/>
      <c r="AM91" s="14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</row>
    <row r="92" spans="1:50">
      <c r="A92" s="74">
        <v>11497</v>
      </c>
      <c r="B92" s="130" t="s">
        <v>300</v>
      </c>
      <c r="C92" s="132" t="str">
        <f>Rollover!A92</f>
        <v>Nissan</v>
      </c>
      <c r="D92" s="9" t="str">
        <f>Rollover!B92</f>
        <v>Rogue Sport SUV AWD</v>
      </c>
      <c r="E92" s="9" t="s">
        <v>197</v>
      </c>
      <c r="F92" s="76">
        <f>Rollover!C92</f>
        <v>2021</v>
      </c>
      <c r="G92" s="10">
        <v>106.34</v>
      </c>
      <c r="H92" s="11">
        <v>23.645</v>
      </c>
      <c r="I92" s="11">
        <v>36.409999999999997</v>
      </c>
      <c r="J92" s="11">
        <v>694.06600000000003</v>
      </c>
      <c r="K92" s="12">
        <v>1816.298</v>
      </c>
      <c r="L92" s="10">
        <v>211.2</v>
      </c>
      <c r="M92" s="11">
        <v>18.056999999999999</v>
      </c>
      <c r="N92" s="11">
        <v>37.521000000000001</v>
      </c>
      <c r="O92" s="11">
        <v>15.24</v>
      </c>
      <c r="P92" s="12">
        <v>2242.6</v>
      </c>
      <c r="Q92" s="24">
        <f t="shared" si="90"/>
        <v>8.3435115562863102E-5</v>
      </c>
      <c r="R92" s="6">
        <f t="shared" si="91"/>
        <v>3.8548590172915662E-2</v>
      </c>
      <c r="S92" s="6">
        <f t="shared" si="92"/>
        <v>1.0353765996012062E-2</v>
      </c>
      <c r="T92" s="25">
        <f t="shared" si="93"/>
        <v>3.68801453539412E-3</v>
      </c>
      <c r="U92" s="24">
        <f t="shared" si="94"/>
        <v>2.2752350009184298E-3</v>
      </c>
      <c r="V92" s="25">
        <f t="shared" si="95"/>
        <v>1.4811107292575943E-2</v>
      </c>
      <c r="W92" s="24">
        <f t="shared" si="96"/>
        <v>5.1999999999999998E-2</v>
      </c>
      <c r="X92" s="6">
        <f t="shared" si="97"/>
        <v>1.7000000000000001E-2</v>
      </c>
      <c r="Y92" s="25">
        <f t="shared" si="98"/>
        <v>3.5000000000000003E-2</v>
      </c>
      <c r="Z92" s="26">
        <f t="shared" si="99"/>
        <v>0.35</v>
      </c>
      <c r="AA92" s="131">
        <f t="shared" si="100"/>
        <v>0.11</v>
      </c>
      <c r="AB92" s="27">
        <f t="shared" si="101"/>
        <v>0.23</v>
      </c>
      <c r="AC92" s="22">
        <f t="shared" si="102"/>
        <v>5</v>
      </c>
      <c r="AD92" s="107">
        <f t="shared" si="103"/>
        <v>5</v>
      </c>
      <c r="AE92" s="23">
        <f t="shared" si="104"/>
        <v>5</v>
      </c>
      <c r="AF92" s="13"/>
      <c r="AG92" s="15"/>
      <c r="AH92" s="15"/>
      <c r="AI92" s="15"/>
      <c r="AJ92" s="15"/>
      <c r="AK92" s="14"/>
      <c r="AL92" s="14"/>
      <c r="AM92" s="14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</row>
    <row r="93" spans="1:50">
      <c r="A93" s="74">
        <v>10926</v>
      </c>
      <c r="B93" s="74" t="s">
        <v>214</v>
      </c>
      <c r="C93" s="28" t="str">
        <f>Rollover!A93</f>
        <v>Nissan</v>
      </c>
      <c r="D93" s="44" t="str">
        <f>Rollover!B93</f>
        <v>Versa 4DR FWD</v>
      </c>
      <c r="E93" s="9" t="s">
        <v>205</v>
      </c>
      <c r="F93" s="76">
        <f>Rollover!C93</f>
        <v>2021</v>
      </c>
      <c r="G93" s="10">
        <v>145.19399999999999</v>
      </c>
      <c r="H93" s="11">
        <v>26.215</v>
      </c>
      <c r="I93" s="11">
        <v>28.413</v>
      </c>
      <c r="J93" s="11">
        <v>960.11199999999997</v>
      </c>
      <c r="K93" s="12">
        <v>1414.154</v>
      </c>
      <c r="L93" s="10">
        <v>249.93100000000001</v>
      </c>
      <c r="M93" s="11" t="s">
        <v>215</v>
      </c>
      <c r="N93" s="11">
        <v>31.992999999999999</v>
      </c>
      <c r="O93" s="11">
        <v>28.846</v>
      </c>
      <c r="P93" s="12">
        <v>2050.0520000000001</v>
      </c>
      <c r="Q93" s="24">
        <f t="shared" si="90"/>
        <v>4.1340964752562898E-4</v>
      </c>
      <c r="R93" s="6">
        <f t="shared" si="91"/>
        <v>4.8321921766281549E-2</v>
      </c>
      <c r="S93" s="6">
        <f t="shared" si="92"/>
        <v>1.8118784810168168E-2</v>
      </c>
      <c r="T93" s="25">
        <f t="shared" si="93"/>
        <v>2.3727487916367341E-3</v>
      </c>
      <c r="U93" s="24">
        <f t="shared" si="94"/>
        <v>4.5310950719539564E-3</v>
      </c>
      <c r="V93" s="25">
        <f t="shared" si="95"/>
        <v>1.2389352306810181E-2</v>
      </c>
      <c r="W93" s="24">
        <f t="shared" si="96"/>
        <v>6.8000000000000005E-2</v>
      </c>
      <c r="X93" s="6">
        <f t="shared" si="97"/>
        <v>1.7000000000000001E-2</v>
      </c>
      <c r="Y93" s="25">
        <f t="shared" si="98"/>
        <v>4.2999999999999997E-2</v>
      </c>
      <c r="Z93" s="26">
        <f t="shared" si="99"/>
        <v>0.45</v>
      </c>
      <c r="AA93" s="131">
        <f t="shared" si="100"/>
        <v>0.11</v>
      </c>
      <c r="AB93" s="27">
        <f t="shared" si="101"/>
        <v>0.28999999999999998</v>
      </c>
      <c r="AC93" s="22">
        <f t="shared" si="102"/>
        <v>5</v>
      </c>
      <c r="AD93" s="107">
        <f t="shared" si="103"/>
        <v>5</v>
      </c>
      <c r="AE93" s="23">
        <f t="shared" si="104"/>
        <v>5</v>
      </c>
      <c r="AF93" s="13"/>
      <c r="AG93" s="15"/>
      <c r="AH93" s="15"/>
      <c r="AI93" s="15"/>
      <c r="AJ93" s="15"/>
      <c r="AK93" s="14"/>
      <c r="AL93" s="14"/>
      <c r="AM93" s="14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</row>
    <row r="94" spans="1:50" ht="13.4" customHeight="1">
      <c r="A94" s="74">
        <v>11265</v>
      </c>
      <c r="B94" s="130" t="s">
        <v>227</v>
      </c>
      <c r="C94" s="28" t="str">
        <f>Rollover!A94</f>
        <v>Ram</v>
      </c>
      <c r="D94" s="44" t="str">
        <f>Rollover!B94</f>
        <v>2500 Crew Cab PU/CC 2WD</v>
      </c>
      <c r="E94" s="9" t="s">
        <v>195</v>
      </c>
      <c r="F94" s="76">
        <f>Rollover!C94</f>
        <v>2021</v>
      </c>
      <c r="G94" s="10">
        <v>16.635000000000002</v>
      </c>
      <c r="H94" s="11">
        <v>27.149000000000001</v>
      </c>
      <c r="I94" s="11">
        <v>26.715</v>
      </c>
      <c r="J94" s="11">
        <v>532.96199999999999</v>
      </c>
      <c r="K94" s="12">
        <v>697.52800000000002</v>
      </c>
      <c r="L94" s="10">
        <v>44.354999999999997</v>
      </c>
      <c r="M94" s="11">
        <v>0.94399999999999995</v>
      </c>
      <c r="N94" s="11">
        <v>24.151</v>
      </c>
      <c r="O94" s="11">
        <v>0.376</v>
      </c>
      <c r="P94" s="12">
        <v>822.40300000000002</v>
      </c>
      <c r="Q94" s="24">
        <f t="shared" si="90"/>
        <v>1.7876751017964578E-10</v>
      </c>
      <c r="R94" s="6">
        <f t="shared" si="91"/>
        <v>5.242577559201099E-2</v>
      </c>
      <c r="S94" s="6">
        <f t="shared" si="92"/>
        <v>7.3649409260158321E-3</v>
      </c>
      <c r="T94" s="25">
        <f t="shared" si="93"/>
        <v>1.0801019051946336E-3</v>
      </c>
      <c r="U94" s="24">
        <f t="shared" si="94"/>
        <v>3.7839290491998105E-7</v>
      </c>
      <c r="V94" s="25">
        <f t="shared" si="95"/>
        <v>3.9407284240738734E-3</v>
      </c>
      <c r="W94" s="24">
        <f t="shared" si="96"/>
        <v>0.06</v>
      </c>
      <c r="X94" s="6">
        <f t="shared" si="97"/>
        <v>4.0000000000000001E-3</v>
      </c>
      <c r="Y94" s="25">
        <f t="shared" si="98"/>
        <v>3.2000000000000001E-2</v>
      </c>
      <c r="Z94" s="26">
        <f t="shared" si="99"/>
        <v>0.4</v>
      </c>
      <c r="AA94" s="131">
        <f t="shared" si="100"/>
        <v>0.03</v>
      </c>
      <c r="AB94" s="27">
        <f t="shared" si="101"/>
        <v>0.21</v>
      </c>
      <c r="AC94" s="22">
        <f t="shared" si="102"/>
        <v>5</v>
      </c>
      <c r="AD94" s="107">
        <f t="shared" si="103"/>
        <v>5</v>
      </c>
      <c r="AE94" s="23">
        <f t="shared" si="104"/>
        <v>5</v>
      </c>
      <c r="AF94" s="13"/>
      <c r="AG94" s="15"/>
      <c r="AH94" s="15"/>
      <c r="AI94" s="15"/>
      <c r="AJ94" s="15"/>
      <c r="AK94" s="14"/>
      <c r="AL94" s="14"/>
      <c r="AM94" s="14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</row>
    <row r="95" spans="1:50" ht="13.4" customHeight="1">
      <c r="A95" s="74">
        <v>11265</v>
      </c>
      <c r="B95" s="130" t="s">
        <v>227</v>
      </c>
      <c r="C95" s="28" t="str">
        <f>Rollover!A95</f>
        <v>Ram</v>
      </c>
      <c r="D95" s="44" t="str">
        <f>Rollover!B95</f>
        <v>2500 Crew Cab PU/CC 4WD</v>
      </c>
      <c r="E95" s="9" t="s">
        <v>195</v>
      </c>
      <c r="F95" s="76">
        <f>Rollover!C95</f>
        <v>2021</v>
      </c>
      <c r="G95" s="10">
        <v>16.635000000000002</v>
      </c>
      <c r="H95" s="11">
        <v>27.149000000000001</v>
      </c>
      <c r="I95" s="11">
        <v>26.715</v>
      </c>
      <c r="J95" s="11">
        <v>532.96199999999999</v>
      </c>
      <c r="K95" s="12">
        <v>697.52800000000002</v>
      </c>
      <c r="L95" s="10">
        <v>44.354999999999997</v>
      </c>
      <c r="M95" s="11">
        <v>0.94399999999999995</v>
      </c>
      <c r="N95" s="11">
        <v>24.151</v>
      </c>
      <c r="O95" s="11">
        <v>0.376</v>
      </c>
      <c r="P95" s="12">
        <v>822.40300000000002</v>
      </c>
      <c r="Q95" s="24">
        <f t="shared" si="90"/>
        <v>1.7876751017964578E-10</v>
      </c>
      <c r="R95" s="6">
        <f t="shared" si="91"/>
        <v>5.242577559201099E-2</v>
      </c>
      <c r="S95" s="6">
        <f t="shared" si="92"/>
        <v>7.3649409260158321E-3</v>
      </c>
      <c r="T95" s="25">
        <f t="shared" si="93"/>
        <v>1.0801019051946336E-3</v>
      </c>
      <c r="U95" s="24">
        <f t="shared" si="94"/>
        <v>3.7839290491998105E-7</v>
      </c>
      <c r="V95" s="25">
        <f t="shared" si="95"/>
        <v>3.9407284240738734E-3</v>
      </c>
      <c r="W95" s="24">
        <f t="shared" si="96"/>
        <v>0.06</v>
      </c>
      <c r="X95" s="6">
        <f t="shared" si="97"/>
        <v>4.0000000000000001E-3</v>
      </c>
      <c r="Y95" s="25">
        <f t="shared" si="98"/>
        <v>3.2000000000000001E-2</v>
      </c>
      <c r="Z95" s="26">
        <f t="shared" si="99"/>
        <v>0.4</v>
      </c>
      <c r="AA95" s="131">
        <f t="shared" si="100"/>
        <v>0.03</v>
      </c>
      <c r="AB95" s="27">
        <f t="shared" si="101"/>
        <v>0.21</v>
      </c>
      <c r="AC95" s="22">
        <f t="shared" si="102"/>
        <v>5</v>
      </c>
      <c r="AD95" s="107">
        <f t="shared" si="103"/>
        <v>5</v>
      </c>
      <c r="AE95" s="23">
        <f t="shared" si="104"/>
        <v>5</v>
      </c>
      <c r="AF95" s="13"/>
      <c r="AG95" s="15"/>
      <c r="AH95" s="15"/>
      <c r="AI95" s="15"/>
      <c r="AJ95" s="15"/>
      <c r="AK95" s="14"/>
      <c r="AL95" s="14"/>
      <c r="AM95" s="14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</row>
    <row r="96" spans="1:50">
      <c r="A96" s="74">
        <v>10913</v>
      </c>
      <c r="B96" s="130" t="s">
        <v>217</v>
      </c>
      <c r="C96" s="28" t="str">
        <f>Rollover!A96</f>
        <v>Subaru</v>
      </c>
      <c r="D96" s="44" t="str">
        <f>Rollover!B96</f>
        <v>Outback SW AWD</v>
      </c>
      <c r="E96" s="9" t="s">
        <v>205</v>
      </c>
      <c r="F96" s="76">
        <f>Rollover!C96</f>
        <v>2021</v>
      </c>
      <c r="G96" s="10">
        <v>28.306000000000001</v>
      </c>
      <c r="H96" s="11">
        <v>12.315</v>
      </c>
      <c r="I96" s="11">
        <v>17.428000000000001</v>
      </c>
      <c r="J96" s="11">
        <v>448.30399999999997</v>
      </c>
      <c r="K96" s="12">
        <v>1098.097</v>
      </c>
      <c r="L96" s="10">
        <v>116.06399999999999</v>
      </c>
      <c r="M96" s="11">
        <v>7.4880000000000004</v>
      </c>
      <c r="N96" s="11">
        <v>51.052</v>
      </c>
      <c r="O96" s="11">
        <v>9.1820000000000004</v>
      </c>
      <c r="P96" s="12">
        <v>2825.4050000000002</v>
      </c>
      <c r="Q96" s="24">
        <f t="shared" si="90"/>
        <v>1.4026591142925212E-8</v>
      </c>
      <c r="R96" s="6">
        <f t="shared" si="91"/>
        <v>1.3956549841022738E-2</v>
      </c>
      <c r="S96" s="6">
        <f t="shared" si="92"/>
        <v>6.1556663809201528E-3</v>
      </c>
      <c r="T96" s="25">
        <f t="shared" si="93"/>
        <v>1.677129065411007E-3</v>
      </c>
      <c r="U96" s="24">
        <f t="shared" si="94"/>
        <v>1.3303625193766548E-4</v>
      </c>
      <c r="V96" s="25">
        <f t="shared" si="95"/>
        <v>2.5342104773144802E-2</v>
      </c>
      <c r="W96" s="24">
        <f t="shared" si="96"/>
        <v>2.1999999999999999E-2</v>
      </c>
      <c r="X96" s="6">
        <f t="shared" si="97"/>
        <v>2.5000000000000001E-2</v>
      </c>
      <c r="Y96" s="25">
        <f t="shared" si="98"/>
        <v>2.4E-2</v>
      </c>
      <c r="Z96" s="26">
        <f t="shared" si="99"/>
        <v>0.15</v>
      </c>
      <c r="AA96" s="131">
        <f t="shared" si="100"/>
        <v>0.17</v>
      </c>
      <c r="AB96" s="27">
        <f t="shared" si="101"/>
        <v>0.16</v>
      </c>
      <c r="AC96" s="22">
        <f t="shared" si="102"/>
        <v>5</v>
      </c>
      <c r="AD96" s="107">
        <f t="shared" si="103"/>
        <v>5</v>
      </c>
      <c r="AE96" s="23">
        <f t="shared" si="104"/>
        <v>5</v>
      </c>
      <c r="AF96" s="13"/>
      <c r="AG96" s="15"/>
      <c r="AH96" s="15"/>
      <c r="AI96" s="15"/>
      <c r="AJ96" s="15"/>
      <c r="AK96" s="14"/>
      <c r="AL96" s="14"/>
      <c r="AM96" s="14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</row>
    <row r="97" spans="1:50" ht="13.4" customHeight="1">
      <c r="A97" s="74">
        <v>10912</v>
      </c>
      <c r="B97" s="130" t="s">
        <v>218</v>
      </c>
      <c r="C97" s="132" t="str">
        <f>Rollover!A97</f>
        <v>Subaru</v>
      </c>
      <c r="D97" s="9" t="str">
        <f>Rollover!B97</f>
        <v>Legacy 4DR AWD</v>
      </c>
      <c r="E97" s="9" t="s">
        <v>205</v>
      </c>
      <c r="F97" s="76">
        <f>Rollover!C97</f>
        <v>2021</v>
      </c>
      <c r="G97" s="10">
        <v>50.405999999999999</v>
      </c>
      <c r="H97" s="11">
        <v>19.109000000000002</v>
      </c>
      <c r="I97" s="11">
        <v>30.044</v>
      </c>
      <c r="J97" s="11">
        <v>960.92200000000003</v>
      </c>
      <c r="K97" s="12">
        <v>1487.779</v>
      </c>
      <c r="L97" s="10">
        <v>220.37899999999999</v>
      </c>
      <c r="M97" s="11">
        <v>18.289000000000001</v>
      </c>
      <c r="N97" s="11">
        <v>62.070999999999998</v>
      </c>
      <c r="O97" s="11">
        <v>17.741</v>
      </c>
      <c r="P97" s="12">
        <v>2584.3000000000002</v>
      </c>
      <c r="Q97" s="24">
        <f t="shared" si="90"/>
        <v>9.0583371576187033E-7</v>
      </c>
      <c r="R97" s="6">
        <f t="shared" si="91"/>
        <v>2.5746247689558976E-2</v>
      </c>
      <c r="S97" s="6">
        <f t="shared" si="92"/>
        <v>1.8149547585362569E-2</v>
      </c>
      <c r="T97" s="25">
        <f t="shared" si="93"/>
        <v>2.5723926859840185E-3</v>
      </c>
      <c r="U97" s="24">
        <f t="shared" si="94"/>
        <v>2.7200176585358768E-3</v>
      </c>
      <c r="V97" s="25">
        <f t="shared" si="95"/>
        <v>2.0307310419881684E-2</v>
      </c>
      <c r="W97" s="24">
        <f t="shared" si="96"/>
        <v>4.5999999999999999E-2</v>
      </c>
      <c r="X97" s="6">
        <f t="shared" si="97"/>
        <v>2.3E-2</v>
      </c>
      <c r="Y97" s="25">
        <f t="shared" si="98"/>
        <v>3.5000000000000003E-2</v>
      </c>
      <c r="Z97" s="26">
        <f t="shared" si="99"/>
        <v>0.31</v>
      </c>
      <c r="AA97" s="131">
        <f t="shared" si="100"/>
        <v>0.15</v>
      </c>
      <c r="AB97" s="27">
        <f t="shared" si="101"/>
        <v>0.23</v>
      </c>
      <c r="AC97" s="22">
        <f t="shared" si="102"/>
        <v>5</v>
      </c>
      <c r="AD97" s="107">
        <f t="shared" si="103"/>
        <v>5</v>
      </c>
      <c r="AE97" s="23">
        <f t="shared" si="104"/>
        <v>5</v>
      </c>
      <c r="AF97" s="13"/>
      <c r="AG97" s="15"/>
      <c r="AH97" s="15"/>
      <c r="AI97" s="15"/>
      <c r="AJ97" s="15"/>
      <c r="AK97" s="14"/>
      <c r="AL97" s="14"/>
      <c r="AM97" s="14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</row>
    <row r="98" spans="1:50">
      <c r="A98" s="74">
        <v>11292</v>
      </c>
      <c r="B98" s="130" t="s">
        <v>303</v>
      </c>
      <c r="C98" s="132" t="str">
        <f>Rollover!A98</f>
        <v>Tesla</v>
      </c>
      <c r="D98" s="9" t="str">
        <f>Rollover!B98</f>
        <v>Model Y SUV RWD</v>
      </c>
      <c r="E98" s="9" t="s">
        <v>205</v>
      </c>
      <c r="F98" s="76">
        <f>Rollover!C98</f>
        <v>2021</v>
      </c>
      <c r="G98" s="10">
        <v>42.024999999999999</v>
      </c>
      <c r="H98" s="11">
        <v>14.398</v>
      </c>
      <c r="I98" s="11">
        <v>19.530999999999999</v>
      </c>
      <c r="J98" s="11">
        <v>644.101</v>
      </c>
      <c r="K98" s="12">
        <v>959.35799999999995</v>
      </c>
      <c r="L98" s="10">
        <v>357.63499999999999</v>
      </c>
      <c r="M98" s="11">
        <v>10.667999999999999</v>
      </c>
      <c r="N98" s="11">
        <v>45.298999999999999</v>
      </c>
      <c r="O98" s="11">
        <v>23.084</v>
      </c>
      <c r="P98" s="12">
        <v>2520.7440000000001</v>
      </c>
      <c r="Q98" s="24">
        <f t="shared" si="90"/>
        <v>2.5954924341557837E-7</v>
      </c>
      <c r="R98" s="6">
        <f t="shared" si="91"/>
        <v>1.685144538172953E-2</v>
      </c>
      <c r="S98" s="6">
        <f t="shared" si="92"/>
        <v>9.3168278471995811E-3</v>
      </c>
      <c r="T98" s="25">
        <f t="shared" si="93"/>
        <v>1.4400933641291922E-3</v>
      </c>
      <c r="U98" s="24">
        <f t="shared" si="94"/>
        <v>1.6774169460749257E-2</v>
      </c>
      <c r="V98" s="25">
        <f t="shared" si="95"/>
        <v>1.915218249550877E-2</v>
      </c>
      <c r="W98" s="24">
        <f t="shared" si="96"/>
        <v>2.7E-2</v>
      </c>
      <c r="X98" s="6">
        <f t="shared" si="97"/>
        <v>3.5999999999999997E-2</v>
      </c>
      <c r="Y98" s="25">
        <f t="shared" si="98"/>
        <v>3.2000000000000001E-2</v>
      </c>
      <c r="Z98" s="26">
        <f t="shared" si="99"/>
        <v>0.18</v>
      </c>
      <c r="AA98" s="131">
        <f t="shared" si="100"/>
        <v>0.24</v>
      </c>
      <c r="AB98" s="27">
        <f t="shared" si="101"/>
        <v>0.21</v>
      </c>
      <c r="AC98" s="22">
        <f t="shared" si="102"/>
        <v>5</v>
      </c>
      <c r="AD98" s="107">
        <f t="shared" si="103"/>
        <v>5</v>
      </c>
      <c r="AE98" s="23">
        <f t="shared" si="104"/>
        <v>5</v>
      </c>
      <c r="AF98" s="13"/>
      <c r="AG98" s="15"/>
      <c r="AH98" s="15"/>
      <c r="AI98" s="15"/>
      <c r="AJ98" s="15"/>
      <c r="AK98" s="14"/>
      <c r="AL98" s="14"/>
      <c r="AM98" s="14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</row>
    <row r="99" spans="1:50">
      <c r="A99" s="74">
        <v>10153</v>
      </c>
      <c r="B99" s="74" t="s">
        <v>221</v>
      </c>
      <c r="C99" s="28" t="str">
        <f>Rollover!A99</f>
        <v>Toyota</v>
      </c>
      <c r="D99" s="44" t="str">
        <f>Rollover!B99</f>
        <v>C-HR 5HB FWD</v>
      </c>
      <c r="E99" s="9" t="s">
        <v>92</v>
      </c>
      <c r="F99" s="76">
        <f>Rollover!C99</f>
        <v>2021</v>
      </c>
      <c r="G99" s="10">
        <v>79.957999999999998</v>
      </c>
      <c r="H99" s="11">
        <v>16.582999999999998</v>
      </c>
      <c r="I99" s="11">
        <v>22.974</v>
      </c>
      <c r="J99" s="11">
        <v>558.68499999999995</v>
      </c>
      <c r="K99" s="12">
        <v>1863.1489999999999</v>
      </c>
      <c r="L99" s="10">
        <v>332.97</v>
      </c>
      <c r="M99" s="11">
        <v>27.452999999999999</v>
      </c>
      <c r="N99" s="11">
        <v>58.325000000000003</v>
      </c>
      <c r="O99" s="11">
        <v>19.445</v>
      </c>
      <c r="P99" s="12">
        <v>2260.2579999999998</v>
      </c>
      <c r="Q99" s="24">
        <f t="shared" si="90"/>
        <v>1.663441547666447E-5</v>
      </c>
      <c r="R99" s="6">
        <f t="shared" si="91"/>
        <v>2.0521999904588088E-2</v>
      </c>
      <c r="S99" s="6">
        <f t="shared" si="92"/>
        <v>7.7770951120338201E-3</v>
      </c>
      <c r="T99" s="25">
        <f t="shared" si="93"/>
        <v>3.8823060397633292E-3</v>
      </c>
      <c r="U99" s="24">
        <f t="shared" si="94"/>
        <v>1.3140646212025178E-2</v>
      </c>
      <c r="V99" s="25">
        <f t="shared" si="95"/>
        <v>1.5055269286872145E-2</v>
      </c>
      <c r="W99" s="24">
        <f t="shared" si="96"/>
        <v>3.2000000000000001E-2</v>
      </c>
      <c r="X99" s="6">
        <f t="shared" si="97"/>
        <v>2.8000000000000001E-2</v>
      </c>
      <c r="Y99" s="25">
        <f t="shared" si="98"/>
        <v>0.03</v>
      </c>
      <c r="Z99" s="26">
        <f t="shared" si="99"/>
        <v>0.21</v>
      </c>
      <c r="AA99" s="131">
        <f t="shared" si="100"/>
        <v>0.19</v>
      </c>
      <c r="AB99" s="27">
        <f t="shared" si="101"/>
        <v>0.2</v>
      </c>
      <c r="AC99" s="22">
        <f t="shared" si="102"/>
        <v>5</v>
      </c>
      <c r="AD99" s="107">
        <f t="shared" si="103"/>
        <v>5</v>
      </c>
      <c r="AE99" s="23">
        <f t="shared" si="104"/>
        <v>5</v>
      </c>
      <c r="AF99" s="13"/>
      <c r="AG99" s="15"/>
      <c r="AH99" s="15"/>
      <c r="AI99" s="15"/>
      <c r="AJ99" s="15"/>
      <c r="AK99" s="14"/>
      <c r="AL99" s="14"/>
      <c r="AM99" s="14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</row>
    <row r="100" spans="1:50">
      <c r="A100" s="74">
        <v>11289</v>
      </c>
      <c r="B100" s="130" t="s">
        <v>236</v>
      </c>
      <c r="C100" s="28" t="str">
        <f>Rollover!A100</f>
        <v>Toyota</v>
      </c>
      <c r="D100" s="44" t="str">
        <f>Rollover!B100</f>
        <v>Corolla 4DR FWD</v>
      </c>
      <c r="E100" s="9" t="s">
        <v>92</v>
      </c>
      <c r="F100" s="76">
        <f>Rollover!C100</f>
        <v>2021</v>
      </c>
      <c r="G100" s="10">
        <v>91.650999999999996</v>
      </c>
      <c r="H100" s="11">
        <v>23.234999999999999</v>
      </c>
      <c r="I100" s="11">
        <v>26.536999999999999</v>
      </c>
      <c r="J100" s="11">
        <v>576.39200000000005</v>
      </c>
      <c r="K100" s="12">
        <v>1468.913</v>
      </c>
      <c r="L100" s="10">
        <v>137.24600000000001</v>
      </c>
      <c r="M100" s="11">
        <v>29.167000000000002</v>
      </c>
      <c r="N100" s="11">
        <v>42.531999999999996</v>
      </c>
      <c r="O100" s="11">
        <v>15.147</v>
      </c>
      <c r="P100" s="12">
        <v>1633.365</v>
      </c>
      <c r="Q100" s="24">
        <f t="shared" si="90"/>
        <v>3.6635357850424766E-5</v>
      </c>
      <c r="R100" s="6">
        <f t="shared" si="91"/>
        <v>3.7176133909351469E-2</v>
      </c>
      <c r="S100" s="6">
        <f t="shared" si="92"/>
        <v>8.0740290023368078E-3</v>
      </c>
      <c r="T100" s="25">
        <f t="shared" si="93"/>
        <v>2.5196920889331599E-3</v>
      </c>
      <c r="U100" s="24">
        <f t="shared" si="94"/>
        <v>3.1341151458402674E-4</v>
      </c>
      <c r="V100" s="25">
        <f t="shared" si="95"/>
        <v>8.4079266218954202E-3</v>
      </c>
      <c r="W100" s="24">
        <f t="shared" si="96"/>
        <v>4.7E-2</v>
      </c>
      <c r="X100" s="6">
        <f t="shared" si="97"/>
        <v>8.9999999999999993E-3</v>
      </c>
      <c r="Y100" s="25">
        <f t="shared" si="98"/>
        <v>2.8000000000000001E-2</v>
      </c>
      <c r="Z100" s="26">
        <f t="shared" si="99"/>
        <v>0.31</v>
      </c>
      <c r="AA100" s="131">
        <f t="shared" si="100"/>
        <v>0.06</v>
      </c>
      <c r="AB100" s="27">
        <f t="shared" si="101"/>
        <v>0.19</v>
      </c>
      <c r="AC100" s="22">
        <f t="shared" si="102"/>
        <v>5</v>
      </c>
      <c r="AD100" s="107">
        <f t="shared" si="103"/>
        <v>5</v>
      </c>
      <c r="AE100" s="23">
        <f t="shared" si="104"/>
        <v>5</v>
      </c>
      <c r="AF100" s="13"/>
      <c r="AG100" s="15"/>
      <c r="AH100" s="15"/>
      <c r="AI100" s="15"/>
      <c r="AJ100" s="15"/>
      <c r="AK100" s="14"/>
      <c r="AL100" s="14"/>
      <c r="AM100" s="14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</row>
    <row r="101" spans="1:50">
      <c r="A101" s="74">
        <v>11289</v>
      </c>
      <c r="B101" s="130" t="s">
        <v>236</v>
      </c>
      <c r="C101" s="132" t="str">
        <f>Rollover!A101</f>
        <v>Toyota</v>
      </c>
      <c r="D101" s="9" t="str">
        <f>Rollover!B101</f>
        <v>Corolla Hybrid 4DR FWD</v>
      </c>
      <c r="E101" s="9" t="s">
        <v>92</v>
      </c>
      <c r="F101" s="76">
        <f>Rollover!C101</f>
        <v>2021</v>
      </c>
      <c r="G101" s="10">
        <v>91.650999999999996</v>
      </c>
      <c r="H101" s="11">
        <v>23.234999999999999</v>
      </c>
      <c r="I101" s="11">
        <v>26.536999999999999</v>
      </c>
      <c r="J101" s="11">
        <v>576.39200000000005</v>
      </c>
      <c r="K101" s="12">
        <v>1468.913</v>
      </c>
      <c r="L101" s="10">
        <v>137.24600000000001</v>
      </c>
      <c r="M101" s="11">
        <v>29.167000000000002</v>
      </c>
      <c r="N101" s="11">
        <v>42.531999999999996</v>
      </c>
      <c r="O101" s="11">
        <v>15.147</v>
      </c>
      <c r="P101" s="12">
        <v>1633.365</v>
      </c>
      <c r="Q101" s="24">
        <f t="shared" si="90"/>
        <v>3.6635357850424766E-5</v>
      </c>
      <c r="R101" s="6">
        <f t="shared" si="91"/>
        <v>3.7176133909351469E-2</v>
      </c>
      <c r="S101" s="6">
        <f t="shared" si="92"/>
        <v>8.0740290023368078E-3</v>
      </c>
      <c r="T101" s="25">
        <f t="shared" si="93"/>
        <v>2.5196920889331599E-3</v>
      </c>
      <c r="U101" s="24">
        <f t="shared" si="94"/>
        <v>3.1341151458402674E-4</v>
      </c>
      <c r="V101" s="25">
        <f t="shared" si="95"/>
        <v>8.4079266218954202E-3</v>
      </c>
      <c r="W101" s="24">
        <f t="shared" si="96"/>
        <v>4.7E-2</v>
      </c>
      <c r="X101" s="6">
        <f t="shared" si="97"/>
        <v>8.9999999999999993E-3</v>
      </c>
      <c r="Y101" s="25">
        <f t="shared" si="98"/>
        <v>2.8000000000000001E-2</v>
      </c>
      <c r="Z101" s="26">
        <f t="shared" si="99"/>
        <v>0.31</v>
      </c>
      <c r="AA101" s="131">
        <f t="shared" si="100"/>
        <v>0.06</v>
      </c>
      <c r="AB101" s="27">
        <f t="shared" si="101"/>
        <v>0.19</v>
      </c>
      <c r="AC101" s="22">
        <f t="shared" si="102"/>
        <v>5</v>
      </c>
      <c r="AD101" s="107">
        <f t="shared" si="103"/>
        <v>5</v>
      </c>
      <c r="AE101" s="23">
        <f t="shared" si="104"/>
        <v>5</v>
      </c>
      <c r="AF101" s="13"/>
      <c r="AG101" s="15"/>
      <c r="AH101" s="15"/>
      <c r="AI101" s="15"/>
      <c r="AJ101" s="15"/>
      <c r="AK101" s="14"/>
      <c r="AL101" s="14"/>
      <c r="AM101" s="14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</row>
    <row r="102" spans="1:50">
      <c r="A102" s="74">
        <v>11289</v>
      </c>
      <c r="B102" s="134" t="s">
        <v>236</v>
      </c>
      <c r="C102" s="132" t="str">
        <f>Rollover!A102</f>
        <v>Toyota</v>
      </c>
      <c r="D102" s="9" t="str">
        <f>Rollover!B102</f>
        <v>Corolla Hatchback 5HB FWD</v>
      </c>
      <c r="E102" s="9" t="s">
        <v>92</v>
      </c>
      <c r="F102" s="76">
        <f>Rollover!C102</f>
        <v>2021</v>
      </c>
      <c r="G102" s="10">
        <v>91.650999999999996</v>
      </c>
      <c r="H102" s="11">
        <v>23.234999999999999</v>
      </c>
      <c r="I102" s="11">
        <v>26.536999999999999</v>
      </c>
      <c r="J102" s="11">
        <v>576.39200000000005</v>
      </c>
      <c r="K102" s="12">
        <v>1468.913</v>
      </c>
      <c r="L102" s="10">
        <v>137.24600000000001</v>
      </c>
      <c r="M102" s="11">
        <v>29.167000000000002</v>
      </c>
      <c r="N102" s="11">
        <v>42.531999999999996</v>
      </c>
      <c r="O102" s="11">
        <v>15.147</v>
      </c>
      <c r="P102" s="12">
        <v>1633.365</v>
      </c>
      <c r="Q102" s="24">
        <f t="shared" si="90"/>
        <v>3.6635357850424766E-5</v>
      </c>
      <c r="R102" s="6">
        <f t="shared" si="91"/>
        <v>3.7176133909351469E-2</v>
      </c>
      <c r="S102" s="6">
        <f t="shared" si="92"/>
        <v>8.0740290023368078E-3</v>
      </c>
      <c r="T102" s="25">
        <f t="shared" si="93"/>
        <v>2.5196920889331599E-3</v>
      </c>
      <c r="U102" s="24">
        <f t="shared" si="94"/>
        <v>3.1341151458402674E-4</v>
      </c>
      <c r="V102" s="25">
        <f t="shared" si="95"/>
        <v>8.4079266218954202E-3</v>
      </c>
      <c r="W102" s="24">
        <f t="shared" si="96"/>
        <v>4.7E-2</v>
      </c>
      <c r="X102" s="6">
        <f t="shared" si="97"/>
        <v>8.9999999999999993E-3</v>
      </c>
      <c r="Y102" s="25">
        <f t="shared" si="98"/>
        <v>2.8000000000000001E-2</v>
      </c>
      <c r="Z102" s="26">
        <f t="shared" si="99"/>
        <v>0.31</v>
      </c>
      <c r="AA102" s="131">
        <f t="shared" si="100"/>
        <v>0.06</v>
      </c>
      <c r="AB102" s="27">
        <f t="shared" si="101"/>
        <v>0.19</v>
      </c>
      <c r="AC102" s="22">
        <f t="shared" si="102"/>
        <v>5</v>
      </c>
      <c r="AD102" s="107">
        <f t="shared" si="103"/>
        <v>5</v>
      </c>
      <c r="AE102" s="23">
        <f t="shared" si="104"/>
        <v>5</v>
      </c>
      <c r="AF102" s="13"/>
      <c r="AG102" s="15"/>
      <c r="AH102" s="15"/>
      <c r="AI102" s="15"/>
      <c r="AJ102" s="15"/>
      <c r="AK102" s="14"/>
      <c r="AL102" s="14"/>
      <c r="AM102" s="14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</row>
    <row r="103" spans="1:50">
      <c r="A103" s="74">
        <v>11585</v>
      </c>
      <c r="B103" s="74" t="s">
        <v>325</v>
      </c>
      <c r="C103" s="28" t="str">
        <f>Rollover!A103</f>
        <v>Toyota</v>
      </c>
      <c r="D103" s="44" t="str">
        <f>Rollover!B103</f>
        <v>Prius 5HB FWD</v>
      </c>
      <c r="E103" s="9" t="s">
        <v>92</v>
      </c>
      <c r="F103" s="76">
        <v>2021</v>
      </c>
      <c r="G103" s="10">
        <v>168.36199999999999</v>
      </c>
      <c r="H103" s="11">
        <v>19.645</v>
      </c>
      <c r="I103" s="11">
        <v>25.280999999999999</v>
      </c>
      <c r="J103" s="11">
        <v>595.13199999999995</v>
      </c>
      <c r="K103" s="12">
        <v>1658.278</v>
      </c>
      <c r="L103" s="10">
        <v>248.79300000000001</v>
      </c>
      <c r="M103" s="11">
        <v>26.41</v>
      </c>
      <c r="N103" s="11">
        <v>45.381999999999998</v>
      </c>
      <c r="O103" s="11">
        <v>16.940000000000001</v>
      </c>
      <c r="P103" s="12">
        <v>2059.2550000000001</v>
      </c>
      <c r="Q103" s="24">
        <f t="shared" si="90"/>
        <v>8.3444601804183503E-4</v>
      </c>
      <c r="R103" s="6">
        <f t="shared" si="91"/>
        <v>2.7011107397509272E-2</v>
      </c>
      <c r="S103" s="6">
        <f t="shared" si="92"/>
        <v>8.4005385180078839E-3</v>
      </c>
      <c r="T103" s="25">
        <f t="shared" si="93"/>
        <v>3.1014038252354034E-3</v>
      </c>
      <c r="U103" s="24">
        <f t="shared" si="94"/>
        <v>4.4500694797674342E-3</v>
      </c>
      <c r="V103" s="25">
        <f t="shared" si="95"/>
        <v>1.2495650223180521E-2</v>
      </c>
      <c r="W103" s="24">
        <f t="shared" si="96"/>
        <v>3.9E-2</v>
      </c>
      <c r="X103" s="6">
        <f t="shared" si="97"/>
        <v>1.7000000000000001E-2</v>
      </c>
      <c r="Y103" s="25">
        <f t="shared" si="98"/>
        <v>2.8000000000000001E-2</v>
      </c>
      <c r="Z103" s="26">
        <f t="shared" si="99"/>
        <v>0.26</v>
      </c>
      <c r="AA103" s="131">
        <f t="shared" si="100"/>
        <v>0.11</v>
      </c>
      <c r="AB103" s="27">
        <f t="shared" si="101"/>
        <v>0.19</v>
      </c>
      <c r="AC103" s="22">
        <f t="shared" si="102"/>
        <v>5</v>
      </c>
      <c r="AD103" s="107">
        <f t="shared" si="103"/>
        <v>5</v>
      </c>
      <c r="AE103" s="23">
        <f t="shared" si="104"/>
        <v>5</v>
      </c>
      <c r="AF103" s="13"/>
      <c r="AG103" s="15"/>
      <c r="AH103" s="15"/>
      <c r="AI103" s="15"/>
      <c r="AJ103" s="15"/>
      <c r="AK103" s="14"/>
      <c r="AL103" s="14"/>
      <c r="AM103" s="14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</row>
    <row r="104" spans="1:50">
      <c r="A104" s="74">
        <v>11585</v>
      </c>
      <c r="B104" s="74" t="s">
        <v>325</v>
      </c>
      <c r="C104" s="132" t="str">
        <f>Rollover!A104</f>
        <v>Toyota</v>
      </c>
      <c r="D104" s="9" t="str">
        <f>Rollover!B104</f>
        <v>Prius 5HB AWD</v>
      </c>
      <c r="E104" s="9" t="s">
        <v>92</v>
      </c>
      <c r="F104" s="76">
        <v>2021</v>
      </c>
      <c r="G104" s="10">
        <v>168.36199999999999</v>
      </c>
      <c r="H104" s="11">
        <v>19.645</v>
      </c>
      <c r="I104" s="11">
        <v>25.280999999999999</v>
      </c>
      <c r="J104" s="11">
        <v>595.13199999999995</v>
      </c>
      <c r="K104" s="12">
        <v>1658.278</v>
      </c>
      <c r="L104" s="10">
        <v>248.79300000000001</v>
      </c>
      <c r="M104" s="11">
        <v>26.41</v>
      </c>
      <c r="N104" s="11">
        <v>45.381999999999998</v>
      </c>
      <c r="O104" s="11">
        <v>16.940000000000001</v>
      </c>
      <c r="P104" s="12">
        <v>2059.2550000000001</v>
      </c>
      <c r="Q104" s="24">
        <f t="shared" si="90"/>
        <v>8.3444601804183503E-4</v>
      </c>
      <c r="R104" s="6">
        <f t="shared" si="91"/>
        <v>2.7011107397509272E-2</v>
      </c>
      <c r="S104" s="6">
        <f t="shared" si="92"/>
        <v>8.4005385180078839E-3</v>
      </c>
      <c r="T104" s="25">
        <f t="shared" si="93"/>
        <v>3.1014038252354034E-3</v>
      </c>
      <c r="U104" s="24">
        <f t="shared" si="94"/>
        <v>4.4500694797674342E-3</v>
      </c>
      <c r="V104" s="25">
        <f t="shared" si="95"/>
        <v>1.2495650223180521E-2</v>
      </c>
      <c r="W104" s="24">
        <f t="shared" si="96"/>
        <v>3.9E-2</v>
      </c>
      <c r="X104" s="6">
        <f t="shared" si="97"/>
        <v>1.7000000000000001E-2</v>
      </c>
      <c r="Y104" s="25">
        <f t="shared" si="98"/>
        <v>2.8000000000000001E-2</v>
      </c>
      <c r="Z104" s="26">
        <f t="shared" si="99"/>
        <v>0.26</v>
      </c>
      <c r="AA104" s="131">
        <f t="shared" si="100"/>
        <v>0.11</v>
      </c>
      <c r="AB104" s="27">
        <f t="shared" si="101"/>
        <v>0.19</v>
      </c>
      <c r="AC104" s="22">
        <f t="shared" si="102"/>
        <v>5</v>
      </c>
      <c r="AD104" s="107">
        <f t="shared" si="103"/>
        <v>5</v>
      </c>
      <c r="AE104" s="23">
        <f t="shared" si="104"/>
        <v>5</v>
      </c>
      <c r="AF104" s="13"/>
      <c r="AG104" s="15"/>
      <c r="AH104" s="15"/>
      <c r="AI104" s="15"/>
      <c r="AJ104" s="15"/>
      <c r="AK104" s="14"/>
      <c r="AL104" s="14"/>
      <c r="AM104" s="14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</row>
    <row r="105" spans="1:50" ht="13.4" customHeight="1">
      <c r="A105" s="74">
        <v>11393</v>
      </c>
      <c r="B105" s="130" t="s">
        <v>291</v>
      </c>
      <c r="C105" s="28" t="str">
        <f>Rollover!A105</f>
        <v>Toyota</v>
      </c>
      <c r="D105" s="44" t="str">
        <f>Rollover!B105</f>
        <v>Prius Prime 5HB FWD</v>
      </c>
      <c r="E105" s="9" t="s">
        <v>92</v>
      </c>
      <c r="F105" s="76">
        <f>Rollover!C105</f>
        <v>2021</v>
      </c>
      <c r="G105" s="10">
        <v>138.93600000000001</v>
      </c>
      <c r="H105" s="11">
        <v>20.606000000000002</v>
      </c>
      <c r="I105" s="11">
        <v>27.286000000000001</v>
      </c>
      <c r="J105" s="11">
        <v>702.37599999999998</v>
      </c>
      <c r="K105" s="12">
        <v>1273.0139999999999</v>
      </c>
      <c r="L105" s="10">
        <v>175.99700000000001</v>
      </c>
      <c r="M105" s="11">
        <v>17.667000000000002</v>
      </c>
      <c r="N105" s="11">
        <v>45.945</v>
      </c>
      <c r="O105" s="11">
        <v>11.02</v>
      </c>
      <c r="P105" s="12">
        <v>1620.454</v>
      </c>
      <c r="Q105" s="24">
        <f t="shared" si="90"/>
        <v>3.3301303142723549E-4</v>
      </c>
      <c r="R105" s="6">
        <f t="shared" si="91"/>
        <v>2.9431724322491394E-2</v>
      </c>
      <c r="S105" s="6">
        <f t="shared" si="92"/>
        <v>1.0536974009164275E-2</v>
      </c>
      <c r="T105" s="25">
        <f t="shared" si="93"/>
        <v>2.0322354128309355E-3</v>
      </c>
      <c r="U105" s="24">
        <f t="shared" si="94"/>
        <v>1.0223727100486016E-3</v>
      </c>
      <c r="V105" s="25">
        <f t="shared" si="95"/>
        <v>8.3073444435637963E-3</v>
      </c>
      <c r="W105" s="24">
        <f t="shared" si="96"/>
        <v>4.2000000000000003E-2</v>
      </c>
      <c r="X105" s="6">
        <f t="shared" si="97"/>
        <v>8.9999999999999993E-3</v>
      </c>
      <c r="Y105" s="25">
        <f t="shared" si="98"/>
        <v>2.5999999999999999E-2</v>
      </c>
      <c r="Z105" s="26">
        <f t="shared" si="99"/>
        <v>0.28000000000000003</v>
      </c>
      <c r="AA105" s="131">
        <f t="shared" si="100"/>
        <v>0.06</v>
      </c>
      <c r="AB105" s="27">
        <f t="shared" si="101"/>
        <v>0.17</v>
      </c>
      <c r="AC105" s="22">
        <f t="shared" si="102"/>
        <v>5</v>
      </c>
      <c r="AD105" s="107">
        <f t="shared" si="103"/>
        <v>5</v>
      </c>
      <c r="AE105" s="23">
        <f t="shared" si="104"/>
        <v>5</v>
      </c>
      <c r="AF105" s="13"/>
      <c r="AG105" s="15"/>
      <c r="AH105" s="15"/>
      <c r="AI105" s="15"/>
      <c r="AJ105" s="15"/>
      <c r="AK105" s="14"/>
      <c r="AL105" s="14"/>
      <c r="AM105" s="14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</row>
    <row r="106" spans="1:50">
      <c r="A106" s="74">
        <v>11486</v>
      </c>
      <c r="B106" s="74" t="s">
        <v>309</v>
      </c>
      <c r="C106" s="28" t="str">
        <f>Rollover!A106</f>
        <v>Toyota</v>
      </c>
      <c r="D106" s="44" t="str">
        <f>Rollover!B106</f>
        <v>Sienna Hybrid Van FWD</v>
      </c>
      <c r="E106" s="9" t="s">
        <v>92</v>
      </c>
      <c r="F106" s="76">
        <f>Rollover!C106</f>
        <v>2021</v>
      </c>
      <c r="G106" s="10">
        <v>42.402999999999999</v>
      </c>
      <c r="H106" s="11">
        <v>12.47</v>
      </c>
      <c r="I106" s="11">
        <v>20.484999999999999</v>
      </c>
      <c r="J106" s="11">
        <v>545.19100000000003</v>
      </c>
      <c r="K106" s="12">
        <v>1550.3720000000001</v>
      </c>
      <c r="L106" s="10">
        <v>51.680999999999997</v>
      </c>
      <c r="M106" s="11">
        <v>10.603</v>
      </c>
      <c r="N106" s="11">
        <v>30.248000000000001</v>
      </c>
      <c r="O106" s="11">
        <v>10.223000000000001</v>
      </c>
      <c r="P106" s="12">
        <v>2411.4490000000001</v>
      </c>
      <c r="Q106" s="24">
        <f t="shared" si="90"/>
        <v>2.7640324631175528E-7</v>
      </c>
      <c r="R106" s="6">
        <f t="shared" si="91"/>
        <v>1.4153942596666408E-2</v>
      </c>
      <c r="S106" s="6">
        <f t="shared" si="92"/>
        <v>7.5581077931554707E-3</v>
      </c>
      <c r="T106" s="25">
        <f t="shared" si="93"/>
        <v>2.7552424266522641E-3</v>
      </c>
      <c r="U106" s="24">
        <f t="shared" si="94"/>
        <v>1.070627093914682E-6</v>
      </c>
      <c r="V106" s="25">
        <f t="shared" si="95"/>
        <v>1.7314617219009652E-2</v>
      </c>
      <c r="W106" s="24">
        <f t="shared" si="96"/>
        <v>2.4E-2</v>
      </c>
      <c r="X106" s="6">
        <f t="shared" si="97"/>
        <v>1.7000000000000001E-2</v>
      </c>
      <c r="Y106" s="25">
        <f t="shared" si="98"/>
        <v>2.1000000000000001E-2</v>
      </c>
      <c r="Z106" s="26">
        <f t="shared" si="99"/>
        <v>0.16</v>
      </c>
      <c r="AA106" s="131">
        <f t="shared" si="100"/>
        <v>0.11</v>
      </c>
      <c r="AB106" s="27">
        <f t="shared" si="101"/>
        <v>0.14000000000000001</v>
      </c>
      <c r="AC106" s="22">
        <f t="shared" si="102"/>
        <v>5</v>
      </c>
      <c r="AD106" s="107">
        <f t="shared" si="103"/>
        <v>5</v>
      </c>
      <c r="AE106" s="23">
        <f t="shared" si="104"/>
        <v>5</v>
      </c>
      <c r="AF106" s="13"/>
      <c r="AG106" s="15"/>
      <c r="AH106" s="15"/>
      <c r="AI106" s="15"/>
      <c r="AJ106" s="15"/>
      <c r="AK106" s="14"/>
      <c r="AL106" s="14"/>
      <c r="AM106" s="14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</row>
    <row r="107" spans="1:50">
      <c r="A107" s="74">
        <v>11486</v>
      </c>
      <c r="B107" s="74" t="s">
        <v>309</v>
      </c>
      <c r="C107" s="132" t="str">
        <f>Rollover!A107</f>
        <v>Toyota</v>
      </c>
      <c r="D107" s="9" t="str">
        <f>Rollover!B107</f>
        <v>Sienna Hybrid Van AWD</v>
      </c>
      <c r="E107" s="9" t="s">
        <v>92</v>
      </c>
      <c r="F107" s="76">
        <f>Rollover!C107</f>
        <v>2021</v>
      </c>
      <c r="G107" s="10">
        <v>42.402999999999999</v>
      </c>
      <c r="H107" s="11">
        <v>12.47</v>
      </c>
      <c r="I107" s="11">
        <v>20.484999999999999</v>
      </c>
      <c r="J107" s="11">
        <v>545.19100000000003</v>
      </c>
      <c r="K107" s="12">
        <v>1550.3720000000001</v>
      </c>
      <c r="L107" s="10">
        <v>51.680999999999997</v>
      </c>
      <c r="M107" s="11">
        <v>10.603</v>
      </c>
      <c r="N107" s="11">
        <v>30.248000000000001</v>
      </c>
      <c r="O107" s="11">
        <v>10.223000000000001</v>
      </c>
      <c r="P107" s="12">
        <v>2411.4490000000001</v>
      </c>
      <c r="Q107" s="24">
        <f t="shared" si="90"/>
        <v>2.7640324631175528E-7</v>
      </c>
      <c r="R107" s="6">
        <f t="shared" si="91"/>
        <v>1.4153942596666408E-2</v>
      </c>
      <c r="S107" s="6">
        <f t="shared" si="92"/>
        <v>7.5581077931554707E-3</v>
      </c>
      <c r="T107" s="25">
        <f t="shared" si="93"/>
        <v>2.7552424266522641E-3</v>
      </c>
      <c r="U107" s="24">
        <f t="shared" si="94"/>
        <v>1.070627093914682E-6</v>
      </c>
      <c r="V107" s="25">
        <f t="shared" si="95"/>
        <v>1.7314617219009652E-2</v>
      </c>
      <c r="W107" s="24">
        <f t="shared" si="96"/>
        <v>2.4E-2</v>
      </c>
      <c r="X107" s="6">
        <f t="shared" si="97"/>
        <v>1.7000000000000001E-2</v>
      </c>
      <c r="Y107" s="25">
        <f t="shared" si="98"/>
        <v>2.1000000000000001E-2</v>
      </c>
      <c r="Z107" s="26">
        <f t="shared" si="99"/>
        <v>0.16</v>
      </c>
      <c r="AA107" s="131">
        <f t="shared" si="100"/>
        <v>0.11</v>
      </c>
      <c r="AB107" s="27">
        <f t="shared" si="101"/>
        <v>0.14000000000000001</v>
      </c>
      <c r="AC107" s="22">
        <f t="shared" si="102"/>
        <v>5</v>
      </c>
      <c r="AD107" s="107">
        <f t="shared" si="103"/>
        <v>5</v>
      </c>
      <c r="AE107" s="23">
        <f t="shared" si="104"/>
        <v>5</v>
      </c>
      <c r="AF107" s="13"/>
      <c r="AG107" s="15"/>
      <c r="AH107" s="15"/>
      <c r="AI107" s="15"/>
      <c r="AJ107" s="15"/>
      <c r="AK107" s="14"/>
      <c r="AL107" s="14"/>
      <c r="AM107" s="14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</row>
    <row r="108" spans="1:50">
      <c r="A108" s="74">
        <v>10998</v>
      </c>
      <c r="B108" s="130" t="s">
        <v>330</v>
      </c>
      <c r="C108" s="28" t="str">
        <f>Rollover!A108</f>
        <v>Volkswagen</v>
      </c>
      <c r="D108" s="44" t="str">
        <f>Rollover!B108</f>
        <v>Passat 4DR FWD</v>
      </c>
      <c r="E108" s="9" t="s">
        <v>331</v>
      </c>
      <c r="F108" s="76">
        <f>Rollover!C108</f>
        <v>2021</v>
      </c>
      <c r="G108" s="10">
        <v>87.167000000000002</v>
      </c>
      <c r="H108" s="11">
        <v>26.012</v>
      </c>
      <c r="I108" s="11">
        <v>32.357999999999997</v>
      </c>
      <c r="J108" s="11">
        <v>694.86099999999999</v>
      </c>
      <c r="K108" s="12">
        <v>1405.424</v>
      </c>
      <c r="L108" s="10">
        <v>249.227</v>
      </c>
      <c r="M108" s="11">
        <v>33.258000000000003</v>
      </c>
      <c r="N108" s="11">
        <v>62.235999999999997</v>
      </c>
      <c r="O108" s="11">
        <v>30.992999999999999</v>
      </c>
      <c r="P108" s="12">
        <v>3169.9490000000001</v>
      </c>
      <c r="Q108" s="24">
        <f t="shared" si="90"/>
        <v>2.7511705237000882E-5</v>
      </c>
      <c r="R108" s="6">
        <f t="shared" si="91"/>
        <v>4.7471196897924492E-2</v>
      </c>
      <c r="S108" s="6">
        <f t="shared" si="92"/>
        <v>1.0371155890644593E-2</v>
      </c>
      <c r="T108" s="25">
        <f t="shared" si="93"/>
        <v>2.3501256327454895E-3</v>
      </c>
      <c r="U108" s="24">
        <f t="shared" si="94"/>
        <v>4.4808598972420118E-3</v>
      </c>
      <c r="V108" s="25">
        <f t="shared" si="95"/>
        <v>3.4698369017316918E-2</v>
      </c>
      <c r="W108" s="24">
        <f t="shared" si="96"/>
        <v>0.06</v>
      </c>
      <c r="X108" s="6">
        <f t="shared" si="97"/>
        <v>3.9E-2</v>
      </c>
      <c r="Y108" s="25">
        <f t="shared" si="98"/>
        <v>0.05</v>
      </c>
      <c r="Z108" s="26">
        <f t="shared" si="99"/>
        <v>0.4</v>
      </c>
      <c r="AA108" s="131">
        <f t="shared" si="100"/>
        <v>0.26</v>
      </c>
      <c r="AB108" s="27">
        <f t="shared" si="101"/>
        <v>0.33</v>
      </c>
      <c r="AC108" s="22">
        <f t="shared" si="102"/>
        <v>5</v>
      </c>
      <c r="AD108" s="107">
        <f t="shared" si="103"/>
        <v>5</v>
      </c>
      <c r="AE108" s="23">
        <f t="shared" si="104"/>
        <v>5</v>
      </c>
      <c r="AF108" s="13"/>
      <c r="AG108" s="15"/>
      <c r="AH108" s="15"/>
      <c r="AI108" s="15"/>
      <c r="AJ108" s="15"/>
      <c r="AK108" s="14"/>
      <c r="AL108" s="14"/>
      <c r="AM108" s="14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</row>
    <row r="109" spans="1:50">
      <c r="AE109" s="2"/>
    </row>
    <row r="110" spans="1:50">
      <c r="AE110" s="2"/>
    </row>
    <row r="111" spans="1:50">
      <c r="AE111" s="2"/>
    </row>
    <row r="112" spans="1:50">
      <c r="AE112" s="2"/>
    </row>
    <row r="113" spans="31:31">
      <c r="AE113" s="2"/>
    </row>
    <row r="114" spans="31:31">
      <c r="AE114" s="2"/>
    </row>
    <row r="115" spans="31:31">
      <c r="AE115" s="2"/>
    </row>
    <row r="116" spans="31:31">
      <c r="AE116" s="2"/>
    </row>
    <row r="117" spans="31:31">
      <c r="AE117" s="2"/>
    </row>
    <row r="118" spans="31:31">
      <c r="AE118" s="2"/>
    </row>
    <row r="119" spans="31:31">
      <c r="AE119" s="2"/>
    </row>
    <row r="120" spans="31:31">
      <c r="AE120" s="2"/>
    </row>
    <row r="121" spans="31:31">
      <c r="AE121" s="2"/>
    </row>
    <row r="122" spans="31:31">
      <c r="AE122" s="2"/>
    </row>
    <row r="123" spans="31:31">
      <c r="AE123" s="2"/>
    </row>
    <row r="124" spans="31:31">
      <c r="AE124" s="2"/>
    </row>
    <row r="125" spans="31:31">
      <c r="AE125" s="2"/>
    </row>
    <row r="126" spans="31:31">
      <c r="AE126" s="2"/>
    </row>
    <row r="127" spans="31:31">
      <c r="AE127" s="2"/>
    </row>
    <row r="128" spans="31:31">
      <c r="AE128" s="2"/>
    </row>
    <row r="129" spans="31:31">
      <c r="AE129" s="2"/>
    </row>
    <row r="130" spans="31:31">
      <c r="AE130" s="2"/>
    </row>
    <row r="131" spans="31:31">
      <c r="AE131" s="2"/>
    </row>
    <row r="132" spans="31:31">
      <c r="AE132" s="2"/>
    </row>
    <row r="133" spans="31:31">
      <c r="AE133" s="2"/>
    </row>
    <row r="134" spans="31:31">
      <c r="AE134" s="2"/>
    </row>
    <row r="135" spans="31:31">
      <c r="AE135" s="2"/>
    </row>
    <row r="136" spans="31:31">
      <c r="AE136" s="2"/>
    </row>
    <row r="137" spans="31:31">
      <c r="AE137" s="2"/>
    </row>
    <row r="138" spans="31:31">
      <c r="AE138" s="2"/>
    </row>
    <row r="139" spans="31:31">
      <c r="AE139" s="2"/>
    </row>
    <row r="140" spans="31:31">
      <c r="AE140" s="2"/>
    </row>
    <row r="141" spans="31:31">
      <c r="AE141" s="2"/>
    </row>
    <row r="142" spans="31:31">
      <c r="AE142" s="2"/>
    </row>
    <row r="143" spans="31:31">
      <c r="AE143" s="2"/>
    </row>
    <row r="144" spans="31:31">
      <c r="AE144" s="2"/>
    </row>
    <row r="145" spans="31:31">
      <c r="AE145" s="2"/>
    </row>
    <row r="146" spans="31:31">
      <c r="AE146" s="2"/>
    </row>
    <row r="147" spans="31:31">
      <c r="AE147" s="2"/>
    </row>
    <row r="148" spans="31:31">
      <c r="AE148" s="2"/>
    </row>
    <row r="149" spans="31:31">
      <c r="AE149" s="2"/>
    </row>
    <row r="150" spans="31:31">
      <c r="AE150" s="2"/>
    </row>
    <row r="151" spans="31:31">
      <c r="AE151" s="2"/>
    </row>
    <row r="152" spans="31:31">
      <c r="AE152" s="2"/>
    </row>
    <row r="153" spans="31:31">
      <c r="AE153" s="2"/>
    </row>
    <row r="154" spans="31:31">
      <c r="AE154" s="2"/>
    </row>
    <row r="155" spans="31:31">
      <c r="AE155" s="2"/>
    </row>
    <row r="156" spans="31:31">
      <c r="AE156" s="2"/>
    </row>
    <row r="157" spans="31:31">
      <c r="AE157" s="2"/>
    </row>
    <row r="158" spans="31:31">
      <c r="AE158" s="2"/>
    </row>
    <row r="159" spans="31:31">
      <c r="AE159" s="2"/>
    </row>
    <row r="160" spans="31:31">
      <c r="AE160" s="2"/>
    </row>
    <row r="161" spans="31:31">
      <c r="AE161" s="2"/>
    </row>
    <row r="162" spans="31:31">
      <c r="AE162" s="2"/>
    </row>
    <row r="163" spans="31:31">
      <c r="AE163" s="2"/>
    </row>
    <row r="164" spans="31:31">
      <c r="AE164" s="2"/>
    </row>
    <row r="165" spans="31:31">
      <c r="AE165" s="2"/>
    </row>
    <row r="166" spans="31:31">
      <c r="AE166" s="2"/>
    </row>
    <row r="167" spans="31:31">
      <c r="AE167" s="2"/>
    </row>
    <row r="168" spans="31:31">
      <c r="AE168" s="2"/>
    </row>
    <row r="169" spans="31:31">
      <c r="AE169" s="2"/>
    </row>
    <row r="170" spans="31:31">
      <c r="AE170" s="2"/>
    </row>
    <row r="171" spans="31:31">
      <c r="AE171" s="2"/>
    </row>
    <row r="172" spans="31:31">
      <c r="AE172" s="2"/>
    </row>
    <row r="173" spans="31:31">
      <c r="AE173" s="2"/>
    </row>
    <row r="174" spans="31:31">
      <c r="AE174" s="2"/>
    </row>
    <row r="175" spans="31:31">
      <c r="AE175" s="2"/>
    </row>
    <row r="176" spans="31:31">
      <c r="AE176" s="2"/>
    </row>
    <row r="177" spans="31:31">
      <c r="AE177" s="2"/>
    </row>
    <row r="178" spans="31:31">
      <c r="AE178" s="2"/>
    </row>
    <row r="179" spans="31:31">
      <c r="AE179" s="2"/>
    </row>
    <row r="180" spans="31:31">
      <c r="AE180" s="2"/>
    </row>
    <row r="181" spans="31:31">
      <c r="AE181" s="2"/>
    </row>
    <row r="182" spans="31:31">
      <c r="AE182" s="2"/>
    </row>
    <row r="183" spans="31:31">
      <c r="AE183" s="2"/>
    </row>
    <row r="184" spans="31:31">
      <c r="AE184" s="2"/>
    </row>
    <row r="185" spans="31:31">
      <c r="AE185" s="2"/>
    </row>
    <row r="186" spans="31:31">
      <c r="AE186" s="2"/>
    </row>
    <row r="187" spans="31:31">
      <c r="AE187" s="2"/>
    </row>
    <row r="188" spans="31:31">
      <c r="AE188" s="2"/>
    </row>
    <row r="189" spans="31:31">
      <c r="AE189" s="2"/>
    </row>
    <row r="190" spans="31:31">
      <c r="AE190" s="2"/>
    </row>
    <row r="191" spans="31:31">
      <c r="AE191" s="2"/>
    </row>
    <row r="192" spans="31:31">
      <c r="AE192" s="2"/>
    </row>
    <row r="193" spans="31:31">
      <c r="AE193" s="2"/>
    </row>
    <row r="194" spans="31:31">
      <c r="AE194" s="2"/>
    </row>
    <row r="195" spans="31:31">
      <c r="AE195" s="2"/>
    </row>
    <row r="196" spans="31:31">
      <c r="AE196" s="2"/>
    </row>
    <row r="197" spans="31:31">
      <c r="AE197" s="2"/>
    </row>
    <row r="198" spans="31:31">
      <c r="AE198" s="2"/>
    </row>
    <row r="199" spans="31:31">
      <c r="AE199" s="2"/>
    </row>
    <row r="200" spans="31:31">
      <c r="AE200" s="2"/>
    </row>
    <row r="201" spans="31:31">
      <c r="AE201" s="2"/>
    </row>
    <row r="202" spans="31:31">
      <c r="AE202" s="2"/>
    </row>
    <row r="203" spans="31:31">
      <c r="AE203" s="2"/>
    </row>
    <row r="204" spans="31:31">
      <c r="AE204" s="2"/>
    </row>
    <row r="205" spans="31:31">
      <c r="AE205" s="2"/>
    </row>
    <row r="206" spans="31:31">
      <c r="AE206" s="2"/>
    </row>
    <row r="207" spans="31:31">
      <c r="AE207" s="2"/>
    </row>
    <row r="208" spans="31:31">
      <c r="AE208" s="2"/>
    </row>
    <row r="209" spans="31:31">
      <c r="AE209" s="2"/>
    </row>
    <row r="210" spans="31:31">
      <c r="AE210" s="2"/>
    </row>
    <row r="211" spans="31:31">
      <c r="AE211" s="2"/>
    </row>
    <row r="212" spans="31:31">
      <c r="AE212" s="2"/>
    </row>
    <row r="213" spans="31:31">
      <c r="AE213" s="2"/>
    </row>
    <row r="214" spans="31:31">
      <c r="AE214" s="2"/>
    </row>
    <row r="215" spans="31:31">
      <c r="AE215" s="2"/>
    </row>
    <row r="216" spans="31:31">
      <c r="AE216" s="2"/>
    </row>
    <row r="217" spans="31:31">
      <c r="AE217" s="2"/>
    </row>
    <row r="218" spans="31:31">
      <c r="AE218" s="2"/>
    </row>
    <row r="219" spans="31:31">
      <c r="AE219" s="2"/>
    </row>
    <row r="220" spans="31:31">
      <c r="AE220" s="2"/>
    </row>
    <row r="221" spans="31:31">
      <c r="AE221" s="2"/>
    </row>
    <row r="222" spans="31:31">
      <c r="AE222" s="2"/>
    </row>
    <row r="223" spans="31:31">
      <c r="AE223" s="2"/>
    </row>
    <row r="224" spans="31:31">
      <c r="AE224" s="2"/>
    </row>
    <row r="225" spans="31:31">
      <c r="AE225" s="2"/>
    </row>
    <row r="226" spans="31:31">
      <c r="AE226" s="2"/>
    </row>
    <row r="227" spans="31:31">
      <c r="AE227" s="2"/>
    </row>
    <row r="228" spans="31:31">
      <c r="AE228" s="2"/>
    </row>
    <row r="229" spans="31:31">
      <c r="AE229" s="2"/>
    </row>
    <row r="230" spans="31:31">
      <c r="AE230" s="2"/>
    </row>
    <row r="231" spans="31:31">
      <c r="AE231" s="2"/>
    </row>
    <row r="232" spans="31:31">
      <c r="AE232" s="2"/>
    </row>
    <row r="233" spans="31:31">
      <c r="AE233" s="2"/>
    </row>
    <row r="234" spans="31:31">
      <c r="AE234" s="2"/>
    </row>
    <row r="235" spans="31:31">
      <c r="AE235" s="2"/>
    </row>
    <row r="236" spans="31:31">
      <c r="AE236" s="2"/>
    </row>
    <row r="237" spans="31:31">
      <c r="AE237" s="2"/>
    </row>
    <row r="238" spans="31:31">
      <c r="AE238" s="2"/>
    </row>
    <row r="239" spans="31:31">
      <c r="AE239" s="2"/>
    </row>
    <row r="240" spans="31:31">
      <c r="AE240" s="2"/>
    </row>
    <row r="241" spans="31:31">
      <c r="AE241" s="2"/>
    </row>
    <row r="242" spans="31:31">
      <c r="AE242" s="2"/>
    </row>
    <row r="243" spans="31:31">
      <c r="AE243" s="2"/>
    </row>
    <row r="244" spans="31:31">
      <c r="AE244" s="2"/>
    </row>
    <row r="245" spans="31:31">
      <c r="AE245" s="2"/>
    </row>
    <row r="246" spans="31:31">
      <c r="AE246" s="2"/>
    </row>
    <row r="247" spans="31:31">
      <c r="AE247" s="2"/>
    </row>
    <row r="248" spans="31:31">
      <c r="AE248" s="2"/>
    </row>
    <row r="249" spans="31:31">
      <c r="AE249" s="2"/>
    </row>
    <row r="250" spans="31:31">
      <c r="AE250" s="2"/>
    </row>
    <row r="251" spans="31:31">
      <c r="AE251" s="2"/>
    </row>
    <row r="252" spans="31:31">
      <c r="AE252" s="2"/>
    </row>
    <row r="253" spans="31:31">
      <c r="AE253" s="2"/>
    </row>
    <row r="254" spans="31:31">
      <c r="AE254" s="2"/>
    </row>
    <row r="255" spans="31:31">
      <c r="AE255" s="2"/>
    </row>
    <row r="256" spans="31:31">
      <c r="AE256" s="2"/>
    </row>
    <row r="257" spans="31:31">
      <c r="AE257" s="2"/>
    </row>
    <row r="258" spans="31:31">
      <c r="AE258" s="2"/>
    </row>
    <row r="259" spans="31:31">
      <c r="AE259" s="2"/>
    </row>
    <row r="260" spans="31:31">
      <c r="AE260" s="2"/>
    </row>
    <row r="261" spans="31:31">
      <c r="AE261" s="2"/>
    </row>
    <row r="262" spans="31:31">
      <c r="AE262" s="2"/>
    </row>
    <row r="263" spans="31:31">
      <c r="AE263" s="2"/>
    </row>
    <row r="264" spans="31:31">
      <c r="AE264" s="2"/>
    </row>
    <row r="265" spans="31:31">
      <c r="AE265" s="2"/>
    </row>
    <row r="266" spans="31:31">
      <c r="AE266" s="2"/>
    </row>
  </sheetData>
  <mergeCells count="4">
    <mergeCell ref="G1:K1"/>
    <mergeCell ref="L1:P1"/>
    <mergeCell ref="Q1:T1"/>
    <mergeCell ref="U1:V1"/>
  </mergeCells>
  <phoneticPr fontId="3" type="noConversion"/>
  <pageMargins left="0.25" right="0.2" top="0.25" bottom="0.25" header="0.3" footer="0.3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K237"/>
  <sheetViews>
    <sheetView zoomScaleNormal="100" workbookViewId="0">
      <pane xSplit="6" ySplit="2" topLeftCell="S26" activePane="bottomRight" state="frozen"/>
      <selection activeCell="F117" sqref="F117"/>
      <selection pane="topRight" activeCell="F117" sqref="F117"/>
      <selection pane="bottomLeft" activeCell="F117" sqref="F117"/>
      <selection pane="bottomRight" activeCell="A30" sqref="A30:XFD39"/>
    </sheetView>
  </sheetViews>
  <sheetFormatPr defaultColWidth="9.453125" defaultRowHeight="14.15" customHeight="1"/>
  <cols>
    <col min="1" max="1" width="8.54296875" style="182" bestFit="1" customWidth="1"/>
    <col min="2" max="2" width="9" style="182" bestFit="1" customWidth="1"/>
    <col min="3" max="3" width="13.54296875" style="183" bestFit="1" customWidth="1"/>
    <col min="4" max="4" width="36.453125" style="183" bestFit="1" customWidth="1"/>
    <col min="5" max="5" width="6.54296875" style="184" customWidth="1"/>
    <col min="6" max="6" width="7.453125" style="185" bestFit="1" customWidth="1"/>
    <col min="7" max="10" width="8.54296875" style="176" customWidth="1"/>
    <col min="11" max="11" width="9.54296875" style="176" customWidth="1"/>
    <col min="12" max="12" width="7" style="176" customWidth="1"/>
    <col min="13" max="13" width="7.453125" style="176" customWidth="1"/>
    <col min="14" max="14" width="7.54296875" style="186" customWidth="1"/>
    <col min="15" max="15" width="8.54296875" style="186" bestFit="1" customWidth="1"/>
    <col min="16" max="16" width="8.453125" style="187" customWidth="1"/>
    <col min="17" max="17" width="9.453125" style="186" customWidth="1"/>
    <col min="18" max="18" width="10.453125" style="176" customWidth="1"/>
    <col min="19" max="19" width="6" style="182" customWidth="1"/>
    <col min="20" max="20" width="10.453125" style="182" bestFit="1" customWidth="1"/>
    <col min="21" max="21" width="10.453125" style="182" customWidth="1"/>
    <col min="22" max="22" width="10.453125" style="182" bestFit="1" customWidth="1"/>
    <col min="23" max="16384" width="9.453125" style="176"/>
  </cols>
  <sheetData>
    <row r="1" spans="1:37" s="119" customFormat="1" ht="14.15" customHeight="1" thickBot="1">
      <c r="A1" s="155"/>
      <c r="B1" s="156"/>
      <c r="C1" s="157"/>
      <c r="D1" s="157"/>
      <c r="E1" s="158"/>
      <c r="F1" s="159"/>
      <c r="G1" s="247" t="s">
        <v>46</v>
      </c>
      <c r="H1" s="263"/>
      <c r="I1" s="263"/>
      <c r="J1" s="263"/>
      <c r="K1" s="264"/>
      <c r="L1" s="247" t="s">
        <v>46</v>
      </c>
      <c r="M1" s="264"/>
      <c r="N1" s="160" t="s">
        <v>13</v>
      </c>
      <c r="O1" s="161" t="s">
        <v>13</v>
      </c>
      <c r="P1" s="41" t="s">
        <v>45</v>
      </c>
      <c r="Q1" s="160" t="s">
        <v>13</v>
      </c>
      <c r="R1" s="128" t="s">
        <v>13</v>
      </c>
      <c r="S1" s="41" t="s">
        <v>13</v>
      </c>
      <c r="T1" s="39" t="s">
        <v>59</v>
      </c>
      <c r="U1" s="40" t="s">
        <v>75</v>
      </c>
      <c r="V1" s="41" t="s">
        <v>59</v>
      </c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</row>
    <row r="2" spans="1:37" s="120" customFormat="1" ht="43" thickBot="1">
      <c r="A2" s="39" t="s">
        <v>26</v>
      </c>
      <c r="B2" s="40" t="s">
        <v>82</v>
      </c>
      <c r="C2" s="162" t="s">
        <v>18</v>
      </c>
      <c r="D2" s="162" t="s">
        <v>19</v>
      </c>
      <c r="E2" s="163" t="s">
        <v>74</v>
      </c>
      <c r="F2" s="164" t="s">
        <v>20</v>
      </c>
      <c r="G2" s="127" t="s">
        <v>58</v>
      </c>
      <c r="H2" s="128" t="s">
        <v>71</v>
      </c>
      <c r="I2" s="128" t="s">
        <v>72</v>
      </c>
      <c r="J2" s="128" t="s">
        <v>70</v>
      </c>
      <c r="K2" s="165" t="s">
        <v>39</v>
      </c>
      <c r="L2" s="160" t="s">
        <v>1</v>
      </c>
      <c r="M2" s="166" t="s">
        <v>15</v>
      </c>
      <c r="N2" s="160" t="s">
        <v>17</v>
      </c>
      <c r="O2" s="161" t="s">
        <v>65</v>
      </c>
      <c r="P2" s="41" t="s">
        <v>44</v>
      </c>
      <c r="Q2" s="127" t="s">
        <v>78</v>
      </c>
      <c r="R2" s="128" t="s">
        <v>79</v>
      </c>
      <c r="S2" s="167" t="s">
        <v>80</v>
      </c>
      <c r="T2" s="127" t="s">
        <v>77</v>
      </c>
      <c r="U2" s="128" t="s">
        <v>76</v>
      </c>
      <c r="V2" s="167" t="s">
        <v>81</v>
      </c>
      <c r="W2" s="5"/>
      <c r="X2" s="42"/>
      <c r="Y2" s="42"/>
      <c r="Z2" s="42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</row>
    <row r="3" spans="1:37" ht="14.15" customHeight="1">
      <c r="A3" s="168">
        <v>11353</v>
      </c>
      <c r="B3" s="169" t="s">
        <v>262</v>
      </c>
      <c r="C3" s="170" t="str">
        <f>Rollover!A3</f>
        <v>Acura</v>
      </c>
      <c r="D3" s="170" t="str">
        <f>Rollover!B3</f>
        <v>TLX 4DR FWD</v>
      </c>
      <c r="E3" s="71" t="s">
        <v>92</v>
      </c>
      <c r="F3" s="171">
        <f>Rollover!C3</f>
        <v>2021</v>
      </c>
      <c r="G3" s="48">
        <v>464.25599999999997</v>
      </c>
      <c r="H3" s="11">
        <v>17.504999999999999</v>
      </c>
      <c r="I3" s="11">
        <v>32.673000000000002</v>
      </c>
      <c r="J3" s="49">
        <v>19.827000000000002</v>
      </c>
      <c r="K3" s="12">
        <v>2154.674</v>
      </c>
      <c r="L3" s="24">
        <f t="shared" ref="L3" si="0">NORMDIST(LN(G3),7.45231,0.73998,1)</f>
        <v>3.8126745573523975E-2</v>
      </c>
      <c r="M3" s="25">
        <f t="shared" ref="M3:M25" si="1">1/(1+EXP(6.3055-0.00094*K3))</f>
        <v>1.3652225718880162E-2</v>
      </c>
      <c r="N3" s="24">
        <f t="shared" ref="N3:N25" si="2">ROUND(1-(1-L3)*(1-M3),3)</f>
        <v>5.0999999999999997E-2</v>
      </c>
      <c r="O3" s="6">
        <f t="shared" ref="O3:O25" si="3">ROUND(N3/0.15,2)</f>
        <v>0.34</v>
      </c>
      <c r="P3" s="23">
        <f t="shared" ref="P3:P25" si="4">IF(O3&lt;0.67,5,IF(O3&lt;1,4,IF(O3&lt;1.33,3,IF(O3&lt;2.67,2,1))))</f>
        <v>5</v>
      </c>
      <c r="Q3" s="172">
        <f>ROUND((0.8*'Side MDB'!W3+0.2*'Side Pole'!N3),3)</f>
        <v>4.4999999999999998E-2</v>
      </c>
      <c r="R3" s="173">
        <f t="shared" ref="R3:R25" si="5">ROUND((Q3)/0.15,2)</f>
        <v>0.3</v>
      </c>
      <c r="S3" s="23">
        <f t="shared" ref="S3:S25" si="6">IF(R3&lt;0.67,5,IF(R3&lt;1,4,IF(R3&lt;1.33,3,IF(R3&lt;2.67,2,1))))</f>
        <v>5</v>
      </c>
      <c r="T3" s="172">
        <f>ROUND(((0.8*'Side MDB'!W3+0.2*'Side Pole'!N3)+(IF('Side MDB'!X3="N/A",(0.8*'Side MDB'!W3+0.2*'Side Pole'!N3),'Side MDB'!X3)))/2,3)</f>
        <v>3.1E-2</v>
      </c>
      <c r="U3" s="173">
        <f t="shared" ref="U3:U25" si="7">ROUND((T3)/0.15,2)</f>
        <v>0.21</v>
      </c>
      <c r="V3" s="23">
        <f t="shared" ref="V3:V25" si="8">IF(U3&lt;0.67,5,IF(U3&lt;1,4,IF(U3&lt;1.33,3,IF(U3&lt;2.67,2,1))))</f>
        <v>5</v>
      </c>
      <c r="W3" s="15"/>
      <c r="X3" s="174"/>
      <c r="Y3" s="174"/>
      <c r="Z3" s="174"/>
      <c r="AA3" s="175"/>
      <c r="AB3" s="175"/>
      <c r="AC3" s="175"/>
      <c r="AD3" s="175"/>
      <c r="AE3" s="175"/>
      <c r="AF3" s="175"/>
      <c r="AG3" s="175"/>
      <c r="AH3" s="175"/>
      <c r="AI3" s="175"/>
      <c r="AJ3" s="175"/>
      <c r="AK3" s="175"/>
    </row>
    <row r="4" spans="1:37" ht="14.15" customHeight="1">
      <c r="A4" s="168">
        <v>11353</v>
      </c>
      <c r="B4" s="169" t="s">
        <v>262</v>
      </c>
      <c r="C4" s="177" t="str">
        <f>Rollover!A4</f>
        <v>Acura</v>
      </c>
      <c r="D4" s="177" t="str">
        <f>Rollover!B4</f>
        <v>TLX 4DR AWD</v>
      </c>
      <c r="E4" s="71" t="s">
        <v>92</v>
      </c>
      <c r="F4" s="171">
        <f>Rollover!C4</f>
        <v>2021</v>
      </c>
      <c r="G4" s="48">
        <v>464.25599999999997</v>
      </c>
      <c r="H4" s="11">
        <v>17.504999999999999</v>
      </c>
      <c r="I4" s="11">
        <v>32.673000000000002</v>
      </c>
      <c r="J4" s="49">
        <v>19.827000000000002</v>
      </c>
      <c r="K4" s="12">
        <v>2154.674</v>
      </c>
      <c r="L4" s="24">
        <f t="shared" ref="L4:L5" si="9">NORMDIST(LN(G4),7.45231,0.73998,1)</f>
        <v>3.8126745573523975E-2</v>
      </c>
      <c r="M4" s="25">
        <f t="shared" si="1"/>
        <v>1.3652225718880162E-2</v>
      </c>
      <c r="N4" s="24">
        <f t="shared" si="2"/>
        <v>5.0999999999999997E-2</v>
      </c>
      <c r="O4" s="6">
        <f t="shared" si="3"/>
        <v>0.34</v>
      </c>
      <c r="P4" s="23">
        <f t="shared" si="4"/>
        <v>5</v>
      </c>
      <c r="Q4" s="172">
        <f>ROUND((0.8*'Side MDB'!W4+0.2*'Side Pole'!N4),3)</f>
        <v>4.4999999999999998E-2</v>
      </c>
      <c r="R4" s="173">
        <f t="shared" si="5"/>
        <v>0.3</v>
      </c>
      <c r="S4" s="23">
        <f t="shared" si="6"/>
        <v>5</v>
      </c>
      <c r="T4" s="172">
        <f>ROUND(((0.8*'Side MDB'!W4+0.2*'Side Pole'!N4)+(IF('Side MDB'!X4="N/A",(0.8*'Side MDB'!W4+0.2*'Side Pole'!N4),'Side MDB'!X4)))/2,3)</f>
        <v>3.1E-2</v>
      </c>
      <c r="U4" s="173">
        <f t="shared" si="7"/>
        <v>0.21</v>
      </c>
      <c r="V4" s="23">
        <f t="shared" si="8"/>
        <v>5</v>
      </c>
      <c r="W4" s="15"/>
      <c r="X4" s="174"/>
      <c r="Y4" s="174"/>
      <c r="Z4" s="174"/>
      <c r="AA4" s="175"/>
      <c r="AB4" s="175"/>
      <c r="AC4" s="175"/>
      <c r="AD4" s="175"/>
      <c r="AE4" s="175"/>
      <c r="AF4" s="175"/>
      <c r="AG4" s="175"/>
      <c r="AH4" s="175"/>
      <c r="AI4" s="175"/>
      <c r="AJ4" s="175"/>
      <c r="AK4" s="175"/>
    </row>
    <row r="5" spans="1:37" ht="14.15" customHeight="1">
      <c r="A5" s="168">
        <v>11498</v>
      </c>
      <c r="B5" s="169" t="s">
        <v>305</v>
      </c>
      <c r="C5" s="170" t="str">
        <f>Rollover!A5</f>
        <v>BMW</v>
      </c>
      <c r="D5" s="170" t="str">
        <f>Rollover!B5</f>
        <v>3 Series 4DR RWD</v>
      </c>
      <c r="E5" s="71" t="s">
        <v>205</v>
      </c>
      <c r="F5" s="171">
        <f>Rollover!C5</f>
        <v>2021</v>
      </c>
      <c r="G5" s="48">
        <v>270.30099999999999</v>
      </c>
      <c r="H5" s="11">
        <v>21.917000000000002</v>
      </c>
      <c r="I5" s="11">
        <v>39.365000000000002</v>
      </c>
      <c r="J5" s="49">
        <v>22.37</v>
      </c>
      <c r="K5" s="12">
        <v>2419.087</v>
      </c>
      <c r="L5" s="24">
        <f t="shared" si="9"/>
        <v>6.1430935778488309E-3</v>
      </c>
      <c r="M5" s="25">
        <f t="shared" si="1"/>
        <v>1.7437203172086437E-2</v>
      </c>
      <c r="N5" s="24">
        <f t="shared" si="2"/>
        <v>2.3E-2</v>
      </c>
      <c r="O5" s="6">
        <f t="shared" si="3"/>
        <v>0.15</v>
      </c>
      <c r="P5" s="23">
        <f t="shared" si="4"/>
        <v>5</v>
      </c>
      <c r="Q5" s="172">
        <f>ROUND((0.8*'Side MDB'!W5+0.2*'Side Pole'!N5),3)</f>
        <v>4.1000000000000002E-2</v>
      </c>
      <c r="R5" s="173">
        <f t="shared" si="5"/>
        <v>0.27</v>
      </c>
      <c r="S5" s="23">
        <f t="shared" si="6"/>
        <v>5</v>
      </c>
      <c r="T5" s="172">
        <f>ROUND(((0.8*'Side MDB'!W5+0.2*'Side Pole'!N5)+(IF('Side MDB'!X5="N/A",(0.8*'Side MDB'!W5+0.2*'Side Pole'!N5),'Side MDB'!X5)))/2,3)</f>
        <v>3.3000000000000002E-2</v>
      </c>
      <c r="U5" s="173">
        <f t="shared" si="7"/>
        <v>0.22</v>
      </c>
      <c r="V5" s="23">
        <f t="shared" si="8"/>
        <v>5</v>
      </c>
      <c r="W5" s="15"/>
      <c r="X5" s="174"/>
      <c r="Y5" s="174"/>
      <c r="Z5" s="174"/>
      <c r="AA5" s="175"/>
      <c r="AB5" s="175"/>
      <c r="AC5" s="175"/>
      <c r="AD5" s="175"/>
      <c r="AE5" s="175"/>
      <c r="AF5" s="175"/>
      <c r="AG5" s="175"/>
      <c r="AH5" s="175"/>
      <c r="AI5" s="175"/>
      <c r="AJ5" s="175"/>
      <c r="AK5" s="175"/>
    </row>
    <row r="6" spans="1:37" ht="14.15" customHeight="1">
      <c r="A6" s="168">
        <v>11498</v>
      </c>
      <c r="B6" s="169" t="s">
        <v>305</v>
      </c>
      <c r="C6" s="170" t="str">
        <f>Rollover!A6</f>
        <v>BMW</v>
      </c>
      <c r="D6" s="170" t="str">
        <f>Rollover!B6</f>
        <v>3 Series 4DR AWD</v>
      </c>
      <c r="E6" s="71" t="s">
        <v>205</v>
      </c>
      <c r="F6" s="171">
        <f>Rollover!C6</f>
        <v>2021</v>
      </c>
      <c r="G6" s="48">
        <v>270.30099999999999</v>
      </c>
      <c r="H6" s="11">
        <v>21.917000000000002</v>
      </c>
      <c r="I6" s="11">
        <v>39.365000000000002</v>
      </c>
      <c r="J6" s="49">
        <v>22.37</v>
      </c>
      <c r="K6" s="12">
        <v>2419.087</v>
      </c>
      <c r="L6" s="24">
        <f t="shared" ref="L6:L25" si="10">NORMDIST(LN(G6),7.45231,0.73998,1)</f>
        <v>6.1430935778488309E-3</v>
      </c>
      <c r="M6" s="25">
        <f t="shared" si="1"/>
        <v>1.7437203172086437E-2</v>
      </c>
      <c r="N6" s="24">
        <f t="shared" si="2"/>
        <v>2.3E-2</v>
      </c>
      <c r="O6" s="6">
        <f t="shared" si="3"/>
        <v>0.15</v>
      </c>
      <c r="P6" s="23">
        <f t="shared" si="4"/>
        <v>5</v>
      </c>
      <c r="Q6" s="172">
        <f>ROUND((0.8*'Side MDB'!W6+0.2*'Side Pole'!N6),3)</f>
        <v>4.1000000000000002E-2</v>
      </c>
      <c r="R6" s="173">
        <f t="shared" si="5"/>
        <v>0.27</v>
      </c>
      <c r="S6" s="23">
        <f t="shared" si="6"/>
        <v>5</v>
      </c>
      <c r="T6" s="172">
        <f>ROUND(((0.8*'Side MDB'!W6+0.2*'Side Pole'!N6)+(IF('Side MDB'!X6="N/A",(0.8*'Side MDB'!W6+0.2*'Side Pole'!N6),'Side MDB'!X6)))/2,3)</f>
        <v>3.3000000000000002E-2</v>
      </c>
      <c r="U6" s="173">
        <f t="shared" si="7"/>
        <v>0.22</v>
      </c>
      <c r="V6" s="23">
        <f t="shared" si="8"/>
        <v>5</v>
      </c>
      <c r="W6" s="15"/>
      <c r="X6" s="174"/>
      <c r="Y6" s="174"/>
      <c r="Z6" s="174"/>
      <c r="AA6" s="175"/>
      <c r="AB6" s="175"/>
      <c r="AC6" s="175"/>
      <c r="AD6" s="175"/>
      <c r="AE6" s="175"/>
      <c r="AF6" s="175"/>
      <c r="AG6" s="175"/>
      <c r="AH6" s="175"/>
      <c r="AI6" s="175"/>
      <c r="AJ6" s="175"/>
      <c r="AK6" s="175"/>
    </row>
    <row r="7" spans="1:37" ht="14.15" customHeight="1">
      <c r="A7" s="168">
        <v>11487</v>
      </c>
      <c r="B7" s="169" t="s">
        <v>296</v>
      </c>
      <c r="C7" s="170" t="str">
        <f>Rollover!A7</f>
        <v>Buick</v>
      </c>
      <c r="D7" s="170" t="str">
        <f>Rollover!B7</f>
        <v>Envision SUV FWD</v>
      </c>
      <c r="E7" s="71" t="s">
        <v>197</v>
      </c>
      <c r="F7" s="171">
        <f>Rollover!C7</f>
        <v>2021</v>
      </c>
      <c r="G7" s="48">
        <v>249.25800000000001</v>
      </c>
      <c r="H7" s="11">
        <v>18.111000000000001</v>
      </c>
      <c r="I7" s="11">
        <v>36.487000000000002</v>
      </c>
      <c r="J7" s="49">
        <v>13.16</v>
      </c>
      <c r="K7" s="49">
        <v>1393.511</v>
      </c>
      <c r="L7" s="24">
        <f t="shared" si="10"/>
        <v>4.4830644166199418E-3</v>
      </c>
      <c r="M7" s="25">
        <f t="shared" si="1"/>
        <v>6.7221682262995257E-3</v>
      </c>
      <c r="N7" s="24">
        <f t="shared" si="2"/>
        <v>1.0999999999999999E-2</v>
      </c>
      <c r="O7" s="6">
        <f t="shared" si="3"/>
        <v>7.0000000000000007E-2</v>
      </c>
      <c r="P7" s="23">
        <f t="shared" si="4"/>
        <v>5</v>
      </c>
      <c r="Q7" s="172">
        <f>ROUND((0.8*'Side MDB'!W7+0.2*'Side Pole'!N7),3)</f>
        <v>2.9000000000000001E-2</v>
      </c>
      <c r="R7" s="173">
        <f t="shared" si="5"/>
        <v>0.19</v>
      </c>
      <c r="S7" s="23">
        <f t="shared" si="6"/>
        <v>5</v>
      </c>
      <c r="T7" s="172">
        <f>ROUND(((0.8*'Side MDB'!W7+0.2*'Side Pole'!N7)+(IF('Side MDB'!X7="N/A",(0.8*'Side MDB'!W7+0.2*'Side Pole'!N7),'Side MDB'!X7)))/2,3)</f>
        <v>2.9000000000000001E-2</v>
      </c>
      <c r="U7" s="173">
        <f t="shared" si="7"/>
        <v>0.19</v>
      </c>
      <c r="V7" s="23">
        <f t="shared" si="8"/>
        <v>5</v>
      </c>
      <c r="W7" s="15"/>
      <c r="X7" s="174"/>
      <c r="Y7" s="174"/>
      <c r="Z7" s="174"/>
      <c r="AA7" s="175"/>
      <c r="AB7" s="175"/>
      <c r="AC7" s="175"/>
      <c r="AD7" s="175"/>
      <c r="AE7" s="175"/>
      <c r="AF7" s="175"/>
      <c r="AG7" s="175"/>
      <c r="AH7" s="175"/>
      <c r="AI7" s="175"/>
      <c r="AJ7" s="175"/>
      <c r="AK7" s="175"/>
    </row>
    <row r="8" spans="1:37" ht="14.15" customHeight="1">
      <c r="A8" s="168">
        <v>11487</v>
      </c>
      <c r="B8" s="169" t="s">
        <v>296</v>
      </c>
      <c r="C8" s="177" t="str">
        <f>Rollover!A8</f>
        <v>Buick</v>
      </c>
      <c r="D8" s="177" t="str">
        <f>Rollover!B8</f>
        <v>Envision SUV AWD</v>
      </c>
      <c r="E8" s="71" t="s">
        <v>197</v>
      </c>
      <c r="F8" s="171">
        <f>Rollover!C8</f>
        <v>2021</v>
      </c>
      <c r="G8" s="48">
        <v>249.25800000000001</v>
      </c>
      <c r="H8" s="11">
        <v>18.111000000000001</v>
      </c>
      <c r="I8" s="11">
        <v>36.487000000000002</v>
      </c>
      <c r="J8" s="49">
        <v>13.16</v>
      </c>
      <c r="K8" s="49">
        <v>1393.511</v>
      </c>
      <c r="L8" s="24">
        <f t="shared" si="10"/>
        <v>4.4830644166199418E-3</v>
      </c>
      <c r="M8" s="25">
        <f t="shared" si="1"/>
        <v>6.7221682262995257E-3</v>
      </c>
      <c r="N8" s="24">
        <f t="shared" si="2"/>
        <v>1.0999999999999999E-2</v>
      </c>
      <c r="O8" s="6">
        <f t="shared" si="3"/>
        <v>7.0000000000000007E-2</v>
      </c>
      <c r="P8" s="23">
        <f t="shared" si="4"/>
        <v>5</v>
      </c>
      <c r="Q8" s="172">
        <f>ROUND((0.8*'Side MDB'!W8+0.2*'Side Pole'!N8),3)</f>
        <v>2.9000000000000001E-2</v>
      </c>
      <c r="R8" s="173">
        <f t="shared" si="5"/>
        <v>0.19</v>
      </c>
      <c r="S8" s="23">
        <f t="shared" si="6"/>
        <v>5</v>
      </c>
      <c r="T8" s="172">
        <f>ROUND(((0.8*'Side MDB'!W8+0.2*'Side Pole'!N8)+(IF('Side MDB'!X8="N/A",(0.8*'Side MDB'!W8+0.2*'Side Pole'!N8),'Side MDB'!X8)))/2,3)</f>
        <v>2.9000000000000001E-2</v>
      </c>
      <c r="U8" s="173">
        <f t="shared" si="7"/>
        <v>0.19</v>
      </c>
      <c r="V8" s="23">
        <f t="shared" si="8"/>
        <v>5</v>
      </c>
      <c r="W8" s="15"/>
      <c r="X8" s="174"/>
      <c r="Y8" s="174"/>
      <c r="Z8" s="174"/>
      <c r="AA8" s="175"/>
      <c r="AB8" s="175"/>
      <c r="AC8" s="175"/>
      <c r="AD8" s="175"/>
      <c r="AE8" s="175"/>
      <c r="AF8" s="175"/>
      <c r="AG8" s="175"/>
      <c r="AH8" s="175"/>
      <c r="AI8" s="175"/>
      <c r="AJ8" s="175"/>
      <c r="AK8" s="175"/>
    </row>
    <row r="9" spans="1:37" ht="14.15" customHeight="1">
      <c r="A9" s="168">
        <v>11358</v>
      </c>
      <c r="B9" s="169" t="s">
        <v>269</v>
      </c>
      <c r="C9" s="170" t="str">
        <f>Rollover!A9</f>
        <v>Cadillac</v>
      </c>
      <c r="D9" s="170" t="str">
        <f>Rollover!B9</f>
        <v>XT6 SUV FWD</v>
      </c>
      <c r="E9" s="71" t="s">
        <v>197</v>
      </c>
      <c r="F9" s="171">
        <f>Rollover!C9</f>
        <v>2021</v>
      </c>
      <c r="G9" s="48">
        <v>282.87299999999999</v>
      </c>
      <c r="H9" s="11">
        <v>35.893000000000001</v>
      </c>
      <c r="I9" s="11">
        <v>43.072000000000003</v>
      </c>
      <c r="J9" s="49">
        <v>40.024000000000001</v>
      </c>
      <c r="K9" s="12">
        <v>2782.8380000000002</v>
      </c>
      <c r="L9" s="24">
        <f t="shared" si="10"/>
        <v>7.295400267543709E-3</v>
      </c>
      <c r="M9" s="25">
        <f t="shared" si="1"/>
        <v>2.4372336552130919E-2</v>
      </c>
      <c r="N9" s="24">
        <f t="shared" si="2"/>
        <v>3.1E-2</v>
      </c>
      <c r="O9" s="6">
        <f t="shared" si="3"/>
        <v>0.21</v>
      </c>
      <c r="P9" s="23">
        <f t="shared" si="4"/>
        <v>5</v>
      </c>
      <c r="Q9" s="172">
        <f>ROUND((0.8*'Side MDB'!W9+0.2*'Side Pole'!N9),3)</f>
        <v>3.2000000000000001E-2</v>
      </c>
      <c r="R9" s="173">
        <f t="shared" si="5"/>
        <v>0.21</v>
      </c>
      <c r="S9" s="23">
        <f t="shared" si="6"/>
        <v>5</v>
      </c>
      <c r="T9" s="172">
        <f>ROUND(((0.8*'Side MDB'!W9+0.2*'Side Pole'!N9)+(IF('Side MDB'!X9="N/A",(0.8*'Side MDB'!W9+0.2*'Side Pole'!N9),'Side MDB'!X9)))/2,3)</f>
        <v>2.1000000000000001E-2</v>
      </c>
      <c r="U9" s="173">
        <f t="shared" si="7"/>
        <v>0.14000000000000001</v>
      </c>
      <c r="V9" s="23">
        <f t="shared" si="8"/>
        <v>5</v>
      </c>
      <c r="W9" s="15"/>
      <c r="X9" s="174"/>
      <c r="Y9" s="174"/>
      <c r="Z9" s="174"/>
      <c r="AA9" s="175"/>
      <c r="AB9" s="175"/>
      <c r="AC9" s="175"/>
      <c r="AD9" s="175"/>
      <c r="AE9" s="175"/>
      <c r="AF9" s="175"/>
      <c r="AG9" s="175"/>
      <c r="AH9" s="175"/>
      <c r="AI9" s="175"/>
      <c r="AJ9" s="175"/>
      <c r="AK9" s="175"/>
    </row>
    <row r="10" spans="1:37" ht="14.15" customHeight="1">
      <c r="A10" s="168">
        <v>11358</v>
      </c>
      <c r="B10" s="169" t="s">
        <v>269</v>
      </c>
      <c r="C10" s="177" t="str">
        <f>Rollover!A10</f>
        <v>Cadillac</v>
      </c>
      <c r="D10" s="177" t="str">
        <f>Rollover!B10</f>
        <v>XT6 SUV AWD</v>
      </c>
      <c r="E10" s="71" t="s">
        <v>197</v>
      </c>
      <c r="F10" s="171">
        <f>Rollover!C10</f>
        <v>2021</v>
      </c>
      <c r="G10" s="48">
        <v>282.87299999999999</v>
      </c>
      <c r="H10" s="11">
        <v>35.893000000000001</v>
      </c>
      <c r="I10" s="11">
        <v>43.072000000000003</v>
      </c>
      <c r="J10" s="49">
        <v>40.024000000000001</v>
      </c>
      <c r="K10" s="12">
        <v>2782.8380000000002</v>
      </c>
      <c r="L10" s="24">
        <f t="shared" si="10"/>
        <v>7.295400267543709E-3</v>
      </c>
      <c r="M10" s="25">
        <f t="shared" si="1"/>
        <v>2.4372336552130919E-2</v>
      </c>
      <c r="N10" s="24">
        <f t="shared" si="2"/>
        <v>3.1E-2</v>
      </c>
      <c r="O10" s="6">
        <f t="shared" si="3"/>
        <v>0.21</v>
      </c>
      <c r="P10" s="23">
        <f t="shared" si="4"/>
        <v>5</v>
      </c>
      <c r="Q10" s="172">
        <f>ROUND((0.8*'Side MDB'!W10+0.2*'Side Pole'!N10),3)</f>
        <v>3.2000000000000001E-2</v>
      </c>
      <c r="R10" s="173">
        <f t="shared" si="5"/>
        <v>0.21</v>
      </c>
      <c r="S10" s="23">
        <f t="shared" si="6"/>
        <v>5</v>
      </c>
      <c r="T10" s="172">
        <f>ROUND(((0.8*'Side MDB'!W10+0.2*'Side Pole'!N10)+(IF('Side MDB'!X10="N/A",(0.8*'Side MDB'!W10+0.2*'Side Pole'!N10),'Side MDB'!X10)))/2,3)</f>
        <v>2.1000000000000001E-2</v>
      </c>
      <c r="U10" s="173">
        <f t="shared" si="7"/>
        <v>0.14000000000000001</v>
      </c>
      <c r="V10" s="23">
        <f t="shared" si="8"/>
        <v>5</v>
      </c>
      <c r="W10" s="15"/>
      <c r="X10" s="174"/>
      <c r="Y10" s="174"/>
      <c r="Z10" s="174"/>
      <c r="AA10" s="175"/>
      <c r="AB10" s="175"/>
      <c r="AC10" s="175"/>
      <c r="AD10" s="175"/>
      <c r="AE10" s="175"/>
      <c r="AF10" s="175"/>
      <c r="AG10" s="175"/>
      <c r="AH10" s="175"/>
      <c r="AI10" s="175"/>
      <c r="AJ10" s="175"/>
      <c r="AK10" s="175"/>
    </row>
    <row r="11" spans="1:37" ht="14.15" customHeight="1">
      <c r="A11" s="168">
        <v>11349</v>
      </c>
      <c r="B11" s="169" t="s">
        <v>266</v>
      </c>
      <c r="C11" s="170" t="str">
        <f>Rollover!A11</f>
        <v>Chevrolet</v>
      </c>
      <c r="D11" s="170" t="str">
        <f>Rollover!B11</f>
        <v>Tahoe SUV 2WD</v>
      </c>
      <c r="E11" s="71" t="s">
        <v>195</v>
      </c>
      <c r="F11" s="171">
        <f>Rollover!C11</f>
        <v>2021</v>
      </c>
      <c r="G11" s="48">
        <v>239.029</v>
      </c>
      <c r="H11" s="11">
        <v>17.385999999999999</v>
      </c>
      <c r="I11" s="11">
        <v>38.186999999999998</v>
      </c>
      <c r="J11" s="49">
        <v>17.359000000000002</v>
      </c>
      <c r="K11" s="12">
        <v>3396.3969999999999</v>
      </c>
      <c r="L11" s="24">
        <f t="shared" si="10"/>
        <v>3.7928902848494211E-3</v>
      </c>
      <c r="M11" s="25">
        <f t="shared" si="1"/>
        <v>4.2578805022149134E-2</v>
      </c>
      <c r="N11" s="24">
        <f t="shared" si="2"/>
        <v>4.5999999999999999E-2</v>
      </c>
      <c r="O11" s="6">
        <f t="shared" si="3"/>
        <v>0.31</v>
      </c>
      <c r="P11" s="23">
        <f t="shared" si="4"/>
        <v>5</v>
      </c>
      <c r="Q11" s="172">
        <f>ROUND((0.8*'Side MDB'!W11+0.2*'Side Pole'!N11),3)</f>
        <v>3.3000000000000002E-2</v>
      </c>
      <c r="R11" s="173">
        <f t="shared" si="5"/>
        <v>0.22</v>
      </c>
      <c r="S11" s="23">
        <f t="shared" si="6"/>
        <v>5</v>
      </c>
      <c r="T11" s="172">
        <f>ROUND(((0.8*'Side MDB'!W11+0.2*'Side Pole'!N11)+(IF('Side MDB'!X11="N/A",(0.8*'Side MDB'!W11+0.2*'Side Pole'!N11),'Side MDB'!X11)))/2,3)</f>
        <v>1.9E-2</v>
      </c>
      <c r="U11" s="173">
        <f t="shared" si="7"/>
        <v>0.13</v>
      </c>
      <c r="V11" s="23">
        <f t="shared" si="8"/>
        <v>5</v>
      </c>
      <c r="W11" s="15"/>
      <c r="X11" s="174"/>
      <c r="Y11" s="174"/>
      <c r="Z11" s="174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</row>
    <row r="12" spans="1:37" ht="14.15" customHeight="1">
      <c r="A12" s="168">
        <v>11349</v>
      </c>
      <c r="B12" s="169" t="s">
        <v>266</v>
      </c>
      <c r="C12" s="177" t="str">
        <f>Rollover!A12</f>
        <v>Chevrolet</v>
      </c>
      <c r="D12" s="177" t="str">
        <f>Rollover!B12</f>
        <v>Tahoe SUV 4WD</v>
      </c>
      <c r="E12" s="71" t="s">
        <v>195</v>
      </c>
      <c r="F12" s="171">
        <f>Rollover!C12</f>
        <v>2021</v>
      </c>
      <c r="G12" s="48">
        <v>239.029</v>
      </c>
      <c r="H12" s="11">
        <v>17.385999999999999</v>
      </c>
      <c r="I12" s="11">
        <v>38.186999999999998</v>
      </c>
      <c r="J12" s="49">
        <v>17.359000000000002</v>
      </c>
      <c r="K12" s="12">
        <v>3396.3969999999999</v>
      </c>
      <c r="L12" s="24">
        <f t="shared" si="10"/>
        <v>3.7928902848494211E-3</v>
      </c>
      <c r="M12" s="25">
        <f t="shared" si="1"/>
        <v>4.2578805022149134E-2</v>
      </c>
      <c r="N12" s="24">
        <f t="shared" si="2"/>
        <v>4.5999999999999999E-2</v>
      </c>
      <c r="O12" s="6">
        <f t="shared" si="3"/>
        <v>0.31</v>
      </c>
      <c r="P12" s="23">
        <f t="shared" si="4"/>
        <v>5</v>
      </c>
      <c r="Q12" s="172">
        <f>ROUND((0.8*'Side MDB'!W12+0.2*'Side Pole'!N12),3)</f>
        <v>3.3000000000000002E-2</v>
      </c>
      <c r="R12" s="173">
        <f t="shared" si="5"/>
        <v>0.22</v>
      </c>
      <c r="S12" s="23">
        <f t="shared" si="6"/>
        <v>5</v>
      </c>
      <c r="T12" s="172">
        <f>ROUND(((0.8*'Side MDB'!W12+0.2*'Side Pole'!N12)+(IF('Side MDB'!X12="N/A",(0.8*'Side MDB'!W12+0.2*'Side Pole'!N12),'Side MDB'!X12)))/2,3)</f>
        <v>1.9E-2</v>
      </c>
      <c r="U12" s="173">
        <f t="shared" si="7"/>
        <v>0.13</v>
      </c>
      <c r="V12" s="23">
        <f t="shared" si="8"/>
        <v>5</v>
      </c>
      <c r="W12" s="15"/>
      <c r="X12" s="174"/>
      <c r="Y12" s="174"/>
      <c r="Z12" s="174"/>
      <c r="AA12" s="175"/>
      <c r="AB12" s="175"/>
      <c r="AC12" s="175"/>
      <c r="AD12" s="175"/>
      <c r="AE12" s="175"/>
      <c r="AF12" s="175"/>
      <c r="AG12" s="175"/>
      <c r="AH12" s="175"/>
      <c r="AI12" s="175"/>
      <c r="AJ12" s="175"/>
      <c r="AK12" s="175"/>
    </row>
    <row r="13" spans="1:37" ht="13.4" customHeight="1">
      <c r="A13" s="168">
        <v>11349</v>
      </c>
      <c r="B13" s="169" t="s">
        <v>266</v>
      </c>
      <c r="C13" s="177" t="str">
        <f>Rollover!A13</f>
        <v xml:space="preserve">GMC </v>
      </c>
      <c r="D13" s="177" t="str">
        <f>Rollover!B13</f>
        <v>Yukon SUV 2WD</v>
      </c>
      <c r="E13" s="71" t="s">
        <v>195</v>
      </c>
      <c r="F13" s="171">
        <f>Rollover!C13</f>
        <v>2021</v>
      </c>
      <c r="G13" s="48">
        <v>239.029</v>
      </c>
      <c r="H13" s="11">
        <v>17.385999999999999</v>
      </c>
      <c r="I13" s="11">
        <v>38.186999999999998</v>
      </c>
      <c r="J13" s="49">
        <v>17.359000000000002</v>
      </c>
      <c r="K13" s="12">
        <v>3396.3969999999999</v>
      </c>
      <c r="L13" s="24">
        <f t="shared" si="10"/>
        <v>3.7928902848494211E-3</v>
      </c>
      <c r="M13" s="25">
        <f t="shared" si="1"/>
        <v>4.2578805022149134E-2</v>
      </c>
      <c r="N13" s="24">
        <f t="shared" si="2"/>
        <v>4.5999999999999999E-2</v>
      </c>
      <c r="O13" s="6">
        <f t="shared" si="3"/>
        <v>0.31</v>
      </c>
      <c r="P13" s="23">
        <f t="shared" si="4"/>
        <v>5</v>
      </c>
      <c r="Q13" s="172">
        <f>ROUND((0.8*'Side MDB'!W13+0.2*'Side Pole'!N13),3)</f>
        <v>3.3000000000000002E-2</v>
      </c>
      <c r="R13" s="173">
        <f t="shared" si="5"/>
        <v>0.22</v>
      </c>
      <c r="S13" s="23">
        <f t="shared" si="6"/>
        <v>5</v>
      </c>
      <c r="T13" s="172">
        <f>ROUND(((0.8*'Side MDB'!W13+0.2*'Side Pole'!N13)+(IF('Side MDB'!X13="N/A",(0.8*'Side MDB'!W13+0.2*'Side Pole'!N13),'Side MDB'!X13)))/2,3)</f>
        <v>1.9E-2</v>
      </c>
      <c r="U13" s="173">
        <f t="shared" si="7"/>
        <v>0.13</v>
      </c>
      <c r="V13" s="23">
        <f t="shared" si="8"/>
        <v>5</v>
      </c>
      <c r="W13" s="15"/>
      <c r="X13" s="174"/>
      <c r="Y13" s="174"/>
      <c r="Z13" s="174"/>
      <c r="AA13" s="175"/>
      <c r="AB13" s="175"/>
      <c r="AC13" s="175"/>
      <c r="AD13" s="175"/>
      <c r="AE13" s="175"/>
      <c r="AF13" s="175"/>
      <c r="AG13" s="175"/>
      <c r="AH13" s="175"/>
      <c r="AI13" s="175"/>
      <c r="AJ13" s="175"/>
      <c r="AK13" s="175"/>
    </row>
    <row r="14" spans="1:37" ht="14.15" customHeight="1">
      <c r="A14" s="168">
        <v>11349</v>
      </c>
      <c r="B14" s="169" t="s">
        <v>266</v>
      </c>
      <c r="C14" s="177" t="str">
        <f>Rollover!A14</f>
        <v xml:space="preserve">GMC </v>
      </c>
      <c r="D14" s="177" t="str">
        <f>Rollover!B14</f>
        <v>Yukon SUV 4WD</v>
      </c>
      <c r="E14" s="71" t="s">
        <v>195</v>
      </c>
      <c r="F14" s="171">
        <f>Rollover!C14</f>
        <v>2021</v>
      </c>
      <c r="G14" s="48">
        <v>239.029</v>
      </c>
      <c r="H14" s="11">
        <v>17.385999999999999</v>
      </c>
      <c r="I14" s="11">
        <v>38.186999999999998</v>
      </c>
      <c r="J14" s="49">
        <v>17.359000000000002</v>
      </c>
      <c r="K14" s="12">
        <v>3396.3969999999999</v>
      </c>
      <c r="L14" s="24">
        <f t="shared" si="10"/>
        <v>3.7928902848494211E-3</v>
      </c>
      <c r="M14" s="25">
        <f t="shared" si="1"/>
        <v>4.2578805022149134E-2</v>
      </c>
      <c r="N14" s="24">
        <f t="shared" si="2"/>
        <v>4.5999999999999999E-2</v>
      </c>
      <c r="O14" s="6">
        <f t="shared" si="3"/>
        <v>0.31</v>
      </c>
      <c r="P14" s="23">
        <f t="shared" si="4"/>
        <v>5</v>
      </c>
      <c r="Q14" s="172">
        <f>ROUND((0.8*'Side MDB'!W14+0.2*'Side Pole'!N14),3)</f>
        <v>3.3000000000000002E-2</v>
      </c>
      <c r="R14" s="173">
        <f t="shared" si="5"/>
        <v>0.22</v>
      </c>
      <c r="S14" s="23">
        <f t="shared" si="6"/>
        <v>5</v>
      </c>
      <c r="T14" s="172">
        <f>ROUND(((0.8*'Side MDB'!W14+0.2*'Side Pole'!N14)+(IF('Side MDB'!X14="N/A",(0.8*'Side MDB'!W14+0.2*'Side Pole'!N14),'Side MDB'!X14)))/2,3)</f>
        <v>1.9E-2</v>
      </c>
      <c r="U14" s="173">
        <f t="shared" si="7"/>
        <v>0.13</v>
      </c>
      <c r="V14" s="23">
        <f t="shared" si="8"/>
        <v>5</v>
      </c>
      <c r="W14" s="15"/>
      <c r="X14" s="174"/>
      <c r="Y14" s="174"/>
      <c r="Z14" s="174"/>
      <c r="AA14" s="175"/>
      <c r="AB14" s="175"/>
      <c r="AC14" s="175"/>
      <c r="AD14" s="175"/>
      <c r="AE14" s="175"/>
      <c r="AF14" s="175"/>
      <c r="AG14" s="175"/>
      <c r="AH14" s="175"/>
      <c r="AI14" s="175"/>
      <c r="AJ14" s="175"/>
      <c r="AK14" s="175"/>
    </row>
    <row r="15" spans="1:37" ht="14.15" customHeight="1">
      <c r="A15" s="168">
        <v>11349</v>
      </c>
      <c r="B15" s="169" t="s">
        <v>266</v>
      </c>
      <c r="C15" s="177" t="str">
        <f>Rollover!A15</f>
        <v>Cadillac</v>
      </c>
      <c r="D15" s="177" t="str">
        <f>Rollover!B15</f>
        <v>Escalade SUV 2WD</v>
      </c>
      <c r="E15" s="71" t="s">
        <v>195</v>
      </c>
      <c r="F15" s="171">
        <f>Rollover!C15</f>
        <v>2021</v>
      </c>
      <c r="G15" s="48">
        <v>239.029</v>
      </c>
      <c r="H15" s="11">
        <v>17.385999999999999</v>
      </c>
      <c r="I15" s="11">
        <v>38.186999999999998</v>
      </c>
      <c r="J15" s="49">
        <v>17.359000000000002</v>
      </c>
      <c r="K15" s="12">
        <v>3396.3969999999999</v>
      </c>
      <c r="L15" s="24">
        <f t="shared" si="10"/>
        <v>3.7928902848494211E-3</v>
      </c>
      <c r="M15" s="25">
        <f t="shared" si="1"/>
        <v>4.2578805022149134E-2</v>
      </c>
      <c r="N15" s="24">
        <f t="shared" si="2"/>
        <v>4.5999999999999999E-2</v>
      </c>
      <c r="O15" s="6">
        <f t="shared" si="3"/>
        <v>0.31</v>
      </c>
      <c r="P15" s="23">
        <f t="shared" si="4"/>
        <v>5</v>
      </c>
      <c r="Q15" s="172">
        <f>ROUND((0.8*'Side MDB'!W15+0.2*'Side Pole'!N15),3)</f>
        <v>3.3000000000000002E-2</v>
      </c>
      <c r="R15" s="173">
        <f t="shared" si="5"/>
        <v>0.22</v>
      </c>
      <c r="S15" s="23">
        <f t="shared" si="6"/>
        <v>5</v>
      </c>
      <c r="T15" s="172">
        <f>ROUND(((0.8*'Side MDB'!W15+0.2*'Side Pole'!N15)+(IF('Side MDB'!X15="N/A",(0.8*'Side MDB'!W15+0.2*'Side Pole'!N15),'Side MDB'!X15)))/2,3)</f>
        <v>1.9E-2</v>
      </c>
      <c r="U15" s="173">
        <f t="shared" si="7"/>
        <v>0.13</v>
      </c>
      <c r="V15" s="23">
        <f t="shared" si="8"/>
        <v>5</v>
      </c>
      <c r="W15" s="15"/>
      <c r="X15" s="174"/>
      <c r="Y15" s="174"/>
      <c r="Z15" s="174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</row>
    <row r="16" spans="1:37" ht="14.15" customHeight="1">
      <c r="A16" s="168">
        <v>11349</v>
      </c>
      <c r="B16" s="169" t="s">
        <v>266</v>
      </c>
      <c r="C16" s="177" t="str">
        <f>Rollover!A16</f>
        <v>Cadillac</v>
      </c>
      <c r="D16" s="177" t="str">
        <f>Rollover!B16</f>
        <v>Escalade SUV 4WD</v>
      </c>
      <c r="E16" s="71" t="s">
        <v>195</v>
      </c>
      <c r="F16" s="171">
        <f>Rollover!C16</f>
        <v>2021</v>
      </c>
      <c r="G16" s="48">
        <v>239.029</v>
      </c>
      <c r="H16" s="11">
        <v>17.385999999999999</v>
      </c>
      <c r="I16" s="11">
        <v>38.186999999999998</v>
      </c>
      <c r="J16" s="49">
        <v>17.359000000000002</v>
      </c>
      <c r="K16" s="12">
        <v>3396.3969999999999</v>
      </c>
      <c r="L16" s="24">
        <f t="shared" si="10"/>
        <v>3.7928902848494211E-3</v>
      </c>
      <c r="M16" s="25">
        <f t="shared" si="1"/>
        <v>4.2578805022149134E-2</v>
      </c>
      <c r="N16" s="24">
        <f t="shared" si="2"/>
        <v>4.5999999999999999E-2</v>
      </c>
      <c r="O16" s="6">
        <f t="shared" si="3"/>
        <v>0.31</v>
      </c>
      <c r="P16" s="23">
        <f t="shared" si="4"/>
        <v>5</v>
      </c>
      <c r="Q16" s="172">
        <f>ROUND((0.8*'Side MDB'!W16+0.2*'Side Pole'!N16),3)</f>
        <v>3.3000000000000002E-2</v>
      </c>
      <c r="R16" s="173">
        <f t="shared" si="5"/>
        <v>0.22</v>
      </c>
      <c r="S16" s="23">
        <f t="shared" si="6"/>
        <v>5</v>
      </c>
      <c r="T16" s="172">
        <f>ROUND(((0.8*'Side MDB'!W16+0.2*'Side Pole'!N16)+(IF('Side MDB'!X16="N/A",(0.8*'Side MDB'!W16+0.2*'Side Pole'!N16),'Side MDB'!X16)))/2,3)</f>
        <v>1.9E-2</v>
      </c>
      <c r="U16" s="173">
        <f t="shared" si="7"/>
        <v>0.13</v>
      </c>
      <c r="V16" s="23">
        <f t="shared" si="8"/>
        <v>5</v>
      </c>
      <c r="W16" s="15"/>
      <c r="X16" s="174"/>
      <c r="Y16" s="174"/>
      <c r="Z16" s="174"/>
      <c r="AA16" s="175"/>
      <c r="AB16" s="175"/>
      <c r="AC16" s="175"/>
      <c r="AD16" s="175"/>
      <c r="AE16" s="175"/>
      <c r="AF16" s="175"/>
      <c r="AG16" s="175"/>
      <c r="AH16" s="175"/>
      <c r="AI16" s="175"/>
      <c r="AJ16" s="175"/>
      <c r="AK16" s="175"/>
    </row>
    <row r="17" spans="1:37" ht="14.15" customHeight="1">
      <c r="A17" s="168">
        <v>11349</v>
      </c>
      <c r="B17" s="169" t="s">
        <v>266</v>
      </c>
      <c r="C17" s="177" t="str">
        <f>Rollover!A17</f>
        <v>Chevrolet</v>
      </c>
      <c r="D17" s="177" t="str">
        <f>Rollover!B17</f>
        <v>Suburban SUV 2WD</v>
      </c>
      <c r="E17" s="71" t="s">
        <v>195</v>
      </c>
      <c r="F17" s="171">
        <f>Rollover!C17</f>
        <v>2021</v>
      </c>
      <c r="G17" s="48">
        <v>239.029</v>
      </c>
      <c r="H17" s="11">
        <v>17.385999999999999</v>
      </c>
      <c r="I17" s="11">
        <v>38.186999999999998</v>
      </c>
      <c r="J17" s="49">
        <v>17.359000000000002</v>
      </c>
      <c r="K17" s="12">
        <v>3396.3969999999999</v>
      </c>
      <c r="L17" s="24">
        <f t="shared" si="10"/>
        <v>3.7928902848494211E-3</v>
      </c>
      <c r="M17" s="25">
        <f t="shared" si="1"/>
        <v>4.2578805022149134E-2</v>
      </c>
      <c r="N17" s="24">
        <f t="shared" si="2"/>
        <v>4.5999999999999999E-2</v>
      </c>
      <c r="O17" s="6">
        <f t="shared" si="3"/>
        <v>0.31</v>
      </c>
      <c r="P17" s="23">
        <f t="shared" si="4"/>
        <v>5</v>
      </c>
      <c r="Q17" s="172">
        <f>ROUND((0.8*'Side MDB'!W17+0.2*'Side Pole'!N17),3)</f>
        <v>3.3000000000000002E-2</v>
      </c>
      <c r="R17" s="173">
        <f t="shared" si="5"/>
        <v>0.22</v>
      </c>
      <c r="S17" s="23">
        <f t="shared" si="6"/>
        <v>5</v>
      </c>
      <c r="T17" s="172">
        <f>ROUND(((0.8*'Side MDB'!W17+0.2*'Side Pole'!N17)+(IF('Side MDB'!X17="N/A",(0.8*'Side MDB'!W17+0.2*'Side Pole'!N17),'Side MDB'!X17)))/2,3)</f>
        <v>1.9E-2</v>
      </c>
      <c r="U17" s="173">
        <f t="shared" si="7"/>
        <v>0.13</v>
      </c>
      <c r="V17" s="23">
        <f t="shared" si="8"/>
        <v>5</v>
      </c>
      <c r="W17" s="15"/>
      <c r="X17" s="174"/>
      <c r="Y17" s="174"/>
      <c r="Z17" s="174"/>
      <c r="AA17" s="175"/>
      <c r="AB17" s="175"/>
      <c r="AC17" s="175"/>
      <c r="AD17" s="175"/>
      <c r="AE17" s="175"/>
      <c r="AF17" s="175"/>
      <c r="AG17" s="175"/>
      <c r="AH17" s="175"/>
      <c r="AI17" s="175"/>
      <c r="AJ17" s="175"/>
      <c r="AK17" s="175"/>
    </row>
    <row r="18" spans="1:37" ht="14.15" customHeight="1">
      <c r="A18" s="168">
        <v>11349</v>
      </c>
      <c r="B18" s="169" t="s">
        <v>266</v>
      </c>
      <c r="C18" s="177" t="str">
        <f>Rollover!A18</f>
        <v>Chevrolet</v>
      </c>
      <c r="D18" s="177" t="str">
        <f>Rollover!B18</f>
        <v>Suburban SUV 4WD</v>
      </c>
      <c r="E18" s="71" t="s">
        <v>195</v>
      </c>
      <c r="F18" s="171">
        <f>Rollover!C18</f>
        <v>2021</v>
      </c>
      <c r="G18" s="48">
        <v>239.029</v>
      </c>
      <c r="H18" s="11">
        <v>17.385999999999999</v>
      </c>
      <c r="I18" s="11">
        <v>38.186999999999998</v>
      </c>
      <c r="J18" s="49">
        <v>17.359000000000002</v>
      </c>
      <c r="K18" s="12">
        <v>3396.3969999999999</v>
      </c>
      <c r="L18" s="24">
        <f t="shared" si="10"/>
        <v>3.7928902848494211E-3</v>
      </c>
      <c r="M18" s="25">
        <f t="shared" si="1"/>
        <v>4.2578805022149134E-2</v>
      </c>
      <c r="N18" s="24">
        <f t="shared" si="2"/>
        <v>4.5999999999999999E-2</v>
      </c>
      <c r="O18" s="6">
        <f t="shared" si="3"/>
        <v>0.31</v>
      </c>
      <c r="P18" s="23">
        <f t="shared" si="4"/>
        <v>5</v>
      </c>
      <c r="Q18" s="172">
        <f>ROUND((0.8*'Side MDB'!W18+0.2*'Side Pole'!N18),3)</f>
        <v>3.3000000000000002E-2</v>
      </c>
      <c r="R18" s="173">
        <f t="shared" si="5"/>
        <v>0.22</v>
      </c>
      <c r="S18" s="23">
        <f t="shared" si="6"/>
        <v>5</v>
      </c>
      <c r="T18" s="172">
        <f>ROUND(((0.8*'Side MDB'!W18+0.2*'Side Pole'!N18)+(IF('Side MDB'!X18="N/A",(0.8*'Side MDB'!W18+0.2*'Side Pole'!N18),'Side MDB'!X18)))/2,3)</f>
        <v>1.9E-2</v>
      </c>
      <c r="U18" s="173">
        <f t="shared" si="7"/>
        <v>0.13</v>
      </c>
      <c r="V18" s="23">
        <f t="shared" si="8"/>
        <v>5</v>
      </c>
      <c r="W18" s="15"/>
      <c r="X18" s="174"/>
      <c r="Y18" s="174"/>
      <c r="Z18" s="174"/>
      <c r="AA18" s="175"/>
      <c r="AB18" s="175"/>
      <c r="AC18" s="175"/>
      <c r="AD18" s="175"/>
      <c r="AE18" s="175"/>
      <c r="AF18" s="175"/>
      <c r="AG18" s="175"/>
      <c r="AH18" s="175"/>
      <c r="AI18" s="175"/>
      <c r="AJ18" s="175"/>
      <c r="AK18" s="175"/>
    </row>
    <row r="19" spans="1:37" ht="14.15" customHeight="1">
      <c r="A19" s="168">
        <v>11349</v>
      </c>
      <c r="B19" s="169" t="s">
        <v>266</v>
      </c>
      <c r="C19" s="177" t="str">
        <f>Rollover!A19</f>
        <v xml:space="preserve">GMC </v>
      </c>
      <c r="D19" s="177" t="str">
        <f>Rollover!B19</f>
        <v>Yukon XL SUV 2WD</v>
      </c>
      <c r="E19" s="71" t="s">
        <v>195</v>
      </c>
      <c r="F19" s="171">
        <f>Rollover!C19</f>
        <v>2021</v>
      </c>
      <c r="G19" s="48">
        <v>239.029</v>
      </c>
      <c r="H19" s="11">
        <v>17.385999999999999</v>
      </c>
      <c r="I19" s="11">
        <v>38.186999999999998</v>
      </c>
      <c r="J19" s="49">
        <v>17.359000000000002</v>
      </c>
      <c r="K19" s="12">
        <v>3396.3969999999999</v>
      </c>
      <c r="L19" s="24">
        <f t="shared" si="10"/>
        <v>3.7928902848494211E-3</v>
      </c>
      <c r="M19" s="25">
        <f t="shared" si="1"/>
        <v>4.2578805022149134E-2</v>
      </c>
      <c r="N19" s="24">
        <f t="shared" si="2"/>
        <v>4.5999999999999999E-2</v>
      </c>
      <c r="O19" s="6">
        <f t="shared" si="3"/>
        <v>0.31</v>
      </c>
      <c r="P19" s="23">
        <f t="shared" si="4"/>
        <v>5</v>
      </c>
      <c r="Q19" s="172">
        <f>ROUND((0.8*'Side MDB'!W19+0.2*'Side Pole'!N19),3)</f>
        <v>3.3000000000000002E-2</v>
      </c>
      <c r="R19" s="173">
        <f t="shared" si="5"/>
        <v>0.22</v>
      </c>
      <c r="S19" s="23">
        <f t="shared" si="6"/>
        <v>5</v>
      </c>
      <c r="T19" s="172">
        <f>ROUND(((0.8*'Side MDB'!W19+0.2*'Side Pole'!N19)+(IF('Side MDB'!X19="N/A",(0.8*'Side MDB'!W19+0.2*'Side Pole'!N19),'Side MDB'!X19)))/2,3)</f>
        <v>1.9E-2</v>
      </c>
      <c r="U19" s="173">
        <f t="shared" si="7"/>
        <v>0.13</v>
      </c>
      <c r="V19" s="23">
        <f t="shared" si="8"/>
        <v>5</v>
      </c>
      <c r="W19" s="15"/>
      <c r="X19" s="174"/>
      <c r="Y19" s="174"/>
      <c r="Z19" s="174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</row>
    <row r="20" spans="1:37" ht="14.15" customHeight="1">
      <c r="A20" s="168">
        <v>11349</v>
      </c>
      <c r="B20" s="169" t="s">
        <v>266</v>
      </c>
      <c r="C20" s="177" t="str">
        <f>Rollover!A20</f>
        <v xml:space="preserve">GMC </v>
      </c>
      <c r="D20" s="177" t="str">
        <f>Rollover!B20</f>
        <v>Yukon XL SUV 4WD</v>
      </c>
      <c r="E20" s="71" t="s">
        <v>195</v>
      </c>
      <c r="F20" s="171">
        <f>Rollover!C20</f>
        <v>2021</v>
      </c>
      <c r="G20" s="48">
        <v>239.029</v>
      </c>
      <c r="H20" s="11">
        <v>17.385999999999999</v>
      </c>
      <c r="I20" s="11">
        <v>38.186999999999998</v>
      </c>
      <c r="J20" s="49">
        <v>17.359000000000002</v>
      </c>
      <c r="K20" s="12">
        <v>3396.3969999999999</v>
      </c>
      <c r="L20" s="24">
        <f t="shared" si="10"/>
        <v>3.7928902848494211E-3</v>
      </c>
      <c r="M20" s="25">
        <f t="shared" si="1"/>
        <v>4.2578805022149134E-2</v>
      </c>
      <c r="N20" s="24">
        <f t="shared" si="2"/>
        <v>4.5999999999999999E-2</v>
      </c>
      <c r="O20" s="6">
        <f t="shared" si="3"/>
        <v>0.31</v>
      </c>
      <c r="P20" s="23">
        <f t="shared" si="4"/>
        <v>5</v>
      </c>
      <c r="Q20" s="172">
        <f>ROUND((0.8*'Side MDB'!W20+0.2*'Side Pole'!N20),3)</f>
        <v>3.3000000000000002E-2</v>
      </c>
      <c r="R20" s="173">
        <f t="shared" si="5"/>
        <v>0.22</v>
      </c>
      <c r="S20" s="23">
        <f t="shared" si="6"/>
        <v>5</v>
      </c>
      <c r="T20" s="172">
        <f>ROUND(((0.8*'Side MDB'!W20+0.2*'Side Pole'!N20)+(IF('Side MDB'!X20="N/A",(0.8*'Side MDB'!W20+0.2*'Side Pole'!N20),'Side MDB'!X20)))/2,3)</f>
        <v>1.9E-2</v>
      </c>
      <c r="U20" s="173">
        <f t="shared" si="7"/>
        <v>0.13</v>
      </c>
      <c r="V20" s="23">
        <f t="shared" si="8"/>
        <v>5</v>
      </c>
      <c r="W20" s="15"/>
      <c r="X20" s="174"/>
      <c r="Y20" s="174"/>
      <c r="Z20" s="174"/>
      <c r="AA20" s="175"/>
      <c r="AB20" s="175"/>
      <c r="AC20" s="175"/>
      <c r="AD20" s="175"/>
      <c r="AE20" s="175"/>
      <c r="AF20" s="175"/>
      <c r="AG20" s="175"/>
      <c r="AH20" s="175"/>
      <c r="AI20" s="175"/>
      <c r="AJ20" s="175"/>
      <c r="AK20" s="175"/>
    </row>
    <row r="21" spans="1:37" ht="14.15" customHeight="1">
      <c r="A21" s="168">
        <v>11349</v>
      </c>
      <c r="B21" s="169" t="s">
        <v>266</v>
      </c>
      <c r="C21" s="177" t="str">
        <f>Rollover!A21</f>
        <v>Cadillac</v>
      </c>
      <c r="D21" s="177" t="str">
        <f>Rollover!B21</f>
        <v>Escalade ESV SUV 2WD</v>
      </c>
      <c r="E21" s="71" t="s">
        <v>195</v>
      </c>
      <c r="F21" s="171">
        <f>Rollover!C21</f>
        <v>2021</v>
      </c>
      <c r="G21" s="48">
        <v>239.029</v>
      </c>
      <c r="H21" s="11">
        <v>17.385999999999999</v>
      </c>
      <c r="I21" s="11">
        <v>38.186999999999998</v>
      </c>
      <c r="J21" s="49">
        <v>17.359000000000002</v>
      </c>
      <c r="K21" s="12">
        <v>3396.3969999999999</v>
      </c>
      <c r="L21" s="24">
        <f t="shared" si="10"/>
        <v>3.7928902848494211E-3</v>
      </c>
      <c r="M21" s="25">
        <f t="shared" si="1"/>
        <v>4.2578805022149134E-2</v>
      </c>
      <c r="N21" s="24">
        <f t="shared" si="2"/>
        <v>4.5999999999999999E-2</v>
      </c>
      <c r="O21" s="6">
        <f t="shared" si="3"/>
        <v>0.31</v>
      </c>
      <c r="P21" s="23">
        <f t="shared" si="4"/>
        <v>5</v>
      </c>
      <c r="Q21" s="172">
        <f>ROUND((0.8*'Side MDB'!W21+0.2*'Side Pole'!N21),3)</f>
        <v>3.3000000000000002E-2</v>
      </c>
      <c r="R21" s="173">
        <f t="shared" si="5"/>
        <v>0.22</v>
      </c>
      <c r="S21" s="23">
        <f t="shared" si="6"/>
        <v>5</v>
      </c>
      <c r="T21" s="172">
        <f>ROUND(((0.8*'Side MDB'!W21+0.2*'Side Pole'!N21)+(IF('Side MDB'!X21="N/A",(0.8*'Side MDB'!W21+0.2*'Side Pole'!N21),'Side MDB'!X21)))/2,3)</f>
        <v>1.9E-2</v>
      </c>
      <c r="U21" s="173">
        <f t="shared" si="7"/>
        <v>0.13</v>
      </c>
      <c r="V21" s="23">
        <f t="shared" si="8"/>
        <v>5</v>
      </c>
      <c r="W21" s="15"/>
      <c r="X21" s="174"/>
      <c r="Y21" s="174"/>
      <c r="Z21" s="174"/>
      <c r="AA21" s="175"/>
      <c r="AB21" s="175"/>
      <c r="AC21" s="175"/>
      <c r="AD21" s="175"/>
      <c r="AE21" s="175"/>
      <c r="AF21" s="175"/>
      <c r="AG21" s="175"/>
      <c r="AH21" s="175"/>
      <c r="AI21" s="175"/>
      <c r="AJ21" s="175"/>
      <c r="AK21" s="175"/>
    </row>
    <row r="22" spans="1:37" ht="14.15" customHeight="1">
      <c r="A22" s="168">
        <v>11349</v>
      </c>
      <c r="B22" s="169" t="s">
        <v>266</v>
      </c>
      <c r="C22" s="177" t="str">
        <f>Rollover!A22</f>
        <v>Cadillac</v>
      </c>
      <c r="D22" s="177" t="str">
        <f>Rollover!B22</f>
        <v>Escalade ESV SUV 4WD</v>
      </c>
      <c r="E22" s="71" t="s">
        <v>195</v>
      </c>
      <c r="F22" s="171">
        <f>Rollover!C22</f>
        <v>2021</v>
      </c>
      <c r="G22" s="48">
        <v>239.029</v>
      </c>
      <c r="H22" s="11">
        <v>17.385999999999999</v>
      </c>
      <c r="I22" s="11">
        <v>38.186999999999998</v>
      </c>
      <c r="J22" s="49">
        <v>17.359000000000002</v>
      </c>
      <c r="K22" s="12">
        <v>3396.3969999999999</v>
      </c>
      <c r="L22" s="24">
        <f t="shared" si="10"/>
        <v>3.7928902848494211E-3</v>
      </c>
      <c r="M22" s="25">
        <f t="shared" si="1"/>
        <v>4.2578805022149134E-2</v>
      </c>
      <c r="N22" s="24">
        <f t="shared" si="2"/>
        <v>4.5999999999999999E-2</v>
      </c>
      <c r="O22" s="6">
        <f t="shared" si="3"/>
        <v>0.31</v>
      </c>
      <c r="P22" s="23">
        <f t="shared" si="4"/>
        <v>5</v>
      </c>
      <c r="Q22" s="172">
        <f>ROUND((0.8*'Side MDB'!W22+0.2*'Side Pole'!N22),3)</f>
        <v>3.3000000000000002E-2</v>
      </c>
      <c r="R22" s="173">
        <f t="shared" si="5"/>
        <v>0.22</v>
      </c>
      <c r="S22" s="23">
        <f t="shared" si="6"/>
        <v>5</v>
      </c>
      <c r="T22" s="172">
        <f>ROUND(((0.8*'Side MDB'!W22+0.2*'Side Pole'!N22)+(IF('Side MDB'!X22="N/A",(0.8*'Side MDB'!W22+0.2*'Side Pole'!N22),'Side MDB'!X22)))/2,3)</f>
        <v>1.9E-2</v>
      </c>
      <c r="U22" s="173">
        <f t="shared" si="7"/>
        <v>0.13</v>
      </c>
      <c r="V22" s="23">
        <f t="shared" si="8"/>
        <v>5</v>
      </c>
      <c r="W22" s="15"/>
      <c r="X22" s="174"/>
      <c r="Y22" s="174"/>
      <c r="Z22" s="174"/>
      <c r="AA22" s="175"/>
      <c r="AB22" s="175"/>
      <c r="AC22" s="175"/>
      <c r="AD22" s="175"/>
      <c r="AE22" s="175"/>
      <c r="AF22" s="175"/>
      <c r="AG22" s="175"/>
      <c r="AH22" s="175"/>
      <c r="AI22" s="175"/>
      <c r="AJ22" s="175"/>
      <c r="AK22" s="175"/>
    </row>
    <row r="23" spans="1:37" ht="14.15" customHeight="1">
      <c r="A23" s="168">
        <v>11054</v>
      </c>
      <c r="B23" s="169" t="s">
        <v>196</v>
      </c>
      <c r="C23" s="170" t="str">
        <f>Rollover!A23</f>
        <v>Chevrolet</v>
      </c>
      <c r="D23" s="170" t="str">
        <f>Rollover!B23</f>
        <v>Trailblazer SUV FWD (Later Release)</v>
      </c>
      <c r="E23" s="71" t="s">
        <v>197</v>
      </c>
      <c r="F23" s="171">
        <f>Rollover!C23</f>
        <v>2021</v>
      </c>
      <c r="G23" s="48">
        <v>336.51400000000001</v>
      </c>
      <c r="H23" s="11">
        <v>16.571999999999999</v>
      </c>
      <c r="I23" s="11">
        <v>37.764000000000003</v>
      </c>
      <c r="J23" s="49">
        <v>18.177</v>
      </c>
      <c r="K23" s="12">
        <v>2630.681</v>
      </c>
      <c r="L23" s="24">
        <f t="shared" si="10"/>
        <v>1.3631823406957523E-2</v>
      </c>
      <c r="M23" s="25">
        <f t="shared" si="1"/>
        <v>2.1193076434665531E-2</v>
      </c>
      <c r="N23" s="24">
        <f t="shared" si="2"/>
        <v>3.5000000000000003E-2</v>
      </c>
      <c r="O23" s="6">
        <f t="shared" si="3"/>
        <v>0.23</v>
      </c>
      <c r="P23" s="23">
        <f t="shared" si="4"/>
        <v>5</v>
      </c>
      <c r="Q23" s="172">
        <f>ROUND((0.8*'Side MDB'!W23+0.2*'Side Pole'!N23),3)</f>
        <v>6.8000000000000005E-2</v>
      </c>
      <c r="R23" s="173">
        <f t="shared" si="5"/>
        <v>0.45</v>
      </c>
      <c r="S23" s="23">
        <f t="shared" si="6"/>
        <v>5</v>
      </c>
      <c r="T23" s="172">
        <f>ROUND(((0.8*'Side MDB'!W23+0.2*'Side Pole'!N23)+(IF('Side MDB'!X23="N/A",(0.8*'Side MDB'!W23+0.2*'Side Pole'!N23),'Side MDB'!X23)))/2,3)</f>
        <v>4.2000000000000003E-2</v>
      </c>
      <c r="U23" s="173">
        <f t="shared" si="7"/>
        <v>0.28000000000000003</v>
      </c>
      <c r="V23" s="23">
        <f t="shared" si="8"/>
        <v>5</v>
      </c>
      <c r="W23" s="15"/>
      <c r="X23" s="174"/>
      <c r="Y23" s="174"/>
      <c r="Z23" s="174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</row>
    <row r="24" spans="1:37" ht="14.15" customHeight="1">
      <c r="A24" s="168">
        <v>11054</v>
      </c>
      <c r="B24" s="169" t="s">
        <v>196</v>
      </c>
      <c r="C24" s="170" t="str">
        <f>Rollover!A24</f>
        <v>Chevrolet</v>
      </c>
      <c r="D24" s="170" t="str">
        <f>Rollover!B24</f>
        <v>Trailblazer SUV AWD (Later Release)</v>
      </c>
      <c r="E24" s="71" t="s">
        <v>197</v>
      </c>
      <c r="F24" s="171">
        <f>Rollover!C24</f>
        <v>2021</v>
      </c>
      <c r="G24" s="48">
        <v>336.51400000000001</v>
      </c>
      <c r="H24" s="11">
        <v>16.571999999999999</v>
      </c>
      <c r="I24" s="11">
        <v>37.764000000000003</v>
      </c>
      <c r="J24" s="49">
        <v>18.177</v>
      </c>
      <c r="K24" s="12">
        <v>2630.681</v>
      </c>
      <c r="L24" s="24">
        <f t="shared" si="10"/>
        <v>1.3631823406957523E-2</v>
      </c>
      <c r="M24" s="25">
        <f t="shared" si="1"/>
        <v>2.1193076434665531E-2</v>
      </c>
      <c r="N24" s="24">
        <f t="shared" si="2"/>
        <v>3.5000000000000003E-2</v>
      </c>
      <c r="O24" s="6">
        <f t="shared" si="3"/>
        <v>0.23</v>
      </c>
      <c r="P24" s="23">
        <f t="shared" si="4"/>
        <v>5</v>
      </c>
      <c r="Q24" s="172">
        <f>ROUND((0.8*'Side MDB'!W24+0.2*'Side Pole'!N24),3)</f>
        <v>6.8000000000000005E-2</v>
      </c>
      <c r="R24" s="173">
        <f t="shared" si="5"/>
        <v>0.45</v>
      </c>
      <c r="S24" s="23">
        <f t="shared" si="6"/>
        <v>5</v>
      </c>
      <c r="T24" s="172">
        <f>ROUND(((0.8*'Side MDB'!W24+0.2*'Side Pole'!N24)+(IF('Side MDB'!X24="N/A",(0.8*'Side MDB'!W24+0.2*'Side Pole'!N24),'Side MDB'!X24)))/2,3)</f>
        <v>4.2000000000000003E-2</v>
      </c>
      <c r="U24" s="173">
        <f t="shared" si="7"/>
        <v>0.28000000000000003</v>
      </c>
      <c r="V24" s="23">
        <f t="shared" si="8"/>
        <v>5</v>
      </c>
      <c r="W24" s="15"/>
      <c r="X24" s="174"/>
      <c r="Y24" s="174"/>
      <c r="Z24" s="174"/>
      <c r="AA24" s="175"/>
      <c r="AB24" s="175"/>
      <c r="AC24" s="175"/>
      <c r="AD24" s="175"/>
      <c r="AE24" s="175"/>
      <c r="AF24" s="175"/>
      <c r="AG24" s="175"/>
      <c r="AH24" s="175"/>
      <c r="AI24" s="175"/>
      <c r="AJ24" s="175"/>
      <c r="AK24" s="175"/>
    </row>
    <row r="25" spans="1:37" ht="14.15" customHeight="1">
      <c r="A25" s="168">
        <v>11054</v>
      </c>
      <c r="B25" s="169" t="s">
        <v>196</v>
      </c>
      <c r="C25" s="177" t="str">
        <f>Rollover!A25</f>
        <v>Buick</v>
      </c>
      <c r="D25" s="177" t="str">
        <f>Rollover!B25</f>
        <v>Encore GX SUV FWD</v>
      </c>
      <c r="E25" s="71" t="s">
        <v>197</v>
      </c>
      <c r="F25" s="171">
        <f>Rollover!C25</f>
        <v>2021</v>
      </c>
      <c r="G25" s="48">
        <v>336.51400000000001</v>
      </c>
      <c r="H25" s="11">
        <v>16.571999999999999</v>
      </c>
      <c r="I25" s="11">
        <v>37.764000000000003</v>
      </c>
      <c r="J25" s="49">
        <v>18.177</v>
      </c>
      <c r="K25" s="12">
        <v>2630.681</v>
      </c>
      <c r="L25" s="24">
        <f t="shared" si="10"/>
        <v>1.3631823406957523E-2</v>
      </c>
      <c r="M25" s="25">
        <f t="shared" si="1"/>
        <v>2.1193076434665531E-2</v>
      </c>
      <c r="N25" s="24">
        <f t="shared" si="2"/>
        <v>3.5000000000000003E-2</v>
      </c>
      <c r="O25" s="6">
        <f t="shared" si="3"/>
        <v>0.23</v>
      </c>
      <c r="P25" s="23">
        <f t="shared" si="4"/>
        <v>5</v>
      </c>
      <c r="Q25" s="172">
        <f>ROUND((0.8*'Side MDB'!W25+0.2*'Side Pole'!N25),3)</f>
        <v>6.8000000000000005E-2</v>
      </c>
      <c r="R25" s="173">
        <f t="shared" si="5"/>
        <v>0.45</v>
      </c>
      <c r="S25" s="23">
        <f t="shared" si="6"/>
        <v>5</v>
      </c>
      <c r="T25" s="172">
        <f>ROUND(((0.8*'Side MDB'!W25+0.2*'Side Pole'!N25)+(IF('Side MDB'!X25="N/A",(0.8*'Side MDB'!W25+0.2*'Side Pole'!N25),'Side MDB'!X25)))/2,3)</f>
        <v>4.2000000000000003E-2</v>
      </c>
      <c r="U25" s="173">
        <f t="shared" si="7"/>
        <v>0.28000000000000003</v>
      </c>
      <c r="V25" s="23">
        <f t="shared" si="8"/>
        <v>5</v>
      </c>
      <c r="W25" s="15"/>
      <c r="X25" s="174"/>
      <c r="Y25" s="174"/>
      <c r="Z25" s="174"/>
      <c r="AA25" s="175"/>
      <c r="AB25" s="175"/>
      <c r="AC25" s="175"/>
      <c r="AD25" s="175"/>
      <c r="AE25" s="175"/>
      <c r="AF25" s="175"/>
      <c r="AG25" s="175"/>
      <c r="AH25" s="175"/>
      <c r="AI25" s="175"/>
      <c r="AJ25" s="175"/>
      <c r="AK25" s="175"/>
    </row>
    <row r="26" spans="1:37" ht="14.15" customHeight="1">
      <c r="A26" s="168">
        <v>11054</v>
      </c>
      <c r="B26" s="169" t="s">
        <v>196</v>
      </c>
      <c r="C26" s="177" t="str">
        <f>Rollover!A26</f>
        <v>Buick</v>
      </c>
      <c r="D26" s="177" t="str">
        <f>Rollover!B26</f>
        <v>Encore GX SUV AWD</v>
      </c>
      <c r="E26" s="71" t="s">
        <v>197</v>
      </c>
      <c r="F26" s="171">
        <f>Rollover!C26</f>
        <v>2021</v>
      </c>
      <c r="G26" s="48">
        <v>336.51400000000001</v>
      </c>
      <c r="H26" s="11">
        <v>16.571999999999999</v>
      </c>
      <c r="I26" s="11">
        <v>37.764000000000003</v>
      </c>
      <c r="J26" s="49">
        <v>18.177</v>
      </c>
      <c r="K26" s="12">
        <v>2630.681</v>
      </c>
      <c r="L26" s="24">
        <f t="shared" ref="L26:L87" si="11">NORMDIST(LN(G26),7.45231,0.73998,1)</f>
        <v>1.3631823406957523E-2</v>
      </c>
      <c r="M26" s="25">
        <f t="shared" ref="M26:M87" si="12">1/(1+EXP(6.3055-0.00094*K26))</f>
        <v>2.1193076434665531E-2</v>
      </c>
      <c r="N26" s="24">
        <f t="shared" ref="N26:N87" si="13">ROUND(1-(1-L26)*(1-M26),3)</f>
        <v>3.5000000000000003E-2</v>
      </c>
      <c r="O26" s="6">
        <f t="shared" ref="O26:O87" si="14">ROUND(N26/0.15,2)</f>
        <v>0.23</v>
      </c>
      <c r="P26" s="23">
        <f t="shared" ref="P26:P87" si="15">IF(O26&lt;0.67,5,IF(O26&lt;1,4,IF(O26&lt;1.33,3,IF(O26&lt;2.67,2,1))))</f>
        <v>5</v>
      </c>
      <c r="Q26" s="172">
        <f>ROUND((0.8*'Side MDB'!W26+0.2*'Side Pole'!N26),3)</f>
        <v>6.8000000000000005E-2</v>
      </c>
      <c r="R26" s="173">
        <f t="shared" ref="R26:R87" si="16">ROUND((Q26)/0.15,2)</f>
        <v>0.45</v>
      </c>
      <c r="S26" s="23">
        <f t="shared" ref="S26:S87" si="17">IF(R26&lt;0.67,5,IF(R26&lt;1,4,IF(R26&lt;1.33,3,IF(R26&lt;2.67,2,1))))</f>
        <v>5</v>
      </c>
      <c r="T26" s="172">
        <f>ROUND(((0.8*'Side MDB'!W26+0.2*'Side Pole'!N26)+(IF('Side MDB'!X26="N/A",(0.8*'Side MDB'!W26+0.2*'Side Pole'!N26),'Side MDB'!X26)))/2,3)</f>
        <v>4.2000000000000003E-2</v>
      </c>
      <c r="U26" s="173">
        <f t="shared" ref="U26:U87" si="18">ROUND((T26)/0.15,2)</f>
        <v>0.28000000000000003</v>
      </c>
      <c r="V26" s="23">
        <f t="shared" ref="V26:V87" si="19">IF(U26&lt;0.67,5,IF(U26&lt;1,4,IF(U26&lt;1.33,3,IF(U26&lt;2.67,2,1))))</f>
        <v>5</v>
      </c>
      <c r="W26" s="15"/>
      <c r="X26" s="174"/>
      <c r="Y26" s="174"/>
      <c r="Z26" s="174"/>
      <c r="AA26" s="175"/>
      <c r="AB26" s="175"/>
      <c r="AC26" s="175"/>
      <c r="AD26" s="175"/>
      <c r="AE26" s="175"/>
      <c r="AF26" s="175"/>
      <c r="AG26" s="175"/>
      <c r="AH26" s="175"/>
      <c r="AI26" s="175"/>
      <c r="AJ26" s="175"/>
      <c r="AK26" s="175"/>
    </row>
    <row r="27" spans="1:37" ht="14.15" customHeight="1">
      <c r="A27" s="178">
        <v>10568</v>
      </c>
      <c r="B27" s="169" t="s">
        <v>199</v>
      </c>
      <c r="C27" s="170" t="str">
        <f>Rollover!A27</f>
        <v>Dodge</v>
      </c>
      <c r="D27" s="170" t="str">
        <f>Rollover!B27</f>
        <v>Durango SUV RWD</v>
      </c>
      <c r="E27" s="71" t="s">
        <v>92</v>
      </c>
      <c r="F27" s="171">
        <f>Rollover!C27</f>
        <v>2021</v>
      </c>
      <c r="G27" s="48">
        <v>193.77</v>
      </c>
      <c r="H27" s="11">
        <v>22.082999999999998</v>
      </c>
      <c r="I27" s="11">
        <v>43.29</v>
      </c>
      <c r="J27" s="49">
        <v>21.141999999999999</v>
      </c>
      <c r="K27" s="12">
        <v>3176.9670000000001</v>
      </c>
      <c r="L27" s="24">
        <f t="shared" si="11"/>
        <v>1.5702259781252075E-3</v>
      </c>
      <c r="M27" s="25">
        <f t="shared" si="12"/>
        <v>3.4920008374121417E-2</v>
      </c>
      <c r="N27" s="24">
        <f t="shared" si="13"/>
        <v>3.5999999999999997E-2</v>
      </c>
      <c r="O27" s="6">
        <f t="shared" si="14"/>
        <v>0.24</v>
      </c>
      <c r="P27" s="23">
        <f t="shared" si="15"/>
        <v>5</v>
      </c>
      <c r="Q27" s="172">
        <f>ROUND((0.8*'Side MDB'!W27+0.2*'Side Pole'!N27),3)</f>
        <v>0.06</v>
      </c>
      <c r="R27" s="173">
        <f t="shared" si="16"/>
        <v>0.4</v>
      </c>
      <c r="S27" s="23">
        <f t="shared" si="17"/>
        <v>5</v>
      </c>
      <c r="T27" s="172">
        <f>ROUND(((0.8*'Side MDB'!W27+0.2*'Side Pole'!N27)+(IF('Side MDB'!X27="N/A",(0.8*'Side MDB'!W27+0.2*'Side Pole'!N27),'Side MDB'!X27)))/2,3)</f>
        <v>3.5999999999999997E-2</v>
      </c>
      <c r="U27" s="173">
        <f t="shared" si="18"/>
        <v>0.24</v>
      </c>
      <c r="V27" s="23">
        <f t="shared" si="19"/>
        <v>5</v>
      </c>
      <c r="W27" s="15"/>
      <c r="X27" s="174"/>
      <c r="Y27" s="174"/>
      <c r="Z27" s="174"/>
      <c r="AA27" s="175"/>
      <c r="AB27" s="175"/>
      <c r="AC27" s="175"/>
      <c r="AD27" s="175"/>
      <c r="AE27" s="175"/>
      <c r="AF27" s="175"/>
      <c r="AG27" s="175"/>
      <c r="AH27" s="175"/>
      <c r="AI27" s="175"/>
      <c r="AJ27" s="175"/>
      <c r="AK27" s="175"/>
    </row>
    <row r="28" spans="1:37" ht="14.15" customHeight="1">
      <c r="A28" s="168">
        <v>10568</v>
      </c>
      <c r="B28" s="169" t="s">
        <v>199</v>
      </c>
      <c r="C28" s="170" t="str">
        <f>Rollover!A28</f>
        <v>Dodge</v>
      </c>
      <c r="D28" s="170" t="str">
        <f>Rollover!B28</f>
        <v>Durango SUV 4WD</v>
      </c>
      <c r="E28" s="71" t="s">
        <v>92</v>
      </c>
      <c r="F28" s="171">
        <f>Rollover!C28</f>
        <v>2021</v>
      </c>
      <c r="G28" s="48">
        <v>193.77</v>
      </c>
      <c r="H28" s="11">
        <v>22.082999999999998</v>
      </c>
      <c r="I28" s="11">
        <v>43.29</v>
      </c>
      <c r="J28" s="49">
        <v>21.141999999999999</v>
      </c>
      <c r="K28" s="12">
        <v>3176.9670000000001</v>
      </c>
      <c r="L28" s="24">
        <f t="shared" si="11"/>
        <v>1.5702259781252075E-3</v>
      </c>
      <c r="M28" s="25">
        <f t="shared" si="12"/>
        <v>3.4920008374121417E-2</v>
      </c>
      <c r="N28" s="24">
        <f t="shared" si="13"/>
        <v>3.5999999999999997E-2</v>
      </c>
      <c r="O28" s="6">
        <f t="shared" si="14"/>
        <v>0.24</v>
      </c>
      <c r="P28" s="23">
        <f t="shared" si="15"/>
        <v>5</v>
      </c>
      <c r="Q28" s="172">
        <f>ROUND((0.8*'Side MDB'!W28+0.2*'Side Pole'!N28),3)</f>
        <v>0.06</v>
      </c>
      <c r="R28" s="173">
        <f t="shared" si="16"/>
        <v>0.4</v>
      </c>
      <c r="S28" s="23">
        <f t="shared" si="17"/>
        <v>5</v>
      </c>
      <c r="T28" s="172">
        <f>ROUND(((0.8*'Side MDB'!W28+0.2*'Side Pole'!N28)+(IF('Side MDB'!X28="N/A",(0.8*'Side MDB'!W28+0.2*'Side Pole'!N28),'Side MDB'!X28)))/2,3)</f>
        <v>3.5999999999999997E-2</v>
      </c>
      <c r="U28" s="173">
        <f t="shared" si="18"/>
        <v>0.24</v>
      </c>
      <c r="V28" s="23">
        <f t="shared" si="19"/>
        <v>5</v>
      </c>
      <c r="W28" s="15"/>
      <c r="X28" s="174"/>
      <c r="Y28" s="174"/>
      <c r="Z28" s="174"/>
      <c r="AA28" s="175"/>
      <c r="AB28" s="175"/>
      <c r="AC28" s="175"/>
      <c r="AD28" s="175"/>
      <c r="AE28" s="175"/>
      <c r="AF28" s="175"/>
      <c r="AG28" s="175"/>
      <c r="AH28" s="175"/>
      <c r="AI28" s="175"/>
      <c r="AJ28" s="175"/>
      <c r="AK28" s="175"/>
    </row>
    <row r="29" spans="1:37" ht="14.15" customHeight="1">
      <c r="A29" s="168">
        <v>11395</v>
      </c>
      <c r="B29" s="169" t="s">
        <v>289</v>
      </c>
      <c r="C29" s="170" t="str">
        <f>Rollover!A29</f>
        <v xml:space="preserve">Ford </v>
      </c>
      <c r="D29" s="170" t="str">
        <f>Rollover!B29</f>
        <v>Bronco Sport SUV 4WD</v>
      </c>
      <c r="E29" s="71" t="s">
        <v>195</v>
      </c>
      <c r="F29" s="171">
        <f>Rollover!C29</f>
        <v>2021</v>
      </c>
      <c r="G29" s="48">
        <v>255.327</v>
      </c>
      <c r="H29" s="11">
        <v>24.416</v>
      </c>
      <c r="I29" s="11">
        <v>34.82</v>
      </c>
      <c r="J29" s="49">
        <v>18.95</v>
      </c>
      <c r="K29" s="49">
        <v>2276.424</v>
      </c>
      <c r="L29" s="24">
        <f t="shared" si="11"/>
        <v>4.9281100826989313E-3</v>
      </c>
      <c r="M29" s="25">
        <f t="shared" si="12"/>
        <v>1.5282273892529149E-2</v>
      </c>
      <c r="N29" s="24">
        <f t="shared" si="13"/>
        <v>0.02</v>
      </c>
      <c r="O29" s="6">
        <f t="shared" si="14"/>
        <v>0.13</v>
      </c>
      <c r="P29" s="23">
        <f t="shared" si="15"/>
        <v>5</v>
      </c>
      <c r="Q29" s="172">
        <f>ROUND((0.8*'Side MDB'!W29+0.2*'Side Pole'!N29),3)</f>
        <v>4.2000000000000003E-2</v>
      </c>
      <c r="R29" s="173">
        <f t="shared" si="16"/>
        <v>0.28000000000000003</v>
      </c>
      <c r="S29" s="23">
        <f t="shared" si="17"/>
        <v>5</v>
      </c>
      <c r="T29" s="172">
        <f>ROUND(((0.8*'Side MDB'!W29+0.2*'Side Pole'!N29)+(IF('Side MDB'!X29="N/A",(0.8*'Side MDB'!W29+0.2*'Side Pole'!N29),'Side MDB'!X29)))/2,3)</f>
        <v>3.6999999999999998E-2</v>
      </c>
      <c r="U29" s="173">
        <f t="shared" si="18"/>
        <v>0.25</v>
      </c>
      <c r="V29" s="23">
        <f t="shared" si="19"/>
        <v>5</v>
      </c>
      <c r="W29" s="15"/>
      <c r="X29" s="174"/>
      <c r="Y29" s="174"/>
      <c r="Z29" s="174"/>
      <c r="AA29" s="175"/>
      <c r="AB29" s="175"/>
      <c r="AC29" s="175"/>
      <c r="AD29" s="175"/>
      <c r="AE29" s="175"/>
      <c r="AF29" s="175"/>
      <c r="AG29" s="175"/>
      <c r="AH29" s="175"/>
      <c r="AI29" s="175"/>
      <c r="AJ29" s="175"/>
      <c r="AK29" s="175"/>
    </row>
    <row r="30" spans="1:37" ht="14.15" customHeight="1">
      <c r="A30" s="168">
        <v>11593</v>
      </c>
      <c r="B30" s="169" t="s">
        <v>338</v>
      </c>
      <c r="C30" s="170" t="str">
        <f>Rollover!A30</f>
        <v xml:space="preserve">Ford </v>
      </c>
      <c r="D30" s="170" t="str">
        <f>Rollover!B30</f>
        <v>F-150 Super Cab PU/EC 2WD</v>
      </c>
      <c r="E30" s="71" t="s">
        <v>92</v>
      </c>
      <c r="F30" s="171">
        <f>Rollover!C30</f>
        <v>2021</v>
      </c>
      <c r="G30" s="48">
        <v>256.80799999999999</v>
      </c>
      <c r="H30" s="11">
        <v>24.355</v>
      </c>
      <c r="I30" s="11">
        <v>39.335000000000001</v>
      </c>
      <c r="J30" s="49">
        <v>22.937000000000001</v>
      </c>
      <c r="K30" s="49">
        <v>1921.9639999999999</v>
      </c>
      <c r="L30" s="24">
        <f t="shared" si="11"/>
        <v>5.0408097010079438E-3</v>
      </c>
      <c r="M30" s="25">
        <f t="shared" si="12"/>
        <v>1.0999404051554418E-2</v>
      </c>
      <c r="N30" s="24">
        <f t="shared" si="13"/>
        <v>1.6E-2</v>
      </c>
      <c r="O30" s="6">
        <f t="shared" si="14"/>
        <v>0.11</v>
      </c>
      <c r="P30" s="23">
        <f t="shared" si="15"/>
        <v>5</v>
      </c>
      <c r="Q30" s="172">
        <f>ROUND((0.8*'Side MDB'!W30+0.2*'Side Pole'!N30),3)</f>
        <v>3.5999999999999997E-2</v>
      </c>
      <c r="R30" s="173">
        <f t="shared" si="16"/>
        <v>0.24</v>
      </c>
      <c r="S30" s="23">
        <f t="shared" si="17"/>
        <v>5</v>
      </c>
      <c r="T30" s="172">
        <f>ROUND(((0.8*'Side MDB'!W30+0.2*'Side Pole'!N30)+(IF('Side MDB'!X30="N/A",(0.8*'Side MDB'!W30+0.2*'Side Pole'!N30),'Side MDB'!X30)))/2,3)</f>
        <v>2.1000000000000001E-2</v>
      </c>
      <c r="U30" s="173">
        <f t="shared" si="18"/>
        <v>0.14000000000000001</v>
      </c>
      <c r="V30" s="23">
        <f t="shared" si="19"/>
        <v>5</v>
      </c>
      <c r="W30" s="15"/>
      <c r="X30" s="174"/>
      <c r="Y30" s="174"/>
      <c r="Z30" s="174"/>
      <c r="AA30" s="175"/>
      <c r="AB30" s="175"/>
      <c r="AC30" s="175"/>
      <c r="AD30" s="175"/>
      <c r="AE30" s="175"/>
      <c r="AF30" s="175"/>
      <c r="AG30" s="175"/>
      <c r="AH30" s="175"/>
      <c r="AI30" s="175"/>
      <c r="AJ30" s="175"/>
      <c r="AK30" s="175"/>
    </row>
    <row r="31" spans="1:37" ht="14.15" customHeight="1">
      <c r="A31" s="168">
        <v>11593</v>
      </c>
      <c r="B31" s="169" t="s">
        <v>338</v>
      </c>
      <c r="C31" s="170" t="str">
        <f>Rollover!A31</f>
        <v xml:space="preserve">Ford </v>
      </c>
      <c r="D31" s="170" t="str">
        <f>Rollover!B31</f>
        <v>F-150 Super Cab PU/EC 4WD</v>
      </c>
      <c r="E31" s="71" t="s">
        <v>92</v>
      </c>
      <c r="F31" s="171">
        <f>Rollover!C31</f>
        <v>2021</v>
      </c>
      <c r="G31" s="48">
        <v>256.80799999999999</v>
      </c>
      <c r="H31" s="11">
        <v>24.355</v>
      </c>
      <c r="I31" s="11">
        <v>39.335000000000001</v>
      </c>
      <c r="J31" s="49">
        <v>22.937000000000001</v>
      </c>
      <c r="K31" s="49">
        <v>1921.9639999999999</v>
      </c>
      <c r="L31" s="24">
        <f t="shared" ref="L31:L44" si="20">NORMDIST(LN(G31),7.45231,0.73998,1)</f>
        <v>5.0408097010079438E-3</v>
      </c>
      <c r="M31" s="25">
        <f t="shared" ref="M31:M44" si="21">1/(1+EXP(6.3055-0.00094*K31))</f>
        <v>1.0999404051554418E-2</v>
      </c>
      <c r="N31" s="24">
        <f t="shared" ref="N31:N44" si="22">ROUND(1-(1-L31)*(1-M31),3)</f>
        <v>1.6E-2</v>
      </c>
      <c r="O31" s="6">
        <f t="shared" ref="O31:O44" si="23">ROUND(N31/0.15,2)</f>
        <v>0.11</v>
      </c>
      <c r="P31" s="23">
        <f t="shared" ref="P31:P44" si="24">IF(O31&lt;0.67,5,IF(O31&lt;1,4,IF(O31&lt;1.33,3,IF(O31&lt;2.67,2,1))))</f>
        <v>5</v>
      </c>
      <c r="Q31" s="172">
        <f>ROUND((0.8*'Side MDB'!W31+0.2*'Side Pole'!N31),3)</f>
        <v>3.5999999999999997E-2</v>
      </c>
      <c r="R31" s="173">
        <f t="shared" ref="R31:R44" si="25">ROUND((Q31)/0.15,2)</f>
        <v>0.24</v>
      </c>
      <c r="S31" s="23">
        <f t="shared" ref="S31:S44" si="26">IF(R31&lt;0.67,5,IF(R31&lt;1,4,IF(R31&lt;1.33,3,IF(R31&lt;2.67,2,1))))</f>
        <v>5</v>
      </c>
      <c r="T31" s="172">
        <f>ROUND(((0.8*'Side MDB'!W31+0.2*'Side Pole'!N31)+(IF('Side MDB'!X31="N/A",(0.8*'Side MDB'!W31+0.2*'Side Pole'!N31),'Side MDB'!X31)))/2,3)</f>
        <v>2.1000000000000001E-2</v>
      </c>
      <c r="U31" s="173">
        <f t="shared" ref="U31:U44" si="27">ROUND((T31)/0.15,2)</f>
        <v>0.14000000000000001</v>
      </c>
      <c r="V31" s="23">
        <f t="shared" ref="V31:V44" si="28">IF(U31&lt;0.67,5,IF(U31&lt;1,4,IF(U31&lt;1.33,3,IF(U31&lt;2.67,2,1))))</f>
        <v>5</v>
      </c>
      <c r="W31" s="15"/>
      <c r="X31" s="174"/>
      <c r="Y31" s="174"/>
      <c r="Z31" s="174"/>
      <c r="AA31" s="175"/>
      <c r="AB31" s="175"/>
      <c r="AC31" s="175"/>
      <c r="AD31" s="175"/>
      <c r="AE31" s="175"/>
      <c r="AF31" s="175"/>
      <c r="AG31" s="175"/>
      <c r="AH31" s="175"/>
      <c r="AI31" s="175"/>
      <c r="AJ31" s="175"/>
      <c r="AK31" s="175"/>
    </row>
    <row r="32" spans="1:37" ht="14.15" customHeight="1">
      <c r="A32" s="168">
        <v>11593</v>
      </c>
      <c r="B32" s="169" t="s">
        <v>338</v>
      </c>
      <c r="C32" s="177" t="str">
        <f>Rollover!A32</f>
        <v xml:space="preserve">Ford </v>
      </c>
      <c r="D32" s="177" t="str">
        <f>Rollover!B32</f>
        <v>F-150 Regular Cab PU/RC 2WD</v>
      </c>
      <c r="E32" s="71" t="s">
        <v>92</v>
      </c>
      <c r="F32" s="171">
        <f>Rollover!C32</f>
        <v>2021</v>
      </c>
      <c r="G32" s="48">
        <v>256.80799999999999</v>
      </c>
      <c r="H32" s="11">
        <v>24.355</v>
      </c>
      <c r="I32" s="11">
        <v>39.335000000000001</v>
      </c>
      <c r="J32" s="49">
        <v>22.937000000000001</v>
      </c>
      <c r="K32" s="49">
        <v>1921.9639999999999</v>
      </c>
      <c r="L32" s="24">
        <f t="shared" si="20"/>
        <v>5.0408097010079438E-3</v>
      </c>
      <c r="M32" s="25">
        <f t="shared" si="21"/>
        <v>1.0999404051554418E-2</v>
      </c>
      <c r="N32" s="24">
        <f t="shared" si="22"/>
        <v>1.6E-2</v>
      </c>
      <c r="O32" s="6">
        <f t="shared" si="23"/>
        <v>0.11</v>
      </c>
      <c r="P32" s="23">
        <f t="shared" si="24"/>
        <v>5</v>
      </c>
      <c r="Q32" s="172">
        <f>ROUND((0.8*'Side MDB'!W32+0.2*'Side Pole'!N32),3)</f>
        <v>3.5999999999999997E-2</v>
      </c>
      <c r="R32" s="173">
        <f t="shared" si="25"/>
        <v>0.24</v>
      </c>
      <c r="S32" s="23">
        <f t="shared" si="26"/>
        <v>5</v>
      </c>
      <c r="T32" s="172">
        <f>ROUND(((0.8*'Side MDB'!W32+0.2*'Side Pole'!N32)+(IF('Side MDB'!X32="N/A",(0.8*'Side MDB'!W32+0.2*'Side Pole'!N32),'Side MDB'!X32)))/2,3)</f>
        <v>3.5999999999999997E-2</v>
      </c>
      <c r="U32" s="173">
        <f t="shared" si="27"/>
        <v>0.24</v>
      </c>
      <c r="V32" s="23">
        <f t="shared" si="28"/>
        <v>5</v>
      </c>
      <c r="W32" s="15"/>
      <c r="X32" s="174"/>
      <c r="Y32" s="174"/>
      <c r="Z32" s="174"/>
      <c r="AA32" s="175"/>
      <c r="AB32" s="175"/>
      <c r="AC32" s="175"/>
      <c r="AD32" s="175"/>
      <c r="AE32" s="175"/>
      <c r="AF32" s="175"/>
      <c r="AG32" s="175"/>
      <c r="AH32" s="175"/>
      <c r="AI32" s="175"/>
      <c r="AJ32" s="175"/>
      <c r="AK32" s="175"/>
    </row>
    <row r="33" spans="1:37" ht="14.15" customHeight="1">
      <c r="A33" s="168">
        <v>11593</v>
      </c>
      <c r="B33" s="169" t="s">
        <v>338</v>
      </c>
      <c r="C33" s="177" t="str">
        <f>Rollover!A33</f>
        <v xml:space="preserve">Ford </v>
      </c>
      <c r="D33" s="177" t="str">
        <f>Rollover!B33</f>
        <v>F-150 Regular Cab PU/RC 4WD</v>
      </c>
      <c r="E33" s="71" t="s">
        <v>92</v>
      </c>
      <c r="F33" s="171">
        <f>Rollover!C33</f>
        <v>2021</v>
      </c>
      <c r="G33" s="48">
        <v>256.80799999999999</v>
      </c>
      <c r="H33" s="11">
        <v>24.355</v>
      </c>
      <c r="I33" s="11">
        <v>39.335000000000001</v>
      </c>
      <c r="J33" s="49">
        <v>22.937000000000001</v>
      </c>
      <c r="K33" s="49">
        <v>1921.9639999999999</v>
      </c>
      <c r="L33" s="24">
        <f t="shared" si="20"/>
        <v>5.0408097010079438E-3</v>
      </c>
      <c r="M33" s="25">
        <f t="shared" si="21"/>
        <v>1.0999404051554418E-2</v>
      </c>
      <c r="N33" s="24">
        <f t="shared" si="22"/>
        <v>1.6E-2</v>
      </c>
      <c r="O33" s="6">
        <f t="shared" si="23"/>
        <v>0.11</v>
      </c>
      <c r="P33" s="23">
        <f t="shared" si="24"/>
        <v>5</v>
      </c>
      <c r="Q33" s="172">
        <f>ROUND((0.8*'Side MDB'!W33+0.2*'Side Pole'!N33),3)</f>
        <v>3.5999999999999997E-2</v>
      </c>
      <c r="R33" s="173">
        <f t="shared" si="25"/>
        <v>0.24</v>
      </c>
      <c r="S33" s="23">
        <f t="shared" si="26"/>
        <v>5</v>
      </c>
      <c r="T33" s="172">
        <f>ROUND(((0.8*'Side MDB'!W33+0.2*'Side Pole'!N33)+(IF('Side MDB'!X33="N/A",(0.8*'Side MDB'!W33+0.2*'Side Pole'!N33),'Side MDB'!X33)))/2,3)</f>
        <v>3.5999999999999997E-2</v>
      </c>
      <c r="U33" s="173">
        <f t="shared" si="27"/>
        <v>0.24</v>
      </c>
      <c r="V33" s="23">
        <f t="shared" si="28"/>
        <v>5</v>
      </c>
      <c r="W33" s="15"/>
      <c r="X33" s="174"/>
      <c r="Y33" s="174"/>
      <c r="Z33" s="174"/>
      <c r="AA33" s="175"/>
      <c r="AB33" s="175"/>
      <c r="AC33" s="175"/>
      <c r="AD33" s="175"/>
      <c r="AE33" s="175"/>
      <c r="AF33" s="175"/>
      <c r="AG33" s="175"/>
      <c r="AH33" s="175"/>
      <c r="AI33" s="175"/>
      <c r="AJ33" s="175"/>
      <c r="AK33" s="175"/>
    </row>
    <row r="34" spans="1:37" ht="14.15" customHeight="1">
      <c r="A34" s="168">
        <v>11494</v>
      </c>
      <c r="B34" s="169" t="s">
        <v>313</v>
      </c>
      <c r="C34" s="170" t="str">
        <f>Rollover!A34</f>
        <v xml:space="preserve">Ford </v>
      </c>
      <c r="D34" s="170" t="str">
        <f>Rollover!B34</f>
        <v>F-150 Super Crew PU/CC 2WD</v>
      </c>
      <c r="E34" s="71" t="s">
        <v>92</v>
      </c>
      <c r="F34" s="171">
        <f>Rollover!C34</f>
        <v>2021</v>
      </c>
      <c r="G34" s="48">
        <v>187.09700000000001</v>
      </c>
      <c r="H34" s="11">
        <v>22.870999999999999</v>
      </c>
      <c r="I34" s="11">
        <v>37.511000000000003</v>
      </c>
      <c r="J34" s="49">
        <v>21.222000000000001</v>
      </c>
      <c r="K34" s="49">
        <v>2327.0619999999999</v>
      </c>
      <c r="L34" s="24">
        <f t="shared" si="20"/>
        <v>1.3454559800911885E-3</v>
      </c>
      <c r="M34" s="25">
        <f t="shared" si="21"/>
        <v>1.6015364813386924E-2</v>
      </c>
      <c r="N34" s="24">
        <f t="shared" si="22"/>
        <v>1.7000000000000001E-2</v>
      </c>
      <c r="O34" s="6">
        <f t="shared" si="23"/>
        <v>0.11</v>
      </c>
      <c r="P34" s="23">
        <f t="shared" si="24"/>
        <v>5</v>
      </c>
      <c r="Q34" s="172">
        <f>ROUND((0.8*'Side MDB'!W34+0.2*'Side Pole'!N34),3)</f>
        <v>2.8000000000000001E-2</v>
      </c>
      <c r="R34" s="173">
        <f t="shared" si="25"/>
        <v>0.19</v>
      </c>
      <c r="S34" s="23">
        <f t="shared" si="26"/>
        <v>5</v>
      </c>
      <c r="T34" s="172">
        <f>ROUND(((0.8*'Side MDB'!W34+0.2*'Side Pole'!N34)+(IF('Side MDB'!X34="N/A",(0.8*'Side MDB'!W34+0.2*'Side Pole'!N34),'Side MDB'!X34)))/2,3)</f>
        <v>1.7000000000000001E-2</v>
      </c>
      <c r="U34" s="173">
        <f t="shared" si="27"/>
        <v>0.11</v>
      </c>
      <c r="V34" s="23">
        <f t="shared" si="28"/>
        <v>5</v>
      </c>
      <c r="W34" s="15"/>
      <c r="X34" s="174"/>
      <c r="Y34" s="174"/>
      <c r="Z34" s="174"/>
      <c r="AA34" s="175"/>
      <c r="AB34" s="175"/>
      <c r="AC34" s="175"/>
      <c r="AD34" s="175"/>
      <c r="AE34" s="175"/>
      <c r="AF34" s="175"/>
      <c r="AG34" s="175"/>
      <c r="AH34" s="175"/>
      <c r="AI34" s="175"/>
      <c r="AJ34" s="175"/>
      <c r="AK34" s="175"/>
    </row>
    <row r="35" spans="1:37" ht="14.15" customHeight="1">
      <c r="A35" s="168">
        <v>11494</v>
      </c>
      <c r="B35" s="169" t="s">
        <v>313</v>
      </c>
      <c r="C35" s="177" t="str">
        <f>Rollover!A35</f>
        <v xml:space="preserve">Ford </v>
      </c>
      <c r="D35" s="177" t="str">
        <f>Rollover!B35</f>
        <v>F-150 Super Crew PU/CC 4WD</v>
      </c>
      <c r="E35" s="71" t="s">
        <v>92</v>
      </c>
      <c r="F35" s="171">
        <f>Rollover!C35</f>
        <v>2021</v>
      </c>
      <c r="G35" s="48">
        <v>187.09700000000001</v>
      </c>
      <c r="H35" s="11">
        <v>22.870999999999999</v>
      </c>
      <c r="I35" s="11">
        <v>37.511000000000003</v>
      </c>
      <c r="J35" s="49">
        <v>21.222000000000001</v>
      </c>
      <c r="K35" s="49">
        <v>2327.0619999999999</v>
      </c>
      <c r="L35" s="24">
        <f t="shared" si="20"/>
        <v>1.3454559800911885E-3</v>
      </c>
      <c r="M35" s="25">
        <f t="shared" si="21"/>
        <v>1.6015364813386924E-2</v>
      </c>
      <c r="N35" s="24">
        <f t="shared" si="22"/>
        <v>1.7000000000000001E-2</v>
      </c>
      <c r="O35" s="6">
        <f t="shared" si="23"/>
        <v>0.11</v>
      </c>
      <c r="P35" s="23">
        <f t="shared" si="24"/>
        <v>5</v>
      </c>
      <c r="Q35" s="172">
        <f>ROUND((0.8*'Side MDB'!W35+0.2*'Side Pole'!N35),3)</f>
        <v>2.8000000000000001E-2</v>
      </c>
      <c r="R35" s="173">
        <f t="shared" si="25"/>
        <v>0.19</v>
      </c>
      <c r="S35" s="23">
        <f t="shared" si="26"/>
        <v>5</v>
      </c>
      <c r="T35" s="172">
        <f>ROUND(((0.8*'Side MDB'!W35+0.2*'Side Pole'!N35)+(IF('Side MDB'!X35="N/A",(0.8*'Side MDB'!W35+0.2*'Side Pole'!N35),'Side MDB'!X35)))/2,3)</f>
        <v>1.7000000000000001E-2</v>
      </c>
      <c r="U35" s="173">
        <f t="shared" si="27"/>
        <v>0.11</v>
      </c>
      <c r="V35" s="23">
        <f t="shared" si="28"/>
        <v>5</v>
      </c>
      <c r="W35" s="15"/>
      <c r="X35" s="174"/>
      <c r="Y35" s="174"/>
      <c r="Z35" s="174"/>
      <c r="AA35" s="175"/>
      <c r="AB35" s="175"/>
      <c r="AC35" s="175"/>
      <c r="AD35" s="175"/>
      <c r="AE35" s="175"/>
      <c r="AF35" s="175"/>
      <c r="AG35" s="175"/>
      <c r="AH35" s="175"/>
      <c r="AI35" s="175"/>
      <c r="AJ35" s="175"/>
      <c r="AK35" s="175"/>
    </row>
    <row r="36" spans="1:37" ht="14.15" customHeight="1">
      <c r="A36" s="168"/>
      <c r="B36" s="169"/>
      <c r="C36" s="177" t="str">
        <f>Rollover!A36</f>
        <v xml:space="preserve">Ford </v>
      </c>
      <c r="D36" s="177" t="str">
        <f>Rollover!B36</f>
        <v>F-150 Super Cab Diesel PU/EC 2WD</v>
      </c>
      <c r="E36" s="71"/>
      <c r="F36" s="171">
        <f>Rollover!C36</f>
        <v>2021</v>
      </c>
      <c r="G36" s="48"/>
      <c r="H36" s="11"/>
      <c r="I36" s="11"/>
      <c r="J36" s="49"/>
      <c r="K36" s="49"/>
      <c r="L36" s="24" t="e">
        <f t="shared" si="20"/>
        <v>#NUM!</v>
      </c>
      <c r="M36" s="25">
        <f t="shared" si="21"/>
        <v>1.8229037773026034E-3</v>
      </c>
      <c r="N36" s="24" t="e">
        <f t="shared" si="22"/>
        <v>#NUM!</v>
      </c>
      <c r="O36" s="6" t="e">
        <f t="shared" si="23"/>
        <v>#NUM!</v>
      </c>
      <c r="P36" s="23" t="e">
        <f t="shared" si="24"/>
        <v>#NUM!</v>
      </c>
      <c r="Q36" s="172" t="e">
        <f>ROUND((0.8*'Side MDB'!W36+0.2*'Side Pole'!N36),3)</f>
        <v>#NUM!</v>
      </c>
      <c r="R36" s="173" t="e">
        <f t="shared" si="25"/>
        <v>#NUM!</v>
      </c>
      <c r="S36" s="23" t="e">
        <f t="shared" si="26"/>
        <v>#NUM!</v>
      </c>
      <c r="T36" s="172" t="e">
        <f>ROUND(((0.8*'Side MDB'!W36+0.2*'Side Pole'!N36)+(IF('Side MDB'!X36="N/A",(0.8*'Side MDB'!W36+0.2*'Side Pole'!N36),'Side MDB'!X36)))/2,3)</f>
        <v>#NUM!</v>
      </c>
      <c r="U36" s="173" t="e">
        <f t="shared" si="27"/>
        <v>#NUM!</v>
      </c>
      <c r="V36" s="23" t="e">
        <f t="shared" si="28"/>
        <v>#NUM!</v>
      </c>
      <c r="W36" s="15"/>
      <c r="X36" s="174"/>
      <c r="Y36" s="174"/>
      <c r="Z36" s="174"/>
      <c r="AA36" s="175"/>
      <c r="AB36" s="175"/>
      <c r="AC36" s="175"/>
      <c r="AD36" s="175"/>
      <c r="AE36" s="175"/>
      <c r="AF36" s="175"/>
      <c r="AG36" s="175"/>
      <c r="AH36" s="175"/>
      <c r="AI36" s="175"/>
      <c r="AJ36" s="175"/>
      <c r="AK36" s="175"/>
    </row>
    <row r="37" spans="1:37" ht="14.15" customHeight="1">
      <c r="A37" s="168"/>
      <c r="B37" s="169"/>
      <c r="C37" s="177" t="str">
        <f>Rollover!A37</f>
        <v xml:space="preserve">Ford </v>
      </c>
      <c r="D37" s="177" t="str">
        <f>Rollover!B37</f>
        <v>F-150 Super Cab DieselPU/EC 4WD</v>
      </c>
      <c r="E37" s="71"/>
      <c r="F37" s="171">
        <f>Rollover!C37</f>
        <v>2021</v>
      </c>
      <c r="G37" s="48"/>
      <c r="H37" s="11"/>
      <c r="I37" s="11"/>
      <c r="J37" s="49"/>
      <c r="K37" s="12"/>
      <c r="L37" s="24" t="e">
        <f t="shared" si="20"/>
        <v>#NUM!</v>
      </c>
      <c r="M37" s="25">
        <f t="shared" si="21"/>
        <v>1.8229037773026034E-3</v>
      </c>
      <c r="N37" s="24" t="e">
        <f t="shared" si="22"/>
        <v>#NUM!</v>
      </c>
      <c r="O37" s="6" t="e">
        <f t="shared" si="23"/>
        <v>#NUM!</v>
      </c>
      <c r="P37" s="23" t="e">
        <f t="shared" si="24"/>
        <v>#NUM!</v>
      </c>
      <c r="Q37" s="172" t="e">
        <f>ROUND((0.8*'Side MDB'!W37+0.2*'Side Pole'!N37),3)</f>
        <v>#NUM!</v>
      </c>
      <c r="R37" s="173" t="e">
        <f t="shared" si="25"/>
        <v>#NUM!</v>
      </c>
      <c r="S37" s="23" t="e">
        <f t="shared" si="26"/>
        <v>#NUM!</v>
      </c>
      <c r="T37" s="172" t="e">
        <f>ROUND(((0.8*'Side MDB'!W37+0.2*'Side Pole'!N37)+(IF('Side MDB'!X37="N/A",(0.8*'Side MDB'!W37+0.2*'Side Pole'!N37),'Side MDB'!X37)))/2,3)</f>
        <v>#NUM!</v>
      </c>
      <c r="U37" s="173" t="e">
        <f t="shared" si="27"/>
        <v>#NUM!</v>
      </c>
      <c r="V37" s="23" t="e">
        <f t="shared" si="28"/>
        <v>#NUM!</v>
      </c>
      <c r="W37" s="15"/>
      <c r="X37" s="174"/>
      <c r="Y37" s="174"/>
      <c r="Z37" s="174"/>
      <c r="AA37" s="175"/>
      <c r="AB37" s="175"/>
      <c r="AC37" s="175"/>
      <c r="AD37" s="175"/>
      <c r="AE37" s="175"/>
      <c r="AF37" s="175"/>
      <c r="AG37" s="175"/>
      <c r="AH37" s="175"/>
      <c r="AI37" s="175"/>
      <c r="AJ37" s="175"/>
      <c r="AK37" s="175"/>
    </row>
    <row r="38" spans="1:37" ht="14.15" customHeight="1">
      <c r="A38" s="168"/>
      <c r="B38" s="169"/>
      <c r="C38" s="177" t="str">
        <f>Rollover!A38</f>
        <v xml:space="preserve">Ford </v>
      </c>
      <c r="D38" s="177" t="str">
        <f>Rollover!B38</f>
        <v>F-150 Super Crew Diesel PU/CC 2WD</v>
      </c>
      <c r="E38" s="71"/>
      <c r="F38" s="171">
        <f>Rollover!C38</f>
        <v>2021</v>
      </c>
      <c r="G38" s="48"/>
      <c r="H38" s="11"/>
      <c r="I38" s="11"/>
      <c r="J38" s="49"/>
      <c r="K38" s="49"/>
      <c r="L38" s="24" t="e">
        <f t="shared" si="20"/>
        <v>#NUM!</v>
      </c>
      <c r="M38" s="25">
        <f t="shared" si="21"/>
        <v>1.8229037773026034E-3</v>
      </c>
      <c r="N38" s="24" t="e">
        <f t="shared" si="22"/>
        <v>#NUM!</v>
      </c>
      <c r="O38" s="6" t="e">
        <f t="shared" si="23"/>
        <v>#NUM!</v>
      </c>
      <c r="P38" s="23" t="e">
        <f t="shared" si="24"/>
        <v>#NUM!</v>
      </c>
      <c r="Q38" s="172" t="e">
        <f>ROUND((0.8*'Side MDB'!W38+0.2*'Side Pole'!N38),3)</f>
        <v>#NUM!</v>
      </c>
      <c r="R38" s="173" t="e">
        <f t="shared" si="25"/>
        <v>#NUM!</v>
      </c>
      <c r="S38" s="23" t="e">
        <f t="shared" si="26"/>
        <v>#NUM!</v>
      </c>
      <c r="T38" s="172" t="e">
        <f>ROUND(((0.8*'Side MDB'!W38+0.2*'Side Pole'!N38)+(IF('Side MDB'!X38="N/A",(0.8*'Side MDB'!W38+0.2*'Side Pole'!N38),'Side MDB'!X38)))/2,3)</f>
        <v>#NUM!</v>
      </c>
      <c r="U38" s="173" t="e">
        <f t="shared" si="27"/>
        <v>#NUM!</v>
      </c>
      <c r="V38" s="23" t="e">
        <f t="shared" si="28"/>
        <v>#NUM!</v>
      </c>
      <c r="W38" s="15"/>
      <c r="X38" s="174"/>
      <c r="Y38" s="174"/>
      <c r="Z38" s="174"/>
      <c r="AA38" s="175"/>
      <c r="AB38" s="175"/>
      <c r="AC38" s="175"/>
      <c r="AD38" s="175"/>
      <c r="AE38" s="175"/>
      <c r="AF38" s="175"/>
      <c r="AG38" s="175"/>
      <c r="AH38" s="175"/>
      <c r="AI38" s="175"/>
      <c r="AJ38" s="175"/>
      <c r="AK38" s="175"/>
    </row>
    <row r="39" spans="1:37" ht="14.15" customHeight="1">
      <c r="A39" s="168"/>
      <c r="B39" s="169"/>
      <c r="C39" s="177" t="str">
        <f>Rollover!A39</f>
        <v xml:space="preserve">Ford </v>
      </c>
      <c r="D39" s="177" t="str">
        <f>Rollover!B39</f>
        <v>F-150 Super Crew Diesel PU/CC 4WD</v>
      </c>
      <c r="E39" s="71"/>
      <c r="F39" s="171">
        <f>Rollover!C39</f>
        <v>2021</v>
      </c>
      <c r="G39" s="48"/>
      <c r="H39" s="11"/>
      <c r="I39" s="11"/>
      <c r="J39" s="49"/>
      <c r="K39" s="49"/>
      <c r="L39" s="24" t="e">
        <f t="shared" si="20"/>
        <v>#NUM!</v>
      </c>
      <c r="M39" s="25">
        <f t="shared" si="21"/>
        <v>1.8229037773026034E-3</v>
      </c>
      <c r="N39" s="24" t="e">
        <f t="shared" si="22"/>
        <v>#NUM!</v>
      </c>
      <c r="O39" s="6" t="e">
        <f t="shared" si="23"/>
        <v>#NUM!</v>
      </c>
      <c r="P39" s="23" t="e">
        <f t="shared" si="24"/>
        <v>#NUM!</v>
      </c>
      <c r="Q39" s="172" t="e">
        <f>ROUND((0.8*'Side MDB'!W39+0.2*'Side Pole'!N39),3)</f>
        <v>#NUM!</v>
      </c>
      <c r="R39" s="173" t="e">
        <f t="shared" si="25"/>
        <v>#NUM!</v>
      </c>
      <c r="S39" s="23" t="e">
        <f t="shared" si="26"/>
        <v>#NUM!</v>
      </c>
      <c r="T39" s="172" t="e">
        <f>ROUND(((0.8*'Side MDB'!W39+0.2*'Side Pole'!N39)+(IF('Side MDB'!X39="N/A",(0.8*'Side MDB'!W39+0.2*'Side Pole'!N39),'Side MDB'!X39)))/2,3)</f>
        <v>#NUM!</v>
      </c>
      <c r="U39" s="173" t="e">
        <f t="shared" si="27"/>
        <v>#NUM!</v>
      </c>
      <c r="V39" s="23" t="e">
        <f t="shared" si="28"/>
        <v>#NUM!</v>
      </c>
      <c r="W39" s="15"/>
      <c r="X39" s="174"/>
      <c r="Y39" s="174"/>
      <c r="Z39" s="174"/>
      <c r="AA39" s="175"/>
      <c r="AB39" s="175"/>
      <c r="AC39" s="175"/>
      <c r="AD39" s="175"/>
      <c r="AE39" s="175"/>
      <c r="AF39" s="175"/>
      <c r="AG39" s="175"/>
      <c r="AH39" s="175"/>
      <c r="AI39" s="175"/>
      <c r="AJ39" s="175"/>
      <c r="AK39" s="175"/>
    </row>
    <row r="40" spans="1:37" ht="14.15" customHeight="1">
      <c r="A40" s="168">
        <v>11588</v>
      </c>
      <c r="B40" s="169" t="s">
        <v>334</v>
      </c>
      <c r="C40" s="170" t="str">
        <f>Rollover!A40</f>
        <v xml:space="preserve">Ford </v>
      </c>
      <c r="D40" s="170" t="str">
        <f>Rollover!B40</f>
        <v>F-250 Crew Cab PU/CC 2WD</v>
      </c>
      <c r="E40" s="71" t="s">
        <v>197</v>
      </c>
      <c r="F40" s="171">
        <f>Rollover!C40</f>
        <v>2021</v>
      </c>
      <c r="G40" s="48">
        <v>229.53800000000001</v>
      </c>
      <c r="H40" s="11">
        <v>19.738</v>
      </c>
      <c r="I40" s="11">
        <v>37.646999999999998</v>
      </c>
      <c r="J40" s="49">
        <v>18.044</v>
      </c>
      <c r="K40" s="49">
        <v>2227.1950000000002</v>
      </c>
      <c r="L40" s="24">
        <f t="shared" si="20"/>
        <v>3.217761106195077E-3</v>
      </c>
      <c r="M40" s="25">
        <f t="shared" si="21"/>
        <v>1.4601286547152568E-2</v>
      </c>
      <c r="N40" s="24">
        <f t="shared" si="22"/>
        <v>1.7999999999999999E-2</v>
      </c>
      <c r="O40" s="6">
        <f t="shared" si="23"/>
        <v>0.12</v>
      </c>
      <c r="P40" s="23">
        <f t="shared" si="24"/>
        <v>5</v>
      </c>
      <c r="Q40" s="172">
        <f>ROUND((0.8*'Side MDB'!W40+0.2*'Side Pole'!N40),3)</f>
        <v>2.4E-2</v>
      </c>
      <c r="R40" s="173">
        <f t="shared" si="25"/>
        <v>0.16</v>
      </c>
      <c r="S40" s="23">
        <f t="shared" si="26"/>
        <v>5</v>
      </c>
      <c r="T40" s="172">
        <f>ROUND(((0.8*'Side MDB'!W40+0.2*'Side Pole'!N40)+(IF('Side MDB'!X40="N/A",(0.8*'Side MDB'!W40+0.2*'Side Pole'!N40),'Side MDB'!X40)))/2,3)</f>
        <v>1.2999999999999999E-2</v>
      </c>
      <c r="U40" s="173">
        <f t="shared" si="27"/>
        <v>0.09</v>
      </c>
      <c r="V40" s="23">
        <f t="shared" si="28"/>
        <v>5</v>
      </c>
      <c r="W40" s="15"/>
      <c r="X40" s="174"/>
      <c r="Y40" s="174"/>
      <c r="Z40" s="174"/>
      <c r="AA40" s="175"/>
      <c r="AB40" s="175"/>
      <c r="AC40" s="175"/>
      <c r="AD40" s="175"/>
      <c r="AE40" s="175"/>
      <c r="AF40" s="175"/>
      <c r="AG40" s="175"/>
      <c r="AH40" s="175"/>
      <c r="AI40" s="175"/>
      <c r="AJ40" s="175"/>
      <c r="AK40" s="175"/>
    </row>
    <row r="41" spans="1:37" ht="12" customHeight="1">
      <c r="A41" s="168">
        <v>11588</v>
      </c>
      <c r="B41" s="169" t="s">
        <v>334</v>
      </c>
      <c r="C41" s="177" t="str">
        <f>Rollover!A41</f>
        <v xml:space="preserve">Ford </v>
      </c>
      <c r="D41" s="177" t="str">
        <f>Rollover!B41</f>
        <v>F-250 Crew Cab PU/CC 4WD</v>
      </c>
      <c r="E41" s="71" t="s">
        <v>197</v>
      </c>
      <c r="F41" s="171">
        <f>Rollover!C41</f>
        <v>2021</v>
      </c>
      <c r="G41" s="48">
        <v>229.53800000000001</v>
      </c>
      <c r="H41" s="11">
        <v>19.738</v>
      </c>
      <c r="I41" s="11">
        <v>37.646999999999998</v>
      </c>
      <c r="J41" s="49">
        <v>18.044</v>
      </c>
      <c r="K41" s="49">
        <v>2227.1950000000002</v>
      </c>
      <c r="L41" s="24">
        <f t="shared" si="20"/>
        <v>3.217761106195077E-3</v>
      </c>
      <c r="M41" s="25">
        <f t="shared" si="21"/>
        <v>1.4601286547152568E-2</v>
      </c>
      <c r="N41" s="24">
        <f t="shared" si="22"/>
        <v>1.7999999999999999E-2</v>
      </c>
      <c r="O41" s="6">
        <f t="shared" si="23"/>
        <v>0.12</v>
      </c>
      <c r="P41" s="23">
        <f t="shared" si="24"/>
        <v>5</v>
      </c>
      <c r="Q41" s="172">
        <f>ROUND((0.8*'Side MDB'!W41+0.2*'Side Pole'!N41),3)</f>
        <v>2.4E-2</v>
      </c>
      <c r="R41" s="173">
        <f t="shared" si="25"/>
        <v>0.16</v>
      </c>
      <c r="S41" s="23">
        <f t="shared" si="26"/>
        <v>5</v>
      </c>
      <c r="T41" s="172">
        <f>ROUND(((0.8*'Side MDB'!W41+0.2*'Side Pole'!N41)+(IF('Side MDB'!X41="N/A",(0.8*'Side MDB'!W41+0.2*'Side Pole'!N41),'Side MDB'!X41)))/2,3)</f>
        <v>1.2999999999999999E-2</v>
      </c>
      <c r="U41" s="173">
        <f t="shared" si="27"/>
        <v>0.09</v>
      </c>
      <c r="V41" s="23">
        <f t="shared" si="28"/>
        <v>5</v>
      </c>
      <c r="W41" s="15"/>
      <c r="X41" s="174"/>
      <c r="Y41" s="174"/>
      <c r="Z41" s="174"/>
      <c r="AA41" s="175"/>
      <c r="AB41" s="175"/>
      <c r="AC41" s="175"/>
      <c r="AD41" s="175"/>
      <c r="AE41" s="175"/>
      <c r="AF41" s="175"/>
      <c r="AG41" s="175"/>
      <c r="AH41" s="175"/>
      <c r="AI41" s="175"/>
      <c r="AJ41" s="175"/>
      <c r="AK41" s="175"/>
    </row>
    <row r="42" spans="1:37" ht="14.15" customHeight="1">
      <c r="A42" s="168">
        <v>11588</v>
      </c>
      <c r="B42" s="169" t="s">
        <v>334</v>
      </c>
      <c r="C42" s="177" t="str">
        <f>Rollover!A42</f>
        <v xml:space="preserve">Ford </v>
      </c>
      <c r="D42" s="177" t="str">
        <f>Rollover!B42</f>
        <v>F-250 Tremor Crew Cab PU/CC 4WD</v>
      </c>
      <c r="E42" s="71" t="s">
        <v>197</v>
      </c>
      <c r="F42" s="171">
        <f>Rollover!C42</f>
        <v>2021</v>
      </c>
      <c r="G42" s="48">
        <v>229.53800000000001</v>
      </c>
      <c r="H42" s="11">
        <v>19.738</v>
      </c>
      <c r="I42" s="11">
        <v>37.646999999999998</v>
      </c>
      <c r="J42" s="49">
        <v>18.044</v>
      </c>
      <c r="K42" s="49">
        <v>2227.1950000000002</v>
      </c>
      <c r="L42" s="24">
        <f t="shared" si="20"/>
        <v>3.217761106195077E-3</v>
      </c>
      <c r="M42" s="25">
        <f t="shared" si="21"/>
        <v>1.4601286547152568E-2</v>
      </c>
      <c r="N42" s="24">
        <f t="shared" si="22"/>
        <v>1.7999999999999999E-2</v>
      </c>
      <c r="O42" s="6">
        <f t="shared" si="23"/>
        <v>0.12</v>
      </c>
      <c r="P42" s="23">
        <f t="shared" si="24"/>
        <v>5</v>
      </c>
      <c r="Q42" s="172">
        <f>ROUND((0.8*'Side MDB'!W42+0.2*'Side Pole'!N42),3)</f>
        <v>2.4E-2</v>
      </c>
      <c r="R42" s="173">
        <f t="shared" si="25"/>
        <v>0.16</v>
      </c>
      <c r="S42" s="23">
        <f t="shared" si="26"/>
        <v>5</v>
      </c>
      <c r="T42" s="172">
        <f>ROUND(((0.8*'Side MDB'!W42+0.2*'Side Pole'!N42)+(IF('Side MDB'!X42="N/A",(0.8*'Side MDB'!W42+0.2*'Side Pole'!N42),'Side MDB'!X42)))/2,3)</f>
        <v>1.2999999999999999E-2</v>
      </c>
      <c r="U42" s="173">
        <f t="shared" si="27"/>
        <v>0.09</v>
      </c>
      <c r="V42" s="23">
        <f t="shared" si="28"/>
        <v>5</v>
      </c>
      <c r="W42" s="15"/>
      <c r="X42" s="174"/>
      <c r="Y42" s="174"/>
      <c r="Z42" s="174"/>
      <c r="AA42" s="175"/>
      <c r="AB42" s="175"/>
      <c r="AC42" s="175"/>
      <c r="AD42" s="175"/>
      <c r="AE42" s="175"/>
      <c r="AF42" s="175"/>
      <c r="AG42" s="175"/>
      <c r="AH42" s="175"/>
      <c r="AI42" s="175"/>
      <c r="AJ42" s="175"/>
      <c r="AK42" s="175"/>
    </row>
    <row r="43" spans="1:37" ht="14.15" customHeight="1">
      <c r="A43" s="178">
        <v>11290</v>
      </c>
      <c r="B43" s="169" t="s">
        <v>240</v>
      </c>
      <c r="C43" s="170" t="str">
        <f>Rollover!A43</f>
        <v xml:space="preserve">Ford </v>
      </c>
      <c r="D43" s="170" t="str">
        <f>Rollover!B43</f>
        <v>Transit Connect Wagon FWD</v>
      </c>
      <c r="E43" s="71" t="s">
        <v>92</v>
      </c>
      <c r="F43" s="171">
        <f>Rollover!C43</f>
        <v>2021</v>
      </c>
      <c r="G43" s="48">
        <v>182.506</v>
      </c>
      <c r="H43" s="11">
        <v>21.222000000000001</v>
      </c>
      <c r="I43" s="11">
        <v>36.950000000000003</v>
      </c>
      <c r="J43" s="49">
        <v>22.695</v>
      </c>
      <c r="K43" s="12">
        <v>3228.5889999999999</v>
      </c>
      <c r="L43" s="24">
        <f t="shared" si="20"/>
        <v>1.2043627234715223E-3</v>
      </c>
      <c r="M43" s="25">
        <f t="shared" si="21"/>
        <v>3.6592741054187881E-2</v>
      </c>
      <c r="N43" s="24">
        <f t="shared" si="22"/>
        <v>3.7999999999999999E-2</v>
      </c>
      <c r="O43" s="6">
        <f t="shared" si="23"/>
        <v>0.25</v>
      </c>
      <c r="P43" s="23">
        <f t="shared" si="24"/>
        <v>5</v>
      </c>
      <c r="Q43" s="172">
        <f>ROUND((0.8*'Side MDB'!W43+0.2*'Side Pole'!N43),3)</f>
        <v>6.2E-2</v>
      </c>
      <c r="R43" s="173">
        <f t="shared" si="25"/>
        <v>0.41</v>
      </c>
      <c r="S43" s="23">
        <f t="shared" si="26"/>
        <v>5</v>
      </c>
      <c r="T43" s="172">
        <f>ROUND(((0.8*'Side MDB'!W43+0.2*'Side Pole'!N43)+(IF('Side MDB'!X43="N/A",(0.8*'Side MDB'!W43+0.2*'Side Pole'!N43),'Side MDB'!X43)))/2,3)</f>
        <v>5.7000000000000002E-2</v>
      </c>
      <c r="U43" s="173">
        <f t="shared" si="27"/>
        <v>0.38</v>
      </c>
      <c r="V43" s="23">
        <f t="shared" si="28"/>
        <v>5</v>
      </c>
      <c r="W43" s="15"/>
      <c r="X43" s="174"/>
      <c r="Y43" s="174"/>
      <c r="Z43" s="174"/>
      <c r="AA43" s="175"/>
      <c r="AB43" s="175"/>
      <c r="AC43" s="175"/>
      <c r="AD43" s="175"/>
      <c r="AE43" s="175"/>
      <c r="AF43" s="175"/>
      <c r="AG43" s="175"/>
      <c r="AH43" s="175"/>
      <c r="AI43" s="175"/>
      <c r="AJ43" s="175"/>
      <c r="AK43" s="175"/>
    </row>
    <row r="44" spans="1:37" ht="14.15" customHeight="1">
      <c r="A44" s="168">
        <v>11290</v>
      </c>
      <c r="B44" s="169" t="s">
        <v>240</v>
      </c>
      <c r="C44" s="177" t="str">
        <f>Rollover!A44</f>
        <v xml:space="preserve">Ford </v>
      </c>
      <c r="D44" s="177" t="str">
        <f>Rollover!B44</f>
        <v>Transit Connect Van FWD</v>
      </c>
      <c r="E44" s="71" t="s">
        <v>92</v>
      </c>
      <c r="F44" s="171">
        <f>Rollover!C44</f>
        <v>2021</v>
      </c>
      <c r="G44" s="48">
        <v>182.506</v>
      </c>
      <c r="H44" s="11">
        <v>21.222000000000001</v>
      </c>
      <c r="I44" s="11">
        <v>36.950000000000003</v>
      </c>
      <c r="J44" s="49">
        <v>22.695</v>
      </c>
      <c r="K44" s="12">
        <v>3228.5889999999999</v>
      </c>
      <c r="L44" s="24">
        <f t="shared" si="20"/>
        <v>1.2043627234715223E-3</v>
      </c>
      <c r="M44" s="25">
        <f t="shared" si="21"/>
        <v>3.6592741054187881E-2</v>
      </c>
      <c r="N44" s="24">
        <f t="shared" si="22"/>
        <v>3.7999999999999999E-2</v>
      </c>
      <c r="O44" s="6">
        <f t="shared" si="23"/>
        <v>0.25</v>
      </c>
      <c r="P44" s="23">
        <f t="shared" si="24"/>
        <v>5</v>
      </c>
      <c r="Q44" s="172">
        <f>ROUND((0.8*'Side MDB'!W44+0.2*'Side Pole'!N44),3)</f>
        <v>6.2E-2</v>
      </c>
      <c r="R44" s="173">
        <f t="shared" si="25"/>
        <v>0.41</v>
      </c>
      <c r="S44" s="23">
        <f t="shared" si="26"/>
        <v>5</v>
      </c>
      <c r="T44" s="172">
        <f>ROUND(((0.8*'Side MDB'!W44+0.2*'Side Pole'!N44)+(IF('Side MDB'!X44="N/A",(0.8*'Side MDB'!W44+0.2*'Side Pole'!N44),'Side MDB'!X44)))/2,3)</f>
        <v>6.2E-2</v>
      </c>
      <c r="U44" s="173">
        <f t="shared" si="27"/>
        <v>0.41</v>
      </c>
      <c r="V44" s="23">
        <f t="shared" si="28"/>
        <v>5</v>
      </c>
      <c r="W44" s="15"/>
      <c r="X44" s="174"/>
      <c r="Y44" s="174"/>
      <c r="Z44" s="174"/>
      <c r="AA44" s="175"/>
      <c r="AB44" s="175"/>
      <c r="AC44" s="175"/>
      <c r="AD44" s="175"/>
      <c r="AE44" s="175"/>
      <c r="AF44" s="175"/>
      <c r="AG44" s="175"/>
      <c r="AH44" s="175"/>
      <c r="AI44" s="175"/>
      <c r="AJ44" s="175"/>
      <c r="AK44" s="175"/>
    </row>
    <row r="45" spans="1:37" ht="14.15" customHeight="1">
      <c r="A45" s="168">
        <v>11619</v>
      </c>
      <c r="B45" s="169" t="s">
        <v>343</v>
      </c>
      <c r="C45" s="170" t="str">
        <f>Rollover!A45</f>
        <v>Genesis</v>
      </c>
      <c r="D45" s="170" t="str">
        <f>Rollover!B45</f>
        <v>G80 4DR RWD</v>
      </c>
      <c r="E45" s="71" t="s">
        <v>205</v>
      </c>
      <c r="F45" s="171">
        <f>Rollover!C45</f>
        <v>2021</v>
      </c>
      <c r="G45" s="48">
        <v>197.982</v>
      </c>
      <c r="H45" s="11">
        <v>26.812999999999999</v>
      </c>
      <c r="I45" s="11">
        <v>33.567</v>
      </c>
      <c r="J45" s="49">
        <v>15.538</v>
      </c>
      <c r="K45" s="49">
        <v>3009.0509999999999</v>
      </c>
      <c r="L45" s="24">
        <f t="shared" si="11"/>
        <v>1.7245832719954314E-3</v>
      </c>
      <c r="M45" s="25">
        <f t="shared" si="12"/>
        <v>2.9974013841106501E-2</v>
      </c>
      <c r="N45" s="24">
        <f t="shared" si="13"/>
        <v>3.2000000000000001E-2</v>
      </c>
      <c r="O45" s="6">
        <f t="shared" si="14"/>
        <v>0.21</v>
      </c>
      <c r="P45" s="23">
        <f t="shared" si="15"/>
        <v>5</v>
      </c>
      <c r="Q45" s="172">
        <f>ROUND((0.8*'Side MDB'!W45+0.2*'Side Pole'!N45),3)</f>
        <v>3.7999999999999999E-2</v>
      </c>
      <c r="R45" s="173">
        <f t="shared" si="16"/>
        <v>0.25</v>
      </c>
      <c r="S45" s="23">
        <f t="shared" si="17"/>
        <v>5</v>
      </c>
      <c r="T45" s="172">
        <f>ROUND(((0.8*'Side MDB'!W45+0.2*'Side Pole'!N45)+(IF('Side MDB'!X45="N/A",(0.8*'Side MDB'!W45+0.2*'Side Pole'!N45),'Side MDB'!X45)))/2,3)</f>
        <v>2.1999999999999999E-2</v>
      </c>
      <c r="U45" s="173">
        <f t="shared" si="18"/>
        <v>0.15</v>
      </c>
      <c r="V45" s="23">
        <f t="shared" si="19"/>
        <v>5</v>
      </c>
      <c r="W45" s="15"/>
      <c r="X45" s="174"/>
      <c r="Y45" s="174"/>
      <c r="Z45" s="174"/>
      <c r="AA45" s="175"/>
      <c r="AB45" s="175"/>
      <c r="AC45" s="175"/>
      <c r="AD45" s="175"/>
      <c r="AE45" s="175"/>
      <c r="AF45" s="175"/>
      <c r="AG45" s="175"/>
      <c r="AH45" s="175"/>
      <c r="AI45" s="175"/>
      <c r="AJ45" s="175"/>
      <c r="AK45" s="175"/>
    </row>
    <row r="46" spans="1:37" ht="14.15" customHeight="1">
      <c r="A46" s="168">
        <v>11619</v>
      </c>
      <c r="B46" s="169" t="s">
        <v>343</v>
      </c>
      <c r="C46" s="170" t="str">
        <f>Rollover!A46</f>
        <v>Genesis</v>
      </c>
      <c r="D46" s="170" t="str">
        <f>Rollover!B46</f>
        <v>G80 4DR AWD</v>
      </c>
      <c r="E46" s="71" t="s">
        <v>205</v>
      </c>
      <c r="F46" s="171">
        <f>Rollover!C46</f>
        <v>2021</v>
      </c>
      <c r="G46" s="48">
        <v>197.982</v>
      </c>
      <c r="H46" s="11">
        <v>26.812999999999999</v>
      </c>
      <c r="I46" s="11">
        <v>33.567</v>
      </c>
      <c r="J46" s="49">
        <v>15.538</v>
      </c>
      <c r="K46" s="49">
        <v>3009.0509999999999</v>
      </c>
      <c r="L46" s="24">
        <f t="shared" si="11"/>
        <v>1.7245832719954314E-3</v>
      </c>
      <c r="M46" s="25">
        <f t="shared" si="12"/>
        <v>2.9974013841106501E-2</v>
      </c>
      <c r="N46" s="24">
        <f t="shared" si="13"/>
        <v>3.2000000000000001E-2</v>
      </c>
      <c r="O46" s="6">
        <f t="shared" si="14"/>
        <v>0.21</v>
      </c>
      <c r="P46" s="23">
        <f t="shared" si="15"/>
        <v>5</v>
      </c>
      <c r="Q46" s="172">
        <f>ROUND((0.8*'Side MDB'!W46+0.2*'Side Pole'!N46),3)</f>
        <v>3.7999999999999999E-2</v>
      </c>
      <c r="R46" s="173">
        <f t="shared" si="16"/>
        <v>0.25</v>
      </c>
      <c r="S46" s="23">
        <f t="shared" si="17"/>
        <v>5</v>
      </c>
      <c r="T46" s="172">
        <f>ROUND(((0.8*'Side MDB'!W46+0.2*'Side Pole'!N46)+(IF('Side MDB'!X46="N/A",(0.8*'Side MDB'!W46+0.2*'Side Pole'!N46),'Side MDB'!X46)))/2,3)</f>
        <v>2.1999999999999999E-2</v>
      </c>
      <c r="U46" s="173">
        <f t="shared" si="18"/>
        <v>0.15</v>
      </c>
      <c r="V46" s="23">
        <f t="shared" si="19"/>
        <v>5</v>
      </c>
      <c r="W46" s="15"/>
      <c r="X46" s="174"/>
      <c r="Y46" s="174"/>
      <c r="Z46" s="174"/>
      <c r="AA46" s="175"/>
      <c r="AB46" s="175"/>
      <c r="AC46" s="175"/>
      <c r="AD46" s="175"/>
      <c r="AE46" s="175"/>
      <c r="AF46" s="175"/>
      <c r="AG46" s="175"/>
      <c r="AH46" s="175"/>
      <c r="AI46" s="175"/>
      <c r="AJ46" s="175"/>
      <c r="AK46" s="175"/>
    </row>
    <row r="47" spans="1:37" ht="14.15" customHeight="1">
      <c r="A47" s="168">
        <v>11387</v>
      </c>
      <c r="B47" s="169" t="s">
        <v>288</v>
      </c>
      <c r="C47" s="170" t="str">
        <f>Rollover!A47</f>
        <v>Genesis</v>
      </c>
      <c r="D47" s="170" t="str">
        <f>Rollover!B47</f>
        <v>GV80 SUV RWD</v>
      </c>
      <c r="E47" s="71" t="s">
        <v>197</v>
      </c>
      <c r="F47" s="171">
        <f>Rollover!C47</f>
        <v>2021</v>
      </c>
      <c r="G47" s="48">
        <v>289.50299999999999</v>
      </c>
      <c r="H47" s="11">
        <v>19.376000000000001</v>
      </c>
      <c r="I47" s="11">
        <v>40.56</v>
      </c>
      <c r="J47" s="49">
        <v>22.169</v>
      </c>
      <c r="K47" s="12">
        <v>2845.2860000000001</v>
      </c>
      <c r="L47" s="24">
        <f t="shared" si="11"/>
        <v>7.9528752208258332E-3</v>
      </c>
      <c r="M47" s="25">
        <f t="shared" si="12"/>
        <v>2.5807817170646733E-2</v>
      </c>
      <c r="N47" s="24">
        <f t="shared" si="13"/>
        <v>3.4000000000000002E-2</v>
      </c>
      <c r="O47" s="6">
        <f t="shared" si="14"/>
        <v>0.23</v>
      </c>
      <c r="P47" s="23">
        <f t="shared" si="15"/>
        <v>5</v>
      </c>
      <c r="Q47" s="172">
        <f>ROUND((0.8*'Side MDB'!W47+0.2*'Side Pole'!N47),3)</f>
        <v>2.5000000000000001E-2</v>
      </c>
      <c r="R47" s="173">
        <f t="shared" si="16"/>
        <v>0.17</v>
      </c>
      <c r="S47" s="23">
        <f t="shared" si="17"/>
        <v>5</v>
      </c>
      <c r="T47" s="172">
        <f>ROUND(((0.8*'Side MDB'!W47+0.2*'Side Pole'!N47)+(IF('Side MDB'!X47="N/A",(0.8*'Side MDB'!W47+0.2*'Side Pole'!N47),'Side MDB'!X47)))/2,3)</f>
        <v>1.9E-2</v>
      </c>
      <c r="U47" s="173">
        <f t="shared" si="18"/>
        <v>0.13</v>
      </c>
      <c r="V47" s="23">
        <f t="shared" si="19"/>
        <v>5</v>
      </c>
      <c r="W47" s="15"/>
      <c r="X47" s="174"/>
      <c r="Y47" s="174"/>
      <c r="Z47" s="174"/>
      <c r="AA47" s="175"/>
      <c r="AB47" s="175"/>
      <c r="AC47" s="175"/>
      <c r="AD47" s="175"/>
      <c r="AE47" s="175"/>
      <c r="AF47" s="175"/>
      <c r="AG47" s="175"/>
      <c r="AH47" s="175"/>
      <c r="AI47" s="175"/>
      <c r="AJ47" s="175"/>
      <c r="AK47" s="175"/>
    </row>
    <row r="48" spans="1:37" ht="14.15" customHeight="1">
      <c r="A48" s="168">
        <v>11387</v>
      </c>
      <c r="B48" s="169" t="s">
        <v>288</v>
      </c>
      <c r="C48" s="177" t="str">
        <f>Rollover!A48</f>
        <v>Genesis</v>
      </c>
      <c r="D48" s="177" t="str">
        <f>Rollover!B48</f>
        <v>GV80 SUV AWD</v>
      </c>
      <c r="E48" s="71" t="s">
        <v>197</v>
      </c>
      <c r="F48" s="171">
        <f>Rollover!C48</f>
        <v>2021</v>
      </c>
      <c r="G48" s="48">
        <v>289.50299999999999</v>
      </c>
      <c r="H48" s="11">
        <v>19.376000000000001</v>
      </c>
      <c r="I48" s="11">
        <v>40.56</v>
      </c>
      <c r="J48" s="49">
        <v>22.169</v>
      </c>
      <c r="K48" s="12">
        <v>2845.2860000000001</v>
      </c>
      <c r="L48" s="24">
        <f t="shared" si="11"/>
        <v>7.9528752208258332E-3</v>
      </c>
      <c r="M48" s="25">
        <f t="shared" si="12"/>
        <v>2.5807817170646733E-2</v>
      </c>
      <c r="N48" s="24">
        <f t="shared" si="13"/>
        <v>3.4000000000000002E-2</v>
      </c>
      <c r="O48" s="6">
        <f t="shared" si="14"/>
        <v>0.23</v>
      </c>
      <c r="P48" s="23">
        <f t="shared" si="15"/>
        <v>5</v>
      </c>
      <c r="Q48" s="172">
        <f>ROUND((0.8*'Side MDB'!W48+0.2*'Side Pole'!N48),3)</f>
        <v>2.5000000000000001E-2</v>
      </c>
      <c r="R48" s="173">
        <f t="shared" si="16"/>
        <v>0.17</v>
      </c>
      <c r="S48" s="23">
        <f t="shared" si="17"/>
        <v>5</v>
      </c>
      <c r="T48" s="172">
        <f>ROUND(((0.8*'Side MDB'!W48+0.2*'Side Pole'!N48)+(IF('Side MDB'!X48="N/A",(0.8*'Side MDB'!W48+0.2*'Side Pole'!N48),'Side MDB'!X48)))/2,3)</f>
        <v>1.9E-2</v>
      </c>
      <c r="U48" s="173">
        <f t="shared" si="18"/>
        <v>0.13</v>
      </c>
      <c r="V48" s="23">
        <f t="shared" si="19"/>
        <v>5</v>
      </c>
      <c r="W48" s="15"/>
      <c r="X48" s="174"/>
      <c r="Y48" s="174"/>
      <c r="Z48" s="174"/>
      <c r="AA48" s="175"/>
      <c r="AB48" s="175"/>
      <c r="AC48" s="175"/>
      <c r="AD48" s="175"/>
      <c r="AE48" s="175"/>
      <c r="AF48" s="175"/>
      <c r="AG48" s="175"/>
      <c r="AH48" s="175"/>
      <c r="AI48" s="175"/>
      <c r="AJ48" s="175"/>
      <c r="AK48" s="175"/>
    </row>
    <row r="49" spans="1:37" ht="14.15" customHeight="1">
      <c r="A49" s="168">
        <v>11577</v>
      </c>
      <c r="B49" s="169" t="s">
        <v>319</v>
      </c>
      <c r="C49" s="170" t="str">
        <f>Rollover!A49</f>
        <v>Hyundai</v>
      </c>
      <c r="D49" s="170" t="str">
        <f>Rollover!B49</f>
        <v>Elantra 4DR FWD</v>
      </c>
      <c r="E49" s="71" t="s">
        <v>92</v>
      </c>
      <c r="F49" s="171">
        <f>Rollover!C49</f>
        <v>2021</v>
      </c>
      <c r="G49" s="48">
        <v>184.01900000000001</v>
      </c>
      <c r="H49" s="11">
        <v>29.512</v>
      </c>
      <c r="I49" s="11">
        <v>39.996000000000002</v>
      </c>
      <c r="J49" s="49">
        <v>25.216000000000001</v>
      </c>
      <c r="K49" s="49">
        <v>4243.7139999999999</v>
      </c>
      <c r="L49" s="24">
        <f t="shared" si="11"/>
        <v>1.2496718488060304E-3</v>
      </c>
      <c r="M49" s="25">
        <f t="shared" si="12"/>
        <v>8.9773074932060826E-2</v>
      </c>
      <c r="N49" s="24">
        <f t="shared" si="13"/>
        <v>9.0999999999999998E-2</v>
      </c>
      <c r="O49" s="6">
        <f t="shared" si="14"/>
        <v>0.61</v>
      </c>
      <c r="P49" s="23">
        <f t="shared" si="15"/>
        <v>5</v>
      </c>
      <c r="Q49" s="172">
        <f>ROUND((0.8*'Side MDB'!W49+0.2*'Side Pole'!N49),3)</f>
        <v>9.4E-2</v>
      </c>
      <c r="R49" s="173">
        <f t="shared" si="16"/>
        <v>0.63</v>
      </c>
      <c r="S49" s="23">
        <f t="shared" si="17"/>
        <v>5</v>
      </c>
      <c r="T49" s="172">
        <f>ROUND(((0.8*'Side MDB'!W49+0.2*'Side Pole'!N49)+(IF('Side MDB'!X49="N/A",(0.8*'Side MDB'!W49+0.2*'Side Pole'!N49),'Side MDB'!X49)))/2,3)</f>
        <v>5.8999999999999997E-2</v>
      </c>
      <c r="U49" s="173">
        <f t="shared" si="18"/>
        <v>0.39</v>
      </c>
      <c r="V49" s="23">
        <f t="shared" si="19"/>
        <v>5</v>
      </c>
      <c r="W49" s="15"/>
      <c r="X49" s="174"/>
      <c r="Y49" s="174"/>
      <c r="Z49" s="174"/>
      <c r="AA49" s="175"/>
      <c r="AB49" s="175"/>
      <c r="AC49" s="175"/>
      <c r="AD49" s="175"/>
      <c r="AE49" s="175"/>
      <c r="AF49" s="175"/>
      <c r="AG49" s="175"/>
      <c r="AH49" s="175"/>
      <c r="AI49" s="175"/>
      <c r="AJ49" s="175"/>
      <c r="AK49" s="175"/>
    </row>
    <row r="50" spans="1:37" ht="14.15" customHeight="1">
      <c r="A50" s="168">
        <v>11577</v>
      </c>
      <c r="B50" s="169" t="s">
        <v>319</v>
      </c>
      <c r="C50" s="177" t="str">
        <f>Rollover!A50</f>
        <v>Hyundai</v>
      </c>
      <c r="D50" s="177" t="str">
        <f>Rollover!B50</f>
        <v>Elantra Hybrid 4DR FWD</v>
      </c>
      <c r="E50" s="71" t="s">
        <v>92</v>
      </c>
      <c r="F50" s="171">
        <f>Rollover!C50</f>
        <v>2021</v>
      </c>
      <c r="G50" s="48">
        <v>184.01900000000001</v>
      </c>
      <c r="H50" s="11">
        <v>29.512</v>
      </c>
      <c r="I50" s="11">
        <v>39.996000000000002</v>
      </c>
      <c r="J50" s="49">
        <v>25.216000000000001</v>
      </c>
      <c r="K50" s="49">
        <v>4243.7139999999999</v>
      </c>
      <c r="L50" s="24">
        <f t="shared" si="11"/>
        <v>1.2496718488060304E-3</v>
      </c>
      <c r="M50" s="25">
        <f t="shared" si="12"/>
        <v>8.9773074932060826E-2</v>
      </c>
      <c r="N50" s="24">
        <f t="shared" si="13"/>
        <v>9.0999999999999998E-2</v>
      </c>
      <c r="O50" s="6">
        <f t="shared" si="14"/>
        <v>0.61</v>
      </c>
      <c r="P50" s="23">
        <f t="shared" si="15"/>
        <v>5</v>
      </c>
      <c r="Q50" s="172">
        <f>ROUND((0.8*'Side MDB'!W50+0.2*'Side Pole'!N50),3)</f>
        <v>9.4E-2</v>
      </c>
      <c r="R50" s="173">
        <f t="shared" si="16"/>
        <v>0.63</v>
      </c>
      <c r="S50" s="23">
        <f t="shared" si="17"/>
        <v>5</v>
      </c>
      <c r="T50" s="172">
        <f>ROUND(((0.8*'Side MDB'!W50+0.2*'Side Pole'!N50)+(IF('Side MDB'!X50="N/A",(0.8*'Side MDB'!W50+0.2*'Side Pole'!N50),'Side MDB'!X50)))/2,3)</f>
        <v>5.8999999999999997E-2</v>
      </c>
      <c r="U50" s="173">
        <f t="shared" si="18"/>
        <v>0.39</v>
      </c>
      <c r="V50" s="23">
        <f t="shared" si="19"/>
        <v>5</v>
      </c>
      <c r="W50" s="15"/>
      <c r="X50" s="174"/>
      <c r="Y50" s="174"/>
      <c r="Z50" s="174"/>
      <c r="AA50" s="175"/>
      <c r="AB50" s="175"/>
      <c r="AC50" s="175"/>
      <c r="AD50" s="175"/>
      <c r="AE50" s="175"/>
      <c r="AF50" s="175"/>
      <c r="AG50" s="175"/>
      <c r="AH50" s="175"/>
      <c r="AI50" s="175"/>
      <c r="AJ50" s="175"/>
      <c r="AK50" s="175"/>
    </row>
    <row r="51" spans="1:37" ht="14.15" customHeight="1">
      <c r="A51" s="168">
        <v>11577</v>
      </c>
      <c r="B51" s="169" t="s">
        <v>319</v>
      </c>
      <c r="C51" s="177" t="str">
        <f>Rollover!A51</f>
        <v>Hyundai</v>
      </c>
      <c r="D51" s="177" t="str">
        <f>Rollover!B51</f>
        <v>Elantra N 4DR FWD</v>
      </c>
      <c r="E51" s="71" t="s">
        <v>92</v>
      </c>
      <c r="F51" s="171">
        <f>Rollover!C51</f>
        <v>2021</v>
      </c>
      <c r="G51" s="48">
        <v>184.01900000000001</v>
      </c>
      <c r="H51" s="11">
        <v>29.512</v>
      </c>
      <c r="I51" s="11">
        <v>39.996000000000002</v>
      </c>
      <c r="J51" s="49">
        <v>25.216000000000001</v>
      </c>
      <c r="K51" s="49">
        <v>4243.7139999999999</v>
      </c>
      <c r="L51" s="24">
        <f t="shared" si="11"/>
        <v>1.2496718488060304E-3</v>
      </c>
      <c r="M51" s="25">
        <f t="shared" si="12"/>
        <v>8.9773074932060826E-2</v>
      </c>
      <c r="N51" s="24">
        <f t="shared" si="13"/>
        <v>9.0999999999999998E-2</v>
      </c>
      <c r="O51" s="6">
        <f t="shared" si="14"/>
        <v>0.61</v>
      </c>
      <c r="P51" s="23">
        <f t="shared" si="15"/>
        <v>5</v>
      </c>
      <c r="Q51" s="172">
        <f>ROUND((0.8*'Side MDB'!W51+0.2*'Side Pole'!N51),3)</f>
        <v>9.4E-2</v>
      </c>
      <c r="R51" s="173">
        <f t="shared" si="16"/>
        <v>0.63</v>
      </c>
      <c r="S51" s="23">
        <f t="shared" si="17"/>
        <v>5</v>
      </c>
      <c r="T51" s="172">
        <f>ROUND(((0.8*'Side MDB'!W51+0.2*'Side Pole'!N51)+(IF('Side MDB'!X51="N/A",(0.8*'Side MDB'!W51+0.2*'Side Pole'!N51),'Side MDB'!X51)))/2,3)</f>
        <v>5.8999999999999997E-2</v>
      </c>
      <c r="U51" s="173">
        <f t="shared" si="18"/>
        <v>0.39</v>
      </c>
      <c r="V51" s="23">
        <f t="shared" si="19"/>
        <v>5</v>
      </c>
      <c r="W51" s="15"/>
      <c r="X51" s="174"/>
      <c r="Y51" s="174"/>
      <c r="Z51" s="174"/>
      <c r="AA51" s="175"/>
      <c r="AB51" s="175"/>
      <c r="AC51" s="175"/>
      <c r="AD51" s="175"/>
      <c r="AE51" s="175"/>
      <c r="AF51" s="175"/>
      <c r="AG51" s="175"/>
      <c r="AH51" s="175"/>
      <c r="AI51" s="175"/>
      <c r="AJ51" s="175"/>
      <c r="AK51" s="175"/>
    </row>
    <row r="52" spans="1:37" ht="14.15" customHeight="1">
      <c r="A52" s="168">
        <v>11592</v>
      </c>
      <c r="B52" s="169" t="s">
        <v>336</v>
      </c>
      <c r="C52" s="170" t="str">
        <f>Rollover!A52</f>
        <v>Hyundai</v>
      </c>
      <c r="D52" s="170" t="str">
        <f>Rollover!B52</f>
        <v>Santa Fe SUV FWD</v>
      </c>
      <c r="E52" s="71" t="s">
        <v>92</v>
      </c>
      <c r="F52" s="171">
        <f>Rollover!C52</f>
        <v>2021</v>
      </c>
      <c r="G52" s="48">
        <v>376.33</v>
      </c>
      <c r="H52" s="11">
        <v>23.190999999999999</v>
      </c>
      <c r="I52" s="11">
        <v>44.424999999999997</v>
      </c>
      <c r="J52" s="49">
        <v>22.3</v>
      </c>
      <c r="K52" s="49">
        <v>2561.86</v>
      </c>
      <c r="L52" s="24">
        <f t="shared" si="11"/>
        <v>1.986231267805609E-2</v>
      </c>
      <c r="M52" s="25">
        <f t="shared" si="12"/>
        <v>1.9891873836305207E-2</v>
      </c>
      <c r="N52" s="24">
        <f t="shared" si="13"/>
        <v>3.9E-2</v>
      </c>
      <c r="O52" s="6">
        <f t="shared" si="14"/>
        <v>0.26</v>
      </c>
      <c r="P52" s="23">
        <f t="shared" si="15"/>
        <v>5</v>
      </c>
      <c r="Q52" s="172">
        <f>ROUND((0.8*'Side MDB'!W52+0.2*'Side Pole'!N52),3)</f>
        <v>6.3E-2</v>
      </c>
      <c r="R52" s="173">
        <f t="shared" si="16"/>
        <v>0.42</v>
      </c>
      <c r="S52" s="23">
        <f t="shared" si="17"/>
        <v>5</v>
      </c>
      <c r="T52" s="172">
        <f>ROUND(((0.8*'Side MDB'!W52+0.2*'Side Pole'!N52)+(IF('Side MDB'!X52="N/A",(0.8*'Side MDB'!W52+0.2*'Side Pole'!N52),'Side MDB'!X52)))/2,3)</f>
        <v>5.0999999999999997E-2</v>
      </c>
      <c r="U52" s="173">
        <f t="shared" si="18"/>
        <v>0.34</v>
      </c>
      <c r="V52" s="23">
        <f t="shared" si="19"/>
        <v>5</v>
      </c>
      <c r="W52" s="15"/>
      <c r="X52" s="174"/>
      <c r="Y52" s="174"/>
      <c r="Z52" s="174"/>
      <c r="AA52" s="175"/>
      <c r="AB52" s="175"/>
      <c r="AC52" s="175"/>
      <c r="AD52" s="175"/>
      <c r="AE52" s="175"/>
      <c r="AF52" s="175"/>
      <c r="AG52" s="175"/>
      <c r="AH52" s="175"/>
      <c r="AI52" s="175"/>
      <c r="AJ52" s="175"/>
      <c r="AK52" s="175"/>
    </row>
    <row r="53" spans="1:37" ht="14.15" customHeight="1">
      <c r="A53" s="168">
        <v>11592</v>
      </c>
      <c r="B53" s="169" t="s">
        <v>336</v>
      </c>
      <c r="C53" s="170" t="str">
        <f>Rollover!A53</f>
        <v>Hyundai</v>
      </c>
      <c r="D53" s="170" t="str">
        <f>Rollover!B53</f>
        <v>Santa Fe SUV AWD</v>
      </c>
      <c r="E53" s="71" t="s">
        <v>92</v>
      </c>
      <c r="F53" s="171">
        <f>Rollover!C53</f>
        <v>2021</v>
      </c>
      <c r="G53" s="48">
        <v>376.33</v>
      </c>
      <c r="H53" s="11">
        <v>23.190999999999999</v>
      </c>
      <c r="I53" s="11">
        <v>44.424999999999997</v>
      </c>
      <c r="J53" s="49">
        <v>22.3</v>
      </c>
      <c r="K53" s="49">
        <v>2561.86</v>
      </c>
      <c r="L53" s="24">
        <f t="shared" si="11"/>
        <v>1.986231267805609E-2</v>
      </c>
      <c r="M53" s="25">
        <f t="shared" si="12"/>
        <v>1.9891873836305207E-2</v>
      </c>
      <c r="N53" s="24">
        <f t="shared" si="13"/>
        <v>3.9E-2</v>
      </c>
      <c r="O53" s="6">
        <f t="shared" si="14"/>
        <v>0.26</v>
      </c>
      <c r="P53" s="23">
        <f t="shared" si="15"/>
        <v>5</v>
      </c>
      <c r="Q53" s="172">
        <f>ROUND((0.8*'Side MDB'!W53+0.2*'Side Pole'!N53),3)</f>
        <v>6.3E-2</v>
      </c>
      <c r="R53" s="173">
        <f t="shared" si="16"/>
        <v>0.42</v>
      </c>
      <c r="S53" s="23">
        <f t="shared" si="17"/>
        <v>5</v>
      </c>
      <c r="T53" s="172">
        <f>ROUND(((0.8*'Side MDB'!W53+0.2*'Side Pole'!N53)+(IF('Side MDB'!X53="N/A",(0.8*'Side MDB'!W53+0.2*'Side Pole'!N53),'Side MDB'!X53)))/2,3)</f>
        <v>5.0999999999999997E-2</v>
      </c>
      <c r="U53" s="173">
        <f t="shared" si="18"/>
        <v>0.34</v>
      </c>
      <c r="V53" s="23">
        <f t="shared" si="19"/>
        <v>5</v>
      </c>
      <c r="W53" s="15"/>
      <c r="X53" s="174"/>
      <c r="Y53" s="174"/>
      <c r="Z53" s="174"/>
      <c r="AA53" s="175"/>
      <c r="AB53" s="175"/>
      <c r="AC53" s="175"/>
      <c r="AD53" s="175"/>
      <c r="AE53" s="175"/>
      <c r="AF53" s="175"/>
      <c r="AG53" s="175"/>
      <c r="AH53" s="175"/>
      <c r="AI53" s="175"/>
      <c r="AJ53" s="175"/>
      <c r="AK53" s="175"/>
    </row>
    <row r="54" spans="1:37" ht="14.15" customHeight="1">
      <c r="A54" s="168">
        <v>11592</v>
      </c>
      <c r="B54" s="169" t="s">
        <v>336</v>
      </c>
      <c r="C54" s="170" t="str">
        <f>Rollover!A54</f>
        <v>Hyundai</v>
      </c>
      <c r="D54" s="170" t="str">
        <f>Rollover!B54</f>
        <v>Santa Fe Hybrid SUV FWD</v>
      </c>
      <c r="E54" s="71" t="s">
        <v>92</v>
      </c>
      <c r="F54" s="171">
        <f>Rollover!C54</f>
        <v>2021</v>
      </c>
      <c r="G54" s="48">
        <v>376.33</v>
      </c>
      <c r="H54" s="11">
        <v>23.190999999999999</v>
      </c>
      <c r="I54" s="11">
        <v>44.424999999999997</v>
      </c>
      <c r="J54" s="49">
        <v>22.3</v>
      </c>
      <c r="K54" s="49">
        <v>2561.86</v>
      </c>
      <c r="L54" s="24">
        <f t="shared" si="11"/>
        <v>1.986231267805609E-2</v>
      </c>
      <c r="M54" s="25">
        <f t="shared" si="12"/>
        <v>1.9891873836305207E-2</v>
      </c>
      <c r="N54" s="24">
        <f t="shared" si="13"/>
        <v>3.9E-2</v>
      </c>
      <c r="O54" s="6">
        <f t="shared" si="14"/>
        <v>0.26</v>
      </c>
      <c r="P54" s="23">
        <f t="shared" si="15"/>
        <v>5</v>
      </c>
      <c r="Q54" s="172">
        <f>ROUND((0.8*'Side MDB'!W54+0.2*'Side Pole'!N54),3)</f>
        <v>6.3E-2</v>
      </c>
      <c r="R54" s="173">
        <f t="shared" si="16"/>
        <v>0.42</v>
      </c>
      <c r="S54" s="23">
        <f t="shared" si="17"/>
        <v>5</v>
      </c>
      <c r="T54" s="172">
        <f>ROUND(((0.8*'Side MDB'!W54+0.2*'Side Pole'!N54)+(IF('Side MDB'!X54="N/A",(0.8*'Side MDB'!W54+0.2*'Side Pole'!N54),'Side MDB'!X54)))/2,3)</f>
        <v>5.0999999999999997E-2</v>
      </c>
      <c r="U54" s="173">
        <f t="shared" si="18"/>
        <v>0.34</v>
      </c>
      <c r="V54" s="23">
        <f t="shared" si="19"/>
        <v>5</v>
      </c>
      <c r="W54" s="15"/>
      <c r="X54" s="174"/>
      <c r="Y54" s="174"/>
      <c r="Z54" s="174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</row>
    <row r="55" spans="1:37" ht="14.15" customHeight="1">
      <c r="A55" s="168">
        <v>11592</v>
      </c>
      <c r="B55" s="169" t="s">
        <v>336</v>
      </c>
      <c r="C55" s="170" t="str">
        <f>Rollover!A55</f>
        <v>Hyundai</v>
      </c>
      <c r="D55" s="170" t="str">
        <f>Rollover!B55</f>
        <v>Santa Fe Hybrid SUV AWD</v>
      </c>
      <c r="E55" s="71" t="s">
        <v>92</v>
      </c>
      <c r="F55" s="171">
        <f>Rollover!C55</f>
        <v>2021</v>
      </c>
      <c r="G55" s="48">
        <v>376.33</v>
      </c>
      <c r="H55" s="11">
        <v>23.190999999999999</v>
      </c>
      <c r="I55" s="11">
        <v>44.424999999999997</v>
      </c>
      <c r="J55" s="49">
        <v>22.3</v>
      </c>
      <c r="K55" s="49">
        <v>2561.86</v>
      </c>
      <c r="L55" s="24">
        <f t="shared" si="11"/>
        <v>1.986231267805609E-2</v>
      </c>
      <c r="M55" s="25">
        <f t="shared" si="12"/>
        <v>1.9891873836305207E-2</v>
      </c>
      <c r="N55" s="24">
        <f t="shared" si="13"/>
        <v>3.9E-2</v>
      </c>
      <c r="O55" s="6">
        <f t="shared" si="14"/>
        <v>0.26</v>
      </c>
      <c r="P55" s="23">
        <f t="shared" si="15"/>
        <v>5</v>
      </c>
      <c r="Q55" s="172">
        <f>ROUND((0.8*'Side MDB'!W55+0.2*'Side Pole'!N55),3)</f>
        <v>6.3E-2</v>
      </c>
      <c r="R55" s="173">
        <f t="shared" si="16"/>
        <v>0.42</v>
      </c>
      <c r="S55" s="23">
        <f t="shared" si="17"/>
        <v>5</v>
      </c>
      <c r="T55" s="172">
        <f>ROUND(((0.8*'Side MDB'!W55+0.2*'Side Pole'!N55)+(IF('Side MDB'!X55="N/A",(0.8*'Side MDB'!W55+0.2*'Side Pole'!N55),'Side MDB'!X55)))/2,3)</f>
        <v>5.0999999999999997E-2</v>
      </c>
      <c r="U55" s="173">
        <f t="shared" si="18"/>
        <v>0.34</v>
      </c>
      <c r="V55" s="23">
        <f t="shared" si="19"/>
        <v>5</v>
      </c>
      <c r="W55" s="15"/>
      <c r="X55" s="174"/>
      <c r="Y55" s="174"/>
      <c r="Z55" s="174"/>
      <c r="AA55" s="175"/>
      <c r="AB55" s="175"/>
      <c r="AC55" s="175"/>
      <c r="AD55" s="175"/>
      <c r="AE55" s="175"/>
      <c r="AF55" s="175"/>
      <c r="AG55" s="175"/>
      <c r="AH55" s="175"/>
      <c r="AI55" s="175"/>
      <c r="AJ55" s="175"/>
      <c r="AK55" s="175"/>
    </row>
    <row r="56" spans="1:37" ht="14.15" customHeight="1">
      <c r="A56" s="168">
        <v>11595</v>
      </c>
      <c r="B56" s="169" t="s">
        <v>341</v>
      </c>
      <c r="C56" s="170" t="str">
        <f>Rollover!A56</f>
        <v>Infiniti</v>
      </c>
      <c r="D56" s="170" t="str">
        <f>Rollover!B56</f>
        <v>QX50 SUV FWD</v>
      </c>
      <c r="E56" s="71" t="s">
        <v>92</v>
      </c>
      <c r="F56" s="171">
        <f>Rollover!C56</f>
        <v>2021</v>
      </c>
      <c r="G56" s="48">
        <v>332.63799999999998</v>
      </c>
      <c r="H56" s="11">
        <v>23.75</v>
      </c>
      <c r="I56" s="11">
        <v>39.076000000000001</v>
      </c>
      <c r="J56" s="49">
        <v>22.841000000000001</v>
      </c>
      <c r="K56" s="12">
        <v>1509.74</v>
      </c>
      <c r="L56" s="24">
        <f t="shared" si="11"/>
        <v>1.3095163864619197E-2</v>
      </c>
      <c r="M56" s="25">
        <f t="shared" si="12"/>
        <v>7.4924081540400202E-3</v>
      </c>
      <c r="N56" s="24">
        <f t="shared" si="13"/>
        <v>0.02</v>
      </c>
      <c r="O56" s="6">
        <f t="shared" si="14"/>
        <v>0.13</v>
      </c>
      <c r="P56" s="23">
        <f t="shared" si="15"/>
        <v>5</v>
      </c>
      <c r="Q56" s="172">
        <f>ROUND((0.8*'Side MDB'!W56+0.2*'Side Pole'!N56),3)</f>
        <v>4.8000000000000001E-2</v>
      </c>
      <c r="R56" s="173">
        <f t="shared" si="16"/>
        <v>0.32</v>
      </c>
      <c r="S56" s="23">
        <f t="shared" si="17"/>
        <v>5</v>
      </c>
      <c r="T56" s="172">
        <f>ROUND(((0.8*'Side MDB'!W56+0.2*'Side Pole'!N56)+(IF('Side MDB'!X56="N/A",(0.8*'Side MDB'!W56+0.2*'Side Pole'!N56),'Side MDB'!X56)))/2,3)</f>
        <v>2.7E-2</v>
      </c>
      <c r="U56" s="173">
        <f t="shared" si="18"/>
        <v>0.18</v>
      </c>
      <c r="V56" s="23">
        <f t="shared" si="19"/>
        <v>5</v>
      </c>
      <c r="W56" s="15"/>
      <c r="X56" s="174"/>
      <c r="Y56" s="174"/>
      <c r="Z56" s="174"/>
      <c r="AA56" s="175"/>
      <c r="AB56" s="175"/>
      <c r="AC56" s="175"/>
      <c r="AD56" s="175"/>
      <c r="AE56" s="175"/>
      <c r="AF56" s="175"/>
      <c r="AG56" s="175"/>
      <c r="AH56" s="175"/>
      <c r="AI56" s="175"/>
      <c r="AJ56" s="175"/>
      <c r="AK56" s="175"/>
    </row>
    <row r="57" spans="1:37" ht="14.15" customHeight="1">
      <c r="A57" s="168">
        <v>11595</v>
      </c>
      <c r="B57" s="169" t="s">
        <v>341</v>
      </c>
      <c r="C57" s="177" t="str">
        <f>Rollover!A57</f>
        <v>Infiniti</v>
      </c>
      <c r="D57" s="177" t="str">
        <f>Rollover!B57</f>
        <v>QX50 SUV AWD</v>
      </c>
      <c r="E57" s="71" t="s">
        <v>92</v>
      </c>
      <c r="F57" s="171">
        <f>Rollover!C57</f>
        <v>2021</v>
      </c>
      <c r="G57" s="48">
        <v>332.63799999999998</v>
      </c>
      <c r="H57" s="11">
        <v>23.75</v>
      </c>
      <c r="I57" s="11">
        <v>39.076000000000001</v>
      </c>
      <c r="J57" s="49">
        <v>22.841000000000001</v>
      </c>
      <c r="K57" s="12">
        <v>1509.74</v>
      </c>
      <c r="L57" s="24">
        <f t="shared" si="11"/>
        <v>1.3095163864619197E-2</v>
      </c>
      <c r="M57" s="25">
        <f t="shared" si="12"/>
        <v>7.4924081540400202E-3</v>
      </c>
      <c r="N57" s="24">
        <f t="shared" si="13"/>
        <v>0.02</v>
      </c>
      <c r="O57" s="6">
        <f t="shared" si="14"/>
        <v>0.13</v>
      </c>
      <c r="P57" s="23">
        <f t="shared" si="15"/>
        <v>5</v>
      </c>
      <c r="Q57" s="172">
        <f>ROUND((0.8*'Side MDB'!W57+0.2*'Side Pole'!N57),3)</f>
        <v>4.8000000000000001E-2</v>
      </c>
      <c r="R57" s="173">
        <f t="shared" si="16"/>
        <v>0.32</v>
      </c>
      <c r="S57" s="23">
        <f t="shared" si="17"/>
        <v>5</v>
      </c>
      <c r="T57" s="172">
        <f>ROUND(((0.8*'Side MDB'!W57+0.2*'Side Pole'!N57)+(IF('Side MDB'!X57="N/A",(0.8*'Side MDB'!W57+0.2*'Side Pole'!N57),'Side MDB'!X57)))/2,3)</f>
        <v>2.7E-2</v>
      </c>
      <c r="U57" s="173">
        <f t="shared" si="18"/>
        <v>0.18</v>
      </c>
      <c r="V57" s="23">
        <f t="shared" si="19"/>
        <v>5</v>
      </c>
      <c r="W57" s="15"/>
      <c r="X57" s="174"/>
      <c r="Y57" s="174"/>
      <c r="Z57" s="174"/>
      <c r="AA57" s="175"/>
      <c r="AB57" s="175"/>
      <c r="AC57" s="175"/>
      <c r="AD57" s="175"/>
      <c r="AE57" s="175"/>
      <c r="AF57" s="175"/>
      <c r="AG57" s="175"/>
      <c r="AH57" s="175"/>
      <c r="AI57" s="175"/>
      <c r="AJ57" s="175"/>
      <c r="AK57" s="175"/>
    </row>
    <row r="58" spans="1:37" ht="14.15" customHeight="1">
      <c r="A58" s="168">
        <v>11269</v>
      </c>
      <c r="B58" s="169" t="s">
        <v>231</v>
      </c>
      <c r="C58" s="170" t="str">
        <f>Rollover!A58</f>
        <v>Kia</v>
      </c>
      <c r="D58" s="170" t="str">
        <f>Rollover!B58</f>
        <v>K5 4DR FWD</v>
      </c>
      <c r="E58" s="71" t="s">
        <v>92</v>
      </c>
      <c r="F58" s="171">
        <f>Rollover!C58</f>
        <v>2021</v>
      </c>
      <c r="G58" s="48">
        <v>296.85399999999998</v>
      </c>
      <c r="H58" s="11">
        <v>23.672999999999998</v>
      </c>
      <c r="I58" s="11">
        <v>31.783999999999999</v>
      </c>
      <c r="J58" s="49">
        <v>15.914</v>
      </c>
      <c r="K58" s="49">
        <v>2621.0100000000002</v>
      </c>
      <c r="L58" s="24">
        <f t="shared" si="11"/>
        <v>8.7226614174344165E-3</v>
      </c>
      <c r="M58" s="25">
        <f t="shared" si="12"/>
        <v>2.1005317314864116E-2</v>
      </c>
      <c r="N58" s="24">
        <f t="shared" si="13"/>
        <v>0.03</v>
      </c>
      <c r="O58" s="6">
        <f t="shared" si="14"/>
        <v>0.2</v>
      </c>
      <c r="P58" s="23">
        <f t="shared" si="15"/>
        <v>5</v>
      </c>
      <c r="Q58" s="172">
        <f>ROUND((0.8*'Side MDB'!W58+0.2*'Side Pole'!N58),3)</f>
        <v>5.6000000000000001E-2</v>
      </c>
      <c r="R58" s="173">
        <f t="shared" si="16"/>
        <v>0.37</v>
      </c>
      <c r="S58" s="23">
        <f t="shared" si="17"/>
        <v>5</v>
      </c>
      <c r="T58" s="172">
        <f>ROUND(((0.8*'Side MDB'!W58+0.2*'Side Pole'!N58)+(IF('Side MDB'!X58="N/A",(0.8*'Side MDB'!W58+0.2*'Side Pole'!N58),'Side MDB'!X58)))/2,3)</f>
        <v>4.3999999999999997E-2</v>
      </c>
      <c r="U58" s="173">
        <f t="shared" si="18"/>
        <v>0.28999999999999998</v>
      </c>
      <c r="V58" s="23">
        <f t="shared" si="19"/>
        <v>5</v>
      </c>
      <c r="W58" s="15"/>
      <c r="X58" s="174"/>
      <c r="Y58" s="174"/>
      <c r="Z58" s="174"/>
      <c r="AA58" s="175"/>
      <c r="AB58" s="175"/>
      <c r="AC58" s="175"/>
      <c r="AD58" s="175"/>
      <c r="AE58" s="175"/>
      <c r="AF58" s="175"/>
      <c r="AG58" s="175"/>
      <c r="AH58" s="175"/>
      <c r="AI58" s="175"/>
      <c r="AJ58" s="175"/>
      <c r="AK58" s="175"/>
    </row>
    <row r="59" spans="1:37" ht="14.15" customHeight="1">
      <c r="A59" s="178">
        <v>11078</v>
      </c>
      <c r="B59" s="169" t="s">
        <v>91</v>
      </c>
      <c r="C59" s="170" t="str">
        <f>Rollover!A59</f>
        <v>Kia</v>
      </c>
      <c r="D59" s="170" t="str">
        <f>Rollover!B59</f>
        <v>Seltos SUV FWD</v>
      </c>
      <c r="E59" s="71" t="s">
        <v>92</v>
      </c>
      <c r="F59" s="171">
        <f>Rollover!C59</f>
        <v>2021</v>
      </c>
      <c r="G59" s="48">
        <v>225.005</v>
      </c>
      <c r="H59" s="11">
        <v>21.611000000000001</v>
      </c>
      <c r="I59" s="11">
        <v>32.741999999999997</v>
      </c>
      <c r="J59" s="49">
        <v>13.589</v>
      </c>
      <c r="K59" s="12">
        <v>1927.626</v>
      </c>
      <c r="L59" s="24">
        <f t="shared" si="11"/>
        <v>2.964530963824544E-3</v>
      </c>
      <c r="M59" s="25">
        <f t="shared" si="12"/>
        <v>1.1057452974636553E-2</v>
      </c>
      <c r="N59" s="24">
        <f t="shared" si="13"/>
        <v>1.4E-2</v>
      </c>
      <c r="O59" s="6">
        <f t="shared" si="14"/>
        <v>0.09</v>
      </c>
      <c r="P59" s="23">
        <f t="shared" si="15"/>
        <v>5</v>
      </c>
      <c r="Q59" s="172">
        <f>ROUND((0.8*'Side MDB'!W59+0.2*'Side Pole'!N59),3)</f>
        <v>6.8000000000000005E-2</v>
      </c>
      <c r="R59" s="173">
        <f t="shared" si="16"/>
        <v>0.45</v>
      </c>
      <c r="S59" s="23">
        <f t="shared" si="17"/>
        <v>5</v>
      </c>
      <c r="T59" s="172">
        <f>ROUND(((0.8*'Side MDB'!W59+0.2*'Side Pole'!N59)+(IF('Side MDB'!X59="N/A",(0.8*'Side MDB'!W59+0.2*'Side Pole'!N59),'Side MDB'!X59)))/2,3)</f>
        <v>5.6000000000000001E-2</v>
      </c>
      <c r="U59" s="173">
        <f t="shared" si="18"/>
        <v>0.37</v>
      </c>
      <c r="V59" s="23">
        <f t="shared" si="19"/>
        <v>5</v>
      </c>
      <c r="W59" s="15"/>
      <c r="X59" s="174"/>
      <c r="Y59" s="174"/>
      <c r="Z59" s="174"/>
      <c r="AA59" s="175"/>
      <c r="AB59" s="175"/>
      <c r="AC59" s="175"/>
      <c r="AD59" s="175"/>
      <c r="AE59" s="175"/>
      <c r="AF59" s="175"/>
      <c r="AG59" s="175"/>
      <c r="AH59" s="175"/>
      <c r="AI59" s="175"/>
      <c r="AJ59" s="175"/>
      <c r="AK59" s="175"/>
    </row>
    <row r="60" spans="1:37" ht="14.15" customHeight="1">
      <c r="A60" s="168">
        <v>11078</v>
      </c>
      <c r="B60" s="169" t="s">
        <v>91</v>
      </c>
      <c r="C60" s="170" t="str">
        <f>Rollover!A60</f>
        <v>Kia</v>
      </c>
      <c r="D60" s="170" t="str">
        <f>Rollover!B60</f>
        <v>Seltos SUV AWD</v>
      </c>
      <c r="E60" s="71" t="s">
        <v>92</v>
      </c>
      <c r="F60" s="171">
        <f>Rollover!C60</f>
        <v>2021</v>
      </c>
      <c r="G60" s="48">
        <v>225.005</v>
      </c>
      <c r="H60" s="11">
        <v>21.611000000000001</v>
      </c>
      <c r="I60" s="11">
        <v>32.741999999999997</v>
      </c>
      <c r="J60" s="49">
        <v>13.589</v>
      </c>
      <c r="K60" s="12">
        <v>1927.626</v>
      </c>
      <c r="L60" s="24">
        <f t="shared" si="11"/>
        <v>2.964530963824544E-3</v>
      </c>
      <c r="M60" s="25">
        <f t="shared" si="12"/>
        <v>1.1057452974636553E-2</v>
      </c>
      <c r="N60" s="24">
        <f t="shared" si="13"/>
        <v>1.4E-2</v>
      </c>
      <c r="O60" s="6">
        <f t="shared" si="14"/>
        <v>0.09</v>
      </c>
      <c r="P60" s="23">
        <f t="shared" si="15"/>
        <v>5</v>
      </c>
      <c r="Q60" s="172">
        <f>ROUND((0.8*'Side MDB'!W60+0.2*'Side Pole'!N60),3)</f>
        <v>6.8000000000000005E-2</v>
      </c>
      <c r="R60" s="173">
        <f t="shared" si="16"/>
        <v>0.45</v>
      </c>
      <c r="S60" s="23">
        <f t="shared" si="17"/>
        <v>5</v>
      </c>
      <c r="T60" s="172">
        <f>ROUND(((0.8*'Side MDB'!W60+0.2*'Side Pole'!N60)+(IF('Side MDB'!X60="N/A",(0.8*'Side MDB'!W60+0.2*'Side Pole'!N60),'Side MDB'!X60)))/2,3)</f>
        <v>5.6000000000000001E-2</v>
      </c>
      <c r="U60" s="173">
        <f t="shared" si="18"/>
        <v>0.37</v>
      </c>
      <c r="V60" s="23">
        <f t="shared" si="19"/>
        <v>5</v>
      </c>
      <c r="W60" s="15"/>
      <c r="X60" s="174"/>
      <c r="Y60" s="174"/>
      <c r="Z60" s="174"/>
      <c r="AA60" s="175"/>
      <c r="AB60" s="175"/>
      <c r="AC60" s="175"/>
      <c r="AD60" s="175"/>
      <c r="AE60" s="175"/>
      <c r="AF60" s="175"/>
      <c r="AG60" s="175"/>
      <c r="AH60" s="175"/>
      <c r="AI60" s="175"/>
      <c r="AJ60" s="175"/>
      <c r="AK60" s="175"/>
    </row>
    <row r="61" spans="1:37" ht="14.15" customHeight="1">
      <c r="A61" s="178">
        <v>11582</v>
      </c>
      <c r="B61" s="179" t="s">
        <v>323</v>
      </c>
      <c r="C61" s="170" t="str">
        <f>Rollover!A61</f>
        <v>Kia</v>
      </c>
      <c r="D61" s="170" t="str">
        <f>Rollover!B61</f>
        <v>Sorento SUV FWD</v>
      </c>
      <c r="E61" s="71" t="s">
        <v>92</v>
      </c>
      <c r="F61" s="171">
        <f>Rollover!C61</f>
        <v>2021</v>
      </c>
      <c r="G61" s="48">
        <v>279.56799999999998</v>
      </c>
      <c r="H61" s="11">
        <v>23.719000000000001</v>
      </c>
      <c r="I61" s="11">
        <v>31.632000000000001</v>
      </c>
      <c r="J61" s="49">
        <v>22.707999999999998</v>
      </c>
      <c r="K61" s="12">
        <v>2575.1619999999998</v>
      </c>
      <c r="L61" s="24">
        <f>NORMDIST(LN(G61),7.45231,0.73998,1)</f>
        <v>6.9805710753225378E-3</v>
      </c>
      <c r="M61" s="25">
        <f>1/(1+EXP(6.3055-0.00094*K61))</f>
        <v>2.0137120896795081E-2</v>
      </c>
      <c r="N61" s="24">
        <f>ROUND(1-(1-L61)*(1-M61),3)</f>
        <v>2.7E-2</v>
      </c>
      <c r="O61" s="6">
        <f>ROUND(N61/0.15,2)</f>
        <v>0.18</v>
      </c>
      <c r="P61" s="23">
        <f>IF(O61&lt;0.67,5,IF(O61&lt;1,4,IF(O61&lt;1.33,3,IF(O61&lt;2.67,2,1))))</f>
        <v>5</v>
      </c>
      <c r="Q61" s="172">
        <f>ROUND((0.8*'Side MDB'!W61+0.2*'Side Pole'!N61),3)</f>
        <v>8.4000000000000005E-2</v>
      </c>
      <c r="R61" s="173">
        <f>ROUND((Q61)/0.15,2)</f>
        <v>0.56000000000000005</v>
      </c>
      <c r="S61" s="23">
        <f>IF(R61&lt;0.67,5,IF(R61&lt;1,4,IF(R61&lt;1.33,3,IF(R61&lt;2.67,2,1))))</f>
        <v>5</v>
      </c>
      <c r="T61" s="172">
        <f>ROUND(((0.8*'Side MDB'!W61+0.2*'Side Pole'!N61)+(IF('Side MDB'!X61="N/A",(0.8*'Side MDB'!W61+0.2*'Side Pole'!N61),'Side MDB'!X61)))/2,3)</f>
        <v>4.4999999999999998E-2</v>
      </c>
      <c r="U61" s="173">
        <f>ROUND((T61)/0.15,2)</f>
        <v>0.3</v>
      </c>
      <c r="V61" s="23">
        <f>IF(U61&lt;0.67,5,IF(U61&lt;1,4,IF(U61&lt;1.33,3,IF(U61&lt;2.67,2,1))))</f>
        <v>5</v>
      </c>
      <c r="W61" s="15"/>
      <c r="X61" s="174"/>
      <c r="Y61" s="174"/>
      <c r="Z61" s="174"/>
      <c r="AA61" s="175"/>
      <c r="AB61" s="175"/>
      <c r="AC61" s="175"/>
      <c r="AD61" s="175"/>
      <c r="AE61" s="175"/>
      <c r="AF61" s="175"/>
      <c r="AG61" s="175"/>
      <c r="AH61" s="175"/>
      <c r="AI61" s="175"/>
      <c r="AJ61" s="175"/>
      <c r="AK61" s="175"/>
    </row>
    <row r="62" spans="1:37" ht="14.15" customHeight="1">
      <c r="A62" s="178">
        <v>11582</v>
      </c>
      <c r="B62" s="179" t="s">
        <v>323</v>
      </c>
      <c r="C62" s="177" t="str">
        <f>Rollover!A62</f>
        <v>Kia</v>
      </c>
      <c r="D62" s="177" t="str">
        <f>Rollover!B62</f>
        <v>Sorento SUV AWD</v>
      </c>
      <c r="E62" s="71" t="s">
        <v>92</v>
      </c>
      <c r="F62" s="171">
        <f>Rollover!C62</f>
        <v>2021</v>
      </c>
      <c r="G62" s="48">
        <v>279.56799999999998</v>
      </c>
      <c r="H62" s="11">
        <v>23.719000000000001</v>
      </c>
      <c r="I62" s="11">
        <v>31.632000000000001</v>
      </c>
      <c r="J62" s="49">
        <v>22.707999999999998</v>
      </c>
      <c r="K62" s="12">
        <v>2575.1619999999998</v>
      </c>
      <c r="L62" s="24">
        <f t="shared" ref="L62" si="29">NORMDIST(LN(G62),7.45231,0.73998,1)</f>
        <v>6.9805710753225378E-3</v>
      </c>
      <c r="M62" s="25">
        <f t="shared" ref="M62" si="30">1/(1+EXP(6.3055-0.00094*K62))</f>
        <v>2.0137120896795081E-2</v>
      </c>
      <c r="N62" s="24">
        <f t="shared" ref="N62" si="31">ROUND(1-(1-L62)*(1-M62),3)</f>
        <v>2.7E-2</v>
      </c>
      <c r="O62" s="6">
        <f t="shared" ref="O62" si="32">ROUND(N62/0.15,2)</f>
        <v>0.18</v>
      </c>
      <c r="P62" s="23">
        <f t="shared" ref="P62" si="33">IF(O62&lt;0.67,5,IF(O62&lt;1,4,IF(O62&lt;1.33,3,IF(O62&lt;2.67,2,1))))</f>
        <v>5</v>
      </c>
      <c r="Q62" s="172">
        <f>ROUND((0.8*'Side MDB'!W62+0.2*'Side Pole'!N62),3)</f>
        <v>8.4000000000000005E-2</v>
      </c>
      <c r="R62" s="173">
        <f t="shared" ref="R62" si="34">ROUND((Q62)/0.15,2)</f>
        <v>0.56000000000000005</v>
      </c>
      <c r="S62" s="23">
        <f t="shared" ref="S62" si="35">IF(R62&lt;0.67,5,IF(R62&lt;1,4,IF(R62&lt;1.33,3,IF(R62&lt;2.67,2,1))))</f>
        <v>5</v>
      </c>
      <c r="T62" s="172">
        <f>ROUND(((0.8*'Side MDB'!W62+0.2*'Side Pole'!N62)+(IF('Side MDB'!X62="N/A",(0.8*'Side MDB'!W62+0.2*'Side Pole'!N62),'Side MDB'!X62)))/2,3)</f>
        <v>4.4999999999999998E-2</v>
      </c>
      <c r="U62" s="173">
        <f t="shared" ref="U62" si="36">ROUND((T62)/0.15,2)</f>
        <v>0.3</v>
      </c>
      <c r="V62" s="23">
        <f t="shared" ref="V62" si="37">IF(U62&lt;0.67,5,IF(U62&lt;1,4,IF(U62&lt;1.33,3,IF(U62&lt;2.67,2,1))))</f>
        <v>5</v>
      </c>
      <c r="W62" s="15"/>
      <c r="X62" s="174"/>
      <c r="Y62" s="174"/>
      <c r="Z62" s="174"/>
      <c r="AA62" s="175"/>
      <c r="AB62" s="175"/>
      <c r="AC62" s="175"/>
      <c r="AD62" s="175"/>
      <c r="AE62" s="175"/>
      <c r="AF62" s="175"/>
      <c r="AG62" s="175"/>
      <c r="AH62" s="175"/>
      <c r="AI62" s="175"/>
      <c r="AJ62" s="175"/>
      <c r="AK62" s="175"/>
    </row>
    <row r="63" spans="1:37" ht="14.15" customHeight="1">
      <c r="A63" s="178">
        <v>11582</v>
      </c>
      <c r="B63" s="179" t="s">
        <v>323</v>
      </c>
      <c r="C63" s="177" t="str">
        <f>Rollover!A63</f>
        <v>Kia</v>
      </c>
      <c r="D63" s="177" t="str">
        <f>Rollover!B63</f>
        <v>Sorento Hybrid SUV FWD</v>
      </c>
      <c r="E63" s="71" t="s">
        <v>92</v>
      </c>
      <c r="F63" s="171">
        <f>Rollover!C63</f>
        <v>2021</v>
      </c>
      <c r="G63" s="48">
        <v>279.56799999999998</v>
      </c>
      <c r="H63" s="11">
        <v>23.719000000000001</v>
      </c>
      <c r="I63" s="11">
        <v>31.632000000000001</v>
      </c>
      <c r="J63" s="49">
        <v>22.707999999999998</v>
      </c>
      <c r="K63" s="12">
        <v>2575.1619999999998</v>
      </c>
      <c r="L63" s="24">
        <f t="shared" si="11"/>
        <v>6.9805710753225378E-3</v>
      </c>
      <c r="M63" s="25">
        <f t="shared" si="12"/>
        <v>2.0137120896795081E-2</v>
      </c>
      <c r="N63" s="24">
        <f t="shared" si="13"/>
        <v>2.7E-2</v>
      </c>
      <c r="O63" s="6">
        <f t="shared" si="14"/>
        <v>0.18</v>
      </c>
      <c r="P63" s="23">
        <f t="shared" si="15"/>
        <v>5</v>
      </c>
      <c r="Q63" s="172">
        <f>ROUND((0.8*'Side MDB'!W63+0.2*'Side Pole'!N63),3)</f>
        <v>8.4000000000000005E-2</v>
      </c>
      <c r="R63" s="173">
        <f t="shared" si="16"/>
        <v>0.56000000000000005</v>
      </c>
      <c r="S63" s="23">
        <f t="shared" si="17"/>
        <v>5</v>
      </c>
      <c r="T63" s="172">
        <f>ROUND(((0.8*'Side MDB'!W63+0.2*'Side Pole'!N63)+(IF('Side MDB'!X63="N/A",(0.8*'Side MDB'!W63+0.2*'Side Pole'!N63),'Side MDB'!X63)))/2,3)</f>
        <v>4.4999999999999998E-2</v>
      </c>
      <c r="U63" s="173">
        <f t="shared" si="18"/>
        <v>0.3</v>
      </c>
      <c r="V63" s="23">
        <f t="shared" si="19"/>
        <v>5</v>
      </c>
      <c r="W63" s="15"/>
      <c r="X63" s="174"/>
      <c r="Y63" s="174"/>
      <c r="Z63" s="174"/>
      <c r="AA63" s="175"/>
      <c r="AB63" s="175"/>
      <c r="AC63" s="175"/>
      <c r="AD63" s="175"/>
      <c r="AE63" s="175"/>
      <c r="AF63" s="175"/>
      <c r="AG63" s="175"/>
      <c r="AH63" s="175"/>
      <c r="AI63" s="175"/>
      <c r="AJ63" s="175"/>
      <c r="AK63" s="175"/>
    </row>
    <row r="64" spans="1:37" ht="14.15" customHeight="1">
      <c r="A64" s="168">
        <v>11385</v>
      </c>
      <c r="B64" s="169" t="s">
        <v>278</v>
      </c>
      <c r="C64" s="170" t="str">
        <f>Rollover!A64</f>
        <v>Lexus</v>
      </c>
      <c r="D64" s="170" t="str">
        <f>Rollover!B64</f>
        <v>IS 300 4DR AWD</v>
      </c>
      <c r="E64" s="71" t="s">
        <v>92</v>
      </c>
      <c r="F64" s="171">
        <f>Rollover!C64</f>
        <v>2021</v>
      </c>
      <c r="G64" s="48">
        <v>293.21800000000002</v>
      </c>
      <c r="H64" s="11">
        <v>16.954000000000001</v>
      </c>
      <c r="I64" s="11">
        <v>33.670999999999999</v>
      </c>
      <c r="J64" s="49">
        <v>15.571999999999999</v>
      </c>
      <c r="K64" s="12">
        <v>2890.078</v>
      </c>
      <c r="L64" s="24">
        <f t="shared" si="11"/>
        <v>8.3365126668185872E-3</v>
      </c>
      <c r="M64" s="25">
        <f t="shared" si="12"/>
        <v>2.6887801487961212E-2</v>
      </c>
      <c r="N64" s="24">
        <f t="shared" si="13"/>
        <v>3.5000000000000003E-2</v>
      </c>
      <c r="O64" s="6">
        <f t="shared" si="14"/>
        <v>0.23</v>
      </c>
      <c r="P64" s="23">
        <f t="shared" si="15"/>
        <v>5</v>
      </c>
      <c r="Q64" s="172">
        <f>ROUND((0.8*'Side MDB'!W64+0.2*'Side Pole'!N64),3)</f>
        <v>5.7000000000000002E-2</v>
      </c>
      <c r="R64" s="173">
        <f t="shared" si="16"/>
        <v>0.38</v>
      </c>
      <c r="S64" s="23">
        <f t="shared" si="17"/>
        <v>5</v>
      </c>
      <c r="T64" s="172">
        <f>ROUND(((0.8*'Side MDB'!W64+0.2*'Side Pole'!N64)+(IF('Side MDB'!X64="N/A",(0.8*'Side MDB'!W64+0.2*'Side Pole'!N64),'Side MDB'!X64)))/2,3)</f>
        <v>3.4000000000000002E-2</v>
      </c>
      <c r="U64" s="173">
        <f t="shared" si="18"/>
        <v>0.23</v>
      </c>
      <c r="V64" s="23">
        <f t="shared" si="19"/>
        <v>5</v>
      </c>
      <c r="W64" s="15"/>
      <c r="X64" s="174"/>
      <c r="Y64" s="174"/>
      <c r="Z64" s="174"/>
      <c r="AA64" s="175"/>
      <c r="AB64" s="175"/>
      <c r="AC64" s="175"/>
      <c r="AD64" s="175"/>
      <c r="AE64" s="175"/>
      <c r="AF64" s="175"/>
      <c r="AG64" s="175"/>
      <c r="AH64" s="175"/>
      <c r="AI64" s="175"/>
      <c r="AJ64" s="175"/>
      <c r="AK64" s="175"/>
    </row>
    <row r="65" spans="1:37" ht="14.15" customHeight="1">
      <c r="A65" s="168">
        <v>11385</v>
      </c>
      <c r="B65" s="169" t="s">
        <v>278</v>
      </c>
      <c r="C65" s="177" t="str">
        <f>Rollover!A65</f>
        <v>Lexus</v>
      </c>
      <c r="D65" s="177" t="str">
        <f>Rollover!B65</f>
        <v>IS 300 4DR RWD</v>
      </c>
      <c r="E65" s="71" t="s">
        <v>92</v>
      </c>
      <c r="F65" s="171">
        <f>Rollover!C65</f>
        <v>2021</v>
      </c>
      <c r="G65" s="48">
        <v>293.21800000000002</v>
      </c>
      <c r="H65" s="11">
        <v>16.954000000000001</v>
      </c>
      <c r="I65" s="11">
        <v>33.670999999999999</v>
      </c>
      <c r="J65" s="49">
        <v>15.571999999999999</v>
      </c>
      <c r="K65" s="12">
        <v>2890.078</v>
      </c>
      <c r="L65" s="24">
        <f t="shared" si="11"/>
        <v>8.3365126668185872E-3</v>
      </c>
      <c r="M65" s="25">
        <f t="shared" si="12"/>
        <v>2.6887801487961212E-2</v>
      </c>
      <c r="N65" s="24">
        <f t="shared" si="13"/>
        <v>3.5000000000000003E-2</v>
      </c>
      <c r="O65" s="6">
        <f t="shared" si="14"/>
        <v>0.23</v>
      </c>
      <c r="P65" s="23">
        <f t="shared" si="15"/>
        <v>5</v>
      </c>
      <c r="Q65" s="172">
        <f>ROUND((0.8*'Side MDB'!W65+0.2*'Side Pole'!N65),3)</f>
        <v>5.7000000000000002E-2</v>
      </c>
      <c r="R65" s="173">
        <f t="shared" si="16"/>
        <v>0.38</v>
      </c>
      <c r="S65" s="23">
        <f t="shared" si="17"/>
        <v>5</v>
      </c>
      <c r="T65" s="172">
        <f>ROUND(((0.8*'Side MDB'!W65+0.2*'Side Pole'!N65)+(IF('Side MDB'!X65="N/A",(0.8*'Side MDB'!W65+0.2*'Side Pole'!N65),'Side MDB'!X65)))/2,3)</f>
        <v>3.4000000000000002E-2</v>
      </c>
      <c r="U65" s="173">
        <f t="shared" si="18"/>
        <v>0.23</v>
      </c>
      <c r="V65" s="23">
        <f t="shared" si="19"/>
        <v>5</v>
      </c>
      <c r="W65" s="15"/>
      <c r="X65" s="174"/>
      <c r="Y65" s="174"/>
      <c r="Z65" s="174"/>
      <c r="AA65" s="175"/>
      <c r="AB65" s="175"/>
      <c r="AC65" s="175"/>
      <c r="AD65" s="175"/>
      <c r="AE65" s="175"/>
      <c r="AF65" s="175"/>
      <c r="AG65" s="175"/>
      <c r="AH65" s="175"/>
      <c r="AI65" s="175"/>
      <c r="AJ65" s="175"/>
      <c r="AK65" s="175"/>
    </row>
    <row r="66" spans="1:37" ht="14.15" customHeight="1">
      <c r="A66" s="168">
        <v>11385</v>
      </c>
      <c r="B66" s="169" t="s">
        <v>278</v>
      </c>
      <c r="C66" s="177" t="str">
        <f>Rollover!A66</f>
        <v>Lexus</v>
      </c>
      <c r="D66" s="177" t="str">
        <f>Rollover!B66</f>
        <v>IS 350 4DR RWD</v>
      </c>
      <c r="E66" s="71" t="s">
        <v>92</v>
      </c>
      <c r="F66" s="171">
        <f>Rollover!C66</f>
        <v>2021</v>
      </c>
      <c r="G66" s="48">
        <v>293.21800000000002</v>
      </c>
      <c r="H66" s="11">
        <v>16.954000000000001</v>
      </c>
      <c r="I66" s="11">
        <v>33.670999999999999</v>
      </c>
      <c r="J66" s="49">
        <v>15.571999999999999</v>
      </c>
      <c r="K66" s="12">
        <v>2890.078</v>
      </c>
      <c r="L66" s="24">
        <f t="shared" si="11"/>
        <v>8.3365126668185872E-3</v>
      </c>
      <c r="M66" s="25">
        <f t="shared" si="12"/>
        <v>2.6887801487961212E-2</v>
      </c>
      <c r="N66" s="24">
        <f t="shared" si="13"/>
        <v>3.5000000000000003E-2</v>
      </c>
      <c r="O66" s="6">
        <f t="shared" si="14"/>
        <v>0.23</v>
      </c>
      <c r="P66" s="23">
        <f t="shared" si="15"/>
        <v>5</v>
      </c>
      <c r="Q66" s="172">
        <f>ROUND((0.8*'Side MDB'!W66+0.2*'Side Pole'!N66),3)</f>
        <v>5.7000000000000002E-2</v>
      </c>
      <c r="R66" s="173">
        <f t="shared" si="16"/>
        <v>0.38</v>
      </c>
      <c r="S66" s="23">
        <f t="shared" si="17"/>
        <v>5</v>
      </c>
      <c r="T66" s="172">
        <f>ROUND(((0.8*'Side MDB'!W66+0.2*'Side Pole'!N66)+(IF('Side MDB'!X66="N/A",(0.8*'Side MDB'!W66+0.2*'Side Pole'!N66),'Side MDB'!X66)))/2,3)</f>
        <v>3.4000000000000002E-2</v>
      </c>
      <c r="U66" s="173">
        <f t="shared" si="18"/>
        <v>0.23</v>
      </c>
      <c r="V66" s="23">
        <f t="shared" si="19"/>
        <v>5</v>
      </c>
      <c r="W66" s="15"/>
      <c r="X66" s="174"/>
      <c r="Y66" s="174"/>
      <c r="Z66" s="174"/>
      <c r="AA66" s="175"/>
      <c r="AB66" s="175"/>
      <c r="AC66" s="175"/>
      <c r="AD66" s="175"/>
      <c r="AE66" s="175"/>
      <c r="AF66" s="175"/>
      <c r="AG66" s="175"/>
      <c r="AH66" s="175"/>
      <c r="AI66" s="175"/>
      <c r="AJ66" s="175"/>
      <c r="AK66" s="175"/>
    </row>
    <row r="67" spans="1:37" ht="14.15" customHeight="1">
      <c r="A67" s="168">
        <v>11385</v>
      </c>
      <c r="B67" s="169" t="s">
        <v>278</v>
      </c>
      <c r="C67" s="177" t="str">
        <f>Rollover!A67</f>
        <v>Lexus</v>
      </c>
      <c r="D67" s="177" t="str">
        <f>Rollover!B67</f>
        <v>IS 350 4DR AWD</v>
      </c>
      <c r="E67" s="71" t="s">
        <v>92</v>
      </c>
      <c r="F67" s="171">
        <f>Rollover!C67</f>
        <v>2021</v>
      </c>
      <c r="G67" s="48">
        <v>293.21800000000002</v>
      </c>
      <c r="H67" s="11">
        <v>16.954000000000001</v>
      </c>
      <c r="I67" s="11">
        <v>33.670999999999999</v>
      </c>
      <c r="J67" s="49">
        <v>15.571999999999999</v>
      </c>
      <c r="K67" s="12">
        <v>2890.078</v>
      </c>
      <c r="L67" s="24">
        <f t="shared" si="11"/>
        <v>8.3365126668185872E-3</v>
      </c>
      <c r="M67" s="25">
        <f t="shared" si="12"/>
        <v>2.6887801487961212E-2</v>
      </c>
      <c r="N67" s="24">
        <f t="shared" si="13"/>
        <v>3.5000000000000003E-2</v>
      </c>
      <c r="O67" s="6">
        <f t="shared" si="14"/>
        <v>0.23</v>
      </c>
      <c r="P67" s="23">
        <f t="shared" si="15"/>
        <v>5</v>
      </c>
      <c r="Q67" s="172">
        <f>ROUND((0.8*'Side MDB'!W67+0.2*'Side Pole'!N67),3)</f>
        <v>5.7000000000000002E-2</v>
      </c>
      <c r="R67" s="173">
        <f t="shared" si="16"/>
        <v>0.38</v>
      </c>
      <c r="S67" s="23">
        <f t="shared" si="17"/>
        <v>5</v>
      </c>
      <c r="T67" s="172">
        <f>ROUND(((0.8*'Side MDB'!W67+0.2*'Side Pole'!N67)+(IF('Side MDB'!X67="N/A",(0.8*'Side MDB'!W67+0.2*'Side Pole'!N67),'Side MDB'!X67)))/2,3)</f>
        <v>3.4000000000000002E-2</v>
      </c>
      <c r="U67" s="173">
        <f t="shared" si="18"/>
        <v>0.23</v>
      </c>
      <c r="V67" s="23">
        <f t="shared" si="19"/>
        <v>5</v>
      </c>
      <c r="W67" s="15"/>
      <c r="X67" s="174"/>
      <c r="Y67" s="174"/>
      <c r="Z67" s="174"/>
      <c r="AA67" s="175"/>
      <c r="AB67" s="175"/>
      <c r="AC67" s="175"/>
      <c r="AD67" s="175"/>
      <c r="AE67" s="175"/>
      <c r="AF67" s="175"/>
      <c r="AG67" s="175"/>
      <c r="AH67" s="175"/>
      <c r="AI67" s="175"/>
      <c r="AJ67" s="175"/>
      <c r="AK67" s="175"/>
    </row>
    <row r="68" spans="1:37" ht="14.15" customHeight="1">
      <c r="A68" s="169">
        <v>9584</v>
      </c>
      <c r="B68" s="169" t="s">
        <v>207</v>
      </c>
      <c r="C68" s="170" t="str">
        <f>Rollover!A68</f>
        <v>Lexus</v>
      </c>
      <c r="D68" s="170" t="str">
        <f>Rollover!B68</f>
        <v>RX 350 SUV FWD</v>
      </c>
      <c r="E68" s="71" t="s">
        <v>92</v>
      </c>
      <c r="F68" s="171">
        <f>Rollover!C68</f>
        <v>2021</v>
      </c>
      <c r="G68" s="48">
        <v>274.66899999999998</v>
      </c>
      <c r="H68" s="11">
        <v>17.404</v>
      </c>
      <c r="I68" s="11">
        <v>44.133000000000003</v>
      </c>
      <c r="J68" s="49">
        <v>23.085000000000001</v>
      </c>
      <c r="K68" s="49">
        <v>3046.7280000000001</v>
      </c>
      <c r="L68" s="24">
        <f t="shared" si="11"/>
        <v>6.5295672439673645E-3</v>
      </c>
      <c r="M68" s="25">
        <f t="shared" si="12"/>
        <v>3.1021086128331075E-2</v>
      </c>
      <c r="N68" s="24">
        <f t="shared" si="13"/>
        <v>3.6999999999999998E-2</v>
      </c>
      <c r="O68" s="6">
        <f t="shared" si="14"/>
        <v>0.25</v>
      </c>
      <c r="P68" s="23">
        <f t="shared" si="15"/>
        <v>5</v>
      </c>
      <c r="Q68" s="172">
        <f>ROUND((0.8*'Side MDB'!W68+0.2*'Side Pole'!N68),3)</f>
        <v>3.2000000000000001E-2</v>
      </c>
      <c r="R68" s="173">
        <f t="shared" si="16"/>
        <v>0.21</v>
      </c>
      <c r="S68" s="23">
        <f t="shared" si="17"/>
        <v>5</v>
      </c>
      <c r="T68" s="172">
        <f>ROUND(((0.8*'Side MDB'!W68+0.2*'Side Pole'!N68)+(IF('Side MDB'!X68="N/A",(0.8*'Side MDB'!W68+0.2*'Side Pole'!N68),'Side MDB'!X68)))/2,3)</f>
        <v>2.7E-2</v>
      </c>
      <c r="U68" s="173">
        <f t="shared" si="18"/>
        <v>0.18</v>
      </c>
      <c r="V68" s="23">
        <f t="shared" si="19"/>
        <v>5</v>
      </c>
      <c r="W68" s="15"/>
      <c r="X68" s="174"/>
      <c r="Y68" s="174"/>
      <c r="Z68" s="174"/>
      <c r="AA68" s="175"/>
      <c r="AB68" s="175"/>
      <c r="AC68" s="175"/>
      <c r="AD68" s="175"/>
      <c r="AE68" s="175"/>
      <c r="AF68" s="175"/>
      <c r="AG68" s="175"/>
      <c r="AH68" s="175"/>
      <c r="AI68" s="175"/>
      <c r="AJ68" s="175"/>
      <c r="AK68" s="175"/>
    </row>
    <row r="69" spans="1:37" ht="14.15" customHeight="1">
      <c r="A69" s="169">
        <v>9584</v>
      </c>
      <c r="B69" s="169" t="s">
        <v>207</v>
      </c>
      <c r="C69" s="170" t="str">
        <f>Rollover!A69</f>
        <v>Lexus</v>
      </c>
      <c r="D69" s="170" t="str">
        <f>Rollover!B69</f>
        <v>RX 350 SUV AWD</v>
      </c>
      <c r="E69" s="71" t="s">
        <v>92</v>
      </c>
      <c r="F69" s="171">
        <f>Rollover!C69</f>
        <v>2021</v>
      </c>
      <c r="G69" s="48">
        <v>274.66899999999998</v>
      </c>
      <c r="H69" s="11">
        <v>17.404</v>
      </c>
      <c r="I69" s="11">
        <v>44.133000000000003</v>
      </c>
      <c r="J69" s="49">
        <v>23.085000000000001</v>
      </c>
      <c r="K69" s="49">
        <v>3046.7280000000001</v>
      </c>
      <c r="L69" s="24">
        <f t="shared" si="11"/>
        <v>6.5295672439673645E-3</v>
      </c>
      <c r="M69" s="25">
        <f t="shared" si="12"/>
        <v>3.1021086128331075E-2</v>
      </c>
      <c r="N69" s="24">
        <f t="shared" si="13"/>
        <v>3.6999999999999998E-2</v>
      </c>
      <c r="O69" s="6">
        <f t="shared" si="14"/>
        <v>0.25</v>
      </c>
      <c r="P69" s="23">
        <f t="shared" si="15"/>
        <v>5</v>
      </c>
      <c r="Q69" s="172">
        <f>ROUND((0.8*'Side MDB'!W69+0.2*'Side Pole'!N69),3)</f>
        <v>3.2000000000000001E-2</v>
      </c>
      <c r="R69" s="173">
        <f t="shared" si="16"/>
        <v>0.21</v>
      </c>
      <c r="S69" s="23">
        <f t="shared" si="17"/>
        <v>5</v>
      </c>
      <c r="T69" s="172">
        <f>ROUND(((0.8*'Side MDB'!W69+0.2*'Side Pole'!N69)+(IF('Side MDB'!X69="N/A",(0.8*'Side MDB'!W69+0.2*'Side Pole'!N69),'Side MDB'!X69)))/2,3)</f>
        <v>2.7E-2</v>
      </c>
      <c r="U69" s="173">
        <f t="shared" si="18"/>
        <v>0.18</v>
      </c>
      <c r="V69" s="23">
        <f t="shared" si="19"/>
        <v>5</v>
      </c>
      <c r="W69" s="15"/>
      <c r="X69" s="174"/>
      <c r="Y69" s="174"/>
      <c r="Z69" s="174"/>
      <c r="AA69" s="175"/>
      <c r="AB69" s="175"/>
      <c r="AC69" s="175"/>
      <c r="AD69" s="175"/>
      <c r="AE69" s="175"/>
      <c r="AF69" s="175"/>
      <c r="AG69" s="175"/>
      <c r="AH69" s="175"/>
      <c r="AI69" s="175"/>
      <c r="AJ69" s="175"/>
      <c r="AK69" s="175"/>
    </row>
    <row r="70" spans="1:37" ht="14.15" customHeight="1">
      <c r="A70" s="169">
        <v>9584</v>
      </c>
      <c r="B70" s="169" t="s">
        <v>207</v>
      </c>
      <c r="C70" s="177" t="str">
        <f>Rollover!A70</f>
        <v>Lexus</v>
      </c>
      <c r="D70" s="177" t="str">
        <f>Rollover!B70</f>
        <v>RX 350L SUV FWD</v>
      </c>
      <c r="E70" s="71" t="s">
        <v>92</v>
      </c>
      <c r="F70" s="171">
        <f>Rollover!C70</f>
        <v>2021</v>
      </c>
      <c r="G70" s="48">
        <v>274.66899999999998</v>
      </c>
      <c r="H70" s="11">
        <v>17.404</v>
      </c>
      <c r="I70" s="11">
        <v>44.133000000000003</v>
      </c>
      <c r="J70" s="49">
        <v>23.085000000000001</v>
      </c>
      <c r="K70" s="49">
        <v>3046.7280000000001</v>
      </c>
      <c r="L70" s="24">
        <f t="shared" si="11"/>
        <v>6.5295672439673645E-3</v>
      </c>
      <c r="M70" s="25">
        <f t="shared" si="12"/>
        <v>3.1021086128331075E-2</v>
      </c>
      <c r="N70" s="24">
        <f t="shared" si="13"/>
        <v>3.6999999999999998E-2</v>
      </c>
      <c r="O70" s="6">
        <f t="shared" si="14"/>
        <v>0.25</v>
      </c>
      <c r="P70" s="23">
        <f t="shared" si="15"/>
        <v>5</v>
      </c>
      <c r="Q70" s="172">
        <f>ROUND((0.8*'Side MDB'!W70+0.2*'Side Pole'!N70),3)</f>
        <v>3.2000000000000001E-2</v>
      </c>
      <c r="R70" s="173">
        <f t="shared" si="16"/>
        <v>0.21</v>
      </c>
      <c r="S70" s="23">
        <f t="shared" si="17"/>
        <v>5</v>
      </c>
      <c r="T70" s="172">
        <f>ROUND(((0.8*'Side MDB'!W70+0.2*'Side Pole'!N70)+(IF('Side MDB'!X70="N/A",(0.8*'Side MDB'!W70+0.2*'Side Pole'!N70),'Side MDB'!X70)))/2,3)</f>
        <v>2.7E-2</v>
      </c>
      <c r="U70" s="173">
        <f t="shared" si="18"/>
        <v>0.18</v>
      </c>
      <c r="V70" s="23">
        <f t="shared" si="19"/>
        <v>5</v>
      </c>
      <c r="W70" s="15"/>
      <c r="X70" s="174"/>
      <c r="Y70" s="174"/>
      <c r="Z70" s="174"/>
      <c r="AA70" s="175"/>
      <c r="AB70" s="175"/>
      <c r="AC70" s="175"/>
      <c r="AD70" s="175"/>
      <c r="AE70" s="175"/>
      <c r="AF70" s="175"/>
      <c r="AG70" s="175"/>
      <c r="AH70" s="175"/>
      <c r="AI70" s="175"/>
      <c r="AJ70" s="175"/>
      <c r="AK70" s="175"/>
    </row>
    <row r="71" spans="1:37" ht="12" customHeight="1">
      <c r="A71" s="169">
        <v>9584</v>
      </c>
      <c r="B71" s="169" t="s">
        <v>207</v>
      </c>
      <c r="C71" s="177" t="str">
        <f>Rollover!A71</f>
        <v>Lexus</v>
      </c>
      <c r="D71" s="177" t="str">
        <f>Rollover!B71</f>
        <v>RX 350L SUV AWD</v>
      </c>
      <c r="E71" s="71" t="s">
        <v>92</v>
      </c>
      <c r="F71" s="171">
        <f>Rollover!C71</f>
        <v>2021</v>
      </c>
      <c r="G71" s="48">
        <v>274.66899999999998</v>
      </c>
      <c r="H71" s="11">
        <v>17.404</v>
      </c>
      <c r="I71" s="11">
        <v>44.133000000000003</v>
      </c>
      <c r="J71" s="49">
        <v>23.085000000000001</v>
      </c>
      <c r="K71" s="49">
        <v>3046.7280000000001</v>
      </c>
      <c r="L71" s="24">
        <f t="shared" si="11"/>
        <v>6.5295672439673645E-3</v>
      </c>
      <c r="M71" s="25">
        <f t="shared" si="12"/>
        <v>3.1021086128331075E-2</v>
      </c>
      <c r="N71" s="24">
        <f t="shared" si="13"/>
        <v>3.6999999999999998E-2</v>
      </c>
      <c r="O71" s="6">
        <f t="shared" si="14"/>
        <v>0.25</v>
      </c>
      <c r="P71" s="23">
        <f t="shared" si="15"/>
        <v>5</v>
      </c>
      <c r="Q71" s="172">
        <f>ROUND((0.8*'Side MDB'!W71+0.2*'Side Pole'!N71),3)</f>
        <v>3.2000000000000001E-2</v>
      </c>
      <c r="R71" s="173">
        <f t="shared" si="16"/>
        <v>0.21</v>
      </c>
      <c r="S71" s="23">
        <f t="shared" si="17"/>
        <v>5</v>
      </c>
      <c r="T71" s="172">
        <f>ROUND(((0.8*'Side MDB'!W71+0.2*'Side Pole'!N71)+(IF('Side MDB'!X71="N/A",(0.8*'Side MDB'!W71+0.2*'Side Pole'!N71),'Side MDB'!X71)))/2,3)</f>
        <v>2.7E-2</v>
      </c>
      <c r="U71" s="173">
        <f t="shared" si="18"/>
        <v>0.18</v>
      </c>
      <c r="V71" s="23">
        <f t="shared" si="19"/>
        <v>5</v>
      </c>
      <c r="W71" s="15"/>
      <c r="X71" s="174"/>
      <c r="Y71" s="174"/>
      <c r="Z71" s="174"/>
      <c r="AA71" s="175"/>
      <c r="AB71" s="175"/>
      <c r="AC71" s="175"/>
      <c r="AD71" s="175"/>
      <c r="AE71" s="175"/>
      <c r="AF71" s="175"/>
      <c r="AG71" s="175"/>
      <c r="AH71" s="175"/>
      <c r="AI71" s="175"/>
      <c r="AJ71" s="175"/>
      <c r="AK71" s="175"/>
    </row>
    <row r="72" spans="1:37" ht="14.15" customHeight="1">
      <c r="A72" s="169">
        <v>9584</v>
      </c>
      <c r="B72" s="169" t="s">
        <v>207</v>
      </c>
      <c r="C72" s="177" t="str">
        <f>Rollover!A72</f>
        <v>Lexus</v>
      </c>
      <c r="D72" s="177" t="str">
        <f>Rollover!B72</f>
        <v>RX 450h SUV AWD</v>
      </c>
      <c r="E72" s="71" t="s">
        <v>92</v>
      </c>
      <c r="F72" s="171">
        <f>Rollover!C72</f>
        <v>2021</v>
      </c>
      <c r="G72" s="48">
        <v>274.66899999999998</v>
      </c>
      <c r="H72" s="11">
        <v>17.404</v>
      </c>
      <c r="I72" s="11">
        <v>44.133000000000003</v>
      </c>
      <c r="J72" s="49">
        <v>23.085000000000001</v>
      </c>
      <c r="K72" s="49">
        <v>3046.7280000000001</v>
      </c>
      <c r="L72" s="24">
        <f t="shared" si="11"/>
        <v>6.5295672439673645E-3</v>
      </c>
      <c r="M72" s="25">
        <f t="shared" si="12"/>
        <v>3.1021086128331075E-2</v>
      </c>
      <c r="N72" s="24">
        <f t="shared" si="13"/>
        <v>3.6999999999999998E-2</v>
      </c>
      <c r="O72" s="6">
        <f t="shared" si="14"/>
        <v>0.25</v>
      </c>
      <c r="P72" s="23">
        <f t="shared" si="15"/>
        <v>5</v>
      </c>
      <c r="Q72" s="172">
        <f>ROUND((0.8*'Side MDB'!W72+0.2*'Side Pole'!N72),3)</f>
        <v>3.2000000000000001E-2</v>
      </c>
      <c r="R72" s="173">
        <f t="shared" si="16"/>
        <v>0.21</v>
      </c>
      <c r="S72" s="23">
        <f t="shared" si="17"/>
        <v>5</v>
      </c>
      <c r="T72" s="172">
        <f>ROUND(((0.8*'Side MDB'!W72+0.2*'Side Pole'!N72)+(IF('Side MDB'!X72="N/A",(0.8*'Side MDB'!W72+0.2*'Side Pole'!N72),'Side MDB'!X72)))/2,3)</f>
        <v>2.7E-2</v>
      </c>
      <c r="U72" s="173">
        <f t="shared" si="18"/>
        <v>0.18</v>
      </c>
      <c r="V72" s="23">
        <f t="shared" si="19"/>
        <v>5</v>
      </c>
      <c r="W72" s="15"/>
      <c r="X72" s="174"/>
      <c r="Y72" s="174"/>
      <c r="Z72" s="174"/>
      <c r="AA72" s="175"/>
      <c r="AB72" s="175"/>
      <c r="AC72" s="175"/>
      <c r="AD72" s="175"/>
      <c r="AE72" s="175"/>
      <c r="AF72" s="175"/>
      <c r="AG72" s="175"/>
      <c r="AH72" s="175"/>
      <c r="AI72" s="175"/>
      <c r="AJ72" s="175"/>
      <c r="AK72" s="175"/>
    </row>
    <row r="73" spans="1:37" ht="14.15" customHeight="1">
      <c r="A73" s="169">
        <v>9584</v>
      </c>
      <c r="B73" s="169" t="s">
        <v>207</v>
      </c>
      <c r="C73" s="177" t="str">
        <f>Rollover!A73</f>
        <v>Lexus</v>
      </c>
      <c r="D73" s="177" t="str">
        <f>Rollover!B73</f>
        <v>RX 450hL SUV AWD</v>
      </c>
      <c r="E73" s="71" t="s">
        <v>92</v>
      </c>
      <c r="F73" s="171">
        <f>Rollover!C73</f>
        <v>2021</v>
      </c>
      <c r="G73" s="48">
        <v>274.66899999999998</v>
      </c>
      <c r="H73" s="11">
        <v>17.404</v>
      </c>
      <c r="I73" s="11">
        <v>44.133000000000003</v>
      </c>
      <c r="J73" s="49">
        <v>23.085000000000001</v>
      </c>
      <c r="K73" s="49">
        <v>3046.7280000000001</v>
      </c>
      <c r="L73" s="24">
        <f t="shared" si="11"/>
        <v>6.5295672439673645E-3</v>
      </c>
      <c r="M73" s="25">
        <f t="shared" si="12"/>
        <v>3.1021086128331075E-2</v>
      </c>
      <c r="N73" s="24">
        <f t="shared" si="13"/>
        <v>3.6999999999999998E-2</v>
      </c>
      <c r="O73" s="6">
        <f t="shared" si="14"/>
        <v>0.25</v>
      </c>
      <c r="P73" s="23">
        <f t="shared" si="15"/>
        <v>5</v>
      </c>
      <c r="Q73" s="172">
        <f>ROUND((0.8*'Side MDB'!W73+0.2*'Side Pole'!N73),3)</f>
        <v>3.2000000000000001E-2</v>
      </c>
      <c r="R73" s="173">
        <f t="shared" si="16"/>
        <v>0.21</v>
      </c>
      <c r="S73" s="23">
        <f t="shared" si="17"/>
        <v>5</v>
      </c>
      <c r="T73" s="172">
        <f>ROUND(((0.8*'Side MDB'!W73+0.2*'Side Pole'!N73)+(IF('Side MDB'!X73="N/A",(0.8*'Side MDB'!W73+0.2*'Side Pole'!N73),'Side MDB'!X73)))/2,3)</f>
        <v>2.7E-2</v>
      </c>
      <c r="U73" s="173">
        <f t="shared" si="18"/>
        <v>0.18</v>
      </c>
      <c r="V73" s="23">
        <f t="shared" si="19"/>
        <v>5</v>
      </c>
      <c r="W73" s="15"/>
      <c r="X73" s="174"/>
      <c r="Y73" s="174"/>
      <c r="Z73" s="174"/>
      <c r="AA73" s="175"/>
      <c r="AB73" s="175"/>
      <c r="AC73" s="175"/>
      <c r="AD73" s="175"/>
      <c r="AE73" s="175"/>
      <c r="AF73" s="175"/>
      <c r="AG73" s="175"/>
      <c r="AH73" s="175"/>
      <c r="AI73" s="175"/>
      <c r="AJ73" s="175"/>
      <c r="AK73" s="175"/>
    </row>
    <row r="74" spans="1:37" ht="14.15" customHeight="1">
      <c r="A74" s="168">
        <v>11381</v>
      </c>
      <c r="B74" s="169" t="s">
        <v>283</v>
      </c>
      <c r="C74" s="170" t="str">
        <f>Rollover!A74</f>
        <v>Mercedes-Benz</v>
      </c>
      <c r="D74" s="170" t="str">
        <f>Rollover!B74</f>
        <v>C-Class 4DR RWD</v>
      </c>
      <c r="E74" s="71" t="s">
        <v>197</v>
      </c>
      <c r="F74" s="171">
        <f>Rollover!C74</f>
        <v>2021</v>
      </c>
      <c r="G74" s="48">
        <v>395.42899999999997</v>
      </c>
      <c r="H74" s="11">
        <v>26.257000000000001</v>
      </c>
      <c r="I74" s="11">
        <v>50.877000000000002</v>
      </c>
      <c r="J74" s="49">
        <v>19.149000000000001</v>
      </c>
      <c r="K74" s="12">
        <v>2961.9830000000002</v>
      </c>
      <c r="L74" s="24">
        <f t="shared" si="11"/>
        <v>2.3311955949762281E-2</v>
      </c>
      <c r="M74" s="25">
        <f t="shared" si="12"/>
        <v>2.8714004962282828E-2</v>
      </c>
      <c r="N74" s="24">
        <f t="shared" si="13"/>
        <v>5.0999999999999997E-2</v>
      </c>
      <c r="O74" s="6">
        <f t="shared" si="14"/>
        <v>0.34</v>
      </c>
      <c r="P74" s="23">
        <f t="shared" si="15"/>
        <v>5</v>
      </c>
      <c r="Q74" s="172">
        <f>ROUND((0.8*'Side MDB'!W74+0.2*'Side Pole'!N74),3)</f>
        <v>6.4000000000000001E-2</v>
      </c>
      <c r="R74" s="173">
        <f t="shared" si="16"/>
        <v>0.43</v>
      </c>
      <c r="S74" s="23">
        <f t="shared" si="17"/>
        <v>5</v>
      </c>
      <c r="T74" s="172">
        <f>ROUND(((0.8*'Side MDB'!W74+0.2*'Side Pole'!N74)+(IF('Side MDB'!X74="N/A",(0.8*'Side MDB'!W74+0.2*'Side Pole'!N74),'Side MDB'!X74)))/2,3)</f>
        <v>6.0999999999999999E-2</v>
      </c>
      <c r="U74" s="173">
        <f t="shared" si="18"/>
        <v>0.41</v>
      </c>
      <c r="V74" s="23">
        <f t="shared" si="19"/>
        <v>5</v>
      </c>
      <c r="W74" s="15"/>
      <c r="X74" s="174"/>
      <c r="Y74" s="174"/>
      <c r="Z74" s="174"/>
      <c r="AA74" s="175"/>
      <c r="AB74" s="175"/>
      <c r="AC74" s="175"/>
      <c r="AD74" s="175"/>
      <c r="AE74" s="175"/>
      <c r="AF74" s="175"/>
      <c r="AG74" s="175"/>
      <c r="AH74" s="175"/>
      <c r="AI74" s="175"/>
      <c r="AJ74" s="175"/>
      <c r="AK74" s="175"/>
    </row>
    <row r="75" spans="1:37" ht="14.15" customHeight="1">
      <c r="A75" s="168">
        <v>11381</v>
      </c>
      <c r="B75" s="169" t="s">
        <v>283</v>
      </c>
      <c r="C75" s="170" t="str">
        <f>Rollover!A75</f>
        <v>Mercedes-Benz</v>
      </c>
      <c r="D75" s="170" t="str">
        <f>Rollover!B75</f>
        <v>C-Class 4DR 4WD</v>
      </c>
      <c r="E75" s="71" t="s">
        <v>197</v>
      </c>
      <c r="F75" s="171">
        <f>Rollover!C75</f>
        <v>2021</v>
      </c>
      <c r="G75" s="48">
        <v>395.42899999999997</v>
      </c>
      <c r="H75" s="11">
        <v>26.257000000000001</v>
      </c>
      <c r="I75" s="11">
        <v>50.877000000000002</v>
      </c>
      <c r="J75" s="49">
        <v>19.149000000000001</v>
      </c>
      <c r="K75" s="12">
        <v>2961.9830000000002</v>
      </c>
      <c r="L75" s="24">
        <f t="shared" si="11"/>
        <v>2.3311955949762281E-2</v>
      </c>
      <c r="M75" s="25">
        <f t="shared" si="12"/>
        <v>2.8714004962282828E-2</v>
      </c>
      <c r="N75" s="24">
        <f t="shared" si="13"/>
        <v>5.0999999999999997E-2</v>
      </c>
      <c r="O75" s="6">
        <f t="shared" si="14"/>
        <v>0.34</v>
      </c>
      <c r="P75" s="23">
        <f t="shared" si="15"/>
        <v>5</v>
      </c>
      <c r="Q75" s="172">
        <f>ROUND((0.8*'Side MDB'!W75+0.2*'Side Pole'!N75),3)</f>
        <v>6.4000000000000001E-2</v>
      </c>
      <c r="R75" s="173">
        <f t="shared" si="16"/>
        <v>0.43</v>
      </c>
      <c r="S75" s="23">
        <f t="shared" si="17"/>
        <v>5</v>
      </c>
      <c r="T75" s="172">
        <f>ROUND(((0.8*'Side MDB'!W75+0.2*'Side Pole'!N75)+(IF('Side MDB'!X75="N/A",(0.8*'Side MDB'!W75+0.2*'Side Pole'!N75),'Side MDB'!X75)))/2,3)</f>
        <v>6.0999999999999999E-2</v>
      </c>
      <c r="U75" s="173">
        <f t="shared" si="18"/>
        <v>0.41</v>
      </c>
      <c r="V75" s="23">
        <f t="shared" si="19"/>
        <v>5</v>
      </c>
      <c r="W75" s="15"/>
      <c r="X75" s="174"/>
      <c r="Y75" s="174"/>
      <c r="Z75" s="174"/>
      <c r="AA75" s="175"/>
      <c r="AB75" s="175"/>
      <c r="AC75" s="175"/>
      <c r="AD75" s="175"/>
      <c r="AE75" s="175"/>
      <c r="AF75" s="175"/>
      <c r="AG75" s="175"/>
      <c r="AH75" s="175"/>
      <c r="AI75" s="175"/>
      <c r="AJ75" s="175"/>
      <c r="AK75" s="175"/>
    </row>
    <row r="76" spans="1:37" ht="14.15" customHeight="1">
      <c r="A76" s="169">
        <v>9994</v>
      </c>
      <c r="B76" s="169" t="s">
        <v>210</v>
      </c>
      <c r="C76" s="170" t="str">
        <f>Rollover!A76</f>
        <v>Mercedes-Benz</v>
      </c>
      <c r="D76" s="170" t="str">
        <f>Rollover!B76</f>
        <v>E-Class 4DR RWD</v>
      </c>
      <c r="E76" s="71" t="s">
        <v>195</v>
      </c>
      <c r="F76" s="171">
        <f>Rollover!C76</f>
        <v>2021</v>
      </c>
      <c r="G76" s="48">
        <v>326.46600000000001</v>
      </c>
      <c r="H76" s="11">
        <v>18.033000000000001</v>
      </c>
      <c r="I76" s="11">
        <v>42.878999999999998</v>
      </c>
      <c r="J76" s="49">
        <v>21.378</v>
      </c>
      <c r="K76" s="49">
        <v>3719.7150000000001</v>
      </c>
      <c r="L76" s="24">
        <f t="shared" si="11"/>
        <v>1.2266174645319287E-2</v>
      </c>
      <c r="M76" s="25">
        <f t="shared" si="12"/>
        <v>5.6841486938133429E-2</v>
      </c>
      <c r="N76" s="24">
        <f t="shared" si="13"/>
        <v>6.8000000000000005E-2</v>
      </c>
      <c r="O76" s="6">
        <f t="shared" si="14"/>
        <v>0.45</v>
      </c>
      <c r="P76" s="23">
        <f t="shared" si="15"/>
        <v>5</v>
      </c>
      <c r="Q76" s="172">
        <f>ROUND((0.8*'Side MDB'!W76+0.2*'Side Pole'!N76),3)</f>
        <v>6.5000000000000002E-2</v>
      </c>
      <c r="R76" s="173">
        <f t="shared" si="16"/>
        <v>0.43</v>
      </c>
      <c r="S76" s="23">
        <f t="shared" si="17"/>
        <v>5</v>
      </c>
      <c r="T76" s="172">
        <f>ROUND(((0.8*'Side MDB'!W76+0.2*'Side Pole'!N76)+(IF('Side MDB'!X76="N/A",(0.8*'Side MDB'!W76+0.2*'Side Pole'!N76),'Side MDB'!X76)))/2,3)</f>
        <v>4.3999999999999997E-2</v>
      </c>
      <c r="U76" s="173">
        <f t="shared" si="18"/>
        <v>0.28999999999999998</v>
      </c>
      <c r="V76" s="23">
        <f t="shared" si="19"/>
        <v>5</v>
      </c>
      <c r="W76" s="15"/>
      <c r="X76" s="174"/>
      <c r="Y76" s="174"/>
      <c r="Z76" s="174"/>
      <c r="AA76" s="175"/>
      <c r="AB76" s="175"/>
      <c r="AC76" s="175"/>
      <c r="AD76" s="175"/>
      <c r="AE76" s="175"/>
      <c r="AF76" s="175"/>
      <c r="AG76" s="175"/>
      <c r="AH76" s="175"/>
      <c r="AI76" s="175"/>
      <c r="AJ76" s="175"/>
      <c r="AK76" s="175"/>
    </row>
    <row r="77" spans="1:37" ht="14.15" customHeight="1">
      <c r="A77" s="169">
        <v>9994</v>
      </c>
      <c r="B77" s="169" t="s">
        <v>210</v>
      </c>
      <c r="C77" s="170" t="str">
        <f>Rollover!A77</f>
        <v>Mercedes-Benz</v>
      </c>
      <c r="D77" s="170" t="str">
        <f>Rollover!B77</f>
        <v>E-Class 4DR 4WD</v>
      </c>
      <c r="E77" s="71" t="s">
        <v>195</v>
      </c>
      <c r="F77" s="171">
        <f>Rollover!C77</f>
        <v>2021</v>
      </c>
      <c r="G77" s="48">
        <v>326.46600000000001</v>
      </c>
      <c r="H77" s="11">
        <v>18.033000000000001</v>
      </c>
      <c r="I77" s="11">
        <v>42.878999999999998</v>
      </c>
      <c r="J77" s="49">
        <v>21.378</v>
      </c>
      <c r="K77" s="49">
        <v>3719.7150000000001</v>
      </c>
      <c r="L77" s="24">
        <f t="shared" si="11"/>
        <v>1.2266174645319287E-2</v>
      </c>
      <c r="M77" s="25">
        <f t="shared" si="12"/>
        <v>5.6841486938133429E-2</v>
      </c>
      <c r="N77" s="24">
        <f t="shared" si="13"/>
        <v>6.8000000000000005E-2</v>
      </c>
      <c r="O77" s="6">
        <f t="shared" si="14"/>
        <v>0.45</v>
      </c>
      <c r="P77" s="23">
        <f t="shared" si="15"/>
        <v>5</v>
      </c>
      <c r="Q77" s="172">
        <f>ROUND((0.8*'Side MDB'!W77+0.2*'Side Pole'!N77),3)</f>
        <v>6.5000000000000002E-2</v>
      </c>
      <c r="R77" s="173">
        <f t="shared" si="16"/>
        <v>0.43</v>
      </c>
      <c r="S77" s="23">
        <f t="shared" si="17"/>
        <v>5</v>
      </c>
      <c r="T77" s="172">
        <f>ROUND(((0.8*'Side MDB'!W77+0.2*'Side Pole'!N77)+(IF('Side MDB'!X77="N/A",(0.8*'Side MDB'!W77+0.2*'Side Pole'!N77),'Side MDB'!X77)))/2,3)</f>
        <v>4.3999999999999997E-2</v>
      </c>
      <c r="U77" s="173">
        <f t="shared" si="18"/>
        <v>0.28999999999999998</v>
      </c>
      <c r="V77" s="23">
        <f t="shared" si="19"/>
        <v>5</v>
      </c>
      <c r="W77" s="15"/>
      <c r="X77" s="174"/>
      <c r="Y77" s="174"/>
      <c r="Z77" s="174"/>
      <c r="AA77" s="175"/>
      <c r="AB77" s="175"/>
      <c r="AC77" s="175"/>
      <c r="AD77" s="175"/>
      <c r="AE77" s="175"/>
      <c r="AF77" s="175"/>
      <c r="AG77" s="175"/>
      <c r="AH77" s="175"/>
      <c r="AI77" s="175"/>
      <c r="AJ77" s="175"/>
      <c r="AK77" s="175"/>
    </row>
    <row r="78" spans="1:37" ht="14.15" customHeight="1">
      <c r="A78" s="169">
        <v>9994</v>
      </c>
      <c r="B78" s="169" t="s">
        <v>210</v>
      </c>
      <c r="C78" s="177" t="str">
        <f>Rollover!A78</f>
        <v>Mercedes-Benz</v>
      </c>
      <c r="D78" s="170" t="str">
        <f>Rollover!B78</f>
        <v>E-Class SW RWD</v>
      </c>
      <c r="E78" s="71" t="s">
        <v>195</v>
      </c>
      <c r="F78" s="171">
        <f>Rollover!C78</f>
        <v>2021</v>
      </c>
      <c r="G78" s="48">
        <v>326.46600000000001</v>
      </c>
      <c r="H78" s="11">
        <v>18.033000000000001</v>
      </c>
      <c r="I78" s="11">
        <v>42.878999999999998</v>
      </c>
      <c r="J78" s="49">
        <v>21.378</v>
      </c>
      <c r="K78" s="49">
        <v>3719.7150000000001</v>
      </c>
      <c r="L78" s="24">
        <f t="shared" si="11"/>
        <v>1.2266174645319287E-2</v>
      </c>
      <c r="M78" s="25">
        <f t="shared" si="12"/>
        <v>5.6841486938133429E-2</v>
      </c>
      <c r="N78" s="24">
        <f t="shared" si="13"/>
        <v>6.8000000000000005E-2</v>
      </c>
      <c r="O78" s="6">
        <f t="shared" si="14"/>
        <v>0.45</v>
      </c>
      <c r="P78" s="23">
        <f t="shared" si="15"/>
        <v>5</v>
      </c>
      <c r="Q78" s="172">
        <f>ROUND((0.8*'Side MDB'!W78+0.2*'Side Pole'!N78),3)</f>
        <v>6.5000000000000002E-2</v>
      </c>
      <c r="R78" s="173">
        <f t="shared" si="16"/>
        <v>0.43</v>
      </c>
      <c r="S78" s="23">
        <f t="shared" si="17"/>
        <v>5</v>
      </c>
      <c r="T78" s="172">
        <f>ROUND(((0.8*'Side MDB'!W78+0.2*'Side Pole'!N78)+(IF('Side MDB'!X78="N/A",(0.8*'Side MDB'!W78+0.2*'Side Pole'!N78),'Side MDB'!X78)))/2,3)</f>
        <v>4.3999999999999997E-2</v>
      </c>
      <c r="U78" s="173">
        <f t="shared" si="18"/>
        <v>0.28999999999999998</v>
      </c>
      <c r="V78" s="23">
        <f t="shared" si="19"/>
        <v>5</v>
      </c>
      <c r="W78" s="15"/>
      <c r="X78" s="174"/>
      <c r="Y78" s="174"/>
      <c r="Z78" s="174"/>
      <c r="AA78" s="175"/>
      <c r="AB78" s="175"/>
      <c r="AC78" s="175"/>
      <c r="AD78" s="175"/>
      <c r="AE78" s="175"/>
      <c r="AF78" s="175"/>
      <c r="AG78" s="175"/>
      <c r="AH78" s="175"/>
      <c r="AI78" s="175"/>
      <c r="AJ78" s="175"/>
      <c r="AK78" s="175"/>
    </row>
    <row r="79" spans="1:37" ht="14.15" customHeight="1">
      <c r="A79" s="169">
        <v>9994</v>
      </c>
      <c r="B79" s="169" t="s">
        <v>210</v>
      </c>
      <c r="C79" s="177" t="str">
        <f>Rollover!A79</f>
        <v>Mercedes-Benz</v>
      </c>
      <c r="D79" s="177" t="str">
        <f>Rollover!B79</f>
        <v>E-Class SW 4WD</v>
      </c>
      <c r="E79" s="71" t="s">
        <v>195</v>
      </c>
      <c r="F79" s="171">
        <f>Rollover!C79</f>
        <v>2021</v>
      </c>
      <c r="G79" s="48">
        <v>326.46600000000001</v>
      </c>
      <c r="H79" s="11">
        <v>18.033000000000001</v>
      </c>
      <c r="I79" s="11">
        <v>42.878999999999998</v>
      </c>
      <c r="J79" s="49">
        <v>21.378</v>
      </c>
      <c r="K79" s="49">
        <v>3719.7150000000001</v>
      </c>
      <c r="L79" s="24">
        <f t="shared" si="11"/>
        <v>1.2266174645319287E-2</v>
      </c>
      <c r="M79" s="25">
        <f t="shared" si="12"/>
        <v>5.6841486938133429E-2</v>
      </c>
      <c r="N79" s="24">
        <f t="shared" si="13"/>
        <v>6.8000000000000005E-2</v>
      </c>
      <c r="O79" s="6">
        <f t="shared" si="14"/>
        <v>0.45</v>
      </c>
      <c r="P79" s="23">
        <f t="shared" si="15"/>
        <v>5</v>
      </c>
      <c r="Q79" s="172">
        <f>ROUND((0.8*'Side MDB'!W79+0.2*'Side Pole'!N79),3)</f>
        <v>6.5000000000000002E-2</v>
      </c>
      <c r="R79" s="173">
        <f t="shared" si="16"/>
        <v>0.43</v>
      </c>
      <c r="S79" s="23">
        <f t="shared" si="17"/>
        <v>5</v>
      </c>
      <c r="T79" s="172">
        <f>ROUND(((0.8*'Side MDB'!W79+0.2*'Side Pole'!N79)+(IF('Side MDB'!X79="N/A",(0.8*'Side MDB'!W79+0.2*'Side Pole'!N79),'Side MDB'!X79)))/2,3)</f>
        <v>4.3999999999999997E-2</v>
      </c>
      <c r="U79" s="173">
        <f t="shared" si="18"/>
        <v>0.28999999999999998</v>
      </c>
      <c r="V79" s="23">
        <f t="shared" si="19"/>
        <v>5</v>
      </c>
      <c r="W79" s="15"/>
      <c r="X79" s="174"/>
      <c r="Y79" s="174"/>
      <c r="Z79" s="174"/>
      <c r="AA79" s="175"/>
      <c r="AB79" s="175"/>
      <c r="AC79" s="175"/>
      <c r="AD79" s="175"/>
      <c r="AE79" s="175"/>
      <c r="AF79" s="175"/>
      <c r="AG79" s="175"/>
      <c r="AH79" s="175"/>
      <c r="AI79" s="175"/>
      <c r="AJ79" s="175"/>
      <c r="AK79" s="175"/>
    </row>
    <row r="80" spans="1:37" ht="14.15" customHeight="1">
      <c r="A80" s="168">
        <v>11384</v>
      </c>
      <c r="B80" s="169" t="s">
        <v>280</v>
      </c>
      <c r="C80" s="170" t="str">
        <f>Rollover!A80</f>
        <v>Mercedes-Benz</v>
      </c>
      <c r="D80" s="170" t="str">
        <f>Rollover!B80</f>
        <v>GLB Class SUV FWD</v>
      </c>
      <c r="E80" s="71" t="s">
        <v>205</v>
      </c>
      <c r="F80" s="171">
        <f>Rollover!C80</f>
        <v>2021</v>
      </c>
      <c r="G80" s="48">
        <v>467.685</v>
      </c>
      <c r="H80" s="45">
        <v>38.305</v>
      </c>
      <c r="I80" s="11">
        <v>57.103000000000002</v>
      </c>
      <c r="J80" s="49">
        <v>32.456000000000003</v>
      </c>
      <c r="K80" s="12">
        <v>3813.4059999999999</v>
      </c>
      <c r="L80" s="24">
        <f t="shared" si="11"/>
        <v>3.8958192327917585E-2</v>
      </c>
      <c r="M80" s="25">
        <f t="shared" si="12"/>
        <v>6.1751396440194575E-2</v>
      </c>
      <c r="N80" s="24">
        <f t="shared" si="13"/>
        <v>9.8000000000000004E-2</v>
      </c>
      <c r="O80" s="6">
        <f t="shared" si="14"/>
        <v>0.65</v>
      </c>
      <c r="P80" s="23">
        <f t="shared" si="15"/>
        <v>5</v>
      </c>
      <c r="Q80" s="172">
        <f>ROUND((0.8*'Side MDB'!W80+0.2*'Side Pole'!N80),3)</f>
        <v>4.1000000000000002E-2</v>
      </c>
      <c r="R80" s="173">
        <f t="shared" si="16"/>
        <v>0.27</v>
      </c>
      <c r="S80" s="23">
        <f t="shared" si="17"/>
        <v>5</v>
      </c>
      <c r="T80" s="172">
        <f>ROUND(((0.8*'Side MDB'!W80+0.2*'Side Pole'!N80)+(IF('Side MDB'!X80="N/A",(0.8*'Side MDB'!W80+0.2*'Side Pole'!N80),'Side MDB'!X80)))/2,3)</f>
        <v>3.2000000000000001E-2</v>
      </c>
      <c r="U80" s="173">
        <f t="shared" si="18"/>
        <v>0.21</v>
      </c>
      <c r="V80" s="23">
        <f t="shared" si="19"/>
        <v>5</v>
      </c>
      <c r="W80" s="15"/>
      <c r="X80" s="174"/>
      <c r="Y80" s="174"/>
      <c r="Z80" s="174"/>
      <c r="AA80" s="175"/>
      <c r="AB80" s="175"/>
      <c r="AC80" s="175"/>
      <c r="AD80" s="175"/>
      <c r="AE80" s="175"/>
      <c r="AF80" s="175"/>
      <c r="AG80" s="175"/>
      <c r="AH80" s="175"/>
      <c r="AI80" s="175"/>
      <c r="AJ80" s="175"/>
      <c r="AK80" s="175"/>
    </row>
    <row r="81" spans="1:37" ht="14.15" customHeight="1">
      <c r="A81" s="168">
        <v>11384</v>
      </c>
      <c r="B81" s="169" t="s">
        <v>280</v>
      </c>
      <c r="C81" s="177" t="str">
        <f>Rollover!A81</f>
        <v>Mercedes-Benz</v>
      </c>
      <c r="D81" s="177" t="str">
        <f>Rollover!B81</f>
        <v>GLB Class SUV 4WD</v>
      </c>
      <c r="E81" s="71" t="s">
        <v>205</v>
      </c>
      <c r="F81" s="171">
        <f>Rollover!C81</f>
        <v>2021</v>
      </c>
      <c r="G81" s="48">
        <v>467.685</v>
      </c>
      <c r="H81" s="45">
        <v>38.305</v>
      </c>
      <c r="I81" s="11">
        <v>57.103000000000002</v>
      </c>
      <c r="J81" s="49">
        <v>32.456000000000003</v>
      </c>
      <c r="K81" s="12">
        <v>3813.4059999999999</v>
      </c>
      <c r="L81" s="24">
        <f t="shared" si="11"/>
        <v>3.8958192327917585E-2</v>
      </c>
      <c r="M81" s="25">
        <f t="shared" si="12"/>
        <v>6.1751396440194575E-2</v>
      </c>
      <c r="N81" s="24">
        <f t="shared" si="13"/>
        <v>9.8000000000000004E-2</v>
      </c>
      <c r="O81" s="6">
        <f t="shared" si="14"/>
        <v>0.65</v>
      </c>
      <c r="P81" s="23">
        <f t="shared" si="15"/>
        <v>5</v>
      </c>
      <c r="Q81" s="172">
        <f>ROUND((0.8*'Side MDB'!W81+0.2*'Side Pole'!N81),3)</f>
        <v>4.1000000000000002E-2</v>
      </c>
      <c r="R81" s="173">
        <f t="shared" si="16"/>
        <v>0.27</v>
      </c>
      <c r="S81" s="23">
        <f t="shared" si="17"/>
        <v>5</v>
      </c>
      <c r="T81" s="172">
        <f>ROUND(((0.8*'Side MDB'!W81+0.2*'Side Pole'!N81)+(IF('Side MDB'!X81="N/A",(0.8*'Side MDB'!W81+0.2*'Side Pole'!N81),'Side MDB'!X81)))/2,3)</f>
        <v>3.2000000000000001E-2</v>
      </c>
      <c r="U81" s="173">
        <f t="shared" si="18"/>
        <v>0.21</v>
      </c>
      <c r="V81" s="23">
        <f t="shared" si="19"/>
        <v>5</v>
      </c>
      <c r="W81" s="15"/>
      <c r="X81" s="174"/>
      <c r="Y81" s="174"/>
      <c r="Z81" s="174"/>
      <c r="AA81" s="175"/>
      <c r="AB81" s="175"/>
      <c r="AC81" s="175"/>
      <c r="AD81" s="175"/>
      <c r="AE81" s="175"/>
      <c r="AF81" s="175"/>
      <c r="AG81" s="175"/>
      <c r="AH81" s="175"/>
      <c r="AI81" s="175"/>
      <c r="AJ81" s="175"/>
      <c r="AK81" s="175"/>
    </row>
    <row r="82" spans="1:37" ht="14.15" customHeight="1">
      <c r="A82" s="169">
        <v>10194</v>
      </c>
      <c r="B82" s="169" t="s">
        <v>212</v>
      </c>
      <c r="C82" s="170" t="str">
        <f>Rollover!A82</f>
        <v>Mercedes-Benz</v>
      </c>
      <c r="D82" s="170" t="str">
        <f>Rollover!B82</f>
        <v>GLC Class SUV RWD</v>
      </c>
      <c r="E82" s="71" t="s">
        <v>205</v>
      </c>
      <c r="F82" s="171">
        <f>Rollover!C82</f>
        <v>2021</v>
      </c>
      <c r="G82" s="48">
        <v>205.548</v>
      </c>
      <c r="H82" s="11">
        <v>29.670999999999999</v>
      </c>
      <c r="I82" s="11">
        <v>39.713999999999999</v>
      </c>
      <c r="J82" s="49">
        <v>24.49</v>
      </c>
      <c r="K82" s="49">
        <v>3501.1680000000001</v>
      </c>
      <c r="L82" s="24">
        <f t="shared" si="11"/>
        <v>2.0271701273248412E-3</v>
      </c>
      <c r="M82" s="25">
        <f t="shared" si="12"/>
        <v>4.6779459811198632E-2</v>
      </c>
      <c r="N82" s="24">
        <f t="shared" si="13"/>
        <v>4.9000000000000002E-2</v>
      </c>
      <c r="O82" s="6">
        <f t="shared" si="14"/>
        <v>0.33</v>
      </c>
      <c r="P82" s="23">
        <f t="shared" si="15"/>
        <v>5</v>
      </c>
      <c r="Q82" s="172">
        <f>ROUND((0.8*'Side MDB'!W82+0.2*'Side Pole'!N82),3)</f>
        <v>5.0999999999999997E-2</v>
      </c>
      <c r="R82" s="173">
        <f t="shared" si="16"/>
        <v>0.34</v>
      </c>
      <c r="S82" s="23">
        <f t="shared" si="17"/>
        <v>5</v>
      </c>
      <c r="T82" s="172">
        <f>ROUND(((0.8*'Side MDB'!W82+0.2*'Side Pole'!N82)+(IF('Side MDB'!X82="N/A",(0.8*'Side MDB'!W82+0.2*'Side Pole'!N82),'Side MDB'!X82)))/2,3)</f>
        <v>4.8000000000000001E-2</v>
      </c>
      <c r="U82" s="173">
        <f t="shared" si="18"/>
        <v>0.32</v>
      </c>
      <c r="V82" s="23">
        <f t="shared" si="19"/>
        <v>5</v>
      </c>
      <c r="W82" s="15"/>
      <c r="X82" s="174"/>
      <c r="Y82" s="174"/>
      <c r="Z82" s="174"/>
      <c r="AA82" s="175"/>
      <c r="AB82" s="175"/>
      <c r="AC82" s="175"/>
      <c r="AD82" s="175"/>
      <c r="AE82" s="175"/>
      <c r="AF82" s="175"/>
      <c r="AG82" s="175"/>
      <c r="AH82" s="175"/>
      <c r="AI82" s="175"/>
      <c r="AJ82" s="175"/>
      <c r="AK82" s="175"/>
    </row>
    <row r="83" spans="1:37" ht="14.15" customHeight="1">
      <c r="A83" s="169">
        <v>10194</v>
      </c>
      <c r="B83" s="169" t="s">
        <v>212</v>
      </c>
      <c r="C83" s="170" t="str">
        <f>Rollover!A83</f>
        <v>Mercedes-Benz</v>
      </c>
      <c r="D83" s="170" t="str">
        <f>Rollover!B83</f>
        <v>GLC Class SUV 4WD</v>
      </c>
      <c r="E83" s="71" t="s">
        <v>205</v>
      </c>
      <c r="F83" s="171">
        <f>Rollover!C83</f>
        <v>2021</v>
      </c>
      <c r="G83" s="48">
        <v>205.548</v>
      </c>
      <c r="H83" s="11">
        <v>29.670999999999999</v>
      </c>
      <c r="I83" s="11">
        <v>39.713999999999999</v>
      </c>
      <c r="J83" s="49">
        <v>24.49</v>
      </c>
      <c r="K83" s="49">
        <v>3501.1680000000001</v>
      </c>
      <c r="L83" s="24">
        <f>NORMDIST(LN(G83),7.45231,0.73998,1)</f>
        <v>2.0271701273248412E-3</v>
      </c>
      <c r="M83" s="25">
        <f>1/(1+EXP(6.3055-0.00094*K83))</f>
        <v>4.6779459811198632E-2</v>
      </c>
      <c r="N83" s="24">
        <f>ROUND(1-(1-L83)*(1-M83),3)</f>
        <v>4.9000000000000002E-2</v>
      </c>
      <c r="O83" s="6">
        <f t="shared" si="14"/>
        <v>0.33</v>
      </c>
      <c r="P83" s="23">
        <f t="shared" si="15"/>
        <v>5</v>
      </c>
      <c r="Q83" s="172">
        <f>ROUND((0.8*'Side MDB'!W83+0.2*'Side Pole'!N83),3)</f>
        <v>5.0999999999999997E-2</v>
      </c>
      <c r="R83" s="173">
        <f t="shared" si="16"/>
        <v>0.34</v>
      </c>
      <c r="S83" s="23">
        <f t="shared" si="17"/>
        <v>5</v>
      </c>
      <c r="T83" s="172">
        <f>ROUND(((0.8*'Side MDB'!W83+0.2*'Side Pole'!N83)+(IF('Side MDB'!X83="N/A",(0.8*'Side MDB'!W83+0.2*'Side Pole'!N83),'Side MDB'!X83)))/2,3)</f>
        <v>4.8000000000000001E-2</v>
      </c>
      <c r="U83" s="173">
        <f t="shared" si="18"/>
        <v>0.32</v>
      </c>
      <c r="V83" s="23">
        <f t="shared" si="19"/>
        <v>5</v>
      </c>
      <c r="W83" s="15"/>
      <c r="X83" s="174"/>
      <c r="Y83" s="174"/>
      <c r="Z83" s="174"/>
      <c r="AA83" s="175"/>
      <c r="AB83" s="175"/>
      <c r="AC83" s="175"/>
      <c r="AD83" s="175"/>
      <c r="AE83" s="175"/>
      <c r="AF83" s="175"/>
      <c r="AG83" s="175"/>
      <c r="AH83" s="175"/>
      <c r="AI83" s="175"/>
      <c r="AJ83" s="175"/>
      <c r="AK83" s="175"/>
    </row>
    <row r="84" spans="1:37" ht="14.15" customHeight="1">
      <c r="A84" s="168">
        <v>11375</v>
      </c>
      <c r="B84" s="169" t="s">
        <v>272</v>
      </c>
      <c r="C84" s="170" t="str">
        <f>Rollover!A84</f>
        <v>Mercedes-Benz</v>
      </c>
      <c r="D84" s="170" t="str">
        <f>Rollover!B84</f>
        <v>GLE Class SUV RWD</v>
      </c>
      <c r="E84" s="71" t="s">
        <v>205</v>
      </c>
      <c r="F84" s="171">
        <f>Rollover!C84</f>
        <v>2021</v>
      </c>
      <c r="G84" s="48">
        <v>263.62099999999998</v>
      </c>
      <c r="H84" s="11">
        <v>20.704999999999998</v>
      </c>
      <c r="I84" s="11">
        <v>35.04</v>
      </c>
      <c r="J84" s="49">
        <v>23.193999999999999</v>
      </c>
      <c r="K84" s="12">
        <v>2736.7689999999998</v>
      </c>
      <c r="L84" s="24">
        <f t="shared" si="11"/>
        <v>5.5802504804537299E-3</v>
      </c>
      <c r="M84" s="25">
        <f t="shared" si="12"/>
        <v>2.3363554990364476E-2</v>
      </c>
      <c r="N84" s="24">
        <f t="shared" si="13"/>
        <v>2.9000000000000001E-2</v>
      </c>
      <c r="O84" s="6">
        <f t="shared" si="14"/>
        <v>0.19</v>
      </c>
      <c r="P84" s="23">
        <f t="shared" si="15"/>
        <v>5</v>
      </c>
      <c r="Q84" s="172">
        <f>ROUND((0.8*'Side MDB'!W84+0.2*'Side Pole'!N84),3)</f>
        <v>3.2000000000000001E-2</v>
      </c>
      <c r="R84" s="173">
        <f t="shared" si="16"/>
        <v>0.21</v>
      </c>
      <c r="S84" s="23">
        <f t="shared" si="17"/>
        <v>5</v>
      </c>
      <c r="T84" s="172">
        <f>ROUND(((0.8*'Side MDB'!W84+0.2*'Side Pole'!N84)+(IF('Side MDB'!X84="N/A",(0.8*'Side MDB'!W84+0.2*'Side Pole'!N84),'Side MDB'!X84)))/2,3)</f>
        <v>3.1E-2</v>
      </c>
      <c r="U84" s="173">
        <f t="shared" si="18"/>
        <v>0.21</v>
      </c>
      <c r="V84" s="23">
        <f t="shared" si="19"/>
        <v>5</v>
      </c>
      <c r="W84" s="15"/>
      <c r="X84" s="174"/>
      <c r="Y84" s="174"/>
      <c r="Z84" s="174"/>
      <c r="AA84" s="175"/>
      <c r="AB84" s="175"/>
      <c r="AC84" s="175"/>
      <c r="AD84" s="175"/>
      <c r="AE84" s="175"/>
      <c r="AF84" s="175"/>
      <c r="AG84" s="175"/>
      <c r="AH84" s="175"/>
      <c r="AI84" s="175"/>
      <c r="AJ84" s="175"/>
      <c r="AK84" s="175"/>
    </row>
    <row r="85" spans="1:37" ht="14.15" customHeight="1">
      <c r="A85" s="168">
        <v>11375</v>
      </c>
      <c r="B85" s="169" t="s">
        <v>272</v>
      </c>
      <c r="C85" s="177" t="str">
        <f>Rollover!A85</f>
        <v>Mercedes-Benz</v>
      </c>
      <c r="D85" s="177" t="str">
        <f>Rollover!B85</f>
        <v>GLE Class SUV 4WD</v>
      </c>
      <c r="E85" s="71" t="s">
        <v>205</v>
      </c>
      <c r="F85" s="171">
        <f>Rollover!C85</f>
        <v>2021</v>
      </c>
      <c r="G85" s="48">
        <v>263.62099999999998</v>
      </c>
      <c r="H85" s="11">
        <v>20.704999999999998</v>
      </c>
      <c r="I85" s="11">
        <v>35.04</v>
      </c>
      <c r="J85" s="49">
        <v>23.193999999999999</v>
      </c>
      <c r="K85" s="12">
        <v>2736.7689999999998</v>
      </c>
      <c r="L85" s="24">
        <f t="shared" si="11"/>
        <v>5.5802504804537299E-3</v>
      </c>
      <c r="M85" s="25">
        <f t="shared" si="12"/>
        <v>2.3363554990364476E-2</v>
      </c>
      <c r="N85" s="24">
        <f t="shared" si="13"/>
        <v>2.9000000000000001E-2</v>
      </c>
      <c r="O85" s="6">
        <f t="shared" si="14"/>
        <v>0.19</v>
      </c>
      <c r="P85" s="23">
        <f t="shared" si="15"/>
        <v>5</v>
      </c>
      <c r="Q85" s="172">
        <f>ROUND((0.8*'Side MDB'!W85+0.2*'Side Pole'!N85),3)</f>
        <v>3.2000000000000001E-2</v>
      </c>
      <c r="R85" s="173">
        <f t="shared" si="16"/>
        <v>0.21</v>
      </c>
      <c r="S85" s="23">
        <f t="shared" si="17"/>
        <v>5</v>
      </c>
      <c r="T85" s="172">
        <f>ROUND(((0.8*'Side MDB'!W85+0.2*'Side Pole'!N85)+(IF('Side MDB'!X85="N/A",(0.8*'Side MDB'!W85+0.2*'Side Pole'!N85),'Side MDB'!X85)))/2,3)</f>
        <v>3.1E-2</v>
      </c>
      <c r="U85" s="173">
        <f t="shared" si="18"/>
        <v>0.21</v>
      </c>
      <c r="V85" s="23">
        <f t="shared" si="19"/>
        <v>5</v>
      </c>
      <c r="W85" s="15"/>
      <c r="X85" s="174"/>
      <c r="Y85" s="174"/>
      <c r="Z85" s="174"/>
      <c r="AA85" s="175"/>
      <c r="AB85" s="175"/>
      <c r="AC85" s="175"/>
      <c r="AD85" s="175"/>
      <c r="AE85" s="175"/>
      <c r="AF85" s="175"/>
      <c r="AG85" s="175"/>
      <c r="AH85" s="175"/>
      <c r="AI85" s="175"/>
      <c r="AJ85" s="175"/>
      <c r="AK85" s="175"/>
    </row>
    <row r="86" spans="1:37" ht="14.15" customHeight="1">
      <c r="A86" s="168">
        <v>11359</v>
      </c>
      <c r="B86" s="169" t="s">
        <v>271</v>
      </c>
      <c r="C86" s="170" t="str">
        <f>Rollover!A86</f>
        <v>Nissan</v>
      </c>
      <c r="D86" s="170" t="str">
        <f>Rollover!B86</f>
        <v>Maxima 4DR FWD</v>
      </c>
      <c r="E86" s="71" t="s">
        <v>197</v>
      </c>
      <c r="F86" s="171">
        <f>Rollover!C86</f>
        <v>2021</v>
      </c>
      <c r="G86" s="180">
        <v>275.28100000000001</v>
      </c>
      <c r="H86" s="19">
        <v>22.193999999999999</v>
      </c>
      <c r="I86" s="19">
        <v>41.439</v>
      </c>
      <c r="J86" s="181">
        <v>20.413</v>
      </c>
      <c r="K86" s="181">
        <v>2136.7399999999998</v>
      </c>
      <c r="L86" s="24">
        <f t="shared" si="11"/>
        <v>6.5848905518476079E-3</v>
      </c>
      <c r="M86" s="25">
        <f t="shared" si="12"/>
        <v>1.342707042794393E-2</v>
      </c>
      <c r="N86" s="24">
        <f t="shared" si="13"/>
        <v>0.02</v>
      </c>
      <c r="O86" s="6">
        <f t="shared" si="14"/>
        <v>0.13</v>
      </c>
      <c r="P86" s="23">
        <f t="shared" si="15"/>
        <v>5</v>
      </c>
      <c r="Q86" s="172">
        <f>ROUND((0.8*'Side MDB'!W86+0.2*'Side Pole'!N86),3)</f>
        <v>5.1999999999999998E-2</v>
      </c>
      <c r="R86" s="173">
        <f t="shared" si="16"/>
        <v>0.35</v>
      </c>
      <c r="S86" s="23">
        <f t="shared" si="17"/>
        <v>5</v>
      </c>
      <c r="T86" s="172">
        <f>ROUND(((0.8*'Side MDB'!W86+0.2*'Side Pole'!N86)+(IF('Side MDB'!X86="N/A",(0.8*'Side MDB'!W86+0.2*'Side Pole'!N86),'Side MDB'!X86)))/2,3)</f>
        <v>3.2000000000000001E-2</v>
      </c>
      <c r="U86" s="173">
        <f t="shared" si="18"/>
        <v>0.21</v>
      </c>
      <c r="V86" s="23">
        <f t="shared" si="19"/>
        <v>5</v>
      </c>
      <c r="W86" s="15"/>
      <c r="X86" s="174"/>
      <c r="Y86" s="174"/>
      <c r="Z86" s="174"/>
      <c r="AA86" s="175"/>
      <c r="AB86" s="175"/>
      <c r="AC86" s="175"/>
      <c r="AD86" s="175"/>
      <c r="AE86" s="175"/>
      <c r="AF86" s="175"/>
      <c r="AG86" s="175"/>
      <c r="AH86" s="175"/>
      <c r="AI86" s="175"/>
      <c r="AJ86" s="175"/>
      <c r="AK86" s="175"/>
    </row>
    <row r="87" spans="1:37" ht="14.15" customHeight="1">
      <c r="A87" s="178">
        <v>11344</v>
      </c>
      <c r="B87" s="179" t="s">
        <v>258</v>
      </c>
      <c r="C87" s="170" t="str">
        <f>Rollover!A87</f>
        <v>Nissan</v>
      </c>
      <c r="D87" s="170" t="str">
        <f>Rollover!B87</f>
        <v>Rogue SUV FWD (early release)</v>
      </c>
      <c r="E87" s="71" t="s">
        <v>197</v>
      </c>
      <c r="F87" s="171">
        <f>Rollover!C87</f>
        <v>2021</v>
      </c>
      <c r="G87" s="48">
        <v>161.607</v>
      </c>
      <c r="H87" s="11">
        <v>17.387</v>
      </c>
      <c r="I87" s="11" t="s">
        <v>259</v>
      </c>
      <c r="J87" s="49">
        <v>18.036999999999999</v>
      </c>
      <c r="K87" s="12">
        <v>1770.261</v>
      </c>
      <c r="L87" s="24">
        <f t="shared" si="11"/>
        <v>6.8969872624144272E-4</v>
      </c>
      <c r="M87" s="25">
        <f t="shared" si="12"/>
        <v>9.5515473073525935E-3</v>
      </c>
      <c r="N87" s="24">
        <f t="shared" si="13"/>
        <v>0.01</v>
      </c>
      <c r="O87" s="6">
        <f t="shared" si="14"/>
        <v>7.0000000000000007E-2</v>
      </c>
      <c r="P87" s="23">
        <f t="shared" si="15"/>
        <v>5</v>
      </c>
      <c r="Q87" s="172">
        <f>ROUND((0.8*'Side MDB'!W87+0.2*'Side Pole'!N87),3)</f>
        <v>1.7000000000000001E-2</v>
      </c>
      <c r="R87" s="173">
        <f t="shared" si="16"/>
        <v>0.11</v>
      </c>
      <c r="S87" s="23">
        <f t="shared" si="17"/>
        <v>5</v>
      </c>
      <c r="T87" s="172">
        <f>ROUND(((0.8*'Side MDB'!W87+0.2*'Side Pole'!N87)+(IF('Side MDB'!X87="N/A",(0.8*'Side MDB'!W87+0.2*'Side Pole'!N87),'Side MDB'!X87)))/2,3)</f>
        <v>1.7000000000000001E-2</v>
      </c>
      <c r="U87" s="173">
        <f t="shared" si="18"/>
        <v>0.11</v>
      </c>
      <c r="V87" s="23">
        <f t="shared" si="19"/>
        <v>5</v>
      </c>
      <c r="W87" s="15"/>
      <c r="X87" s="174"/>
      <c r="Y87" s="174"/>
      <c r="Z87" s="174"/>
      <c r="AA87" s="175"/>
      <c r="AB87" s="175"/>
      <c r="AC87" s="175"/>
      <c r="AD87" s="175"/>
      <c r="AE87" s="175"/>
      <c r="AF87" s="175"/>
      <c r="AG87" s="175"/>
      <c r="AH87" s="175"/>
      <c r="AI87" s="175"/>
      <c r="AJ87" s="175"/>
      <c r="AK87" s="175"/>
    </row>
    <row r="88" spans="1:37" ht="14.15" customHeight="1">
      <c r="A88" s="178">
        <v>11344</v>
      </c>
      <c r="B88" s="179" t="s">
        <v>258</v>
      </c>
      <c r="C88" s="170" t="str">
        <f>Rollover!A88</f>
        <v>Nissan</v>
      </c>
      <c r="D88" s="170" t="str">
        <f>Rollover!B88</f>
        <v>Rogue SUV AWD (early release)</v>
      </c>
      <c r="E88" s="71" t="s">
        <v>197</v>
      </c>
      <c r="F88" s="171">
        <f>Rollover!C88</f>
        <v>2021</v>
      </c>
      <c r="G88" s="48">
        <v>161.607</v>
      </c>
      <c r="H88" s="11">
        <v>17.387</v>
      </c>
      <c r="I88" s="11" t="s">
        <v>259</v>
      </c>
      <c r="J88" s="49">
        <v>18.036999999999999</v>
      </c>
      <c r="K88" s="12">
        <v>1770.261</v>
      </c>
      <c r="L88" s="24">
        <f t="shared" ref="L88:L90" si="38">NORMDIST(LN(G88),7.45231,0.73998,1)</f>
        <v>6.8969872624144272E-4</v>
      </c>
      <c r="M88" s="25">
        <f t="shared" ref="M88:M90" si="39">1/(1+EXP(6.3055-0.00094*K88))</f>
        <v>9.5515473073525935E-3</v>
      </c>
      <c r="N88" s="24">
        <f t="shared" ref="N88:N90" si="40">ROUND(1-(1-L88)*(1-M88),3)</f>
        <v>0.01</v>
      </c>
      <c r="O88" s="6">
        <f t="shared" ref="O88:O90" si="41">ROUND(N88/0.15,2)</f>
        <v>7.0000000000000007E-2</v>
      </c>
      <c r="P88" s="23">
        <f t="shared" ref="P88:P90" si="42">IF(O88&lt;0.67,5,IF(O88&lt;1,4,IF(O88&lt;1.33,3,IF(O88&lt;2.67,2,1))))</f>
        <v>5</v>
      </c>
      <c r="Q88" s="172">
        <f>ROUND((0.8*'Side MDB'!W88+0.2*'Side Pole'!N88),3)</f>
        <v>1.7000000000000001E-2</v>
      </c>
      <c r="R88" s="173">
        <f t="shared" ref="R88:R90" si="43">ROUND((Q88)/0.15,2)</f>
        <v>0.11</v>
      </c>
      <c r="S88" s="23">
        <f t="shared" ref="S88:S90" si="44">IF(R88&lt;0.67,5,IF(R88&lt;1,4,IF(R88&lt;1.33,3,IF(R88&lt;2.67,2,1))))</f>
        <v>5</v>
      </c>
      <c r="T88" s="172">
        <f>ROUND(((0.8*'Side MDB'!W88+0.2*'Side Pole'!N88)+(IF('Side MDB'!X88="N/A",(0.8*'Side MDB'!W88+0.2*'Side Pole'!N88),'Side MDB'!X88)))/2,3)</f>
        <v>1.7000000000000001E-2</v>
      </c>
      <c r="U88" s="173">
        <f t="shared" ref="U88:U90" si="45">ROUND((T88)/0.15,2)</f>
        <v>0.11</v>
      </c>
      <c r="V88" s="23">
        <f t="shared" ref="V88:V90" si="46">IF(U88&lt;0.67,5,IF(U88&lt;1,4,IF(U88&lt;1.33,3,IF(U88&lt;2.67,2,1))))</f>
        <v>5</v>
      </c>
      <c r="W88" s="15"/>
      <c r="X88" s="174"/>
      <c r="Y88" s="174"/>
      <c r="Z88" s="174"/>
      <c r="AA88" s="175"/>
      <c r="AB88" s="175"/>
      <c r="AC88" s="175"/>
      <c r="AD88" s="175"/>
      <c r="AE88" s="175"/>
      <c r="AF88" s="175"/>
      <c r="AG88" s="175"/>
      <c r="AH88" s="175"/>
      <c r="AI88" s="175"/>
      <c r="AJ88" s="175"/>
      <c r="AK88" s="175"/>
    </row>
    <row r="89" spans="1:37" ht="14.15" customHeight="1">
      <c r="A89" s="178">
        <v>11344</v>
      </c>
      <c r="B89" s="179" t="s">
        <v>258</v>
      </c>
      <c r="C89" s="170" t="str">
        <f>Rollover!A89</f>
        <v>Nissan</v>
      </c>
      <c r="D89" s="170" t="str">
        <f>Rollover!B89</f>
        <v>Rogue SUV FWD (later release)</v>
      </c>
      <c r="E89" s="71" t="s">
        <v>197</v>
      </c>
      <c r="F89" s="171">
        <f>Rollover!C89</f>
        <v>2021</v>
      </c>
      <c r="G89" s="48">
        <v>161.607</v>
      </c>
      <c r="H89" s="11">
        <v>17.387</v>
      </c>
      <c r="I89" s="11" t="s">
        <v>259</v>
      </c>
      <c r="J89" s="49">
        <v>18.036999999999999</v>
      </c>
      <c r="K89" s="12">
        <v>1770.261</v>
      </c>
      <c r="L89" s="24">
        <f t="shared" si="38"/>
        <v>6.8969872624144272E-4</v>
      </c>
      <c r="M89" s="25">
        <f t="shared" si="39"/>
        <v>9.5515473073525935E-3</v>
      </c>
      <c r="N89" s="24">
        <f t="shared" si="40"/>
        <v>0.01</v>
      </c>
      <c r="O89" s="6">
        <f t="shared" si="41"/>
        <v>7.0000000000000007E-2</v>
      </c>
      <c r="P89" s="23">
        <f t="shared" si="42"/>
        <v>5</v>
      </c>
      <c r="Q89" s="172">
        <f>ROUND((0.8*'Side MDB'!W89+0.2*'Side Pole'!N89),3)</f>
        <v>1.7000000000000001E-2</v>
      </c>
      <c r="R89" s="173">
        <f t="shared" si="43"/>
        <v>0.11</v>
      </c>
      <c r="S89" s="23">
        <f t="shared" si="44"/>
        <v>5</v>
      </c>
      <c r="T89" s="172">
        <f>ROUND(((0.8*'Side MDB'!W89+0.2*'Side Pole'!N89)+(IF('Side MDB'!X89="N/A",(0.8*'Side MDB'!W89+0.2*'Side Pole'!N89),'Side MDB'!X89)))/2,3)</f>
        <v>1.7000000000000001E-2</v>
      </c>
      <c r="U89" s="173">
        <f t="shared" si="45"/>
        <v>0.11</v>
      </c>
      <c r="V89" s="23">
        <f t="shared" si="46"/>
        <v>5</v>
      </c>
      <c r="W89" s="15"/>
      <c r="X89" s="174"/>
      <c r="Y89" s="174"/>
      <c r="Z89" s="174"/>
      <c r="AA89" s="175"/>
      <c r="AB89" s="175"/>
      <c r="AC89" s="175"/>
      <c r="AD89" s="175"/>
      <c r="AE89" s="175"/>
      <c r="AF89" s="175"/>
      <c r="AG89" s="175"/>
      <c r="AH89" s="175"/>
      <c r="AI89" s="175"/>
      <c r="AJ89" s="175"/>
      <c r="AK89" s="175"/>
    </row>
    <row r="90" spans="1:37" ht="14.15" customHeight="1">
      <c r="A90" s="178">
        <v>11344</v>
      </c>
      <c r="B90" s="179" t="s">
        <v>258</v>
      </c>
      <c r="C90" s="170" t="str">
        <f>Rollover!A90</f>
        <v>Nissan</v>
      </c>
      <c r="D90" s="170" t="str">
        <f>Rollover!B90</f>
        <v>Rogue SUV AWD (later release)</v>
      </c>
      <c r="E90" s="71" t="s">
        <v>197</v>
      </c>
      <c r="F90" s="171">
        <f>Rollover!C90</f>
        <v>2021</v>
      </c>
      <c r="G90" s="48">
        <v>161.607</v>
      </c>
      <c r="H90" s="11">
        <v>17.387</v>
      </c>
      <c r="I90" s="11" t="s">
        <v>259</v>
      </c>
      <c r="J90" s="49">
        <v>18.036999999999999</v>
      </c>
      <c r="K90" s="12">
        <v>1770.261</v>
      </c>
      <c r="L90" s="24">
        <f t="shared" si="38"/>
        <v>6.8969872624144272E-4</v>
      </c>
      <c r="M90" s="25">
        <f t="shared" si="39"/>
        <v>9.5515473073525935E-3</v>
      </c>
      <c r="N90" s="24">
        <f t="shared" si="40"/>
        <v>0.01</v>
      </c>
      <c r="O90" s="6">
        <f t="shared" si="41"/>
        <v>7.0000000000000007E-2</v>
      </c>
      <c r="P90" s="23">
        <f t="shared" si="42"/>
        <v>5</v>
      </c>
      <c r="Q90" s="172">
        <f>ROUND((0.8*'Side MDB'!W90+0.2*'Side Pole'!N90),3)</f>
        <v>1.7000000000000001E-2</v>
      </c>
      <c r="R90" s="173">
        <f t="shared" si="43"/>
        <v>0.11</v>
      </c>
      <c r="S90" s="23">
        <f t="shared" si="44"/>
        <v>5</v>
      </c>
      <c r="T90" s="172">
        <f>ROUND(((0.8*'Side MDB'!W90+0.2*'Side Pole'!N90)+(IF('Side MDB'!X90="N/A",(0.8*'Side MDB'!W90+0.2*'Side Pole'!N90),'Side MDB'!X90)))/2,3)</f>
        <v>1.7000000000000001E-2</v>
      </c>
      <c r="U90" s="173">
        <f t="shared" si="45"/>
        <v>0.11</v>
      </c>
      <c r="V90" s="23">
        <f t="shared" si="46"/>
        <v>5</v>
      </c>
      <c r="W90" s="15"/>
      <c r="X90" s="174"/>
      <c r="Y90" s="174"/>
      <c r="Z90" s="174"/>
      <c r="AA90" s="175"/>
      <c r="AB90" s="175"/>
      <c r="AC90" s="175"/>
      <c r="AD90" s="175"/>
      <c r="AE90" s="175"/>
      <c r="AF90" s="175"/>
      <c r="AG90" s="175"/>
      <c r="AH90" s="175"/>
      <c r="AI90" s="175"/>
      <c r="AJ90" s="175"/>
      <c r="AK90" s="175"/>
    </row>
    <row r="91" spans="1:37" ht="14.15" customHeight="1">
      <c r="A91" s="179">
        <v>10356</v>
      </c>
      <c r="B91" s="169" t="s">
        <v>315</v>
      </c>
      <c r="C91" s="170" t="str">
        <f>Rollover!A91</f>
        <v>Nissan</v>
      </c>
      <c r="D91" s="170" t="str">
        <f>Rollover!B91</f>
        <v>Rogue Sport SUV FWD</v>
      </c>
      <c r="E91" s="71" t="s">
        <v>197</v>
      </c>
      <c r="F91" s="171">
        <f>Rollover!C91</f>
        <v>2021</v>
      </c>
      <c r="G91" s="180">
        <v>326.3</v>
      </c>
      <c r="H91" s="19">
        <v>24.032</v>
      </c>
      <c r="I91" s="19">
        <v>45.023000000000003</v>
      </c>
      <c r="J91" s="181">
        <v>21.094999999999999</v>
      </c>
      <c r="K91" s="181">
        <v>2622.9070000000002</v>
      </c>
      <c r="L91" s="24">
        <f t="shared" ref="L91:L108" si="47">NORMDIST(LN(G91),7.45231,0.73998,1)</f>
        <v>1.2244311696415404E-2</v>
      </c>
      <c r="M91" s="25">
        <f t="shared" ref="M91:M108" si="48">1/(1+EXP(6.3055-0.00094*K91))</f>
        <v>2.10420181336132E-2</v>
      </c>
      <c r="N91" s="24">
        <f t="shared" ref="N91:N108" si="49">ROUND(1-(1-L91)*(1-M91),3)</f>
        <v>3.3000000000000002E-2</v>
      </c>
      <c r="O91" s="6">
        <f t="shared" ref="O91:O108" si="50">ROUND(N91/0.15,2)</f>
        <v>0.22</v>
      </c>
      <c r="P91" s="23">
        <f t="shared" ref="P91:P108" si="51">IF(O91&lt;0.67,5,IF(O91&lt;1,4,IF(O91&lt;1.33,3,IF(O91&lt;2.67,2,1))))</f>
        <v>5</v>
      </c>
      <c r="Q91" s="172">
        <f>ROUND((0.8*'Side MDB'!W91+0.2*'Side Pole'!N91),3)</f>
        <v>4.8000000000000001E-2</v>
      </c>
      <c r="R91" s="173">
        <f t="shared" ref="R91:R108" si="52">ROUND((Q91)/0.15,2)</f>
        <v>0.32</v>
      </c>
      <c r="S91" s="23">
        <f t="shared" ref="S91:S108" si="53">IF(R91&lt;0.67,5,IF(R91&lt;1,4,IF(R91&lt;1.33,3,IF(R91&lt;2.67,2,1))))</f>
        <v>5</v>
      </c>
      <c r="T91" s="172">
        <f>ROUND(((0.8*'Side MDB'!W91+0.2*'Side Pole'!N91)+(IF('Side MDB'!X91="N/A",(0.8*'Side MDB'!W91+0.2*'Side Pole'!N91),'Side MDB'!X91)))/2,3)</f>
        <v>3.3000000000000002E-2</v>
      </c>
      <c r="U91" s="173">
        <f t="shared" ref="U91:U108" si="54">ROUND((T91)/0.15,2)</f>
        <v>0.22</v>
      </c>
      <c r="V91" s="23">
        <f t="shared" ref="V91:V108" si="55">IF(U91&lt;0.67,5,IF(U91&lt;1,4,IF(U91&lt;1.33,3,IF(U91&lt;2.67,2,1))))</f>
        <v>5</v>
      </c>
      <c r="W91" s="15"/>
      <c r="X91" s="174"/>
      <c r="Y91" s="174"/>
      <c r="Z91" s="174"/>
      <c r="AA91" s="175"/>
      <c r="AB91" s="175"/>
      <c r="AC91" s="175"/>
      <c r="AD91" s="175"/>
      <c r="AE91" s="175"/>
      <c r="AF91" s="175"/>
      <c r="AG91" s="175"/>
      <c r="AH91" s="175"/>
      <c r="AI91" s="175"/>
      <c r="AJ91" s="175"/>
      <c r="AK91" s="175"/>
    </row>
    <row r="92" spans="1:37" ht="14.15" customHeight="1">
      <c r="A92" s="169">
        <v>10356</v>
      </c>
      <c r="B92" s="169" t="s">
        <v>315</v>
      </c>
      <c r="C92" s="170" t="str">
        <f>Rollover!A92</f>
        <v>Nissan</v>
      </c>
      <c r="D92" s="170" t="str">
        <f>Rollover!B92</f>
        <v>Rogue Sport SUV AWD</v>
      </c>
      <c r="E92" s="71" t="s">
        <v>197</v>
      </c>
      <c r="F92" s="171">
        <f>Rollover!C92</f>
        <v>2021</v>
      </c>
      <c r="G92" s="180">
        <v>326.3</v>
      </c>
      <c r="H92" s="19">
        <v>24.032</v>
      </c>
      <c r="I92" s="19">
        <v>45.023000000000003</v>
      </c>
      <c r="J92" s="181">
        <v>21.094999999999999</v>
      </c>
      <c r="K92" s="181">
        <v>2622.9070000000002</v>
      </c>
      <c r="L92" s="24">
        <f t="shared" si="47"/>
        <v>1.2244311696415404E-2</v>
      </c>
      <c r="M92" s="25">
        <f t="shared" si="48"/>
        <v>2.10420181336132E-2</v>
      </c>
      <c r="N92" s="24">
        <f t="shared" si="49"/>
        <v>3.3000000000000002E-2</v>
      </c>
      <c r="O92" s="6">
        <f t="shared" si="50"/>
        <v>0.22</v>
      </c>
      <c r="P92" s="23">
        <f t="shared" si="51"/>
        <v>5</v>
      </c>
      <c r="Q92" s="172">
        <f>ROUND((0.8*'Side MDB'!W92+0.2*'Side Pole'!N92),3)</f>
        <v>4.8000000000000001E-2</v>
      </c>
      <c r="R92" s="173">
        <f t="shared" si="52"/>
        <v>0.32</v>
      </c>
      <c r="S92" s="23">
        <f t="shared" si="53"/>
        <v>5</v>
      </c>
      <c r="T92" s="172">
        <f>ROUND(((0.8*'Side MDB'!W92+0.2*'Side Pole'!N92)+(IF('Side MDB'!X92="N/A",(0.8*'Side MDB'!W92+0.2*'Side Pole'!N92),'Side MDB'!X92)))/2,3)</f>
        <v>3.3000000000000002E-2</v>
      </c>
      <c r="U92" s="173">
        <f t="shared" si="54"/>
        <v>0.22</v>
      </c>
      <c r="V92" s="23">
        <f t="shared" si="55"/>
        <v>5</v>
      </c>
      <c r="W92" s="15"/>
      <c r="X92" s="174"/>
      <c r="Y92" s="174"/>
      <c r="Z92" s="174"/>
      <c r="AA92" s="175"/>
      <c r="AB92" s="175"/>
      <c r="AC92" s="175"/>
      <c r="AD92" s="175"/>
      <c r="AE92" s="175"/>
      <c r="AF92" s="175"/>
      <c r="AG92" s="175"/>
      <c r="AH92" s="175"/>
      <c r="AI92" s="175"/>
      <c r="AJ92" s="175"/>
      <c r="AK92" s="175"/>
    </row>
    <row r="93" spans="1:37" ht="14.15" customHeight="1">
      <c r="A93" s="169">
        <v>10927</v>
      </c>
      <c r="B93" s="169" t="s">
        <v>216</v>
      </c>
      <c r="C93" s="170" t="str">
        <f>Rollover!A93</f>
        <v>Nissan</v>
      </c>
      <c r="D93" s="170" t="str">
        <f>Rollover!B93</f>
        <v>Versa 4DR FWD</v>
      </c>
      <c r="E93" s="71" t="s">
        <v>205</v>
      </c>
      <c r="F93" s="171">
        <f>Rollover!C93</f>
        <v>2021</v>
      </c>
      <c r="G93" s="48">
        <v>231.83</v>
      </c>
      <c r="H93" s="11">
        <v>17.526</v>
      </c>
      <c r="I93" s="11">
        <v>28.695</v>
      </c>
      <c r="J93" s="49">
        <v>15.093999999999999</v>
      </c>
      <c r="K93" s="49">
        <v>2139.5940000000001</v>
      </c>
      <c r="L93" s="24">
        <f t="shared" si="47"/>
        <v>3.3510268700184518E-3</v>
      </c>
      <c r="M93" s="25">
        <f t="shared" si="48"/>
        <v>1.3462654799760962E-2</v>
      </c>
      <c r="N93" s="24">
        <f t="shared" si="49"/>
        <v>1.7000000000000001E-2</v>
      </c>
      <c r="O93" s="6">
        <f t="shared" si="50"/>
        <v>0.11</v>
      </c>
      <c r="P93" s="23">
        <f t="shared" si="51"/>
        <v>5</v>
      </c>
      <c r="Q93" s="172">
        <f>ROUND((0.8*'Side MDB'!W93+0.2*'Side Pole'!N93),3)</f>
        <v>5.8000000000000003E-2</v>
      </c>
      <c r="R93" s="173">
        <f t="shared" si="52"/>
        <v>0.39</v>
      </c>
      <c r="S93" s="23">
        <f t="shared" si="53"/>
        <v>5</v>
      </c>
      <c r="T93" s="172">
        <f>ROUND(((0.8*'Side MDB'!W93+0.2*'Side Pole'!N93)+(IF('Side MDB'!X93="N/A",(0.8*'Side MDB'!W93+0.2*'Side Pole'!N93),'Side MDB'!X93)))/2,3)</f>
        <v>3.6999999999999998E-2</v>
      </c>
      <c r="U93" s="173">
        <f t="shared" si="54"/>
        <v>0.25</v>
      </c>
      <c r="V93" s="23">
        <f t="shared" si="55"/>
        <v>5</v>
      </c>
      <c r="W93" s="15"/>
      <c r="X93" s="174"/>
      <c r="Y93" s="174"/>
      <c r="Z93" s="174"/>
      <c r="AA93" s="175"/>
      <c r="AB93" s="175"/>
      <c r="AC93" s="175"/>
      <c r="AD93" s="175"/>
      <c r="AE93" s="175"/>
      <c r="AF93" s="175"/>
      <c r="AG93" s="175"/>
      <c r="AH93" s="175"/>
      <c r="AI93" s="175"/>
      <c r="AJ93" s="175"/>
      <c r="AK93" s="175"/>
    </row>
    <row r="94" spans="1:37" ht="14.15" customHeight="1">
      <c r="A94" s="168">
        <v>11266</v>
      </c>
      <c r="B94" s="169" t="s">
        <v>228</v>
      </c>
      <c r="C94" s="170" t="str">
        <f>Rollover!A94</f>
        <v>Ram</v>
      </c>
      <c r="D94" s="170" t="str">
        <f>Rollover!B94</f>
        <v>2500 Crew Cab PU/CC 2WD</v>
      </c>
      <c r="E94" s="71" t="s">
        <v>195</v>
      </c>
      <c r="F94" s="171">
        <f>Rollover!C94</f>
        <v>2021</v>
      </c>
      <c r="G94" s="48">
        <v>269.25299999999999</v>
      </c>
      <c r="H94" s="11">
        <v>21.645</v>
      </c>
      <c r="I94" s="11">
        <v>40.856999999999999</v>
      </c>
      <c r="J94" s="49">
        <v>24.236000000000001</v>
      </c>
      <c r="K94" s="12">
        <v>4078.9839999999999</v>
      </c>
      <c r="L94" s="24">
        <f t="shared" si="47"/>
        <v>6.0525459329285316E-3</v>
      </c>
      <c r="M94" s="25">
        <f t="shared" si="48"/>
        <v>7.7898037918921789E-2</v>
      </c>
      <c r="N94" s="24">
        <f t="shared" si="49"/>
        <v>8.3000000000000004E-2</v>
      </c>
      <c r="O94" s="6">
        <f t="shared" si="50"/>
        <v>0.55000000000000004</v>
      </c>
      <c r="P94" s="23">
        <f t="shared" si="51"/>
        <v>5</v>
      </c>
      <c r="Q94" s="172">
        <f>ROUND((0.8*'Side MDB'!W94+0.2*'Side Pole'!N94),3)</f>
        <v>6.5000000000000002E-2</v>
      </c>
      <c r="R94" s="173">
        <f t="shared" si="52"/>
        <v>0.43</v>
      </c>
      <c r="S94" s="23">
        <f t="shared" si="53"/>
        <v>5</v>
      </c>
      <c r="T94" s="172">
        <f>ROUND(((0.8*'Side MDB'!W94+0.2*'Side Pole'!N94)+(IF('Side MDB'!X94="N/A",(0.8*'Side MDB'!W94+0.2*'Side Pole'!N94),'Side MDB'!X94)))/2,3)</f>
        <v>3.4000000000000002E-2</v>
      </c>
      <c r="U94" s="173">
        <f t="shared" si="54"/>
        <v>0.23</v>
      </c>
      <c r="V94" s="23">
        <f t="shared" si="55"/>
        <v>5</v>
      </c>
      <c r="W94" s="15"/>
      <c r="X94" s="174"/>
      <c r="Y94" s="174"/>
      <c r="Z94" s="174"/>
      <c r="AA94" s="175"/>
      <c r="AB94" s="175"/>
      <c r="AC94" s="175"/>
      <c r="AD94" s="175"/>
      <c r="AE94" s="175"/>
      <c r="AF94" s="175"/>
      <c r="AG94" s="175"/>
      <c r="AH94" s="175"/>
      <c r="AI94" s="175"/>
      <c r="AJ94" s="175"/>
      <c r="AK94" s="175"/>
    </row>
    <row r="95" spans="1:37" ht="14.15" customHeight="1">
      <c r="A95" s="168">
        <v>11266</v>
      </c>
      <c r="B95" s="169" t="s">
        <v>228</v>
      </c>
      <c r="C95" s="170" t="str">
        <f>Rollover!A95</f>
        <v>Ram</v>
      </c>
      <c r="D95" s="170" t="str">
        <f>Rollover!B95</f>
        <v>2500 Crew Cab PU/CC 4WD</v>
      </c>
      <c r="E95" s="71" t="s">
        <v>195</v>
      </c>
      <c r="F95" s="171">
        <f>Rollover!C95</f>
        <v>2021</v>
      </c>
      <c r="G95" s="48">
        <v>269.25299999999999</v>
      </c>
      <c r="H95" s="11">
        <v>21.645</v>
      </c>
      <c r="I95" s="11">
        <v>40.856999999999999</v>
      </c>
      <c r="J95" s="49">
        <v>24.236000000000001</v>
      </c>
      <c r="K95" s="12">
        <v>4078.9839999999999</v>
      </c>
      <c r="L95" s="24">
        <f t="shared" si="47"/>
        <v>6.0525459329285316E-3</v>
      </c>
      <c r="M95" s="25">
        <f t="shared" si="48"/>
        <v>7.7898037918921789E-2</v>
      </c>
      <c r="N95" s="24">
        <f t="shared" si="49"/>
        <v>8.3000000000000004E-2</v>
      </c>
      <c r="O95" s="6">
        <f t="shared" si="50"/>
        <v>0.55000000000000004</v>
      </c>
      <c r="P95" s="23">
        <f t="shared" si="51"/>
        <v>5</v>
      </c>
      <c r="Q95" s="172">
        <f>ROUND((0.8*'Side MDB'!W95+0.2*'Side Pole'!N95),3)</f>
        <v>6.5000000000000002E-2</v>
      </c>
      <c r="R95" s="173">
        <f t="shared" si="52"/>
        <v>0.43</v>
      </c>
      <c r="S95" s="23">
        <f t="shared" si="53"/>
        <v>5</v>
      </c>
      <c r="T95" s="172">
        <f>ROUND(((0.8*'Side MDB'!W95+0.2*'Side Pole'!N95)+(IF('Side MDB'!X95="N/A",(0.8*'Side MDB'!W95+0.2*'Side Pole'!N95),'Side MDB'!X95)))/2,3)</f>
        <v>3.4000000000000002E-2</v>
      </c>
      <c r="U95" s="173">
        <f t="shared" si="54"/>
        <v>0.23</v>
      </c>
      <c r="V95" s="23">
        <f t="shared" si="55"/>
        <v>5</v>
      </c>
      <c r="W95" s="15"/>
      <c r="X95" s="174"/>
      <c r="Y95" s="174"/>
      <c r="Z95" s="174"/>
      <c r="AA95" s="175"/>
      <c r="AB95" s="175"/>
      <c r="AC95" s="175"/>
      <c r="AD95" s="175"/>
      <c r="AE95" s="175"/>
      <c r="AF95" s="175"/>
      <c r="AG95" s="175"/>
      <c r="AH95" s="175"/>
      <c r="AI95" s="175"/>
      <c r="AJ95" s="175"/>
      <c r="AK95" s="175"/>
    </row>
    <row r="96" spans="1:37" ht="14.15" customHeight="1">
      <c r="A96" s="168">
        <v>10911</v>
      </c>
      <c r="B96" s="169" t="s">
        <v>219</v>
      </c>
      <c r="C96" s="170" t="str">
        <f>Rollover!A96</f>
        <v>Subaru</v>
      </c>
      <c r="D96" s="170" t="str">
        <f>Rollover!B96</f>
        <v>Outback SW AWD</v>
      </c>
      <c r="E96" s="71" t="s">
        <v>205</v>
      </c>
      <c r="F96" s="171">
        <f>Rollover!C96</f>
        <v>2021</v>
      </c>
      <c r="G96" s="48">
        <v>145.62</v>
      </c>
      <c r="H96" s="11">
        <v>18.956</v>
      </c>
      <c r="I96" s="11">
        <v>43.360999999999997</v>
      </c>
      <c r="J96" s="49">
        <v>21.535</v>
      </c>
      <c r="K96" s="49">
        <v>2999.2440000000001</v>
      </c>
      <c r="L96" s="24">
        <f t="shared" si="47"/>
        <v>4.1934813984900748E-4</v>
      </c>
      <c r="M96" s="25">
        <f t="shared" si="48"/>
        <v>2.9707136613067439E-2</v>
      </c>
      <c r="N96" s="24">
        <f t="shared" si="49"/>
        <v>0.03</v>
      </c>
      <c r="O96" s="6">
        <f t="shared" si="50"/>
        <v>0.2</v>
      </c>
      <c r="P96" s="23">
        <f t="shared" si="51"/>
        <v>5</v>
      </c>
      <c r="Q96" s="172">
        <f>ROUND((0.8*'Side MDB'!W96+0.2*'Side Pole'!N96),3)</f>
        <v>2.4E-2</v>
      </c>
      <c r="R96" s="173">
        <f t="shared" si="52"/>
        <v>0.16</v>
      </c>
      <c r="S96" s="23">
        <f t="shared" si="53"/>
        <v>5</v>
      </c>
      <c r="T96" s="172">
        <f>ROUND(((0.8*'Side MDB'!W96+0.2*'Side Pole'!N96)+(IF('Side MDB'!X96="N/A",(0.8*'Side MDB'!W96+0.2*'Side Pole'!N96),'Side MDB'!X96)))/2,3)</f>
        <v>2.4E-2</v>
      </c>
      <c r="U96" s="173">
        <f t="shared" si="54"/>
        <v>0.16</v>
      </c>
      <c r="V96" s="23">
        <f t="shared" si="55"/>
        <v>5</v>
      </c>
      <c r="W96" s="15"/>
      <c r="X96" s="174"/>
      <c r="Y96" s="174"/>
      <c r="Z96" s="174"/>
      <c r="AA96" s="175"/>
      <c r="AB96" s="175"/>
      <c r="AC96" s="175"/>
      <c r="AD96" s="175"/>
      <c r="AE96" s="175"/>
      <c r="AF96" s="175"/>
      <c r="AG96" s="175"/>
      <c r="AH96" s="175"/>
      <c r="AI96" s="175"/>
      <c r="AJ96" s="175"/>
      <c r="AK96" s="175"/>
    </row>
    <row r="97" spans="1:37" ht="12" customHeight="1">
      <c r="A97" s="168">
        <v>10846</v>
      </c>
      <c r="B97" s="169" t="s">
        <v>220</v>
      </c>
      <c r="C97" s="177" t="str">
        <f>Rollover!A97</f>
        <v>Subaru</v>
      </c>
      <c r="D97" s="177" t="str">
        <f>Rollover!B97</f>
        <v>Legacy 4DR AWD</v>
      </c>
      <c r="E97" s="71" t="s">
        <v>205</v>
      </c>
      <c r="F97" s="171">
        <f>Rollover!C97</f>
        <v>2021</v>
      </c>
      <c r="G97" s="48">
        <v>103.797</v>
      </c>
      <c r="H97" s="11">
        <v>19.646999999999998</v>
      </c>
      <c r="I97" s="11">
        <v>38.470999999999997</v>
      </c>
      <c r="J97" s="49">
        <v>14.347</v>
      </c>
      <c r="K97" s="12">
        <v>3028.7040000000002</v>
      </c>
      <c r="L97" s="24">
        <f t="shared" si="47"/>
        <v>7.316153487279784E-5</v>
      </c>
      <c r="M97" s="25">
        <f t="shared" si="48"/>
        <v>3.0515840093706635E-2</v>
      </c>
      <c r="N97" s="24">
        <f t="shared" si="49"/>
        <v>3.1E-2</v>
      </c>
      <c r="O97" s="6">
        <f t="shared" si="50"/>
        <v>0.21</v>
      </c>
      <c r="P97" s="23">
        <f t="shared" si="51"/>
        <v>5</v>
      </c>
      <c r="Q97" s="172">
        <f>ROUND((0.8*'Side MDB'!W97+0.2*'Side Pole'!N97),3)</f>
        <v>4.2999999999999997E-2</v>
      </c>
      <c r="R97" s="173">
        <f t="shared" si="52"/>
        <v>0.28999999999999998</v>
      </c>
      <c r="S97" s="23">
        <f t="shared" si="53"/>
        <v>5</v>
      </c>
      <c r="T97" s="172">
        <f>ROUND(((0.8*'Side MDB'!W97+0.2*'Side Pole'!N97)+(IF('Side MDB'!X97="N/A",(0.8*'Side MDB'!W97+0.2*'Side Pole'!N97),'Side MDB'!X97)))/2,3)</f>
        <v>3.3000000000000002E-2</v>
      </c>
      <c r="U97" s="173">
        <f t="shared" si="54"/>
        <v>0.22</v>
      </c>
      <c r="V97" s="23">
        <f t="shared" si="55"/>
        <v>5</v>
      </c>
      <c r="W97" s="15"/>
      <c r="X97" s="174"/>
      <c r="Y97" s="174"/>
      <c r="Z97" s="174"/>
      <c r="AA97" s="175"/>
      <c r="AB97" s="175"/>
      <c r="AC97" s="175"/>
      <c r="AD97" s="175"/>
      <c r="AE97" s="175"/>
      <c r="AF97" s="175"/>
      <c r="AG97" s="175"/>
      <c r="AH97" s="175"/>
      <c r="AI97" s="175"/>
      <c r="AJ97" s="175"/>
      <c r="AK97" s="175"/>
    </row>
    <row r="98" spans="1:37" ht="14.15" customHeight="1">
      <c r="A98" s="169">
        <v>11294</v>
      </c>
      <c r="B98" s="169" t="s">
        <v>304</v>
      </c>
      <c r="C98" s="177" t="str">
        <f>Rollover!A98</f>
        <v>Tesla</v>
      </c>
      <c r="D98" s="177" t="str">
        <f>Rollover!B98</f>
        <v>Model Y SUV RWD</v>
      </c>
      <c r="E98" s="71" t="s">
        <v>205</v>
      </c>
      <c r="F98" s="171">
        <f>Rollover!C98</f>
        <v>2021</v>
      </c>
      <c r="G98" s="48">
        <v>283.13600000000002</v>
      </c>
      <c r="H98" s="11">
        <v>26.829000000000001</v>
      </c>
      <c r="I98" s="11">
        <v>39.417000000000002</v>
      </c>
      <c r="J98" s="49">
        <v>23.451000000000001</v>
      </c>
      <c r="K98" s="49">
        <v>3033.7660000000001</v>
      </c>
      <c r="L98" s="24">
        <f t="shared" si="47"/>
        <v>7.3208210028138368E-3</v>
      </c>
      <c r="M98" s="25">
        <f t="shared" si="48"/>
        <v>3.06569269293929E-2</v>
      </c>
      <c r="N98" s="24">
        <f t="shared" si="49"/>
        <v>3.7999999999999999E-2</v>
      </c>
      <c r="O98" s="6">
        <f t="shared" si="50"/>
        <v>0.25</v>
      </c>
      <c r="P98" s="23">
        <f t="shared" si="51"/>
        <v>5</v>
      </c>
      <c r="Q98" s="172">
        <f>ROUND((0.8*'Side MDB'!W98+0.2*'Side Pole'!N98),3)</f>
        <v>2.9000000000000001E-2</v>
      </c>
      <c r="R98" s="173">
        <f t="shared" si="52"/>
        <v>0.19</v>
      </c>
      <c r="S98" s="23">
        <f t="shared" si="53"/>
        <v>5</v>
      </c>
      <c r="T98" s="172">
        <f>ROUND(((0.8*'Side MDB'!W98+0.2*'Side Pole'!N98)+(IF('Side MDB'!X98="N/A",(0.8*'Side MDB'!W98+0.2*'Side Pole'!N98),'Side MDB'!X98)))/2,3)</f>
        <v>3.3000000000000002E-2</v>
      </c>
      <c r="U98" s="173">
        <f t="shared" si="54"/>
        <v>0.22</v>
      </c>
      <c r="V98" s="23">
        <f t="shared" si="55"/>
        <v>5</v>
      </c>
      <c r="W98" s="15"/>
      <c r="X98" s="174"/>
      <c r="Y98" s="174"/>
      <c r="Z98" s="174"/>
      <c r="AA98" s="175"/>
      <c r="AB98" s="175"/>
      <c r="AC98" s="175"/>
      <c r="AD98" s="175"/>
      <c r="AE98" s="175"/>
      <c r="AF98" s="175"/>
      <c r="AG98" s="175"/>
      <c r="AH98" s="175"/>
      <c r="AI98" s="175"/>
      <c r="AJ98" s="175"/>
      <c r="AK98" s="175"/>
    </row>
    <row r="99" spans="1:37" ht="14.15" customHeight="1">
      <c r="A99" s="169">
        <v>10152</v>
      </c>
      <c r="B99" s="169" t="s">
        <v>222</v>
      </c>
      <c r="C99" s="170" t="str">
        <f>Rollover!A99</f>
        <v>Toyota</v>
      </c>
      <c r="D99" s="170" t="str">
        <f>Rollover!B99</f>
        <v>C-HR 5HB FWD</v>
      </c>
      <c r="E99" s="71" t="s">
        <v>92</v>
      </c>
      <c r="F99" s="171">
        <f>Rollover!C99</f>
        <v>2021</v>
      </c>
      <c r="G99" s="48">
        <v>243.08</v>
      </c>
      <c r="H99" s="11">
        <v>15.573</v>
      </c>
      <c r="I99" s="11">
        <v>40.058</v>
      </c>
      <c r="J99" s="49">
        <v>17.567</v>
      </c>
      <c r="K99" s="49">
        <v>3176.886</v>
      </c>
      <c r="L99" s="24">
        <f t="shared" si="47"/>
        <v>4.0573478408207639E-3</v>
      </c>
      <c r="M99" s="25">
        <f t="shared" si="48"/>
        <v>3.4917442501193489E-2</v>
      </c>
      <c r="N99" s="24">
        <f t="shared" si="49"/>
        <v>3.9E-2</v>
      </c>
      <c r="O99" s="6">
        <f t="shared" si="50"/>
        <v>0.26</v>
      </c>
      <c r="P99" s="23">
        <f t="shared" si="51"/>
        <v>5</v>
      </c>
      <c r="Q99" s="172">
        <f>ROUND((0.8*'Side MDB'!W99+0.2*'Side Pole'!N99),3)</f>
        <v>3.3000000000000002E-2</v>
      </c>
      <c r="R99" s="173">
        <f t="shared" si="52"/>
        <v>0.22</v>
      </c>
      <c r="S99" s="23">
        <f t="shared" si="53"/>
        <v>5</v>
      </c>
      <c r="T99" s="172">
        <f>ROUND(((0.8*'Side MDB'!W99+0.2*'Side Pole'!N99)+(IF('Side MDB'!X99="N/A",(0.8*'Side MDB'!W99+0.2*'Side Pole'!N99),'Side MDB'!X99)))/2,3)</f>
        <v>3.1E-2</v>
      </c>
      <c r="U99" s="173">
        <f t="shared" si="54"/>
        <v>0.21</v>
      </c>
      <c r="V99" s="23">
        <f t="shared" si="55"/>
        <v>5</v>
      </c>
      <c r="W99" s="15"/>
      <c r="X99" s="174"/>
      <c r="Y99" s="174"/>
      <c r="Z99" s="174"/>
      <c r="AA99" s="175"/>
      <c r="AB99" s="175"/>
      <c r="AC99" s="175"/>
      <c r="AD99" s="175"/>
      <c r="AE99" s="175"/>
      <c r="AF99" s="175"/>
      <c r="AG99" s="175"/>
      <c r="AH99" s="175"/>
      <c r="AI99" s="175"/>
      <c r="AJ99" s="175"/>
      <c r="AK99" s="175"/>
    </row>
    <row r="100" spans="1:37" ht="14.15" customHeight="1">
      <c r="A100" s="169">
        <v>10650</v>
      </c>
      <c r="B100" s="169" t="s">
        <v>224</v>
      </c>
      <c r="C100" s="170" t="str">
        <f>Rollover!A100</f>
        <v>Toyota</v>
      </c>
      <c r="D100" s="170" t="str">
        <f>Rollover!B100</f>
        <v>Corolla 4DR FWD</v>
      </c>
      <c r="E100" s="71" t="s">
        <v>92</v>
      </c>
      <c r="F100" s="171">
        <f>Rollover!C100</f>
        <v>2021</v>
      </c>
      <c r="G100" s="48">
        <v>239.12200000000001</v>
      </c>
      <c r="H100" s="11">
        <v>14.971</v>
      </c>
      <c r="I100" s="11">
        <v>31.571999999999999</v>
      </c>
      <c r="J100" s="49">
        <v>21.445</v>
      </c>
      <c r="K100" s="12">
        <v>2769.5720000000001</v>
      </c>
      <c r="L100" s="24">
        <f t="shared" si="47"/>
        <v>3.7988325969970905E-3</v>
      </c>
      <c r="M100" s="25">
        <f t="shared" si="48"/>
        <v>2.4077571975424518E-2</v>
      </c>
      <c r="N100" s="24">
        <f t="shared" si="49"/>
        <v>2.8000000000000001E-2</v>
      </c>
      <c r="O100" s="6">
        <f t="shared" si="50"/>
        <v>0.19</v>
      </c>
      <c r="P100" s="23">
        <f t="shared" si="51"/>
        <v>5</v>
      </c>
      <c r="Q100" s="172">
        <f>ROUND((0.8*'Side MDB'!W100+0.2*'Side Pole'!N100),3)</f>
        <v>4.2999999999999997E-2</v>
      </c>
      <c r="R100" s="173">
        <f t="shared" si="52"/>
        <v>0.28999999999999998</v>
      </c>
      <c r="S100" s="23">
        <f t="shared" si="53"/>
        <v>5</v>
      </c>
      <c r="T100" s="172">
        <f>ROUND(((0.8*'Side MDB'!W100+0.2*'Side Pole'!N100)+(IF('Side MDB'!X100="N/A",(0.8*'Side MDB'!W100+0.2*'Side Pole'!N100),'Side MDB'!X100)))/2,3)</f>
        <v>2.5999999999999999E-2</v>
      </c>
      <c r="U100" s="173">
        <f t="shared" si="54"/>
        <v>0.17</v>
      </c>
      <c r="V100" s="23">
        <f t="shared" si="55"/>
        <v>5</v>
      </c>
      <c r="W100" s="15"/>
      <c r="X100" s="174"/>
      <c r="Y100" s="174"/>
      <c r="Z100" s="174"/>
      <c r="AA100" s="175"/>
      <c r="AB100" s="175"/>
      <c r="AC100" s="175"/>
      <c r="AD100" s="175"/>
      <c r="AE100" s="175"/>
      <c r="AF100" s="175"/>
      <c r="AG100" s="175"/>
      <c r="AH100" s="175"/>
      <c r="AI100" s="175"/>
      <c r="AJ100" s="175"/>
      <c r="AK100" s="175"/>
    </row>
    <row r="101" spans="1:37" ht="14.15" customHeight="1">
      <c r="A101" s="169">
        <v>10650</v>
      </c>
      <c r="B101" s="169" t="s">
        <v>224</v>
      </c>
      <c r="C101" s="177" t="str">
        <f>Rollover!A101</f>
        <v>Toyota</v>
      </c>
      <c r="D101" s="177" t="str">
        <f>Rollover!B101</f>
        <v>Corolla Hybrid 4DR FWD</v>
      </c>
      <c r="E101" s="71" t="s">
        <v>92</v>
      </c>
      <c r="F101" s="171">
        <f>Rollover!C101</f>
        <v>2021</v>
      </c>
      <c r="G101" s="48">
        <v>239.12200000000001</v>
      </c>
      <c r="H101" s="11">
        <v>14.971</v>
      </c>
      <c r="I101" s="11">
        <v>31.571999999999999</v>
      </c>
      <c r="J101" s="49">
        <v>21.445</v>
      </c>
      <c r="K101" s="12">
        <v>2769.5720000000001</v>
      </c>
      <c r="L101" s="24">
        <f t="shared" si="47"/>
        <v>3.7988325969970905E-3</v>
      </c>
      <c r="M101" s="25">
        <f t="shared" si="48"/>
        <v>2.4077571975424518E-2</v>
      </c>
      <c r="N101" s="24">
        <f t="shared" si="49"/>
        <v>2.8000000000000001E-2</v>
      </c>
      <c r="O101" s="6">
        <f t="shared" si="50"/>
        <v>0.19</v>
      </c>
      <c r="P101" s="23">
        <f t="shared" si="51"/>
        <v>5</v>
      </c>
      <c r="Q101" s="172">
        <f>ROUND((0.8*'Side MDB'!W101+0.2*'Side Pole'!N101),3)</f>
        <v>4.2999999999999997E-2</v>
      </c>
      <c r="R101" s="173">
        <f t="shared" si="52"/>
        <v>0.28999999999999998</v>
      </c>
      <c r="S101" s="23">
        <f t="shared" si="53"/>
        <v>5</v>
      </c>
      <c r="T101" s="172">
        <f>ROUND(((0.8*'Side MDB'!W101+0.2*'Side Pole'!N101)+(IF('Side MDB'!X101="N/A",(0.8*'Side MDB'!W101+0.2*'Side Pole'!N101),'Side MDB'!X101)))/2,3)</f>
        <v>2.5999999999999999E-2</v>
      </c>
      <c r="U101" s="173">
        <f t="shared" si="54"/>
        <v>0.17</v>
      </c>
      <c r="V101" s="23">
        <f t="shared" si="55"/>
        <v>5</v>
      </c>
      <c r="W101" s="15"/>
      <c r="X101" s="174"/>
      <c r="Y101" s="174"/>
      <c r="Z101" s="174"/>
      <c r="AA101" s="175"/>
      <c r="AB101" s="175"/>
      <c r="AC101" s="175"/>
      <c r="AD101" s="175"/>
      <c r="AE101" s="175"/>
      <c r="AF101" s="175"/>
      <c r="AG101" s="175"/>
      <c r="AH101" s="175"/>
      <c r="AI101" s="175"/>
      <c r="AJ101" s="175"/>
      <c r="AK101" s="175"/>
    </row>
    <row r="102" spans="1:37" ht="14.15" customHeight="1">
      <c r="A102" s="169">
        <v>10650</v>
      </c>
      <c r="B102" s="169" t="s">
        <v>224</v>
      </c>
      <c r="C102" s="177" t="str">
        <f>Rollover!A102</f>
        <v>Toyota</v>
      </c>
      <c r="D102" s="177" t="str">
        <f>Rollover!B102</f>
        <v>Corolla Hatchback 5HB FWD</v>
      </c>
      <c r="E102" s="71" t="s">
        <v>92</v>
      </c>
      <c r="F102" s="171">
        <f>Rollover!C102</f>
        <v>2021</v>
      </c>
      <c r="G102" s="48">
        <v>239.12200000000001</v>
      </c>
      <c r="H102" s="11">
        <v>14.971</v>
      </c>
      <c r="I102" s="11">
        <v>31.571999999999999</v>
      </c>
      <c r="J102" s="49">
        <v>21.445</v>
      </c>
      <c r="K102" s="12">
        <v>2769.5720000000001</v>
      </c>
      <c r="L102" s="24">
        <f t="shared" si="47"/>
        <v>3.7988325969970905E-3</v>
      </c>
      <c r="M102" s="25">
        <f t="shared" si="48"/>
        <v>2.4077571975424518E-2</v>
      </c>
      <c r="N102" s="24">
        <f t="shared" si="49"/>
        <v>2.8000000000000001E-2</v>
      </c>
      <c r="O102" s="6">
        <f t="shared" si="50"/>
        <v>0.19</v>
      </c>
      <c r="P102" s="23">
        <f t="shared" si="51"/>
        <v>5</v>
      </c>
      <c r="Q102" s="172">
        <f>ROUND((0.8*'Side MDB'!W102+0.2*'Side Pole'!N102),3)</f>
        <v>4.2999999999999997E-2</v>
      </c>
      <c r="R102" s="173">
        <f t="shared" si="52"/>
        <v>0.28999999999999998</v>
      </c>
      <c r="S102" s="23">
        <f t="shared" si="53"/>
        <v>5</v>
      </c>
      <c r="T102" s="172">
        <f>ROUND(((0.8*'Side MDB'!W102+0.2*'Side Pole'!N102)+(IF('Side MDB'!X102="N/A",(0.8*'Side MDB'!W102+0.2*'Side Pole'!N102),'Side MDB'!X102)))/2,3)</f>
        <v>2.5999999999999999E-2</v>
      </c>
      <c r="U102" s="173">
        <f t="shared" si="54"/>
        <v>0.17</v>
      </c>
      <c r="V102" s="23">
        <f t="shared" si="55"/>
        <v>5</v>
      </c>
      <c r="W102" s="15"/>
      <c r="X102" s="174"/>
      <c r="Y102" s="174"/>
      <c r="Z102" s="174"/>
      <c r="AA102" s="175"/>
      <c r="AB102" s="175"/>
      <c r="AC102" s="175"/>
      <c r="AD102" s="175"/>
      <c r="AE102" s="175"/>
      <c r="AF102" s="175"/>
      <c r="AG102" s="175"/>
      <c r="AH102" s="175"/>
      <c r="AI102" s="175"/>
      <c r="AJ102" s="175"/>
      <c r="AK102" s="175"/>
    </row>
    <row r="103" spans="1:37" ht="14.15" customHeight="1">
      <c r="A103" s="178">
        <v>11586</v>
      </c>
      <c r="B103" s="179" t="s">
        <v>327</v>
      </c>
      <c r="C103" s="170" t="str">
        <f>Rollover!A103</f>
        <v>Toyota</v>
      </c>
      <c r="D103" s="170" t="str">
        <f>Rollover!B103</f>
        <v>Prius 5HB FWD</v>
      </c>
      <c r="E103" s="71" t="s">
        <v>92</v>
      </c>
      <c r="F103" s="171">
        <f>Rollover!C103</f>
        <v>2021</v>
      </c>
      <c r="G103" s="48">
        <v>267.37900000000002</v>
      </c>
      <c r="H103" s="11">
        <v>17.329999999999998</v>
      </c>
      <c r="I103" s="11">
        <v>38.973999999999997</v>
      </c>
      <c r="J103" s="49">
        <v>23.04</v>
      </c>
      <c r="K103" s="49">
        <v>3474.819</v>
      </c>
      <c r="L103" s="24">
        <f t="shared" si="47"/>
        <v>5.8927208552593856E-3</v>
      </c>
      <c r="M103" s="25">
        <f t="shared" si="48"/>
        <v>4.5687339047418292E-2</v>
      </c>
      <c r="N103" s="24">
        <f t="shared" si="49"/>
        <v>5.0999999999999997E-2</v>
      </c>
      <c r="O103" s="6">
        <f t="shared" si="50"/>
        <v>0.34</v>
      </c>
      <c r="P103" s="23">
        <f t="shared" si="51"/>
        <v>5</v>
      </c>
      <c r="Q103" s="172">
        <f>ROUND((0.8*'Side MDB'!W103+0.2*'Side Pole'!N103),3)</f>
        <v>4.1000000000000002E-2</v>
      </c>
      <c r="R103" s="173">
        <f t="shared" si="52"/>
        <v>0.27</v>
      </c>
      <c r="S103" s="23">
        <f t="shared" si="53"/>
        <v>5</v>
      </c>
      <c r="T103" s="172">
        <f>ROUND(((0.8*'Side MDB'!W103+0.2*'Side Pole'!N103)+(IF('Side MDB'!X103="N/A",(0.8*'Side MDB'!W103+0.2*'Side Pole'!N103),'Side MDB'!X103)))/2,3)</f>
        <v>2.9000000000000001E-2</v>
      </c>
      <c r="U103" s="173">
        <f t="shared" si="54"/>
        <v>0.19</v>
      </c>
      <c r="V103" s="23">
        <f t="shared" si="55"/>
        <v>5</v>
      </c>
      <c r="W103" s="15"/>
      <c r="X103" s="174"/>
      <c r="Y103" s="174"/>
      <c r="Z103" s="174"/>
      <c r="AA103" s="175"/>
      <c r="AB103" s="175"/>
      <c r="AC103" s="175"/>
      <c r="AD103" s="175"/>
      <c r="AE103" s="175"/>
      <c r="AF103" s="175"/>
      <c r="AG103" s="175"/>
      <c r="AH103" s="175"/>
      <c r="AI103" s="175"/>
      <c r="AJ103" s="175"/>
      <c r="AK103" s="175"/>
    </row>
    <row r="104" spans="1:37" ht="14.15" customHeight="1">
      <c r="A104" s="178">
        <v>11586</v>
      </c>
      <c r="B104" s="179" t="s">
        <v>327</v>
      </c>
      <c r="C104" s="170" t="str">
        <f>Rollover!A104</f>
        <v>Toyota</v>
      </c>
      <c r="D104" s="170" t="str">
        <f>Rollover!B104</f>
        <v>Prius 5HB AWD</v>
      </c>
      <c r="E104" s="71" t="s">
        <v>92</v>
      </c>
      <c r="F104" s="171">
        <f>Rollover!C104</f>
        <v>2021</v>
      </c>
      <c r="G104" s="48">
        <v>267.37900000000002</v>
      </c>
      <c r="H104" s="11">
        <v>17.329999999999998</v>
      </c>
      <c r="I104" s="11">
        <v>38.973999999999997</v>
      </c>
      <c r="J104" s="49">
        <v>23.04</v>
      </c>
      <c r="K104" s="49">
        <v>3474.819</v>
      </c>
      <c r="L104" s="24">
        <f t="shared" si="47"/>
        <v>5.8927208552593856E-3</v>
      </c>
      <c r="M104" s="25">
        <f t="shared" si="48"/>
        <v>4.5687339047418292E-2</v>
      </c>
      <c r="N104" s="24">
        <f t="shared" si="49"/>
        <v>5.0999999999999997E-2</v>
      </c>
      <c r="O104" s="6">
        <f t="shared" si="50"/>
        <v>0.34</v>
      </c>
      <c r="P104" s="23">
        <f t="shared" si="51"/>
        <v>5</v>
      </c>
      <c r="Q104" s="172">
        <f>ROUND((0.8*'Side MDB'!W104+0.2*'Side Pole'!N104),3)</f>
        <v>4.1000000000000002E-2</v>
      </c>
      <c r="R104" s="173">
        <f t="shared" si="52"/>
        <v>0.27</v>
      </c>
      <c r="S104" s="23">
        <f t="shared" si="53"/>
        <v>5</v>
      </c>
      <c r="T104" s="172">
        <f>ROUND(((0.8*'Side MDB'!W104+0.2*'Side Pole'!N104)+(IF('Side MDB'!X104="N/A",(0.8*'Side MDB'!W104+0.2*'Side Pole'!N104),'Side MDB'!X104)))/2,3)</f>
        <v>2.9000000000000001E-2</v>
      </c>
      <c r="U104" s="173">
        <f t="shared" si="54"/>
        <v>0.19</v>
      </c>
      <c r="V104" s="23">
        <f t="shared" si="55"/>
        <v>5</v>
      </c>
      <c r="W104" s="15"/>
      <c r="X104" s="174"/>
      <c r="Y104" s="174"/>
      <c r="Z104" s="174"/>
      <c r="AA104" s="175"/>
      <c r="AB104" s="175"/>
      <c r="AC104" s="175"/>
      <c r="AD104" s="175"/>
      <c r="AE104" s="175"/>
      <c r="AF104" s="175"/>
      <c r="AG104" s="175"/>
      <c r="AH104" s="175"/>
      <c r="AI104" s="175"/>
      <c r="AJ104" s="175"/>
      <c r="AK104" s="175"/>
    </row>
    <row r="105" spans="1:37" ht="14.15" customHeight="1">
      <c r="A105" s="168">
        <v>11398</v>
      </c>
      <c r="B105" s="169" t="s">
        <v>293</v>
      </c>
      <c r="C105" s="170" t="str">
        <f>Rollover!A105</f>
        <v>Toyota</v>
      </c>
      <c r="D105" s="170" t="str">
        <f>Rollover!B105</f>
        <v>Prius Prime 5HB FWD</v>
      </c>
      <c r="E105" s="71" t="s">
        <v>92</v>
      </c>
      <c r="F105" s="171">
        <f>Rollover!C105</f>
        <v>2021</v>
      </c>
      <c r="G105" s="48">
        <v>298.78100000000001</v>
      </c>
      <c r="H105" s="11">
        <v>15.231</v>
      </c>
      <c r="I105" s="11">
        <v>45.414999999999999</v>
      </c>
      <c r="J105" s="49">
        <v>23.266999999999999</v>
      </c>
      <c r="K105" s="49">
        <v>3647.6930000000002</v>
      </c>
      <c r="L105" s="24">
        <f t="shared" si="47"/>
        <v>8.9316092311990721E-3</v>
      </c>
      <c r="M105" s="25">
        <f t="shared" si="48"/>
        <v>5.331904354935009E-2</v>
      </c>
      <c r="N105" s="24">
        <f t="shared" si="49"/>
        <v>6.2E-2</v>
      </c>
      <c r="O105" s="6">
        <f t="shared" si="50"/>
        <v>0.41</v>
      </c>
      <c r="P105" s="23">
        <f t="shared" si="51"/>
        <v>5</v>
      </c>
      <c r="Q105" s="172">
        <f>ROUND((0.8*'Side MDB'!W105+0.2*'Side Pole'!N105),3)</f>
        <v>4.5999999999999999E-2</v>
      </c>
      <c r="R105" s="173">
        <f t="shared" si="52"/>
        <v>0.31</v>
      </c>
      <c r="S105" s="23">
        <f t="shared" si="53"/>
        <v>5</v>
      </c>
      <c r="T105" s="172">
        <f>ROUND(((0.8*'Side MDB'!W105+0.2*'Side Pole'!N105)+(IF('Side MDB'!X105="N/A",(0.8*'Side MDB'!W105+0.2*'Side Pole'!N105),'Side MDB'!X105)))/2,3)</f>
        <v>2.8000000000000001E-2</v>
      </c>
      <c r="U105" s="173">
        <f t="shared" si="54"/>
        <v>0.19</v>
      </c>
      <c r="V105" s="23">
        <f t="shared" si="55"/>
        <v>5</v>
      </c>
      <c r="W105" s="15"/>
      <c r="X105" s="174"/>
      <c r="Y105" s="174"/>
      <c r="Z105" s="174"/>
      <c r="AA105" s="175"/>
      <c r="AB105" s="175"/>
      <c r="AC105" s="175"/>
      <c r="AD105" s="175"/>
      <c r="AE105" s="175"/>
      <c r="AF105" s="175"/>
      <c r="AG105" s="175"/>
      <c r="AH105" s="175"/>
      <c r="AI105" s="175"/>
      <c r="AJ105" s="175"/>
      <c r="AK105" s="175"/>
    </row>
    <row r="106" spans="1:37" ht="14.15" customHeight="1">
      <c r="A106" s="178">
        <v>11489</v>
      </c>
      <c r="B106" s="179" t="s">
        <v>310</v>
      </c>
      <c r="C106" s="170" t="str">
        <f>Rollover!A106</f>
        <v>Toyota</v>
      </c>
      <c r="D106" s="170" t="str">
        <f>Rollover!B106</f>
        <v>Sienna Hybrid Van FWD</v>
      </c>
      <c r="E106" s="71" t="s">
        <v>92</v>
      </c>
      <c r="F106" s="171">
        <f>Rollover!C106</f>
        <v>2021</v>
      </c>
      <c r="G106" s="48">
        <v>370.68599999999998</v>
      </c>
      <c r="H106" s="11">
        <v>18.315999999999999</v>
      </c>
      <c r="I106" s="11">
        <v>31.152000000000001</v>
      </c>
      <c r="J106" s="49">
        <v>18.603000000000002</v>
      </c>
      <c r="K106" s="49">
        <v>2220.058</v>
      </c>
      <c r="L106" s="24">
        <f t="shared" si="47"/>
        <v>1.8899769530915263E-2</v>
      </c>
      <c r="M106" s="25">
        <f t="shared" si="48"/>
        <v>1.4505073695160133E-2</v>
      </c>
      <c r="N106" s="24">
        <f t="shared" si="49"/>
        <v>3.3000000000000002E-2</v>
      </c>
      <c r="O106" s="6">
        <f t="shared" si="50"/>
        <v>0.22</v>
      </c>
      <c r="P106" s="23">
        <f t="shared" si="51"/>
        <v>5</v>
      </c>
      <c r="Q106" s="172">
        <f>ROUND((0.8*'Side MDB'!W106+0.2*'Side Pole'!N106),3)</f>
        <v>2.5999999999999999E-2</v>
      </c>
      <c r="R106" s="173">
        <f t="shared" si="52"/>
        <v>0.17</v>
      </c>
      <c r="S106" s="23">
        <f t="shared" si="53"/>
        <v>5</v>
      </c>
      <c r="T106" s="172">
        <f>ROUND(((0.8*'Side MDB'!W106+0.2*'Side Pole'!N106)+(IF('Side MDB'!X106="N/A",(0.8*'Side MDB'!W106+0.2*'Side Pole'!N106),'Side MDB'!X106)))/2,3)</f>
        <v>2.1000000000000001E-2</v>
      </c>
      <c r="U106" s="173">
        <f t="shared" si="54"/>
        <v>0.14000000000000001</v>
      </c>
      <c r="V106" s="23">
        <f t="shared" si="55"/>
        <v>5</v>
      </c>
      <c r="W106" s="15"/>
      <c r="X106" s="174"/>
      <c r="Y106" s="174"/>
      <c r="Z106" s="174"/>
      <c r="AA106" s="175"/>
      <c r="AB106" s="175"/>
      <c r="AC106" s="175"/>
      <c r="AD106" s="175"/>
      <c r="AE106" s="175"/>
      <c r="AF106" s="175"/>
      <c r="AG106" s="175"/>
      <c r="AH106" s="175"/>
      <c r="AI106" s="175"/>
      <c r="AJ106" s="175"/>
      <c r="AK106" s="175"/>
    </row>
    <row r="107" spans="1:37" ht="14.15" customHeight="1">
      <c r="A107" s="178">
        <v>11489</v>
      </c>
      <c r="B107" s="179" t="s">
        <v>310</v>
      </c>
      <c r="C107" s="177" t="str">
        <f>Rollover!A107</f>
        <v>Toyota</v>
      </c>
      <c r="D107" s="177" t="str">
        <f>Rollover!B107</f>
        <v>Sienna Hybrid Van AWD</v>
      </c>
      <c r="E107" s="71" t="s">
        <v>92</v>
      </c>
      <c r="F107" s="171">
        <f>Rollover!C107</f>
        <v>2021</v>
      </c>
      <c r="G107" s="48">
        <v>370.68599999999998</v>
      </c>
      <c r="H107" s="11">
        <v>18.315999999999999</v>
      </c>
      <c r="I107" s="11">
        <v>31.152000000000001</v>
      </c>
      <c r="J107" s="49">
        <v>18.603000000000002</v>
      </c>
      <c r="K107" s="49">
        <v>2220.058</v>
      </c>
      <c r="L107" s="24">
        <f t="shared" si="47"/>
        <v>1.8899769530915263E-2</v>
      </c>
      <c r="M107" s="25">
        <f t="shared" si="48"/>
        <v>1.4505073695160133E-2</v>
      </c>
      <c r="N107" s="24">
        <f t="shared" si="49"/>
        <v>3.3000000000000002E-2</v>
      </c>
      <c r="O107" s="6">
        <f t="shared" si="50"/>
        <v>0.22</v>
      </c>
      <c r="P107" s="23">
        <f t="shared" si="51"/>
        <v>5</v>
      </c>
      <c r="Q107" s="172">
        <f>ROUND((0.8*'Side MDB'!W107+0.2*'Side Pole'!N107),3)</f>
        <v>2.5999999999999999E-2</v>
      </c>
      <c r="R107" s="173">
        <f t="shared" si="52"/>
        <v>0.17</v>
      </c>
      <c r="S107" s="23">
        <f t="shared" si="53"/>
        <v>5</v>
      </c>
      <c r="T107" s="172">
        <f>ROUND(((0.8*'Side MDB'!W107+0.2*'Side Pole'!N107)+(IF('Side MDB'!X107="N/A",(0.8*'Side MDB'!W107+0.2*'Side Pole'!N107),'Side MDB'!X107)))/2,3)</f>
        <v>2.1000000000000001E-2</v>
      </c>
      <c r="U107" s="173">
        <f t="shared" si="54"/>
        <v>0.14000000000000001</v>
      </c>
      <c r="V107" s="23">
        <f t="shared" si="55"/>
        <v>5</v>
      </c>
      <c r="W107" s="15"/>
      <c r="X107" s="174"/>
      <c r="Y107" s="174"/>
      <c r="Z107" s="174"/>
      <c r="AA107" s="175"/>
      <c r="AB107" s="175"/>
      <c r="AC107" s="175"/>
      <c r="AD107" s="175"/>
      <c r="AE107" s="175"/>
      <c r="AF107" s="175"/>
      <c r="AG107" s="175"/>
      <c r="AH107" s="175"/>
      <c r="AI107" s="175"/>
      <c r="AJ107" s="175"/>
      <c r="AK107" s="175"/>
    </row>
    <row r="108" spans="1:37" ht="14.15" customHeight="1">
      <c r="A108" s="168">
        <v>10997</v>
      </c>
      <c r="B108" s="169" t="s">
        <v>332</v>
      </c>
      <c r="C108" s="177" t="str">
        <f>Rollover!A108</f>
        <v>Volkswagen</v>
      </c>
      <c r="D108" s="177" t="str">
        <f>Rollover!B108</f>
        <v>Passat 4DR FWD</v>
      </c>
      <c r="E108" s="71" t="s">
        <v>197</v>
      </c>
      <c r="F108" s="171">
        <f>Rollover!C108</f>
        <v>2021</v>
      </c>
      <c r="G108" s="48">
        <v>359.322</v>
      </c>
      <c r="H108" s="11">
        <v>19.015000000000001</v>
      </c>
      <c r="I108" s="11">
        <v>49.017000000000003</v>
      </c>
      <c r="J108" s="49">
        <v>25.071000000000002</v>
      </c>
      <c r="K108" s="12">
        <v>3203.59</v>
      </c>
      <c r="L108" s="24">
        <f t="shared" si="47"/>
        <v>1.7041039218774486E-2</v>
      </c>
      <c r="M108" s="25">
        <f t="shared" si="48"/>
        <v>3.5773273365534992E-2</v>
      </c>
      <c r="N108" s="24">
        <f t="shared" si="49"/>
        <v>5.1999999999999998E-2</v>
      </c>
      <c r="O108" s="6">
        <f t="shared" si="50"/>
        <v>0.35</v>
      </c>
      <c r="P108" s="23">
        <f t="shared" si="51"/>
        <v>5</v>
      </c>
      <c r="Q108" s="172">
        <f>ROUND((0.8*'Side MDB'!W108+0.2*'Side Pole'!N108),3)</f>
        <v>5.8000000000000003E-2</v>
      </c>
      <c r="R108" s="173">
        <f t="shared" si="52"/>
        <v>0.39</v>
      </c>
      <c r="S108" s="23">
        <f t="shared" si="53"/>
        <v>5</v>
      </c>
      <c r="T108" s="172">
        <f>ROUND(((0.8*'Side MDB'!W108+0.2*'Side Pole'!N108)+(IF('Side MDB'!X108="N/A",(0.8*'Side MDB'!W108+0.2*'Side Pole'!N108),'Side MDB'!X108)))/2,3)</f>
        <v>4.9000000000000002E-2</v>
      </c>
      <c r="U108" s="173">
        <f t="shared" si="54"/>
        <v>0.33</v>
      </c>
      <c r="V108" s="23">
        <f t="shared" si="55"/>
        <v>5</v>
      </c>
      <c r="W108" s="15"/>
      <c r="X108" s="174"/>
      <c r="Y108" s="174"/>
      <c r="Z108" s="174"/>
      <c r="AA108" s="175"/>
      <c r="AB108" s="175"/>
      <c r="AC108" s="175"/>
      <c r="AD108" s="175"/>
      <c r="AE108" s="175"/>
      <c r="AF108" s="175"/>
      <c r="AG108" s="175"/>
      <c r="AH108" s="175"/>
      <c r="AI108" s="175"/>
      <c r="AJ108" s="175"/>
      <c r="AK108" s="175"/>
    </row>
    <row r="109" spans="1:37" ht="14.15" customHeight="1">
      <c r="N109" s="176"/>
      <c r="O109" s="176"/>
      <c r="P109" s="182"/>
      <c r="Q109" s="176"/>
    </row>
    <row r="110" spans="1:37" ht="14.15" customHeight="1">
      <c r="N110" s="176"/>
      <c r="O110" s="176"/>
      <c r="P110" s="182"/>
      <c r="Q110" s="176"/>
    </row>
    <row r="111" spans="1:37" ht="14.15" customHeight="1">
      <c r="N111" s="176"/>
      <c r="O111" s="176"/>
      <c r="P111" s="182"/>
      <c r="Q111" s="176"/>
    </row>
    <row r="112" spans="1:37" ht="14.15" customHeight="1">
      <c r="N112" s="176"/>
      <c r="O112" s="176"/>
      <c r="P112" s="182"/>
      <c r="Q112" s="176"/>
    </row>
    <row r="113" spans="14:17" ht="14.15" customHeight="1">
      <c r="N113" s="176"/>
      <c r="O113" s="176"/>
      <c r="P113" s="182"/>
      <c r="Q113" s="176"/>
    </row>
    <row r="114" spans="14:17" ht="14.15" customHeight="1">
      <c r="N114" s="176"/>
      <c r="O114" s="176"/>
      <c r="P114" s="182"/>
      <c r="Q114" s="176"/>
    </row>
    <row r="115" spans="14:17" ht="14.15" customHeight="1">
      <c r="N115" s="176"/>
      <c r="O115" s="176"/>
      <c r="P115" s="182"/>
      <c r="Q115" s="176"/>
    </row>
    <row r="116" spans="14:17" ht="14.15" customHeight="1">
      <c r="N116" s="176"/>
      <c r="O116" s="176"/>
      <c r="P116" s="182"/>
      <c r="Q116" s="176"/>
    </row>
    <row r="117" spans="14:17" ht="14.15" customHeight="1">
      <c r="N117" s="176"/>
      <c r="O117" s="176"/>
      <c r="P117" s="182"/>
      <c r="Q117" s="176"/>
    </row>
    <row r="118" spans="14:17" ht="14.15" customHeight="1">
      <c r="N118" s="176"/>
      <c r="O118" s="176"/>
      <c r="P118" s="182"/>
      <c r="Q118" s="176"/>
    </row>
    <row r="119" spans="14:17" ht="14.15" customHeight="1">
      <c r="N119" s="176"/>
      <c r="O119" s="176"/>
      <c r="P119" s="182"/>
      <c r="Q119" s="176"/>
    </row>
    <row r="120" spans="14:17" ht="14.15" customHeight="1">
      <c r="N120" s="176"/>
      <c r="O120" s="176"/>
      <c r="P120" s="182"/>
      <c r="Q120" s="176"/>
    </row>
    <row r="121" spans="14:17" ht="14.15" customHeight="1">
      <c r="N121" s="176"/>
      <c r="O121" s="176"/>
      <c r="P121" s="182"/>
      <c r="Q121" s="176"/>
    </row>
    <row r="122" spans="14:17" ht="14.15" customHeight="1">
      <c r="N122" s="176"/>
      <c r="O122" s="176"/>
      <c r="P122" s="182"/>
      <c r="Q122" s="176"/>
    </row>
    <row r="123" spans="14:17" ht="14.15" customHeight="1">
      <c r="N123" s="176"/>
      <c r="O123" s="176"/>
      <c r="P123" s="182"/>
      <c r="Q123" s="176"/>
    </row>
    <row r="124" spans="14:17" ht="14.15" customHeight="1">
      <c r="N124" s="176"/>
      <c r="O124" s="176"/>
      <c r="P124" s="182"/>
      <c r="Q124" s="176"/>
    </row>
    <row r="125" spans="14:17" ht="14.15" customHeight="1">
      <c r="N125" s="176"/>
      <c r="O125" s="176"/>
      <c r="P125" s="182"/>
      <c r="Q125" s="176"/>
    </row>
    <row r="126" spans="14:17" ht="14.15" customHeight="1">
      <c r="N126" s="176"/>
      <c r="O126" s="176"/>
      <c r="P126" s="182"/>
      <c r="Q126" s="176"/>
    </row>
    <row r="127" spans="14:17" ht="14.15" customHeight="1">
      <c r="N127" s="176"/>
      <c r="O127" s="176"/>
      <c r="P127" s="182"/>
      <c r="Q127" s="176"/>
    </row>
    <row r="128" spans="14:17" ht="14.15" customHeight="1">
      <c r="N128" s="176"/>
      <c r="O128" s="176"/>
      <c r="P128" s="182"/>
      <c r="Q128" s="176"/>
    </row>
    <row r="129" spans="14:17" ht="14.15" customHeight="1">
      <c r="N129" s="176"/>
      <c r="O129" s="176"/>
      <c r="P129" s="182"/>
      <c r="Q129" s="176"/>
    </row>
    <row r="130" spans="14:17" ht="14.15" customHeight="1">
      <c r="N130" s="176"/>
      <c r="O130" s="176"/>
      <c r="P130" s="182"/>
      <c r="Q130" s="176"/>
    </row>
    <row r="131" spans="14:17" ht="14.15" customHeight="1">
      <c r="N131" s="176"/>
      <c r="O131" s="176"/>
      <c r="P131" s="182"/>
      <c r="Q131" s="176"/>
    </row>
    <row r="132" spans="14:17" ht="14.15" customHeight="1">
      <c r="N132" s="176"/>
      <c r="O132" s="176"/>
      <c r="P132" s="182"/>
      <c r="Q132" s="176"/>
    </row>
    <row r="133" spans="14:17" ht="14.15" customHeight="1">
      <c r="N133" s="176"/>
      <c r="O133" s="176"/>
      <c r="P133" s="182"/>
      <c r="Q133" s="176"/>
    </row>
    <row r="134" spans="14:17" ht="14.15" customHeight="1">
      <c r="N134" s="176"/>
      <c r="O134" s="176"/>
      <c r="P134" s="182"/>
      <c r="Q134" s="176"/>
    </row>
    <row r="135" spans="14:17" ht="14.15" customHeight="1">
      <c r="N135" s="176"/>
      <c r="O135" s="176"/>
      <c r="P135" s="182"/>
      <c r="Q135" s="176"/>
    </row>
    <row r="136" spans="14:17" ht="14.15" customHeight="1">
      <c r="N136" s="176"/>
      <c r="O136" s="176"/>
      <c r="P136" s="182"/>
      <c r="Q136" s="176"/>
    </row>
    <row r="137" spans="14:17" ht="14.15" customHeight="1">
      <c r="N137" s="176"/>
      <c r="O137" s="176"/>
      <c r="P137" s="182"/>
      <c r="Q137" s="176"/>
    </row>
    <row r="138" spans="14:17" ht="14.15" customHeight="1">
      <c r="N138" s="176"/>
      <c r="O138" s="176"/>
      <c r="P138" s="182"/>
      <c r="Q138" s="176"/>
    </row>
    <row r="139" spans="14:17" ht="14.15" customHeight="1">
      <c r="N139" s="176"/>
      <c r="O139" s="176"/>
      <c r="P139" s="182"/>
      <c r="Q139" s="176"/>
    </row>
    <row r="140" spans="14:17" ht="14.15" customHeight="1">
      <c r="N140" s="176"/>
      <c r="O140" s="176"/>
      <c r="P140" s="182"/>
      <c r="Q140" s="176"/>
    </row>
    <row r="141" spans="14:17" ht="14.15" customHeight="1">
      <c r="N141" s="176"/>
      <c r="O141" s="176"/>
      <c r="P141" s="182"/>
      <c r="Q141" s="176"/>
    </row>
    <row r="142" spans="14:17" ht="14.15" customHeight="1">
      <c r="N142" s="176"/>
      <c r="O142" s="176"/>
      <c r="P142" s="182"/>
      <c r="Q142" s="176"/>
    </row>
    <row r="143" spans="14:17" ht="14.15" customHeight="1">
      <c r="N143" s="176"/>
      <c r="O143" s="176"/>
      <c r="P143" s="182"/>
      <c r="Q143" s="176"/>
    </row>
    <row r="144" spans="14:17" ht="14.15" customHeight="1">
      <c r="N144" s="176"/>
      <c r="O144" s="176"/>
      <c r="P144" s="182"/>
      <c r="Q144" s="176"/>
    </row>
    <row r="145" spans="14:17" ht="14.15" customHeight="1">
      <c r="N145" s="176"/>
      <c r="O145" s="176"/>
      <c r="P145" s="182"/>
      <c r="Q145" s="176"/>
    </row>
    <row r="146" spans="14:17" ht="14.15" customHeight="1">
      <c r="N146" s="176"/>
      <c r="O146" s="176"/>
      <c r="P146" s="182"/>
      <c r="Q146" s="176"/>
    </row>
    <row r="147" spans="14:17" ht="14.15" customHeight="1">
      <c r="N147" s="176"/>
      <c r="O147" s="176"/>
      <c r="P147" s="182"/>
      <c r="Q147" s="176"/>
    </row>
    <row r="148" spans="14:17" ht="14.15" customHeight="1">
      <c r="N148" s="176"/>
      <c r="O148" s="176"/>
      <c r="P148" s="182"/>
      <c r="Q148" s="176"/>
    </row>
    <row r="149" spans="14:17" ht="14.15" customHeight="1">
      <c r="N149" s="176"/>
      <c r="O149" s="176"/>
      <c r="P149" s="182"/>
      <c r="Q149" s="176"/>
    </row>
    <row r="150" spans="14:17" ht="14.15" customHeight="1">
      <c r="N150" s="176"/>
      <c r="O150" s="176"/>
      <c r="P150" s="182"/>
      <c r="Q150" s="176"/>
    </row>
    <row r="151" spans="14:17" ht="14.15" customHeight="1">
      <c r="N151" s="176"/>
      <c r="O151" s="176"/>
      <c r="P151" s="182"/>
      <c r="Q151" s="176"/>
    </row>
    <row r="152" spans="14:17" ht="14.15" customHeight="1">
      <c r="N152" s="176"/>
      <c r="O152" s="176"/>
      <c r="P152" s="182"/>
      <c r="Q152" s="176"/>
    </row>
    <row r="153" spans="14:17" ht="14.15" customHeight="1">
      <c r="N153" s="176"/>
      <c r="O153" s="176"/>
      <c r="P153" s="182"/>
      <c r="Q153" s="176"/>
    </row>
    <row r="154" spans="14:17" ht="14.15" customHeight="1">
      <c r="N154" s="176"/>
      <c r="O154" s="176"/>
      <c r="P154" s="182"/>
      <c r="Q154" s="176"/>
    </row>
    <row r="155" spans="14:17" ht="14.15" customHeight="1">
      <c r="N155" s="176"/>
      <c r="O155" s="176"/>
      <c r="P155" s="182"/>
      <c r="Q155" s="176"/>
    </row>
    <row r="156" spans="14:17" ht="14.15" customHeight="1">
      <c r="N156" s="176"/>
      <c r="O156" s="176"/>
      <c r="P156" s="182"/>
      <c r="Q156" s="176"/>
    </row>
    <row r="157" spans="14:17" ht="14.15" customHeight="1">
      <c r="N157" s="176"/>
      <c r="O157" s="176"/>
      <c r="P157" s="182"/>
      <c r="Q157" s="176"/>
    </row>
    <row r="158" spans="14:17" ht="14.15" customHeight="1">
      <c r="N158" s="176"/>
      <c r="O158" s="176"/>
      <c r="P158" s="182"/>
      <c r="Q158" s="176"/>
    </row>
    <row r="159" spans="14:17" ht="14.15" customHeight="1">
      <c r="N159" s="176"/>
      <c r="O159" s="176"/>
      <c r="P159" s="182"/>
      <c r="Q159" s="176"/>
    </row>
    <row r="160" spans="14:17" ht="14.15" customHeight="1">
      <c r="N160" s="176"/>
      <c r="O160" s="176"/>
      <c r="P160" s="182"/>
      <c r="Q160" s="176"/>
    </row>
    <row r="161" spans="14:17" ht="14.15" customHeight="1">
      <c r="N161" s="176"/>
      <c r="O161" s="176"/>
      <c r="P161" s="182"/>
      <c r="Q161" s="176"/>
    </row>
    <row r="162" spans="14:17" ht="14.15" customHeight="1">
      <c r="N162" s="176"/>
      <c r="O162" s="176"/>
      <c r="P162" s="182"/>
      <c r="Q162" s="176"/>
    </row>
    <row r="163" spans="14:17" ht="14.15" customHeight="1">
      <c r="N163" s="176"/>
      <c r="O163" s="176"/>
      <c r="P163" s="182"/>
      <c r="Q163" s="176"/>
    </row>
    <row r="164" spans="14:17" ht="14.15" customHeight="1">
      <c r="N164" s="176"/>
      <c r="O164" s="176"/>
      <c r="P164" s="182"/>
      <c r="Q164" s="176"/>
    </row>
    <row r="165" spans="14:17" ht="14.15" customHeight="1">
      <c r="N165" s="176"/>
      <c r="O165" s="176"/>
      <c r="P165" s="182"/>
      <c r="Q165" s="176"/>
    </row>
    <row r="166" spans="14:17" ht="14.15" customHeight="1">
      <c r="N166" s="176"/>
      <c r="O166" s="176"/>
      <c r="P166" s="182"/>
      <c r="Q166" s="176"/>
    </row>
    <row r="167" spans="14:17" ht="14.15" customHeight="1">
      <c r="N167" s="176"/>
      <c r="O167" s="176"/>
      <c r="P167" s="182"/>
      <c r="Q167" s="176"/>
    </row>
    <row r="168" spans="14:17" ht="14.15" customHeight="1">
      <c r="N168" s="176"/>
      <c r="O168" s="176"/>
      <c r="P168" s="182"/>
      <c r="Q168" s="176"/>
    </row>
    <row r="169" spans="14:17" ht="14.15" customHeight="1">
      <c r="N169" s="176"/>
      <c r="O169" s="176"/>
      <c r="P169" s="182"/>
      <c r="Q169" s="176"/>
    </row>
    <row r="170" spans="14:17" ht="14.15" customHeight="1">
      <c r="N170" s="176"/>
      <c r="O170" s="176"/>
      <c r="P170" s="182"/>
      <c r="Q170" s="176"/>
    </row>
    <row r="171" spans="14:17" ht="14.15" customHeight="1">
      <c r="N171" s="176"/>
      <c r="O171" s="176"/>
      <c r="P171" s="182"/>
      <c r="Q171" s="176"/>
    </row>
    <row r="172" spans="14:17" ht="14.15" customHeight="1">
      <c r="N172" s="176"/>
      <c r="O172" s="176"/>
      <c r="P172" s="182"/>
      <c r="Q172" s="176"/>
    </row>
    <row r="173" spans="14:17" ht="14.15" customHeight="1">
      <c r="N173" s="176"/>
      <c r="O173" s="176"/>
      <c r="P173" s="182"/>
      <c r="Q173" s="176"/>
    </row>
    <row r="174" spans="14:17" ht="14.15" customHeight="1">
      <c r="N174" s="176"/>
      <c r="O174" s="176"/>
      <c r="P174" s="182"/>
      <c r="Q174" s="176"/>
    </row>
    <row r="175" spans="14:17" ht="14.15" customHeight="1">
      <c r="N175" s="176"/>
      <c r="O175" s="176"/>
      <c r="P175" s="182"/>
      <c r="Q175" s="176"/>
    </row>
    <row r="176" spans="14:17" ht="14.15" customHeight="1">
      <c r="N176" s="176"/>
      <c r="O176" s="176"/>
      <c r="P176" s="182"/>
      <c r="Q176" s="176"/>
    </row>
    <row r="177" spans="14:17" ht="14.15" customHeight="1">
      <c r="N177" s="176"/>
      <c r="O177" s="176"/>
      <c r="P177" s="182"/>
      <c r="Q177" s="176"/>
    </row>
    <row r="178" spans="14:17" ht="14.15" customHeight="1">
      <c r="N178" s="176"/>
      <c r="O178" s="176"/>
      <c r="P178" s="182"/>
      <c r="Q178" s="176"/>
    </row>
    <row r="179" spans="14:17" ht="14.15" customHeight="1">
      <c r="N179" s="176"/>
      <c r="O179" s="176"/>
      <c r="P179" s="182"/>
      <c r="Q179" s="176"/>
    </row>
    <row r="180" spans="14:17" ht="14.15" customHeight="1">
      <c r="N180" s="176"/>
      <c r="O180" s="176"/>
      <c r="P180" s="182"/>
      <c r="Q180" s="176"/>
    </row>
    <row r="181" spans="14:17" ht="14.15" customHeight="1">
      <c r="N181" s="176"/>
      <c r="O181" s="176"/>
      <c r="P181" s="182"/>
      <c r="Q181" s="176"/>
    </row>
    <row r="182" spans="14:17" ht="14.15" customHeight="1">
      <c r="N182" s="176"/>
      <c r="O182" s="176"/>
      <c r="P182" s="182"/>
      <c r="Q182" s="176"/>
    </row>
    <row r="183" spans="14:17" ht="14.15" customHeight="1">
      <c r="N183" s="176"/>
      <c r="O183" s="176"/>
      <c r="P183" s="182"/>
      <c r="Q183" s="176"/>
    </row>
    <row r="184" spans="14:17" ht="14.15" customHeight="1">
      <c r="N184" s="176"/>
      <c r="O184" s="176"/>
      <c r="P184" s="182"/>
      <c r="Q184" s="176"/>
    </row>
    <row r="185" spans="14:17" ht="14.15" customHeight="1">
      <c r="N185" s="176"/>
      <c r="O185" s="176"/>
      <c r="P185" s="182"/>
      <c r="Q185" s="176"/>
    </row>
    <row r="186" spans="14:17" ht="14.15" customHeight="1">
      <c r="N186" s="176"/>
      <c r="O186" s="176"/>
      <c r="P186" s="182"/>
      <c r="Q186" s="176"/>
    </row>
    <row r="187" spans="14:17" ht="14.15" customHeight="1">
      <c r="N187" s="176"/>
      <c r="O187" s="176"/>
      <c r="P187" s="182"/>
      <c r="Q187" s="176"/>
    </row>
    <row r="188" spans="14:17" ht="14.15" customHeight="1">
      <c r="N188" s="176"/>
      <c r="O188" s="176"/>
      <c r="P188" s="182"/>
      <c r="Q188" s="176"/>
    </row>
    <row r="189" spans="14:17" ht="14.15" customHeight="1">
      <c r="N189" s="176"/>
      <c r="O189" s="176"/>
      <c r="P189" s="182"/>
      <c r="Q189" s="176"/>
    </row>
    <row r="190" spans="14:17" ht="14.15" customHeight="1">
      <c r="N190" s="176"/>
      <c r="O190" s="176"/>
      <c r="P190" s="182"/>
      <c r="Q190" s="176"/>
    </row>
    <row r="191" spans="14:17" ht="14.15" customHeight="1">
      <c r="N191" s="176"/>
      <c r="O191" s="176"/>
      <c r="P191" s="182"/>
      <c r="Q191" s="176"/>
    </row>
    <row r="192" spans="14:17" ht="14.15" customHeight="1">
      <c r="N192" s="176"/>
      <c r="O192" s="176"/>
      <c r="P192" s="182"/>
      <c r="Q192" s="176"/>
    </row>
    <row r="193" spans="14:17" ht="14.15" customHeight="1">
      <c r="N193" s="176"/>
      <c r="O193" s="176"/>
      <c r="P193" s="182"/>
      <c r="Q193" s="176"/>
    </row>
    <row r="194" spans="14:17" ht="14.15" customHeight="1">
      <c r="N194" s="176"/>
      <c r="O194" s="176"/>
      <c r="P194" s="182"/>
      <c r="Q194" s="176"/>
    </row>
    <row r="195" spans="14:17" ht="14.15" customHeight="1">
      <c r="N195" s="176"/>
      <c r="O195" s="176"/>
      <c r="P195" s="182"/>
      <c r="Q195" s="176"/>
    </row>
    <row r="196" spans="14:17" ht="14.15" customHeight="1">
      <c r="N196" s="176"/>
      <c r="O196" s="176"/>
      <c r="P196" s="182"/>
      <c r="Q196" s="176"/>
    </row>
    <row r="197" spans="14:17" ht="14.15" customHeight="1">
      <c r="N197" s="176"/>
      <c r="O197" s="176"/>
      <c r="P197" s="182"/>
      <c r="Q197" s="176"/>
    </row>
    <row r="198" spans="14:17" ht="14.15" customHeight="1">
      <c r="N198" s="176"/>
      <c r="O198" s="176"/>
      <c r="P198" s="182"/>
      <c r="Q198" s="176"/>
    </row>
    <row r="199" spans="14:17" ht="14.15" customHeight="1">
      <c r="N199" s="176"/>
      <c r="O199" s="176"/>
      <c r="P199" s="182"/>
      <c r="Q199" s="176"/>
    </row>
    <row r="200" spans="14:17" ht="14.15" customHeight="1">
      <c r="N200" s="176"/>
      <c r="O200" s="176"/>
      <c r="P200" s="182"/>
      <c r="Q200" s="176"/>
    </row>
    <row r="201" spans="14:17" ht="14.15" customHeight="1">
      <c r="N201" s="176"/>
      <c r="O201" s="176"/>
      <c r="P201" s="182"/>
      <c r="Q201" s="176"/>
    </row>
    <row r="202" spans="14:17" ht="14.15" customHeight="1">
      <c r="N202" s="176"/>
      <c r="O202" s="176"/>
      <c r="P202" s="182"/>
      <c r="Q202" s="176"/>
    </row>
    <row r="203" spans="14:17" ht="14.15" customHeight="1">
      <c r="N203" s="176"/>
      <c r="O203" s="176"/>
      <c r="P203" s="182"/>
      <c r="Q203" s="176"/>
    </row>
    <row r="204" spans="14:17" ht="14.15" customHeight="1">
      <c r="N204" s="176"/>
      <c r="O204" s="176"/>
      <c r="P204" s="182"/>
      <c r="Q204" s="176"/>
    </row>
    <row r="205" spans="14:17" ht="14.15" customHeight="1">
      <c r="N205" s="176"/>
      <c r="O205" s="176"/>
      <c r="P205" s="182"/>
      <c r="Q205" s="176"/>
    </row>
    <row r="206" spans="14:17" ht="14.15" customHeight="1">
      <c r="N206" s="176"/>
      <c r="O206" s="176"/>
      <c r="P206" s="182"/>
      <c r="Q206" s="176"/>
    </row>
    <row r="207" spans="14:17" ht="14.15" customHeight="1">
      <c r="N207" s="176"/>
      <c r="O207" s="176"/>
      <c r="P207" s="182"/>
      <c r="Q207" s="176"/>
    </row>
    <row r="208" spans="14:17" ht="14.15" customHeight="1">
      <c r="N208" s="176"/>
      <c r="O208" s="176"/>
      <c r="P208" s="182"/>
      <c r="Q208" s="176"/>
    </row>
    <row r="209" spans="14:17" ht="14.15" customHeight="1">
      <c r="N209" s="176"/>
      <c r="O209" s="176"/>
      <c r="P209" s="182"/>
      <c r="Q209" s="176"/>
    </row>
    <row r="210" spans="14:17" ht="14.15" customHeight="1">
      <c r="N210" s="176"/>
      <c r="O210" s="176"/>
      <c r="P210" s="182"/>
      <c r="Q210" s="176"/>
    </row>
    <row r="211" spans="14:17" ht="14.15" customHeight="1">
      <c r="N211" s="176"/>
      <c r="O211" s="176"/>
      <c r="P211" s="182"/>
      <c r="Q211" s="176"/>
    </row>
    <row r="212" spans="14:17" ht="14.15" customHeight="1">
      <c r="N212" s="176"/>
      <c r="O212" s="176"/>
      <c r="P212" s="182"/>
      <c r="Q212" s="176"/>
    </row>
    <row r="213" spans="14:17" ht="14.15" customHeight="1">
      <c r="N213" s="176"/>
      <c r="O213" s="176"/>
      <c r="P213" s="182"/>
      <c r="Q213" s="176"/>
    </row>
    <row r="214" spans="14:17" ht="14.15" customHeight="1">
      <c r="N214" s="176"/>
      <c r="O214" s="176"/>
      <c r="P214" s="182"/>
      <c r="Q214" s="176"/>
    </row>
    <row r="215" spans="14:17" ht="14.15" customHeight="1">
      <c r="N215" s="176"/>
      <c r="O215" s="176"/>
      <c r="P215" s="182"/>
      <c r="Q215" s="176"/>
    </row>
    <row r="216" spans="14:17" ht="14.15" customHeight="1">
      <c r="N216" s="176"/>
      <c r="O216" s="176"/>
      <c r="P216" s="182"/>
      <c r="Q216" s="176"/>
    </row>
    <row r="217" spans="14:17" ht="14.15" customHeight="1">
      <c r="N217" s="176"/>
      <c r="O217" s="176"/>
      <c r="P217" s="182"/>
      <c r="Q217" s="176"/>
    </row>
    <row r="218" spans="14:17" ht="14.15" customHeight="1">
      <c r="N218" s="176"/>
      <c r="O218" s="176"/>
      <c r="P218" s="182"/>
      <c r="Q218" s="176"/>
    </row>
    <row r="219" spans="14:17" ht="14.15" customHeight="1">
      <c r="N219" s="176"/>
      <c r="O219" s="176"/>
      <c r="P219" s="182"/>
      <c r="Q219" s="176"/>
    </row>
    <row r="220" spans="14:17" ht="14.15" customHeight="1">
      <c r="N220" s="176"/>
      <c r="O220" s="176"/>
      <c r="P220" s="182"/>
      <c r="Q220" s="176"/>
    </row>
    <row r="221" spans="14:17" ht="14.15" customHeight="1">
      <c r="N221" s="176"/>
      <c r="O221" s="176"/>
      <c r="P221" s="182"/>
      <c r="Q221" s="176"/>
    </row>
    <row r="222" spans="14:17" ht="14.15" customHeight="1">
      <c r="N222" s="176"/>
      <c r="O222" s="176"/>
      <c r="P222" s="182"/>
      <c r="Q222" s="176"/>
    </row>
    <row r="223" spans="14:17" ht="14.15" customHeight="1">
      <c r="N223" s="176"/>
      <c r="O223" s="176"/>
      <c r="P223" s="182"/>
      <c r="Q223" s="176"/>
    </row>
    <row r="224" spans="14:17" ht="14.15" customHeight="1">
      <c r="N224" s="176"/>
      <c r="O224" s="176"/>
      <c r="P224" s="182"/>
      <c r="Q224" s="176"/>
    </row>
    <row r="225" spans="14:17" ht="14.15" customHeight="1">
      <c r="N225" s="176"/>
      <c r="O225" s="176"/>
      <c r="P225" s="182"/>
      <c r="Q225" s="176"/>
    </row>
    <row r="226" spans="14:17" ht="14.15" customHeight="1">
      <c r="N226" s="176"/>
      <c r="O226" s="176"/>
      <c r="P226" s="182"/>
      <c r="Q226" s="176"/>
    </row>
    <row r="227" spans="14:17" ht="14.15" customHeight="1">
      <c r="N227" s="176"/>
      <c r="O227" s="176"/>
      <c r="P227" s="182"/>
      <c r="Q227" s="176"/>
    </row>
    <row r="228" spans="14:17" ht="14.15" customHeight="1">
      <c r="N228" s="176"/>
      <c r="O228" s="176"/>
      <c r="P228" s="182"/>
      <c r="Q228" s="176"/>
    </row>
    <row r="229" spans="14:17" ht="14.15" customHeight="1">
      <c r="N229" s="176"/>
      <c r="O229" s="176"/>
      <c r="P229" s="182"/>
      <c r="Q229" s="176"/>
    </row>
    <row r="230" spans="14:17" ht="14.15" customHeight="1">
      <c r="N230" s="176"/>
      <c r="O230" s="176"/>
      <c r="P230" s="182"/>
      <c r="Q230" s="176"/>
    </row>
    <row r="231" spans="14:17" ht="14.15" customHeight="1">
      <c r="N231" s="176"/>
      <c r="O231" s="176"/>
      <c r="P231" s="182"/>
      <c r="Q231" s="176"/>
    </row>
    <row r="232" spans="14:17" ht="14.15" customHeight="1">
      <c r="N232" s="176"/>
      <c r="O232" s="176"/>
      <c r="P232" s="182"/>
      <c r="Q232" s="176"/>
    </row>
    <row r="233" spans="14:17" ht="14.15" customHeight="1">
      <c r="N233" s="176"/>
      <c r="O233" s="176"/>
      <c r="P233" s="182"/>
      <c r="Q233" s="176"/>
    </row>
    <row r="234" spans="14:17" ht="14.15" customHeight="1">
      <c r="N234" s="176"/>
      <c r="O234" s="176"/>
      <c r="P234" s="182"/>
      <c r="Q234" s="176"/>
    </row>
    <row r="235" spans="14:17" ht="14.15" customHeight="1">
      <c r="N235" s="176"/>
      <c r="O235" s="176"/>
      <c r="P235" s="182"/>
      <c r="Q235" s="176"/>
    </row>
    <row r="236" spans="14:17" ht="14.15" customHeight="1">
      <c r="N236" s="176"/>
      <c r="O236" s="176"/>
      <c r="P236" s="182"/>
      <c r="Q236" s="176"/>
    </row>
    <row r="237" spans="14:17" ht="14.15" customHeight="1">
      <c r="N237" s="176"/>
      <c r="O237" s="176"/>
      <c r="P237" s="182"/>
      <c r="Q237" s="176"/>
    </row>
  </sheetData>
  <mergeCells count="2">
    <mergeCell ref="G1:K1"/>
    <mergeCell ref="L1:M1"/>
  </mergeCells>
  <phoneticPr fontId="3" type="noConversion"/>
  <conditionalFormatting sqref="H29:H30 H40">
    <cfRule type="cellIs" dxfId="16" priority="43" operator="greaterThan">
      <formula>38*0.8</formula>
    </cfRule>
  </conditionalFormatting>
  <conditionalFormatting sqref="H36 H38">
    <cfRule type="cellIs" dxfId="15" priority="38" operator="greaterThan">
      <formula>38*0.8</formula>
    </cfRule>
  </conditionalFormatting>
  <conditionalFormatting sqref="H61">
    <cfRule type="cellIs" dxfId="14" priority="35" operator="greaterThan">
      <formula>38*0.8</formula>
    </cfRule>
  </conditionalFormatting>
  <conditionalFormatting sqref="H34">
    <cfRule type="cellIs" dxfId="13" priority="22" operator="greaterThan">
      <formula>38*0.8</formula>
    </cfRule>
  </conditionalFormatting>
  <conditionalFormatting sqref="H39">
    <cfRule type="cellIs" dxfId="12" priority="21" operator="greaterThan">
      <formula>38*0.8</formula>
    </cfRule>
  </conditionalFormatting>
  <conditionalFormatting sqref="H64">
    <cfRule type="cellIs" dxfId="11" priority="18" operator="greaterThan">
      <formula>38*0.8</formula>
    </cfRule>
  </conditionalFormatting>
  <conditionalFormatting sqref="H66">
    <cfRule type="cellIs" dxfId="10" priority="11" operator="greaterThan">
      <formula>38*0.8</formula>
    </cfRule>
  </conditionalFormatting>
  <conditionalFormatting sqref="H67">
    <cfRule type="cellIs" dxfId="9" priority="10" operator="greaterThan">
      <formula>38*0.8</formula>
    </cfRule>
  </conditionalFormatting>
  <conditionalFormatting sqref="H65">
    <cfRule type="cellIs" dxfId="8" priority="9" operator="greaterThan">
      <formula>38*0.8</formula>
    </cfRule>
  </conditionalFormatting>
  <conditionalFormatting sqref="H35">
    <cfRule type="cellIs" dxfId="7" priority="8" operator="greaterThan">
      <formula>38*0.8</formula>
    </cfRule>
  </conditionalFormatting>
  <conditionalFormatting sqref="H62">
    <cfRule type="cellIs" dxfId="6" priority="7" operator="greaterThan">
      <formula>38*0.8</formula>
    </cfRule>
  </conditionalFormatting>
  <conditionalFormatting sqref="H63">
    <cfRule type="cellIs" dxfId="5" priority="6" operator="greaterThan">
      <formula>38*0.8</formula>
    </cfRule>
  </conditionalFormatting>
  <conditionalFormatting sqref="H41">
    <cfRule type="cellIs" dxfId="4" priority="5" operator="greaterThan">
      <formula>38*0.8</formula>
    </cfRule>
  </conditionalFormatting>
  <conditionalFormatting sqref="H42">
    <cfRule type="cellIs" dxfId="3" priority="4" operator="greaterThan">
      <formula>38*0.8</formula>
    </cfRule>
  </conditionalFormatting>
  <conditionalFormatting sqref="H31">
    <cfRule type="cellIs" dxfId="2" priority="3" operator="greaterThan">
      <formula>38*0.8</formula>
    </cfRule>
  </conditionalFormatting>
  <conditionalFormatting sqref="H32">
    <cfRule type="cellIs" dxfId="1" priority="2" operator="greaterThan">
      <formula>38*0.8</formula>
    </cfRule>
  </conditionalFormatting>
  <conditionalFormatting sqref="H33">
    <cfRule type="cellIs" dxfId="0" priority="1" operator="greaterThan">
      <formula>38*0.8</formula>
    </cfRule>
  </conditionalFormatting>
  <pageMargins left="0.25" right="0.2" top="0.25" bottom="0.25" header="0.3" footer="0.3"/>
  <pageSetup scale="5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147"/>
  <sheetViews>
    <sheetView tabSelected="1" zoomScaleNormal="100" workbookViewId="0">
      <pane xSplit="4" ySplit="2" topLeftCell="E27" activePane="bottomRight" state="frozen"/>
      <selection activeCell="F117" sqref="F117"/>
      <selection pane="topRight" activeCell="F117" sqref="F117"/>
      <selection pane="bottomLeft" activeCell="F117" sqref="F117"/>
      <selection pane="bottomRight" activeCell="A30" sqref="A30:XFD39"/>
    </sheetView>
  </sheetViews>
  <sheetFormatPr defaultColWidth="9.453125" defaultRowHeight="14.9" customHeight="1"/>
  <cols>
    <col min="1" max="1" width="9.453125" style="106" customWidth="1"/>
    <col min="2" max="2" width="12.54296875" style="106" customWidth="1"/>
    <col min="3" max="3" width="38.54296875" style="106" customWidth="1"/>
    <col min="4" max="4" width="5.54296875" style="106" customWidth="1"/>
    <col min="5" max="5" width="6.453125" style="111" customWidth="1"/>
    <col min="6" max="6" width="5.453125" style="112" customWidth="1"/>
    <col min="7" max="8" width="6.453125" style="112" customWidth="1"/>
    <col min="9" max="9" width="5.54296875" style="112" bestFit="1" customWidth="1"/>
    <col min="10" max="10" width="7.453125" style="112" customWidth="1"/>
    <col min="11" max="11" width="9.453125" style="112" customWidth="1"/>
    <col min="12" max="12" width="11" style="112" customWidth="1"/>
    <col min="13" max="13" width="10" style="112" customWidth="1"/>
    <col min="14" max="14" width="7.453125" style="111" customWidth="1"/>
    <col min="15" max="15" width="9" style="113" customWidth="1"/>
    <col min="16" max="16" width="9.54296875" style="106" customWidth="1"/>
    <col min="17" max="16384" width="9.453125" style="106"/>
  </cols>
  <sheetData>
    <row r="1" spans="1:16" s="84" customFormat="1" ht="21">
      <c r="A1" s="268" t="s">
        <v>73</v>
      </c>
      <c r="B1" s="272" t="s">
        <v>18</v>
      </c>
      <c r="C1" s="272" t="s">
        <v>19</v>
      </c>
      <c r="D1" s="274" t="s">
        <v>20</v>
      </c>
      <c r="E1" s="265" t="s">
        <v>49</v>
      </c>
      <c r="F1" s="266"/>
      <c r="G1" s="267"/>
      <c r="H1" s="265" t="s">
        <v>51</v>
      </c>
      <c r="I1" s="266"/>
      <c r="J1" s="266"/>
      <c r="K1" s="81" t="s">
        <v>54</v>
      </c>
      <c r="L1" s="81" t="s">
        <v>84</v>
      </c>
      <c r="M1" s="81" t="s">
        <v>83</v>
      </c>
      <c r="N1" s="270" t="s">
        <v>55</v>
      </c>
      <c r="O1" s="82" t="s">
        <v>48</v>
      </c>
      <c r="P1" s="83" t="s">
        <v>48</v>
      </c>
    </row>
    <row r="2" spans="1:16" s="94" customFormat="1" ht="11" thickBot="1">
      <c r="A2" s="269"/>
      <c r="B2" s="273"/>
      <c r="C2" s="273"/>
      <c r="D2" s="275"/>
      <c r="E2" s="85" t="s">
        <v>13</v>
      </c>
      <c r="F2" s="86" t="s">
        <v>52</v>
      </c>
      <c r="G2" s="87" t="s">
        <v>53</v>
      </c>
      <c r="H2" s="88" t="s">
        <v>13</v>
      </c>
      <c r="I2" s="89" t="s">
        <v>52</v>
      </c>
      <c r="J2" s="90" t="s">
        <v>53</v>
      </c>
      <c r="K2" s="91" t="s">
        <v>13</v>
      </c>
      <c r="L2" s="91" t="s">
        <v>13</v>
      </c>
      <c r="M2" s="91" t="s">
        <v>48</v>
      </c>
      <c r="N2" s="271"/>
      <c r="O2" s="92" t="s">
        <v>56</v>
      </c>
      <c r="P2" s="93" t="s">
        <v>57</v>
      </c>
    </row>
    <row r="3" spans="1:16" ht="14.9" customHeight="1" thickBot="1">
      <c r="A3" s="152">
        <v>44245</v>
      </c>
      <c r="B3" s="97" t="str">
        <f>Rollover!A3</f>
        <v>Acura</v>
      </c>
      <c r="C3" s="97" t="str">
        <f>Rollover!B3</f>
        <v>TLX 4DR FWD</v>
      </c>
      <c r="D3" s="95">
        <f>Rollover!C3</f>
        <v>2021</v>
      </c>
      <c r="E3" s="96">
        <f>Front!AW3</f>
        <v>5</v>
      </c>
      <c r="F3" s="97">
        <f>Front!AX3</f>
        <v>4</v>
      </c>
      <c r="G3" s="98">
        <f>Front!AY3</f>
        <v>5</v>
      </c>
      <c r="H3" s="96">
        <f>'Side MDB'!AC3</f>
        <v>5</v>
      </c>
      <c r="I3" s="99">
        <f>'Side MDB'!AD3</f>
        <v>5</v>
      </c>
      <c r="J3" s="100">
        <f>'Side MDB'!AE3</f>
        <v>5</v>
      </c>
      <c r="K3" s="101">
        <f>'Side Pole'!P3</f>
        <v>5</v>
      </c>
      <c r="L3" s="102">
        <f>'Side Pole'!S3</f>
        <v>5</v>
      </c>
      <c r="M3" s="103">
        <f>'Side Pole'!V3</f>
        <v>5</v>
      </c>
      <c r="N3" s="104">
        <f>Rollover!J3</f>
        <v>5</v>
      </c>
      <c r="O3" s="105">
        <f>ROUND(5/12*Front!AV3+4/12*'Side Pole'!U3+3/12*Rollover!I3,2)</f>
        <v>0.49</v>
      </c>
      <c r="P3" s="47">
        <f t="shared" ref="P3:P25" si="0">IF(O3&lt;0.67,5,IF(O3&lt;1,4,IF(O3&lt;1.33,3,IF(O3&lt;2.67,2,1))))</f>
        <v>5</v>
      </c>
    </row>
    <row r="4" spans="1:16" ht="14.9" customHeight="1">
      <c r="A4" s="152">
        <v>44245</v>
      </c>
      <c r="B4" s="44" t="str">
        <f>Rollover!A4</f>
        <v>Acura</v>
      </c>
      <c r="C4" s="44" t="str">
        <f>Rollover!B4</f>
        <v>TLX 4DR AWD</v>
      </c>
      <c r="D4" s="76">
        <f>Rollover!C4</f>
        <v>2021</v>
      </c>
      <c r="E4" s="22">
        <f>Front!AW4</f>
        <v>5</v>
      </c>
      <c r="F4" s="44">
        <f>Front!AX4</f>
        <v>4</v>
      </c>
      <c r="G4" s="47">
        <f>Front!AY4</f>
        <v>5</v>
      </c>
      <c r="H4" s="22">
        <f>'Side MDB'!AC4</f>
        <v>5</v>
      </c>
      <c r="I4" s="107">
        <f>'Side MDB'!AD4</f>
        <v>5</v>
      </c>
      <c r="J4" s="23">
        <f>'Side MDB'!AE4</f>
        <v>5</v>
      </c>
      <c r="K4" s="108">
        <f>'Side Pole'!P4</f>
        <v>5</v>
      </c>
      <c r="L4" s="108">
        <f>'Side Pole'!S4</f>
        <v>5</v>
      </c>
      <c r="M4" s="109">
        <f>'Side Pole'!V4</f>
        <v>5</v>
      </c>
      <c r="N4" s="104">
        <f>Rollover!J4</f>
        <v>5</v>
      </c>
      <c r="O4" s="105">
        <f>ROUND(5/12*Front!AV4+4/12*'Side Pole'!U4+3/12*Rollover!I4,2)</f>
        <v>0.49</v>
      </c>
      <c r="P4" s="47">
        <f t="shared" si="0"/>
        <v>5</v>
      </c>
    </row>
    <row r="5" spans="1:16" ht="14.9" customHeight="1">
      <c r="A5" s="153">
        <v>44342</v>
      </c>
      <c r="B5" s="44" t="str">
        <f>Rollover!A5</f>
        <v>BMW</v>
      </c>
      <c r="C5" s="44" t="str">
        <f>Rollover!B5</f>
        <v>3 Series 4DR RWD</v>
      </c>
      <c r="D5" s="76">
        <f>Rollover!C5</f>
        <v>2021</v>
      </c>
      <c r="E5" s="22">
        <f>Front!AW5</f>
        <v>5</v>
      </c>
      <c r="F5" s="44">
        <f>Front!AX5</f>
        <v>5</v>
      </c>
      <c r="G5" s="47">
        <f>Front!AY5</f>
        <v>5</v>
      </c>
      <c r="H5" s="22">
        <f>'Side MDB'!AC5</f>
        <v>5</v>
      </c>
      <c r="I5" s="107">
        <f>'Side MDB'!AD5</f>
        <v>5</v>
      </c>
      <c r="J5" s="23">
        <f>'Side MDB'!AE5</f>
        <v>5</v>
      </c>
      <c r="K5" s="108">
        <f>'Side Pole'!P5</f>
        <v>5</v>
      </c>
      <c r="L5" s="108">
        <f>'Side Pole'!S5</f>
        <v>5</v>
      </c>
      <c r="M5" s="109">
        <f>'Side Pole'!V5</f>
        <v>5</v>
      </c>
      <c r="N5" s="104">
        <f>Rollover!J5</f>
        <v>5</v>
      </c>
      <c r="O5" s="105">
        <f>ROUND(5/12*Front!AV5+4/12*'Side Pole'!U5+3/12*Rollover!I5,2)</f>
        <v>0.49</v>
      </c>
      <c r="P5" s="47">
        <f t="shared" si="0"/>
        <v>5</v>
      </c>
    </row>
    <row r="6" spans="1:16" ht="15" customHeight="1">
      <c r="A6" s="153">
        <v>44342</v>
      </c>
      <c r="B6" s="44" t="str">
        <f>Rollover!A6</f>
        <v>BMW</v>
      </c>
      <c r="C6" s="44" t="str">
        <f>Rollover!B6</f>
        <v>3 Series 4DR AWD</v>
      </c>
      <c r="D6" s="76">
        <f>Rollover!C6</f>
        <v>2021</v>
      </c>
      <c r="E6" s="22">
        <f>Front!AW6</f>
        <v>5</v>
      </c>
      <c r="F6" s="44">
        <f>Front!AX6</f>
        <v>5</v>
      </c>
      <c r="G6" s="47">
        <f>Front!AY6</f>
        <v>5</v>
      </c>
      <c r="H6" s="22">
        <f>'Side MDB'!AC6</f>
        <v>5</v>
      </c>
      <c r="I6" s="107">
        <f>'Side MDB'!AD6</f>
        <v>5</v>
      </c>
      <c r="J6" s="23">
        <f>'Side MDB'!AE6</f>
        <v>5</v>
      </c>
      <c r="K6" s="108">
        <f>'Side Pole'!P6</f>
        <v>5</v>
      </c>
      <c r="L6" s="108">
        <f>'Side Pole'!S6</f>
        <v>5</v>
      </c>
      <c r="M6" s="109">
        <f>'Side Pole'!V6</f>
        <v>5</v>
      </c>
      <c r="N6" s="104">
        <f>Rollover!J6</f>
        <v>5</v>
      </c>
      <c r="O6" s="105">
        <f>ROUND(5/12*Front!AV6+4/12*'Side Pole'!U6+3/12*Rollover!I6,2)</f>
        <v>0.49</v>
      </c>
      <c r="P6" s="47">
        <f t="shared" si="0"/>
        <v>5</v>
      </c>
    </row>
    <row r="7" spans="1:16" ht="14.9" customHeight="1">
      <c r="A7" s="154">
        <v>44313</v>
      </c>
      <c r="B7" s="44" t="str">
        <f>Rollover!A7</f>
        <v>Buick</v>
      </c>
      <c r="C7" s="44" t="str">
        <f>Rollover!B7</f>
        <v>Envision SUV FWD</v>
      </c>
      <c r="D7" s="76">
        <f>Rollover!C7</f>
        <v>2021</v>
      </c>
      <c r="E7" s="22">
        <f>Front!AW7</f>
        <v>5</v>
      </c>
      <c r="F7" s="44">
        <f>Front!AX7</f>
        <v>5</v>
      </c>
      <c r="G7" s="47">
        <f>Front!AY7</f>
        <v>5</v>
      </c>
      <c r="H7" s="22">
        <f>'Side MDB'!AC7</f>
        <v>5</v>
      </c>
      <c r="I7" s="107">
        <f>'Side MDB'!AD7</f>
        <v>5</v>
      </c>
      <c r="J7" s="23">
        <f>'Side MDB'!AE7</f>
        <v>5</v>
      </c>
      <c r="K7" s="108">
        <f>'Side Pole'!P7</f>
        <v>5</v>
      </c>
      <c r="L7" s="108">
        <f>'Side Pole'!S7</f>
        <v>5</v>
      </c>
      <c r="M7" s="109">
        <f>'Side Pole'!V7</f>
        <v>5</v>
      </c>
      <c r="N7" s="104">
        <f>Rollover!J7</f>
        <v>4</v>
      </c>
      <c r="O7" s="105">
        <f>ROUND(5/12*Front!AV7+4/12*'Side Pole'!U7+3/12*Rollover!I7,2)</f>
        <v>0.59</v>
      </c>
      <c r="P7" s="47">
        <f t="shared" si="0"/>
        <v>5</v>
      </c>
    </row>
    <row r="8" spans="1:16" ht="14.9" customHeight="1">
      <c r="A8" s="154">
        <v>44313</v>
      </c>
      <c r="B8" s="44" t="str">
        <f>Rollover!A8</f>
        <v>Buick</v>
      </c>
      <c r="C8" s="44" t="str">
        <f>Rollover!B8</f>
        <v>Envision SUV AWD</v>
      </c>
      <c r="D8" s="76">
        <f>Rollover!C8</f>
        <v>2021</v>
      </c>
      <c r="E8" s="22">
        <f>Front!AW8</f>
        <v>5</v>
      </c>
      <c r="F8" s="44">
        <f>Front!AX8</f>
        <v>5</v>
      </c>
      <c r="G8" s="47">
        <f>Front!AY8</f>
        <v>5</v>
      </c>
      <c r="H8" s="22">
        <f>'Side MDB'!AC8</f>
        <v>5</v>
      </c>
      <c r="I8" s="107">
        <f>'Side MDB'!AD8</f>
        <v>5</v>
      </c>
      <c r="J8" s="23">
        <f>'Side MDB'!AE8</f>
        <v>5</v>
      </c>
      <c r="K8" s="108">
        <f>'Side Pole'!P8</f>
        <v>5</v>
      </c>
      <c r="L8" s="108">
        <f>'Side Pole'!S8</f>
        <v>5</v>
      </c>
      <c r="M8" s="109">
        <f>'Side Pole'!V8</f>
        <v>5</v>
      </c>
      <c r="N8" s="104">
        <f>Rollover!J8</f>
        <v>4</v>
      </c>
      <c r="O8" s="105">
        <f>ROUND(5/12*Front!AV8+4/12*'Side Pole'!U8+3/12*Rollover!I8,2)</f>
        <v>0.55000000000000004</v>
      </c>
      <c r="P8" s="47">
        <f t="shared" si="0"/>
        <v>5</v>
      </c>
    </row>
    <row r="9" spans="1:16" ht="14.9" customHeight="1">
      <c r="A9" s="154">
        <v>44250</v>
      </c>
      <c r="B9" s="44" t="str">
        <f>Rollover!A9</f>
        <v>Cadillac</v>
      </c>
      <c r="C9" s="44" t="str">
        <f>Rollover!B9</f>
        <v>XT6 SUV FWD</v>
      </c>
      <c r="D9" s="76">
        <f>Rollover!C9</f>
        <v>2021</v>
      </c>
      <c r="E9" s="22">
        <f>Front!AW9</f>
        <v>5</v>
      </c>
      <c r="F9" s="44">
        <f>Front!AX9</f>
        <v>5</v>
      </c>
      <c r="G9" s="47">
        <f>Front!AY9</f>
        <v>5</v>
      </c>
      <c r="H9" s="22">
        <f>'Side MDB'!AC9</f>
        <v>5</v>
      </c>
      <c r="I9" s="107">
        <f>'Side MDB'!AD9</f>
        <v>5</v>
      </c>
      <c r="J9" s="23">
        <f>'Side MDB'!AE9</f>
        <v>5</v>
      </c>
      <c r="K9" s="108">
        <f>'Side Pole'!P9</f>
        <v>5</v>
      </c>
      <c r="L9" s="108">
        <f>'Side Pole'!S9</f>
        <v>5</v>
      </c>
      <c r="M9" s="109">
        <f>'Side Pole'!V9</f>
        <v>5</v>
      </c>
      <c r="N9" s="104">
        <f>Rollover!J9</f>
        <v>4</v>
      </c>
      <c r="O9" s="105">
        <f>ROUND(5/12*Front!AV9+4/12*'Side Pole'!U9+3/12*Rollover!I9,2)</f>
        <v>0.56000000000000005</v>
      </c>
      <c r="P9" s="47">
        <f t="shared" si="0"/>
        <v>5</v>
      </c>
    </row>
    <row r="10" spans="1:16" ht="14.9" customHeight="1">
      <c r="A10" s="154">
        <v>44250</v>
      </c>
      <c r="B10" s="44" t="str">
        <f>Rollover!A10</f>
        <v>Cadillac</v>
      </c>
      <c r="C10" s="44" t="str">
        <f>Rollover!B10</f>
        <v>XT6 SUV AWD</v>
      </c>
      <c r="D10" s="76">
        <f>Rollover!C10</f>
        <v>2021</v>
      </c>
      <c r="E10" s="22">
        <f>Front!AW10</f>
        <v>5</v>
      </c>
      <c r="F10" s="44">
        <f>Front!AX10</f>
        <v>5</v>
      </c>
      <c r="G10" s="47">
        <f>Front!AY10</f>
        <v>5</v>
      </c>
      <c r="H10" s="22">
        <f>'Side MDB'!AC10</f>
        <v>5</v>
      </c>
      <c r="I10" s="107">
        <f>'Side MDB'!AD10</f>
        <v>5</v>
      </c>
      <c r="J10" s="23">
        <f>'Side MDB'!AE10</f>
        <v>5</v>
      </c>
      <c r="K10" s="108">
        <f>'Side Pole'!P10</f>
        <v>5</v>
      </c>
      <c r="L10" s="108">
        <f>'Side Pole'!S10</f>
        <v>5</v>
      </c>
      <c r="M10" s="109">
        <f>'Side Pole'!V10</f>
        <v>5</v>
      </c>
      <c r="N10" s="104">
        <f>Rollover!J10</f>
        <v>4</v>
      </c>
      <c r="O10" s="105">
        <f>ROUND(5/12*Front!AV10+4/12*'Side Pole'!U10+3/12*Rollover!I10,2)</f>
        <v>0.54</v>
      </c>
      <c r="P10" s="47">
        <f t="shared" si="0"/>
        <v>5</v>
      </c>
    </row>
    <row r="11" spans="1:16" ht="14.9" customHeight="1">
      <c r="A11" s="154">
        <v>44253</v>
      </c>
      <c r="B11" s="44" t="str">
        <f>Rollover!A11</f>
        <v>Chevrolet</v>
      </c>
      <c r="C11" s="44" t="str">
        <f>Rollover!B11</f>
        <v>Tahoe SUV 2WD</v>
      </c>
      <c r="D11" s="76">
        <f>Rollover!C11</f>
        <v>2021</v>
      </c>
      <c r="E11" s="22">
        <f>Front!AW11</f>
        <v>5</v>
      </c>
      <c r="F11" s="44">
        <f>Front!AX11</f>
        <v>4</v>
      </c>
      <c r="G11" s="47">
        <f>Front!AY11</f>
        <v>4</v>
      </c>
      <c r="H11" s="22">
        <f>'Side MDB'!AC11</f>
        <v>5</v>
      </c>
      <c r="I11" s="107">
        <f>'Side MDB'!AD11</f>
        <v>5</v>
      </c>
      <c r="J11" s="23">
        <f>'Side MDB'!AE11</f>
        <v>5</v>
      </c>
      <c r="K11" s="108">
        <f>'Side Pole'!P11</f>
        <v>5</v>
      </c>
      <c r="L11" s="108">
        <f>'Side Pole'!S11</f>
        <v>5</v>
      </c>
      <c r="M11" s="109">
        <f>'Side Pole'!V11</f>
        <v>5</v>
      </c>
      <c r="N11" s="104">
        <f>Rollover!J11</f>
        <v>3</v>
      </c>
      <c r="O11" s="105">
        <f>ROUND(5/12*Front!AV11+4/12*'Side Pole'!U11+3/12*Rollover!I11,2)</f>
        <v>0.71</v>
      </c>
      <c r="P11" s="47">
        <f t="shared" si="0"/>
        <v>4</v>
      </c>
    </row>
    <row r="12" spans="1:16" ht="14.9" customHeight="1">
      <c r="A12" s="154">
        <v>44253</v>
      </c>
      <c r="B12" s="44" t="str">
        <f>Rollover!A12</f>
        <v>Chevrolet</v>
      </c>
      <c r="C12" s="44" t="str">
        <f>Rollover!B12</f>
        <v>Tahoe SUV 4WD</v>
      </c>
      <c r="D12" s="76">
        <f>Rollover!C12</f>
        <v>2021</v>
      </c>
      <c r="E12" s="22">
        <f>Front!AW12</f>
        <v>5</v>
      </c>
      <c r="F12" s="44">
        <f>Front!AX12</f>
        <v>4</v>
      </c>
      <c r="G12" s="47">
        <f>Front!AY12</f>
        <v>4</v>
      </c>
      <c r="H12" s="22">
        <f>'Side MDB'!AC12</f>
        <v>5</v>
      </c>
      <c r="I12" s="107">
        <f>'Side MDB'!AD12</f>
        <v>5</v>
      </c>
      <c r="J12" s="23">
        <f>'Side MDB'!AE12</f>
        <v>5</v>
      </c>
      <c r="K12" s="108">
        <f>'Side Pole'!P12</f>
        <v>5</v>
      </c>
      <c r="L12" s="108">
        <f>'Side Pole'!S12</f>
        <v>5</v>
      </c>
      <c r="M12" s="109">
        <f>'Side Pole'!V12</f>
        <v>5</v>
      </c>
      <c r="N12" s="104">
        <f>Rollover!J12</f>
        <v>3</v>
      </c>
      <c r="O12" s="105">
        <f>ROUND(5/12*Front!AV12+4/12*'Side Pole'!U12+3/12*Rollover!I12,2)</f>
        <v>0.73</v>
      </c>
      <c r="P12" s="47">
        <f t="shared" si="0"/>
        <v>4</v>
      </c>
    </row>
    <row r="13" spans="1:16" ht="14.9" customHeight="1">
      <c r="A13" s="154">
        <v>44253</v>
      </c>
      <c r="B13" s="9" t="str">
        <f>Rollover!A13</f>
        <v xml:space="preserve">GMC </v>
      </c>
      <c r="C13" s="9" t="str">
        <f>Rollover!B13</f>
        <v>Yukon SUV 2WD</v>
      </c>
      <c r="D13" s="76">
        <f>Rollover!C13</f>
        <v>2021</v>
      </c>
      <c r="E13" s="22">
        <f>Front!AW13</f>
        <v>5</v>
      </c>
      <c r="F13" s="44">
        <f>Front!AX13</f>
        <v>4</v>
      </c>
      <c r="G13" s="47">
        <f>Front!AY13</f>
        <v>4</v>
      </c>
      <c r="H13" s="22">
        <f>'Side MDB'!AC13</f>
        <v>5</v>
      </c>
      <c r="I13" s="107">
        <f>'Side MDB'!AD13</f>
        <v>5</v>
      </c>
      <c r="J13" s="23">
        <f>'Side MDB'!AE13</f>
        <v>5</v>
      </c>
      <c r="K13" s="108">
        <f>'Side Pole'!P13</f>
        <v>5</v>
      </c>
      <c r="L13" s="108">
        <f>'Side Pole'!S13</f>
        <v>5</v>
      </c>
      <c r="M13" s="109">
        <f>'Side Pole'!V13</f>
        <v>5</v>
      </c>
      <c r="N13" s="104">
        <f>Rollover!J13</f>
        <v>3</v>
      </c>
      <c r="O13" s="105">
        <f>ROUND(5/12*Front!AV13+4/12*'Side Pole'!U13+3/12*Rollover!I13,2)</f>
        <v>0.71</v>
      </c>
      <c r="P13" s="47">
        <f t="shared" si="0"/>
        <v>4</v>
      </c>
    </row>
    <row r="14" spans="1:16" ht="14.9" customHeight="1">
      <c r="A14" s="154">
        <v>44253</v>
      </c>
      <c r="B14" s="9" t="str">
        <f>Rollover!A14</f>
        <v xml:space="preserve">GMC </v>
      </c>
      <c r="C14" s="9" t="str">
        <f>Rollover!B14</f>
        <v>Yukon SUV 4WD</v>
      </c>
      <c r="D14" s="76">
        <f>Rollover!C14</f>
        <v>2021</v>
      </c>
      <c r="E14" s="22">
        <f>Front!AW14</f>
        <v>5</v>
      </c>
      <c r="F14" s="44">
        <f>Front!AX14</f>
        <v>4</v>
      </c>
      <c r="G14" s="47">
        <f>Front!AY14</f>
        <v>4</v>
      </c>
      <c r="H14" s="22">
        <f>'Side MDB'!AC14</f>
        <v>5</v>
      </c>
      <c r="I14" s="107">
        <f>'Side MDB'!AD14</f>
        <v>5</v>
      </c>
      <c r="J14" s="23">
        <f>'Side MDB'!AE14</f>
        <v>5</v>
      </c>
      <c r="K14" s="108">
        <f>'Side Pole'!P14</f>
        <v>5</v>
      </c>
      <c r="L14" s="108">
        <f>'Side Pole'!S14</f>
        <v>5</v>
      </c>
      <c r="M14" s="109">
        <f>'Side Pole'!V14</f>
        <v>5</v>
      </c>
      <c r="N14" s="104">
        <f>Rollover!J14</f>
        <v>3</v>
      </c>
      <c r="O14" s="105">
        <f>ROUND(5/12*Front!AV14+4/12*'Side Pole'!U14+3/12*Rollover!I14,2)</f>
        <v>0.73</v>
      </c>
      <c r="P14" s="47">
        <f t="shared" si="0"/>
        <v>4</v>
      </c>
    </row>
    <row r="15" spans="1:16" ht="14.9" customHeight="1">
      <c r="A15" s="154">
        <v>44253</v>
      </c>
      <c r="B15" s="9" t="str">
        <f>Rollover!A15</f>
        <v>Cadillac</v>
      </c>
      <c r="C15" s="9" t="str">
        <f>Rollover!B15</f>
        <v>Escalade SUV 2WD</v>
      </c>
      <c r="D15" s="76">
        <f>Rollover!C15</f>
        <v>2021</v>
      </c>
      <c r="E15" s="22">
        <f>Front!AW15</f>
        <v>5</v>
      </c>
      <c r="F15" s="44">
        <f>Front!AX15</f>
        <v>4</v>
      </c>
      <c r="G15" s="47">
        <f>Front!AY15</f>
        <v>4</v>
      </c>
      <c r="H15" s="22">
        <f>'Side MDB'!AC15</f>
        <v>5</v>
      </c>
      <c r="I15" s="107">
        <f>'Side MDB'!AD15</f>
        <v>5</v>
      </c>
      <c r="J15" s="23">
        <f>'Side MDB'!AE15</f>
        <v>5</v>
      </c>
      <c r="K15" s="108">
        <f>'Side Pole'!P15</f>
        <v>5</v>
      </c>
      <c r="L15" s="108">
        <f>'Side Pole'!S15</f>
        <v>5</v>
      </c>
      <c r="M15" s="109">
        <f>'Side Pole'!V15</f>
        <v>5</v>
      </c>
      <c r="N15" s="104">
        <f>Rollover!J15</f>
        <v>3</v>
      </c>
      <c r="O15" s="105">
        <f>ROUND(5/12*Front!AV15+4/12*'Side Pole'!U15+3/12*Rollover!I15,2)</f>
        <v>0.71</v>
      </c>
      <c r="P15" s="47">
        <f t="shared" si="0"/>
        <v>4</v>
      </c>
    </row>
    <row r="16" spans="1:16" ht="14.9" customHeight="1">
      <c r="A16" s="154">
        <v>44253</v>
      </c>
      <c r="B16" s="9" t="str">
        <f>Rollover!A16</f>
        <v>Cadillac</v>
      </c>
      <c r="C16" s="9" t="str">
        <f>Rollover!B16</f>
        <v>Escalade SUV 4WD</v>
      </c>
      <c r="D16" s="76">
        <f>Rollover!C16</f>
        <v>2021</v>
      </c>
      <c r="E16" s="22">
        <f>Front!AW16</f>
        <v>5</v>
      </c>
      <c r="F16" s="44">
        <f>Front!AX16</f>
        <v>4</v>
      </c>
      <c r="G16" s="47">
        <f>Front!AY16</f>
        <v>4</v>
      </c>
      <c r="H16" s="22">
        <f>'Side MDB'!AC16</f>
        <v>5</v>
      </c>
      <c r="I16" s="107">
        <f>'Side MDB'!AD16</f>
        <v>5</v>
      </c>
      <c r="J16" s="23">
        <f>'Side MDB'!AE16</f>
        <v>5</v>
      </c>
      <c r="K16" s="108">
        <f>'Side Pole'!P16</f>
        <v>5</v>
      </c>
      <c r="L16" s="108">
        <f>'Side Pole'!S16</f>
        <v>5</v>
      </c>
      <c r="M16" s="109">
        <f>'Side Pole'!V16</f>
        <v>5</v>
      </c>
      <c r="N16" s="104">
        <f>Rollover!J16</f>
        <v>3</v>
      </c>
      <c r="O16" s="105">
        <f>ROUND(5/12*Front!AV16+4/12*'Side Pole'!U16+3/12*Rollover!I16,2)</f>
        <v>0.73</v>
      </c>
      <c r="P16" s="47">
        <f t="shared" si="0"/>
        <v>4</v>
      </c>
    </row>
    <row r="17" spans="1:16" ht="14.9" customHeight="1">
      <c r="A17" s="154">
        <v>44253</v>
      </c>
      <c r="B17" s="9" t="str">
        <f>Rollover!A17</f>
        <v>Chevrolet</v>
      </c>
      <c r="C17" s="9" t="str">
        <f>Rollover!B17</f>
        <v>Suburban SUV 2WD</v>
      </c>
      <c r="D17" s="76">
        <f>Rollover!C17</f>
        <v>2021</v>
      </c>
      <c r="E17" s="22">
        <f>Front!AW17</f>
        <v>5</v>
      </c>
      <c r="F17" s="44">
        <f>Front!AX17</f>
        <v>4</v>
      </c>
      <c r="G17" s="47">
        <f>Front!AY17</f>
        <v>4</v>
      </c>
      <c r="H17" s="22">
        <f>'Side MDB'!AC17</f>
        <v>5</v>
      </c>
      <c r="I17" s="107">
        <f>'Side MDB'!AD17</f>
        <v>5</v>
      </c>
      <c r="J17" s="23">
        <f>'Side MDB'!AE17</f>
        <v>5</v>
      </c>
      <c r="K17" s="108">
        <f>'Side Pole'!P17</f>
        <v>5</v>
      </c>
      <c r="L17" s="108">
        <f>'Side Pole'!S17</f>
        <v>5</v>
      </c>
      <c r="M17" s="109">
        <f>'Side Pole'!V17</f>
        <v>5</v>
      </c>
      <c r="N17" s="104">
        <f>Rollover!J17</f>
        <v>3</v>
      </c>
      <c r="O17" s="105">
        <f>ROUND(5/12*Front!AV17+4/12*'Side Pole'!U17+3/12*Rollover!I17,2)</f>
        <v>0.71</v>
      </c>
      <c r="P17" s="47">
        <f t="shared" si="0"/>
        <v>4</v>
      </c>
    </row>
    <row r="18" spans="1:16" ht="14.9" customHeight="1">
      <c r="A18" s="154">
        <v>44253</v>
      </c>
      <c r="B18" s="9" t="str">
        <f>Rollover!A18</f>
        <v>Chevrolet</v>
      </c>
      <c r="C18" s="9" t="str">
        <f>Rollover!B18</f>
        <v>Suburban SUV 4WD</v>
      </c>
      <c r="D18" s="76">
        <f>Rollover!C18</f>
        <v>2021</v>
      </c>
      <c r="E18" s="22">
        <f>Front!AW18</f>
        <v>5</v>
      </c>
      <c r="F18" s="44">
        <f>Front!AX18</f>
        <v>4</v>
      </c>
      <c r="G18" s="47">
        <f>Front!AY18</f>
        <v>4</v>
      </c>
      <c r="H18" s="22">
        <f>'Side MDB'!AC18</f>
        <v>5</v>
      </c>
      <c r="I18" s="107">
        <f>'Side MDB'!AD18</f>
        <v>5</v>
      </c>
      <c r="J18" s="23">
        <f>'Side MDB'!AE18</f>
        <v>5</v>
      </c>
      <c r="K18" s="108">
        <f>'Side Pole'!P18</f>
        <v>5</v>
      </c>
      <c r="L18" s="108">
        <f>'Side Pole'!S18</f>
        <v>5</v>
      </c>
      <c r="M18" s="109">
        <f>'Side Pole'!V18</f>
        <v>5</v>
      </c>
      <c r="N18" s="104">
        <f>Rollover!J18</f>
        <v>3</v>
      </c>
      <c r="O18" s="105">
        <f>ROUND(5/12*Front!AV18+4/12*'Side Pole'!U18+3/12*Rollover!I18,2)</f>
        <v>0.73</v>
      </c>
      <c r="P18" s="47">
        <f t="shared" si="0"/>
        <v>4</v>
      </c>
    </row>
    <row r="19" spans="1:16" ht="14.9" customHeight="1">
      <c r="A19" s="154">
        <v>44253</v>
      </c>
      <c r="B19" s="9" t="str">
        <f>Rollover!A19</f>
        <v xml:space="preserve">GMC </v>
      </c>
      <c r="C19" s="9" t="str">
        <f>Rollover!B19</f>
        <v>Yukon XL SUV 2WD</v>
      </c>
      <c r="D19" s="76">
        <f>Rollover!C19</f>
        <v>2021</v>
      </c>
      <c r="E19" s="22">
        <f>Front!AW19</f>
        <v>5</v>
      </c>
      <c r="F19" s="44">
        <f>Front!AX19</f>
        <v>4</v>
      </c>
      <c r="G19" s="47">
        <f>Front!AY19</f>
        <v>4</v>
      </c>
      <c r="H19" s="22">
        <f>'Side MDB'!AC19</f>
        <v>5</v>
      </c>
      <c r="I19" s="107">
        <f>'Side MDB'!AD19</f>
        <v>5</v>
      </c>
      <c r="J19" s="23">
        <f>'Side MDB'!AE19</f>
        <v>5</v>
      </c>
      <c r="K19" s="108">
        <f>'Side Pole'!P19</f>
        <v>5</v>
      </c>
      <c r="L19" s="108">
        <f>'Side Pole'!S19</f>
        <v>5</v>
      </c>
      <c r="M19" s="109">
        <f>'Side Pole'!V19</f>
        <v>5</v>
      </c>
      <c r="N19" s="104">
        <f>Rollover!J19</f>
        <v>3</v>
      </c>
      <c r="O19" s="105">
        <f>ROUND(5/12*Front!AV19+4/12*'Side Pole'!U19+3/12*Rollover!I19,2)</f>
        <v>0.71</v>
      </c>
      <c r="P19" s="47">
        <f t="shared" si="0"/>
        <v>4</v>
      </c>
    </row>
    <row r="20" spans="1:16" ht="14.9" customHeight="1">
      <c r="A20" s="154">
        <v>44253</v>
      </c>
      <c r="B20" s="9" t="str">
        <f>Rollover!A20</f>
        <v xml:space="preserve">GMC </v>
      </c>
      <c r="C20" s="9" t="str">
        <f>Rollover!B20</f>
        <v>Yukon XL SUV 4WD</v>
      </c>
      <c r="D20" s="76">
        <f>Rollover!C20</f>
        <v>2021</v>
      </c>
      <c r="E20" s="22">
        <f>Front!AW20</f>
        <v>5</v>
      </c>
      <c r="F20" s="44">
        <f>Front!AX20</f>
        <v>4</v>
      </c>
      <c r="G20" s="47">
        <f>Front!AY20</f>
        <v>4</v>
      </c>
      <c r="H20" s="22">
        <f>'Side MDB'!AC20</f>
        <v>5</v>
      </c>
      <c r="I20" s="107">
        <f>'Side MDB'!AD20</f>
        <v>5</v>
      </c>
      <c r="J20" s="23">
        <f>'Side MDB'!AE20</f>
        <v>5</v>
      </c>
      <c r="K20" s="108">
        <f>'Side Pole'!P20</f>
        <v>5</v>
      </c>
      <c r="L20" s="108">
        <f>'Side Pole'!S20</f>
        <v>5</v>
      </c>
      <c r="M20" s="109">
        <f>'Side Pole'!V20</f>
        <v>5</v>
      </c>
      <c r="N20" s="104">
        <f>Rollover!J20</f>
        <v>3</v>
      </c>
      <c r="O20" s="105">
        <f>ROUND(5/12*Front!AV20+4/12*'Side Pole'!U20+3/12*Rollover!I20,2)</f>
        <v>0.73</v>
      </c>
      <c r="P20" s="47">
        <f t="shared" si="0"/>
        <v>4</v>
      </c>
    </row>
    <row r="21" spans="1:16" ht="14.9" customHeight="1">
      <c r="A21" s="154">
        <v>44253</v>
      </c>
      <c r="B21" s="9" t="str">
        <f>Rollover!A21</f>
        <v>Cadillac</v>
      </c>
      <c r="C21" s="9" t="str">
        <f>Rollover!B21</f>
        <v>Escalade ESV SUV 2WD</v>
      </c>
      <c r="D21" s="76">
        <f>Rollover!C21</f>
        <v>2021</v>
      </c>
      <c r="E21" s="22">
        <f>Front!AW21</f>
        <v>5</v>
      </c>
      <c r="F21" s="44">
        <f>Front!AX21</f>
        <v>4</v>
      </c>
      <c r="G21" s="47">
        <f>Front!AY21</f>
        <v>4</v>
      </c>
      <c r="H21" s="22">
        <f>'Side MDB'!AC21</f>
        <v>5</v>
      </c>
      <c r="I21" s="107">
        <f>'Side MDB'!AD21</f>
        <v>5</v>
      </c>
      <c r="J21" s="23">
        <f>'Side MDB'!AE21</f>
        <v>5</v>
      </c>
      <c r="K21" s="108">
        <f>'Side Pole'!P21</f>
        <v>5</v>
      </c>
      <c r="L21" s="108">
        <f>'Side Pole'!S21</f>
        <v>5</v>
      </c>
      <c r="M21" s="109">
        <f>'Side Pole'!V21</f>
        <v>5</v>
      </c>
      <c r="N21" s="104">
        <f>Rollover!J21</f>
        <v>3</v>
      </c>
      <c r="O21" s="105">
        <f>ROUND(5/12*Front!AV21+4/12*'Side Pole'!U21+3/12*Rollover!I21,2)</f>
        <v>0.71</v>
      </c>
      <c r="P21" s="47">
        <f t="shared" si="0"/>
        <v>4</v>
      </c>
    </row>
    <row r="22" spans="1:16" ht="14.9" customHeight="1">
      <c r="A22" s="154">
        <v>44253</v>
      </c>
      <c r="B22" s="9" t="str">
        <f>Rollover!A22</f>
        <v>Cadillac</v>
      </c>
      <c r="C22" s="9" t="str">
        <f>Rollover!B22</f>
        <v>Escalade ESV SUV 4WD</v>
      </c>
      <c r="D22" s="76">
        <f>Rollover!C22</f>
        <v>2021</v>
      </c>
      <c r="E22" s="22">
        <f>Front!AW22</f>
        <v>5</v>
      </c>
      <c r="F22" s="44">
        <f>Front!AX22</f>
        <v>4</v>
      </c>
      <c r="G22" s="47">
        <f>Front!AY22</f>
        <v>4</v>
      </c>
      <c r="H22" s="22">
        <f>'Side MDB'!AC22</f>
        <v>5</v>
      </c>
      <c r="I22" s="107">
        <f>'Side MDB'!AD22</f>
        <v>5</v>
      </c>
      <c r="J22" s="23">
        <f>'Side MDB'!AE22</f>
        <v>5</v>
      </c>
      <c r="K22" s="108">
        <f>'Side Pole'!P22</f>
        <v>5</v>
      </c>
      <c r="L22" s="108">
        <f>'Side Pole'!S22</f>
        <v>5</v>
      </c>
      <c r="M22" s="109">
        <f>'Side Pole'!V22</f>
        <v>5</v>
      </c>
      <c r="N22" s="104">
        <f>Rollover!J22</f>
        <v>3</v>
      </c>
      <c r="O22" s="105">
        <f>ROUND(5/12*Front!AV22+4/12*'Side Pole'!U22+3/12*Rollover!I22,2)</f>
        <v>0.73</v>
      </c>
      <c r="P22" s="47">
        <f t="shared" si="0"/>
        <v>4</v>
      </c>
    </row>
    <row r="23" spans="1:16" ht="14.9" customHeight="1">
      <c r="A23" s="153">
        <v>44159</v>
      </c>
      <c r="B23" s="44" t="str">
        <f>Rollover!A23</f>
        <v>Chevrolet</v>
      </c>
      <c r="C23" s="44" t="str">
        <f>Rollover!B23</f>
        <v>Trailblazer SUV FWD (Later Release)</v>
      </c>
      <c r="D23" s="76">
        <f>Rollover!C23</f>
        <v>2021</v>
      </c>
      <c r="E23" s="22">
        <f>Front!AW23</f>
        <v>5</v>
      </c>
      <c r="F23" s="44">
        <f>Front!AX23</f>
        <v>4</v>
      </c>
      <c r="G23" s="47">
        <f>Front!AY23</f>
        <v>5</v>
      </c>
      <c r="H23" s="22">
        <f>'Side MDB'!AC23</f>
        <v>5</v>
      </c>
      <c r="I23" s="107">
        <f>'Side MDB'!AD23</f>
        <v>5</v>
      </c>
      <c r="J23" s="23">
        <f>'Side MDB'!AE23</f>
        <v>5</v>
      </c>
      <c r="K23" s="108">
        <f>'Side Pole'!P23</f>
        <v>5</v>
      </c>
      <c r="L23" s="108">
        <f>'Side Pole'!S23</f>
        <v>5</v>
      </c>
      <c r="M23" s="109">
        <f>'Side Pole'!V23</f>
        <v>5</v>
      </c>
      <c r="N23" s="104">
        <f>Rollover!J23</f>
        <v>4</v>
      </c>
      <c r="O23" s="105">
        <f>ROUND(5/12*Front!AV23+4/12*'Side Pole'!U23+3/12*Rollover!I23,2)</f>
        <v>0.66</v>
      </c>
      <c r="P23" s="47">
        <f t="shared" si="0"/>
        <v>5</v>
      </c>
    </row>
    <row r="24" spans="1:16" ht="14.9" customHeight="1">
      <c r="A24" s="153">
        <v>44159</v>
      </c>
      <c r="B24" s="44" t="str">
        <f>Rollover!A24</f>
        <v>Chevrolet</v>
      </c>
      <c r="C24" s="44" t="str">
        <f>Rollover!B24</f>
        <v>Trailblazer SUV AWD (Later Release)</v>
      </c>
      <c r="D24" s="76">
        <f>Rollover!C24</f>
        <v>2021</v>
      </c>
      <c r="E24" s="22">
        <f>Front!AW24</f>
        <v>5</v>
      </c>
      <c r="F24" s="44">
        <f>Front!AX24</f>
        <v>4</v>
      </c>
      <c r="G24" s="47">
        <f>Front!AY24</f>
        <v>5</v>
      </c>
      <c r="H24" s="22">
        <f>'Side MDB'!AC24</f>
        <v>5</v>
      </c>
      <c r="I24" s="107">
        <f>'Side MDB'!AD24</f>
        <v>5</v>
      </c>
      <c r="J24" s="23">
        <f>'Side MDB'!AE24</f>
        <v>5</v>
      </c>
      <c r="K24" s="108">
        <f>'Side Pole'!P24</f>
        <v>5</v>
      </c>
      <c r="L24" s="108">
        <f>'Side Pole'!S24</f>
        <v>5</v>
      </c>
      <c r="M24" s="109">
        <f>'Side Pole'!V24</f>
        <v>5</v>
      </c>
      <c r="N24" s="104">
        <f>Rollover!J24</f>
        <v>4</v>
      </c>
      <c r="O24" s="105">
        <f>ROUND(5/12*Front!AV24+4/12*'Side Pole'!U24+3/12*Rollover!I24,2)</f>
        <v>0.65</v>
      </c>
      <c r="P24" s="47">
        <f t="shared" si="0"/>
        <v>5</v>
      </c>
    </row>
    <row r="25" spans="1:16" ht="14.9" customHeight="1">
      <c r="A25" s="153">
        <v>44159</v>
      </c>
      <c r="B25" s="9" t="str">
        <f>Rollover!A25</f>
        <v>Buick</v>
      </c>
      <c r="C25" s="9" t="str">
        <f>Rollover!B25</f>
        <v>Encore GX SUV FWD</v>
      </c>
      <c r="D25" s="76">
        <f>Rollover!C25</f>
        <v>2021</v>
      </c>
      <c r="E25" s="22">
        <f>Front!AW25</f>
        <v>5</v>
      </c>
      <c r="F25" s="44">
        <f>Front!AX25</f>
        <v>4</v>
      </c>
      <c r="G25" s="47">
        <f>Front!AY25</f>
        <v>5</v>
      </c>
      <c r="H25" s="22">
        <f>'Side MDB'!AC25</f>
        <v>5</v>
      </c>
      <c r="I25" s="107">
        <f>'Side MDB'!AD25</f>
        <v>5</v>
      </c>
      <c r="J25" s="23">
        <f>'Side MDB'!AE25</f>
        <v>5</v>
      </c>
      <c r="K25" s="108">
        <f>'Side Pole'!P25</f>
        <v>5</v>
      </c>
      <c r="L25" s="108">
        <f>'Side Pole'!S25</f>
        <v>5</v>
      </c>
      <c r="M25" s="109">
        <f>'Side Pole'!V25</f>
        <v>5</v>
      </c>
      <c r="N25" s="104">
        <f>Rollover!J25</f>
        <v>4</v>
      </c>
      <c r="O25" s="105">
        <f>ROUND(5/12*Front!AV25+4/12*'Side Pole'!U25+3/12*Rollover!I25,2)</f>
        <v>0.66</v>
      </c>
      <c r="P25" s="47">
        <f t="shared" si="0"/>
        <v>5</v>
      </c>
    </row>
    <row r="26" spans="1:16" ht="14.9" customHeight="1">
      <c r="A26" s="153">
        <v>44159</v>
      </c>
      <c r="B26" s="9" t="str">
        <f>Rollover!A26</f>
        <v>Buick</v>
      </c>
      <c r="C26" s="9" t="str">
        <f>Rollover!B26</f>
        <v>Encore GX SUV AWD</v>
      </c>
      <c r="D26" s="76">
        <f>Rollover!C26</f>
        <v>2021</v>
      </c>
      <c r="E26" s="22">
        <f>Front!AW26</f>
        <v>5</v>
      </c>
      <c r="F26" s="44">
        <f>Front!AX26</f>
        <v>4</v>
      </c>
      <c r="G26" s="47">
        <f>Front!AY26</f>
        <v>5</v>
      </c>
      <c r="H26" s="22">
        <f>'Side MDB'!AC26</f>
        <v>5</v>
      </c>
      <c r="I26" s="107">
        <f>'Side MDB'!AD26</f>
        <v>5</v>
      </c>
      <c r="J26" s="23">
        <f>'Side MDB'!AE26</f>
        <v>5</v>
      </c>
      <c r="K26" s="108">
        <f>'Side Pole'!P26</f>
        <v>5</v>
      </c>
      <c r="L26" s="108">
        <f>'Side Pole'!S26</f>
        <v>5</v>
      </c>
      <c r="M26" s="109">
        <f>'Side Pole'!V26</f>
        <v>5</v>
      </c>
      <c r="N26" s="104">
        <f>Rollover!J26</f>
        <v>4</v>
      </c>
      <c r="O26" s="105">
        <f>ROUND(5/12*Front!AV26+4/12*'Side Pole'!U26+3/12*Rollover!I26,2)</f>
        <v>0.65</v>
      </c>
      <c r="P26" s="47">
        <f t="shared" ref="P26" si="1">IF(O26&lt;0.67,5,IF(O26&lt;1,4,IF(O26&lt;1.33,3,IF(O26&lt;2.67,2,1))))</f>
        <v>5</v>
      </c>
    </row>
    <row r="27" spans="1:16" ht="14.9" customHeight="1">
      <c r="A27" s="154">
        <v>44259</v>
      </c>
      <c r="B27" s="44" t="str">
        <f>Rollover!A27</f>
        <v>Dodge</v>
      </c>
      <c r="C27" s="44" t="str">
        <f>Rollover!B27</f>
        <v>Durango SUV RWD</v>
      </c>
      <c r="D27" s="76">
        <f>Rollover!C27</f>
        <v>2021</v>
      </c>
      <c r="E27" s="22">
        <f>Front!AW27</f>
        <v>4</v>
      </c>
      <c r="F27" s="44">
        <f>Front!AX27</f>
        <v>4</v>
      </c>
      <c r="G27" s="47">
        <f>Front!AY27</f>
        <v>4</v>
      </c>
      <c r="H27" s="22">
        <f>'Side MDB'!AC27</f>
        <v>5</v>
      </c>
      <c r="I27" s="107">
        <f>'Side MDB'!AD27</f>
        <v>5</v>
      </c>
      <c r="J27" s="23">
        <f>'Side MDB'!AE27</f>
        <v>5</v>
      </c>
      <c r="K27" s="108">
        <f>'Side Pole'!P27</f>
        <v>5</v>
      </c>
      <c r="L27" s="108">
        <f>'Side Pole'!S27</f>
        <v>5</v>
      </c>
      <c r="M27" s="109">
        <f>'Side Pole'!V27</f>
        <v>5</v>
      </c>
      <c r="N27" s="104">
        <f>Rollover!J27</f>
        <v>4</v>
      </c>
      <c r="O27" s="105">
        <f>ROUND(5/12*Front!AV27+4/12*'Side Pole'!U27+3/12*Rollover!I27,2)</f>
        <v>0.8</v>
      </c>
      <c r="P27" s="47">
        <f t="shared" ref="P27:P108" si="2">IF(O27&lt;0.67,5,IF(O27&lt;1,4,IF(O27&lt;1.33,3,IF(O27&lt;2.67,2,1))))</f>
        <v>4</v>
      </c>
    </row>
    <row r="28" spans="1:16" ht="14.9" customHeight="1">
      <c r="A28" s="154">
        <v>44259</v>
      </c>
      <c r="B28" s="44" t="str">
        <f>Rollover!A28</f>
        <v>Dodge</v>
      </c>
      <c r="C28" s="44" t="str">
        <f>Rollover!B28</f>
        <v>Durango SUV 4WD</v>
      </c>
      <c r="D28" s="76">
        <f>Rollover!C28</f>
        <v>2021</v>
      </c>
      <c r="E28" s="22">
        <f>Front!AW28</f>
        <v>4</v>
      </c>
      <c r="F28" s="44">
        <f>Front!AX28</f>
        <v>4</v>
      </c>
      <c r="G28" s="47">
        <f>Front!AY28</f>
        <v>4</v>
      </c>
      <c r="H28" s="22">
        <f>'Side MDB'!AC28</f>
        <v>5</v>
      </c>
      <c r="I28" s="107">
        <f>'Side MDB'!AD28</f>
        <v>5</v>
      </c>
      <c r="J28" s="23">
        <f>'Side MDB'!AE28</f>
        <v>5</v>
      </c>
      <c r="K28" s="108">
        <f>'Side Pole'!P28</f>
        <v>5</v>
      </c>
      <c r="L28" s="108">
        <f>'Side Pole'!S28</f>
        <v>5</v>
      </c>
      <c r="M28" s="109">
        <f>'Side Pole'!V28</f>
        <v>5</v>
      </c>
      <c r="N28" s="104">
        <f>Rollover!J28</f>
        <v>3</v>
      </c>
      <c r="O28" s="105">
        <f>ROUND(5/12*Front!AV28+4/12*'Side Pole'!U28+3/12*Rollover!I28,2)</f>
        <v>0.82</v>
      </c>
      <c r="P28" s="47">
        <f t="shared" si="2"/>
        <v>4</v>
      </c>
    </row>
    <row r="29" spans="1:16" ht="14.9" customHeight="1">
      <c r="A29" s="154">
        <v>44378</v>
      </c>
      <c r="B29" s="44" t="str">
        <f>Rollover!A29</f>
        <v xml:space="preserve">Ford </v>
      </c>
      <c r="C29" s="44" t="str">
        <f>Rollover!B29</f>
        <v>Bronco Sport SUV 4WD</v>
      </c>
      <c r="D29" s="76">
        <f>Rollover!C29</f>
        <v>2021</v>
      </c>
      <c r="E29" s="22">
        <f>Front!AW29</f>
        <v>5</v>
      </c>
      <c r="F29" s="44">
        <f>Front!AX29</f>
        <v>5</v>
      </c>
      <c r="G29" s="47">
        <f>Front!AY29</f>
        <v>5</v>
      </c>
      <c r="H29" s="22">
        <f>'Side MDB'!AC29</f>
        <v>5</v>
      </c>
      <c r="I29" s="107">
        <f>'Side MDB'!AD29</f>
        <v>5</v>
      </c>
      <c r="J29" s="23">
        <f>'Side MDB'!AE29</f>
        <v>5</v>
      </c>
      <c r="K29" s="108">
        <f>'Side Pole'!P29</f>
        <v>5</v>
      </c>
      <c r="L29" s="108">
        <f>'Side Pole'!S29</f>
        <v>5</v>
      </c>
      <c r="M29" s="109">
        <f>'Side Pole'!V29</f>
        <v>5</v>
      </c>
      <c r="N29" s="104">
        <f>Rollover!J29</f>
        <v>4</v>
      </c>
      <c r="O29" s="105">
        <f>ROUND(5/12*Front!AV29+4/12*'Side Pole'!U29+3/12*Rollover!I29,2)</f>
        <v>0.64</v>
      </c>
      <c r="P29" s="47">
        <f t="shared" si="2"/>
        <v>5</v>
      </c>
    </row>
    <row r="30" spans="1:16" ht="14.9" customHeight="1">
      <c r="A30" s="154">
        <v>44453</v>
      </c>
      <c r="B30" s="44" t="str">
        <f>Rollover!A30</f>
        <v xml:space="preserve">Ford </v>
      </c>
      <c r="C30" s="44" t="str">
        <f>Rollover!B30</f>
        <v>F-150 Super Cab PU/EC 2WD</v>
      </c>
      <c r="D30" s="76">
        <f>Rollover!C30</f>
        <v>2021</v>
      </c>
      <c r="E30" s="22">
        <f>Front!AW30</f>
        <v>4</v>
      </c>
      <c r="F30" s="44">
        <f>Front!AX30</f>
        <v>5</v>
      </c>
      <c r="G30" s="47">
        <f>Front!AY30</f>
        <v>5</v>
      </c>
      <c r="H30" s="22">
        <f>'Side MDB'!AC30</f>
        <v>5</v>
      </c>
      <c r="I30" s="107">
        <f>'Side MDB'!AD30</f>
        <v>5</v>
      </c>
      <c r="J30" s="23">
        <f>'Side MDB'!AE30</f>
        <v>5</v>
      </c>
      <c r="K30" s="108">
        <f>'Side Pole'!P30</f>
        <v>5</v>
      </c>
      <c r="L30" s="108">
        <f>'Side Pole'!S30</f>
        <v>5</v>
      </c>
      <c r="M30" s="109">
        <f>'Side Pole'!V30</f>
        <v>5</v>
      </c>
      <c r="N30" s="104">
        <f>Rollover!J30</f>
        <v>4</v>
      </c>
      <c r="O30" s="105">
        <f>ROUND(5/12*Front!AV30+4/12*'Side Pole'!U30+3/12*Rollover!I30,2)</f>
        <v>0.57999999999999996</v>
      </c>
      <c r="P30" s="47">
        <f t="shared" si="2"/>
        <v>5</v>
      </c>
    </row>
    <row r="31" spans="1:16" ht="14.9" customHeight="1">
      <c r="A31" s="154">
        <v>44412</v>
      </c>
      <c r="B31" s="44" t="str">
        <f>Rollover!A31</f>
        <v xml:space="preserve">Ford </v>
      </c>
      <c r="C31" s="44" t="str">
        <f>Rollover!B31</f>
        <v>F-150 Super Cab PU/EC 4WD</v>
      </c>
      <c r="D31" s="76">
        <f>Rollover!C31</f>
        <v>2021</v>
      </c>
      <c r="E31" s="22">
        <f>Front!AW31</f>
        <v>4</v>
      </c>
      <c r="F31" s="44">
        <f>Front!AX31</f>
        <v>5</v>
      </c>
      <c r="G31" s="47">
        <f>Front!AY31</f>
        <v>5</v>
      </c>
      <c r="H31" s="22">
        <f>'Side MDB'!AC31</f>
        <v>5</v>
      </c>
      <c r="I31" s="107">
        <f>'Side MDB'!AD31</f>
        <v>5</v>
      </c>
      <c r="J31" s="23">
        <f>'Side MDB'!AE31</f>
        <v>5</v>
      </c>
      <c r="K31" s="108">
        <f>'Side Pole'!P31</f>
        <v>5</v>
      </c>
      <c r="L31" s="108">
        <f>'Side Pole'!S31</f>
        <v>5</v>
      </c>
      <c r="M31" s="109">
        <f>'Side Pole'!V31</f>
        <v>5</v>
      </c>
      <c r="N31" s="104">
        <f>Rollover!J31</f>
        <v>4</v>
      </c>
      <c r="O31" s="105">
        <f>ROUND(5/12*Front!AV31+4/12*'Side Pole'!U31+3/12*Rollover!I31,2)</f>
        <v>0.63</v>
      </c>
      <c r="P31" s="47">
        <f t="shared" ref="P31:P44" si="3">IF(O31&lt;0.67,5,IF(O31&lt;1,4,IF(O31&lt;1.33,3,IF(O31&lt;2.67,2,1))))</f>
        <v>5</v>
      </c>
    </row>
    <row r="32" spans="1:16" ht="14.9" customHeight="1">
      <c r="A32" s="154">
        <v>44453</v>
      </c>
      <c r="B32" s="9" t="str">
        <f>Rollover!A32</f>
        <v xml:space="preserve">Ford </v>
      </c>
      <c r="C32" s="9" t="str">
        <f>Rollover!B32</f>
        <v>F-150 Regular Cab PU/RC 2WD</v>
      </c>
      <c r="D32" s="76">
        <f>Rollover!C32</f>
        <v>2021</v>
      </c>
      <c r="E32" s="22">
        <f>Front!AW32</f>
        <v>4</v>
      </c>
      <c r="F32" s="44">
        <f>Front!AX32</f>
        <v>5</v>
      </c>
      <c r="G32" s="47">
        <f>Front!AY32</f>
        <v>5</v>
      </c>
      <c r="H32" s="22">
        <f>'Side MDB'!AC32</f>
        <v>5</v>
      </c>
      <c r="I32" s="107" t="str">
        <f>'Side MDB'!AD32</f>
        <v>N/A</v>
      </c>
      <c r="J32" s="23">
        <f>'Side MDB'!AE32</f>
        <v>5</v>
      </c>
      <c r="K32" s="108">
        <f>'Side Pole'!P32</f>
        <v>5</v>
      </c>
      <c r="L32" s="108">
        <f>'Side Pole'!S32</f>
        <v>5</v>
      </c>
      <c r="M32" s="109">
        <f>'Side Pole'!V32</f>
        <v>5</v>
      </c>
      <c r="N32" s="104">
        <f>Rollover!J32</f>
        <v>4</v>
      </c>
      <c r="O32" s="105">
        <f>ROUND(5/12*Front!AV32+4/12*'Side Pole'!U32+3/12*Rollover!I32,2)</f>
        <v>0.62</v>
      </c>
      <c r="P32" s="47">
        <f t="shared" si="3"/>
        <v>5</v>
      </c>
    </row>
    <row r="33" spans="1:16" ht="14.9" customHeight="1">
      <c r="A33" s="154">
        <v>44412</v>
      </c>
      <c r="B33" s="9" t="str">
        <f>Rollover!A33</f>
        <v xml:space="preserve">Ford </v>
      </c>
      <c r="C33" s="9" t="str">
        <f>Rollover!B33</f>
        <v>F-150 Regular Cab PU/RC 4WD</v>
      </c>
      <c r="D33" s="76">
        <f>Rollover!C33</f>
        <v>2021</v>
      </c>
      <c r="E33" s="22">
        <f>Front!AW33</f>
        <v>4</v>
      </c>
      <c r="F33" s="44">
        <f>Front!AX33</f>
        <v>5</v>
      </c>
      <c r="G33" s="47">
        <f>Front!AY33</f>
        <v>5</v>
      </c>
      <c r="H33" s="22">
        <f>'Side MDB'!AC33</f>
        <v>5</v>
      </c>
      <c r="I33" s="107" t="str">
        <f>'Side MDB'!AD33</f>
        <v>N/A</v>
      </c>
      <c r="J33" s="23">
        <f>'Side MDB'!AE33</f>
        <v>5</v>
      </c>
      <c r="K33" s="108">
        <f>'Side Pole'!P33</f>
        <v>5</v>
      </c>
      <c r="L33" s="108">
        <f>'Side Pole'!S33</f>
        <v>5</v>
      </c>
      <c r="M33" s="109">
        <f>'Side Pole'!V33</f>
        <v>5</v>
      </c>
      <c r="N33" s="104">
        <f>Rollover!J33</f>
        <v>4</v>
      </c>
      <c r="O33" s="105">
        <f>ROUND(5/12*Front!AV33+4/12*'Side Pole'!U33+3/12*Rollover!I33,2)</f>
        <v>0.66</v>
      </c>
      <c r="P33" s="47">
        <f t="shared" si="3"/>
        <v>5</v>
      </c>
    </row>
    <row r="34" spans="1:16" ht="14.9" customHeight="1">
      <c r="A34" s="154">
        <v>44453</v>
      </c>
      <c r="B34" s="44" t="str">
        <f>Rollover!A34</f>
        <v xml:space="preserve">Ford </v>
      </c>
      <c r="C34" s="44" t="str">
        <f>Rollover!B34</f>
        <v>F-150 Super Crew PU/CC 2WD</v>
      </c>
      <c r="D34" s="76">
        <f>Rollover!C34</f>
        <v>2021</v>
      </c>
      <c r="E34" s="22">
        <f>Front!AW34</f>
        <v>5</v>
      </c>
      <c r="F34" s="44">
        <f>Front!AX34</f>
        <v>5</v>
      </c>
      <c r="G34" s="47">
        <f>Front!AY34</f>
        <v>5</v>
      </c>
      <c r="H34" s="22">
        <f>'Side MDB'!AC34</f>
        <v>5</v>
      </c>
      <c r="I34" s="107">
        <f>'Side MDB'!AD34</f>
        <v>5</v>
      </c>
      <c r="J34" s="23">
        <f>'Side MDB'!AE34</f>
        <v>5</v>
      </c>
      <c r="K34" s="108">
        <f>'Side Pole'!P34</f>
        <v>5</v>
      </c>
      <c r="L34" s="108">
        <f>'Side Pole'!S34</f>
        <v>5</v>
      </c>
      <c r="M34" s="109">
        <f>'Side Pole'!V34</f>
        <v>5</v>
      </c>
      <c r="N34" s="104">
        <f>Rollover!J34</f>
        <v>4</v>
      </c>
      <c r="O34" s="105">
        <f>ROUND(5/12*Front!AV34+4/12*'Side Pole'!U34+3/12*Rollover!I34,2)</f>
        <v>0.56999999999999995</v>
      </c>
      <c r="P34" s="47">
        <f t="shared" si="3"/>
        <v>5</v>
      </c>
    </row>
    <row r="35" spans="1:16" ht="14.9" customHeight="1">
      <c r="A35" s="154">
        <v>44412</v>
      </c>
      <c r="B35" s="44" t="str">
        <f>Rollover!A35</f>
        <v xml:space="preserve">Ford </v>
      </c>
      <c r="C35" s="44" t="str">
        <f>Rollover!B35</f>
        <v>F-150 Super Crew PU/CC 4WD</v>
      </c>
      <c r="D35" s="76">
        <f>Rollover!C35</f>
        <v>2021</v>
      </c>
      <c r="E35" s="22">
        <f>Front!AW35</f>
        <v>5</v>
      </c>
      <c r="F35" s="44">
        <f>Front!AX35</f>
        <v>5</v>
      </c>
      <c r="G35" s="47">
        <f>Front!AY35</f>
        <v>5</v>
      </c>
      <c r="H35" s="22">
        <f>'Side MDB'!AC35</f>
        <v>5</v>
      </c>
      <c r="I35" s="107">
        <f>'Side MDB'!AD35</f>
        <v>5</v>
      </c>
      <c r="J35" s="23">
        <f>'Side MDB'!AE35</f>
        <v>5</v>
      </c>
      <c r="K35" s="108">
        <f>'Side Pole'!P35</f>
        <v>5</v>
      </c>
      <c r="L35" s="108">
        <f>'Side Pole'!S35</f>
        <v>5</v>
      </c>
      <c r="M35" s="109">
        <f>'Side Pole'!V35</f>
        <v>5</v>
      </c>
      <c r="N35" s="104">
        <f>Rollover!J35</f>
        <v>4</v>
      </c>
      <c r="O35" s="105">
        <f>ROUND(5/12*Front!AV35+4/12*'Side Pole'!U35+3/12*Rollover!I35,2)</f>
        <v>0.62</v>
      </c>
      <c r="P35" s="47">
        <f t="shared" si="3"/>
        <v>5</v>
      </c>
    </row>
    <row r="36" spans="1:16" ht="14.9" customHeight="1">
      <c r="A36" s="154">
        <v>44453</v>
      </c>
      <c r="B36" s="9" t="str">
        <f>Rollover!A36</f>
        <v xml:space="preserve">Ford </v>
      </c>
      <c r="C36" s="9" t="str">
        <f>Rollover!B36</f>
        <v>F-150 Super Cab Diesel PU/EC 2WD</v>
      </c>
      <c r="D36" s="76">
        <f>Rollover!C36</f>
        <v>2021</v>
      </c>
      <c r="E36" s="22" t="e">
        <f>Front!AW36</f>
        <v>#NUM!</v>
      </c>
      <c r="F36" s="44" t="e">
        <f>Front!AX36</f>
        <v>#NUM!</v>
      </c>
      <c r="G36" s="47" t="e">
        <f>Front!AY36</f>
        <v>#NUM!</v>
      </c>
      <c r="H36" s="22" t="e">
        <f>'Side MDB'!AC36</f>
        <v>#NUM!</v>
      </c>
      <c r="I36" s="107" t="e">
        <f>'Side MDB'!AD36</f>
        <v>#NUM!</v>
      </c>
      <c r="J36" s="23" t="e">
        <f>'Side MDB'!AE36</f>
        <v>#NUM!</v>
      </c>
      <c r="K36" s="108" t="e">
        <f>'Side Pole'!P36</f>
        <v>#NUM!</v>
      </c>
      <c r="L36" s="108" t="e">
        <f>'Side Pole'!S36</f>
        <v>#NUM!</v>
      </c>
      <c r="M36" s="109" t="e">
        <f>'Side Pole'!V36</f>
        <v>#NUM!</v>
      </c>
      <c r="N36" s="104">
        <f>Rollover!J36</f>
        <v>4</v>
      </c>
      <c r="O36" s="105" t="e">
        <f>ROUND(5/12*Front!AV36+4/12*'Side Pole'!U36+3/12*Rollover!I36,2)</f>
        <v>#NUM!</v>
      </c>
      <c r="P36" s="47" t="e">
        <f t="shared" si="3"/>
        <v>#NUM!</v>
      </c>
    </row>
    <row r="37" spans="1:16" ht="14.9" customHeight="1">
      <c r="A37" s="154">
        <v>44412</v>
      </c>
      <c r="B37" s="9" t="str">
        <f>Rollover!A37</f>
        <v xml:space="preserve">Ford </v>
      </c>
      <c r="C37" s="9" t="str">
        <f>Rollover!B37</f>
        <v>F-150 Super Cab DieselPU/EC 4WD</v>
      </c>
      <c r="D37" s="76">
        <f>Rollover!C37</f>
        <v>2021</v>
      </c>
      <c r="E37" s="22" t="e">
        <f>Front!AW37</f>
        <v>#NUM!</v>
      </c>
      <c r="F37" s="44" t="e">
        <f>Front!AX37</f>
        <v>#NUM!</v>
      </c>
      <c r="G37" s="47" t="e">
        <f>Front!AY37</f>
        <v>#NUM!</v>
      </c>
      <c r="H37" s="22" t="e">
        <f>'Side MDB'!AC37</f>
        <v>#NUM!</v>
      </c>
      <c r="I37" s="107" t="e">
        <f>'Side MDB'!AD37</f>
        <v>#NUM!</v>
      </c>
      <c r="J37" s="23" t="e">
        <f>'Side MDB'!AE37</f>
        <v>#NUM!</v>
      </c>
      <c r="K37" s="108" t="e">
        <f>'Side Pole'!P37</f>
        <v>#NUM!</v>
      </c>
      <c r="L37" s="108" t="e">
        <f>'Side Pole'!S37</f>
        <v>#NUM!</v>
      </c>
      <c r="M37" s="109" t="e">
        <f>'Side Pole'!V37</f>
        <v>#NUM!</v>
      </c>
      <c r="N37" s="104">
        <f>Rollover!J37</f>
        <v>4</v>
      </c>
      <c r="O37" s="105" t="e">
        <f>ROUND(5/12*Front!AV37+4/12*'Side Pole'!U37+3/12*Rollover!I37,2)</f>
        <v>#NUM!</v>
      </c>
      <c r="P37" s="47" t="e">
        <f t="shared" si="3"/>
        <v>#NUM!</v>
      </c>
    </row>
    <row r="38" spans="1:16" ht="14.9" customHeight="1">
      <c r="A38" s="154">
        <v>44453</v>
      </c>
      <c r="B38" s="9" t="str">
        <f>Rollover!A38</f>
        <v xml:space="preserve">Ford </v>
      </c>
      <c r="C38" s="9" t="str">
        <f>Rollover!B38</f>
        <v>F-150 Super Crew Diesel PU/CC 2WD</v>
      </c>
      <c r="D38" s="76">
        <f>Rollover!C38</f>
        <v>2021</v>
      </c>
      <c r="E38" s="22" t="e">
        <f>Front!AW38</f>
        <v>#NUM!</v>
      </c>
      <c r="F38" s="44" t="e">
        <f>Front!AX38</f>
        <v>#NUM!</v>
      </c>
      <c r="G38" s="47" t="e">
        <f>Front!AY38</f>
        <v>#NUM!</v>
      </c>
      <c r="H38" s="22" t="e">
        <f>'Side MDB'!AC38</f>
        <v>#NUM!</v>
      </c>
      <c r="I38" s="107" t="e">
        <f>'Side MDB'!AD38</f>
        <v>#NUM!</v>
      </c>
      <c r="J38" s="23" t="e">
        <f>'Side MDB'!AE38</f>
        <v>#NUM!</v>
      </c>
      <c r="K38" s="108" t="e">
        <f>'Side Pole'!P38</f>
        <v>#NUM!</v>
      </c>
      <c r="L38" s="108" t="e">
        <f>'Side Pole'!S38</f>
        <v>#NUM!</v>
      </c>
      <c r="M38" s="109" t="e">
        <f>'Side Pole'!V38</f>
        <v>#NUM!</v>
      </c>
      <c r="N38" s="104">
        <f>Rollover!J38</f>
        <v>4</v>
      </c>
      <c r="O38" s="105" t="e">
        <f>ROUND(5/12*Front!AV38+4/12*'Side Pole'!U38+3/12*Rollover!I38,2)</f>
        <v>#NUM!</v>
      </c>
      <c r="P38" s="47" t="e">
        <f t="shared" si="3"/>
        <v>#NUM!</v>
      </c>
    </row>
    <row r="39" spans="1:16" ht="14.9" customHeight="1">
      <c r="A39" s="154">
        <v>44412</v>
      </c>
      <c r="B39" s="9" t="str">
        <f>Rollover!A39</f>
        <v xml:space="preserve">Ford </v>
      </c>
      <c r="C39" s="9" t="str">
        <f>Rollover!B39</f>
        <v>F-150 Super Crew Diesel PU/CC 4WD</v>
      </c>
      <c r="D39" s="76">
        <f>Rollover!C39</f>
        <v>2021</v>
      </c>
      <c r="E39" s="22" t="e">
        <f>Front!AW39</f>
        <v>#NUM!</v>
      </c>
      <c r="F39" s="44" t="e">
        <f>Front!AX39</f>
        <v>#NUM!</v>
      </c>
      <c r="G39" s="47" t="e">
        <f>Front!AY39</f>
        <v>#NUM!</v>
      </c>
      <c r="H39" s="22" t="e">
        <f>'Side MDB'!AC39</f>
        <v>#NUM!</v>
      </c>
      <c r="I39" s="107" t="e">
        <f>'Side MDB'!AD39</f>
        <v>#NUM!</v>
      </c>
      <c r="J39" s="23" t="e">
        <f>'Side MDB'!AE39</f>
        <v>#NUM!</v>
      </c>
      <c r="K39" s="108" t="e">
        <f>'Side Pole'!P39</f>
        <v>#NUM!</v>
      </c>
      <c r="L39" s="108" t="e">
        <f>'Side Pole'!S39</f>
        <v>#NUM!</v>
      </c>
      <c r="M39" s="109" t="e">
        <f>'Side Pole'!V39</f>
        <v>#NUM!</v>
      </c>
      <c r="N39" s="104">
        <f>Rollover!J39</f>
        <v>4</v>
      </c>
      <c r="O39" s="105" t="e">
        <f>ROUND(5/12*Front!AV39+4/12*'Side Pole'!U39+3/12*Rollover!I39,2)</f>
        <v>#NUM!</v>
      </c>
      <c r="P39" s="47" t="e">
        <f t="shared" si="3"/>
        <v>#NUM!</v>
      </c>
    </row>
    <row r="40" spans="1:16" ht="14.9" customHeight="1">
      <c r="A40" s="153">
        <v>44364</v>
      </c>
      <c r="B40" s="44" t="str">
        <f>Rollover!A40</f>
        <v xml:space="preserve">Ford </v>
      </c>
      <c r="C40" s="44" t="str">
        <f>Rollover!B40</f>
        <v>F-250 Crew Cab PU/CC 2WD</v>
      </c>
      <c r="D40" s="76">
        <f>Rollover!C40</f>
        <v>2021</v>
      </c>
      <c r="E40" s="22">
        <f>Front!AW40</f>
        <v>5</v>
      </c>
      <c r="F40" s="44">
        <f>Front!AX40</f>
        <v>5</v>
      </c>
      <c r="G40" s="47">
        <f>Front!AY40</f>
        <v>5</v>
      </c>
      <c r="H40" s="22">
        <f>'Side MDB'!AC40</f>
        <v>5</v>
      </c>
      <c r="I40" s="107">
        <f>'Side MDB'!AD40</f>
        <v>5</v>
      </c>
      <c r="J40" s="23">
        <f>'Side MDB'!AE40</f>
        <v>5</v>
      </c>
      <c r="K40" s="108">
        <f>'Side Pole'!P40</f>
        <v>5</v>
      </c>
      <c r="L40" s="108">
        <f>'Side Pole'!S40</f>
        <v>5</v>
      </c>
      <c r="M40" s="109">
        <f>'Side Pole'!V40</f>
        <v>5</v>
      </c>
      <c r="N40" s="104">
        <f>Rollover!J40</f>
        <v>4</v>
      </c>
      <c r="O40" s="105">
        <f>ROUND(5/12*Front!AV40+4/12*'Side Pole'!U40+3/12*Rollover!I40,2)</f>
        <v>0.57999999999999996</v>
      </c>
      <c r="P40" s="47">
        <f t="shared" si="3"/>
        <v>5</v>
      </c>
    </row>
    <row r="41" spans="1:16" ht="14.9" customHeight="1">
      <c r="A41" s="153">
        <v>44364</v>
      </c>
      <c r="B41" s="44" t="str">
        <f>Rollover!A41</f>
        <v xml:space="preserve">Ford </v>
      </c>
      <c r="C41" s="44" t="str">
        <f>Rollover!B41</f>
        <v>F-250 Crew Cab PU/CC 4WD</v>
      </c>
      <c r="D41" s="76">
        <f>Rollover!C41</f>
        <v>2021</v>
      </c>
      <c r="E41" s="22">
        <f>Front!AW41</f>
        <v>5</v>
      </c>
      <c r="F41" s="44">
        <f>Front!AX41</f>
        <v>5</v>
      </c>
      <c r="G41" s="47">
        <f>Front!AY41</f>
        <v>5</v>
      </c>
      <c r="H41" s="22">
        <f>'Side MDB'!AC41</f>
        <v>5</v>
      </c>
      <c r="I41" s="107">
        <f>'Side MDB'!AD41</f>
        <v>5</v>
      </c>
      <c r="J41" s="23">
        <f>'Side MDB'!AE41</f>
        <v>5</v>
      </c>
      <c r="K41" s="108">
        <f>'Side Pole'!P41</f>
        <v>5</v>
      </c>
      <c r="L41" s="108">
        <f>'Side Pole'!S41</f>
        <v>5</v>
      </c>
      <c r="M41" s="109">
        <f>'Side Pole'!V41</f>
        <v>5</v>
      </c>
      <c r="N41" s="104">
        <f>Rollover!J41</f>
        <v>3</v>
      </c>
      <c r="O41" s="105">
        <f>ROUND(5/12*Front!AV41+4/12*'Side Pole'!U41+3/12*Rollover!I41,2)</f>
        <v>0.75</v>
      </c>
      <c r="P41" s="47">
        <f t="shared" si="3"/>
        <v>4</v>
      </c>
    </row>
    <row r="42" spans="1:16" ht="14.9" customHeight="1">
      <c r="A42" s="153">
        <v>44364</v>
      </c>
      <c r="B42" s="9" t="str">
        <f>Rollover!A42</f>
        <v xml:space="preserve">Ford </v>
      </c>
      <c r="C42" s="9" t="str">
        <f>Rollover!B42</f>
        <v>F-250 Tremor Crew Cab PU/CC 4WD</v>
      </c>
      <c r="D42" s="76">
        <f>Rollover!C42</f>
        <v>2021</v>
      </c>
      <c r="E42" s="22">
        <f>Front!AW42</f>
        <v>5</v>
      </c>
      <c r="F42" s="44">
        <f>Front!AX42</f>
        <v>5</v>
      </c>
      <c r="G42" s="47">
        <f>Front!AY42</f>
        <v>5</v>
      </c>
      <c r="H42" s="22">
        <f>'Side MDB'!AC42</f>
        <v>5</v>
      </c>
      <c r="I42" s="107">
        <f>'Side MDB'!AD42</f>
        <v>5</v>
      </c>
      <c r="J42" s="23">
        <f>'Side MDB'!AE42</f>
        <v>5</v>
      </c>
      <c r="K42" s="108">
        <f>'Side Pole'!P42</f>
        <v>5</v>
      </c>
      <c r="L42" s="108">
        <f>'Side Pole'!S42</f>
        <v>5</v>
      </c>
      <c r="M42" s="109">
        <f>'Side Pole'!V42</f>
        <v>5</v>
      </c>
      <c r="N42" s="104" t="e">
        <f>Rollover!J42</f>
        <v>#NUM!</v>
      </c>
      <c r="O42" s="105" t="e">
        <f>ROUND(5/12*Front!AV42+4/12*'Side Pole'!U42+3/12*Rollover!I42,2)</f>
        <v>#NUM!</v>
      </c>
      <c r="P42" s="47" t="e">
        <f t="shared" si="3"/>
        <v>#NUM!</v>
      </c>
    </row>
    <row r="43" spans="1:16" ht="14.9" customHeight="1">
      <c r="A43" s="154">
        <v>44187</v>
      </c>
      <c r="B43" s="44" t="str">
        <f>Rollover!A43</f>
        <v xml:space="preserve">Ford </v>
      </c>
      <c r="C43" s="44" t="str">
        <f>Rollover!B43</f>
        <v>Transit Connect Wagon FWD</v>
      </c>
      <c r="D43" s="76">
        <f>Rollover!C43</f>
        <v>2021</v>
      </c>
      <c r="E43" s="22">
        <f>Front!AW43</f>
        <v>5</v>
      </c>
      <c r="F43" s="44">
        <f>Front!AX43</f>
        <v>4</v>
      </c>
      <c r="G43" s="47">
        <f>Front!AY43</f>
        <v>4</v>
      </c>
      <c r="H43" s="22">
        <f>'Side MDB'!AC43</f>
        <v>5</v>
      </c>
      <c r="I43" s="107">
        <f>'Side MDB'!AD43</f>
        <v>5</v>
      </c>
      <c r="J43" s="23">
        <f>'Side MDB'!AE43</f>
        <v>5</v>
      </c>
      <c r="K43" s="108">
        <f>'Side Pole'!P43</f>
        <v>5</v>
      </c>
      <c r="L43" s="108">
        <f>'Side Pole'!S43</f>
        <v>5</v>
      </c>
      <c r="M43" s="109">
        <f>'Side Pole'!V43</f>
        <v>5</v>
      </c>
      <c r="N43" s="104">
        <f>Rollover!J43</f>
        <v>4</v>
      </c>
      <c r="O43" s="105">
        <f>ROUND(5/12*Front!AV43+4/12*'Side Pole'!U43+3/12*Rollover!I43,2)</f>
        <v>0.72</v>
      </c>
      <c r="P43" s="47">
        <f t="shared" si="3"/>
        <v>4</v>
      </c>
    </row>
    <row r="44" spans="1:16" ht="14.9" customHeight="1">
      <c r="A44" s="154">
        <v>44187</v>
      </c>
      <c r="B44" s="9" t="str">
        <f>Rollover!A44</f>
        <v xml:space="preserve">Ford </v>
      </c>
      <c r="C44" s="9" t="str">
        <f>Rollover!B44</f>
        <v>Transit Connect Van FWD</v>
      </c>
      <c r="D44" s="76">
        <f>Rollover!C44</f>
        <v>2021</v>
      </c>
      <c r="E44" s="22">
        <f>Front!AW44</f>
        <v>5</v>
      </c>
      <c r="F44" s="44">
        <f>Front!AX44</f>
        <v>4</v>
      </c>
      <c r="G44" s="47">
        <f>Front!AY44</f>
        <v>4</v>
      </c>
      <c r="H44" s="22">
        <f>'Side MDB'!AC44</f>
        <v>5</v>
      </c>
      <c r="I44" s="107" t="str">
        <f>'Side MDB'!AD44</f>
        <v>N/A</v>
      </c>
      <c r="J44" s="23">
        <f>'Side MDB'!AE44</f>
        <v>5</v>
      </c>
      <c r="K44" s="108">
        <f>'Side Pole'!P44</f>
        <v>5</v>
      </c>
      <c r="L44" s="108">
        <f>'Side Pole'!S44</f>
        <v>5</v>
      </c>
      <c r="M44" s="109">
        <f>'Side Pole'!V44</f>
        <v>5</v>
      </c>
      <c r="N44" s="104" t="e">
        <f>Rollover!J44</f>
        <v>#NUM!</v>
      </c>
      <c r="O44" s="105" t="e">
        <f>ROUND(5/12*Front!AV44+4/12*'Side Pole'!U44+3/12*Rollover!I44,2)</f>
        <v>#NUM!</v>
      </c>
      <c r="P44" s="47" t="e">
        <f t="shared" si="3"/>
        <v>#NUM!</v>
      </c>
    </row>
    <row r="45" spans="1:16" ht="14.9" customHeight="1">
      <c r="A45" s="154">
        <v>44411</v>
      </c>
      <c r="B45" s="44" t="str">
        <f>Rollover!A45</f>
        <v>Genesis</v>
      </c>
      <c r="C45" s="44" t="str">
        <f>Rollover!B45</f>
        <v>G80 4DR RWD</v>
      </c>
      <c r="D45" s="76">
        <f>Rollover!C45</f>
        <v>2021</v>
      </c>
      <c r="E45" s="22">
        <f>Front!AW45</f>
        <v>4</v>
      </c>
      <c r="F45" s="44">
        <f>Front!AX45</f>
        <v>5</v>
      </c>
      <c r="G45" s="47">
        <f>Front!AY45</f>
        <v>5</v>
      </c>
      <c r="H45" s="22">
        <f>'Side MDB'!AC45</f>
        <v>5</v>
      </c>
      <c r="I45" s="107">
        <f>'Side MDB'!AD45</f>
        <v>5</v>
      </c>
      <c r="J45" s="23">
        <f>'Side MDB'!AE45</f>
        <v>5</v>
      </c>
      <c r="K45" s="108">
        <f>'Side Pole'!P45</f>
        <v>5</v>
      </c>
      <c r="L45" s="108">
        <f>'Side Pole'!S45</f>
        <v>5</v>
      </c>
      <c r="M45" s="109">
        <f>'Side Pole'!V45</f>
        <v>5</v>
      </c>
      <c r="N45" s="104">
        <f>Rollover!J45</f>
        <v>5</v>
      </c>
      <c r="O45" s="105">
        <f>ROUND(5/12*Front!AV45+4/12*'Side Pole'!U45+3/12*Rollover!I45,2)</f>
        <v>0.49</v>
      </c>
      <c r="P45" s="47">
        <f t="shared" ref="P45:P48" si="4">IF(O45&lt;0.67,5,IF(O45&lt;1,4,IF(O45&lt;1.33,3,IF(O45&lt;2.67,2,1))))</f>
        <v>5</v>
      </c>
    </row>
    <row r="46" spans="1:16" ht="14.9" customHeight="1">
      <c r="A46" s="154">
        <v>44411</v>
      </c>
      <c r="B46" s="44" t="str">
        <f>Rollover!A46</f>
        <v>Genesis</v>
      </c>
      <c r="C46" s="44" t="str">
        <f>Rollover!B46</f>
        <v>G80 4DR AWD</v>
      </c>
      <c r="D46" s="76">
        <f>Rollover!C46</f>
        <v>2021</v>
      </c>
      <c r="E46" s="22">
        <f>Front!AW46</f>
        <v>4</v>
      </c>
      <c r="F46" s="44">
        <f>Front!AX46</f>
        <v>5</v>
      </c>
      <c r="G46" s="47">
        <f>Front!AY46</f>
        <v>5</v>
      </c>
      <c r="H46" s="22">
        <f>'Side MDB'!AC46</f>
        <v>5</v>
      </c>
      <c r="I46" s="107">
        <f>'Side MDB'!AD46</f>
        <v>5</v>
      </c>
      <c r="J46" s="23">
        <f>'Side MDB'!AE46</f>
        <v>5</v>
      </c>
      <c r="K46" s="108">
        <f>'Side Pole'!P46</f>
        <v>5</v>
      </c>
      <c r="L46" s="108">
        <f>'Side Pole'!S46</f>
        <v>5</v>
      </c>
      <c r="M46" s="109">
        <f>'Side Pole'!V46</f>
        <v>5</v>
      </c>
      <c r="N46" s="104">
        <f>Rollover!J46</f>
        <v>5</v>
      </c>
      <c r="O46" s="105">
        <f>ROUND(5/12*Front!AV46+4/12*'Side Pole'!U46+3/12*Rollover!I46,2)</f>
        <v>0.49</v>
      </c>
      <c r="P46" s="47">
        <f t="shared" si="4"/>
        <v>5</v>
      </c>
    </row>
    <row r="47" spans="1:16" ht="14.9" customHeight="1">
      <c r="A47" s="153">
        <v>44391</v>
      </c>
      <c r="B47" s="44" t="str">
        <f>Rollover!A47</f>
        <v>Genesis</v>
      </c>
      <c r="C47" s="44" t="str">
        <f>Rollover!B47</f>
        <v>GV80 SUV RWD</v>
      </c>
      <c r="D47" s="76">
        <f>Rollover!C47</f>
        <v>2021</v>
      </c>
      <c r="E47" s="22">
        <f>Front!AW47</f>
        <v>4</v>
      </c>
      <c r="F47" s="44">
        <f>Front!AX47</f>
        <v>4</v>
      </c>
      <c r="G47" s="47">
        <f>Front!AY47</f>
        <v>4</v>
      </c>
      <c r="H47" s="22">
        <f>'Side MDB'!AC47</f>
        <v>5</v>
      </c>
      <c r="I47" s="107">
        <f>'Side MDB'!AD47</f>
        <v>5</v>
      </c>
      <c r="J47" s="23">
        <f>'Side MDB'!AE47</f>
        <v>5</v>
      </c>
      <c r="K47" s="108">
        <f>'Side Pole'!P47</f>
        <v>5</v>
      </c>
      <c r="L47" s="108">
        <f>'Side Pole'!S47</f>
        <v>5</v>
      </c>
      <c r="M47" s="109">
        <f>'Side Pole'!V47</f>
        <v>5</v>
      </c>
      <c r="N47" s="104">
        <f>Rollover!J47</f>
        <v>4</v>
      </c>
      <c r="O47" s="105">
        <f>ROUND(5/12*Front!AV47+4/12*'Side Pole'!U47+3/12*Rollover!I47,2)</f>
        <v>0.62</v>
      </c>
      <c r="P47" s="47">
        <f t="shared" si="4"/>
        <v>5</v>
      </c>
    </row>
    <row r="48" spans="1:16" ht="14.9" customHeight="1">
      <c r="A48" s="153">
        <v>44391</v>
      </c>
      <c r="B48" s="44" t="str">
        <f>Rollover!A48</f>
        <v>Genesis</v>
      </c>
      <c r="C48" s="44" t="str">
        <f>Rollover!B48</f>
        <v>GV80 SUV AWD</v>
      </c>
      <c r="D48" s="76">
        <f>Rollover!C48</f>
        <v>2021</v>
      </c>
      <c r="E48" s="22">
        <f>Front!AW48</f>
        <v>4</v>
      </c>
      <c r="F48" s="44">
        <f>Front!AX48</f>
        <v>4</v>
      </c>
      <c r="G48" s="47">
        <f>Front!AY48</f>
        <v>4</v>
      </c>
      <c r="H48" s="22">
        <f>'Side MDB'!AC48</f>
        <v>5</v>
      </c>
      <c r="I48" s="107">
        <f>'Side MDB'!AD48</f>
        <v>5</v>
      </c>
      <c r="J48" s="23">
        <f>'Side MDB'!AE48</f>
        <v>5</v>
      </c>
      <c r="K48" s="108">
        <f>'Side Pole'!P48</f>
        <v>5</v>
      </c>
      <c r="L48" s="108">
        <f>'Side Pole'!S48</f>
        <v>5</v>
      </c>
      <c r="M48" s="109">
        <f>'Side Pole'!V48</f>
        <v>5</v>
      </c>
      <c r="N48" s="104">
        <f>Rollover!J48</f>
        <v>4</v>
      </c>
      <c r="O48" s="105">
        <f>ROUND(5/12*Front!AV48+4/12*'Side Pole'!U48+3/12*Rollover!I48,2)</f>
        <v>0.59</v>
      </c>
      <c r="P48" s="47">
        <f t="shared" si="4"/>
        <v>5</v>
      </c>
    </row>
    <row r="49" spans="1:16" ht="14.9" customHeight="1">
      <c r="A49" s="153">
        <v>44329</v>
      </c>
      <c r="B49" s="44" t="str">
        <f>Rollover!A49</f>
        <v>Hyundai</v>
      </c>
      <c r="C49" s="44" t="str">
        <f>Rollover!B49</f>
        <v>Elantra 4DR FWD</v>
      </c>
      <c r="D49" s="76">
        <f>Rollover!C49</f>
        <v>2021</v>
      </c>
      <c r="E49" s="22">
        <f>Front!AW49</f>
        <v>5</v>
      </c>
      <c r="F49" s="44">
        <f>Front!AX49</f>
        <v>4</v>
      </c>
      <c r="G49" s="47">
        <f>Front!AY49</f>
        <v>4</v>
      </c>
      <c r="H49" s="22">
        <f>'Side MDB'!AC49</f>
        <v>5</v>
      </c>
      <c r="I49" s="107">
        <f>'Side MDB'!AD49</f>
        <v>5</v>
      </c>
      <c r="J49" s="23">
        <f>'Side MDB'!AE49</f>
        <v>5</v>
      </c>
      <c r="K49" s="108">
        <f>'Side Pole'!P49</f>
        <v>5</v>
      </c>
      <c r="L49" s="108">
        <f>'Side Pole'!S49</f>
        <v>5</v>
      </c>
      <c r="M49" s="109">
        <f>'Side Pole'!V49</f>
        <v>5</v>
      </c>
      <c r="N49" s="104">
        <f>Rollover!J49</f>
        <v>5</v>
      </c>
      <c r="O49" s="105">
        <f>ROUND(5/12*Front!AV49+4/12*'Side Pole'!U49+3/12*Rollover!I49,2)</f>
        <v>0.57999999999999996</v>
      </c>
      <c r="P49" s="47">
        <f t="shared" si="2"/>
        <v>5</v>
      </c>
    </row>
    <row r="50" spans="1:16" ht="14.9" customHeight="1">
      <c r="A50" s="153">
        <v>44329</v>
      </c>
      <c r="B50" s="9" t="str">
        <f>Rollover!A50</f>
        <v>Hyundai</v>
      </c>
      <c r="C50" s="9" t="str">
        <f>Rollover!B50</f>
        <v>Elantra Hybrid 4DR FWD</v>
      </c>
      <c r="D50" s="76">
        <f>Rollover!C50</f>
        <v>2021</v>
      </c>
      <c r="E50" s="22">
        <f>Front!AW50</f>
        <v>5</v>
      </c>
      <c r="F50" s="44">
        <f>Front!AX50</f>
        <v>4</v>
      </c>
      <c r="G50" s="47">
        <f>Front!AY50</f>
        <v>4</v>
      </c>
      <c r="H50" s="22">
        <f>'Side MDB'!AC50</f>
        <v>5</v>
      </c>
      <c r="I50" s="107">
        <f>'Side MDB'!AD50</f>
        <v>5</v>
      </c>
      <c r="J50" s="23">
        <f>'Side MDB'!AE50</f>
        <v>5</v>
      </c>
      <c r="K50" s="108">
        <f>'Side Pole'!P50</f>
        <v>5</v>
      </c>
      <c r="L50" s="108">
        <f>'Side Pole'!S50</f>
        <v>5</v>
      </c>
      <c r="M50" s="109">
        <f>'Side Pole'!V50</f>
        <v>5</v>
      </c>
      <c r="N50" s="104">
        <f>Rollover!J50</f>
        <v>5</v>
      </c>
      <c r="O50" s="105">
        <f>ROUND(5/12*Front!AV50+4/12*'Side Pole'!U50+3/12*Rollover!I50,2)</f>
        <v>0.57999999999999996</v>
      </c>
      <c r="P50" s="47">
        <f t="shared" si="2"/>
        <v>5</v>
      </c>
    </row>
    <row r="51" spans="1:16" ht="14.9" customHeight="1">
      <c r="A51" s="153">
        <v>44329</v>
      </c>
      <c r="B51" s="9" t="str">
        <f>Rollover!A51</f>
        <v>Hyundai</v>
      </c>
      <c r="C51" s="9" t="str">
        <f>Rollover!B51</f>
        <v>Elantra N 4DR FWD</v>
      </c>
      <c r="D51" s="76">
        <f>Rollover!C51</f>
        <v>2021</v>
      </c>
      <c r="E51" s="22">
        <f>Front!AW51</f>
        <v>5</v>
      </c>
      <c r="F51" s="44">
        <f>Front!AX51</f>
        <v>4</v>
      </c>
      <c r="G51" s="47">
        <f>Front!AY51</f>
        <v>4</v>
      </c>
      <c r="H51" s="22">
        <f>'Side MDB'!AC51</f>
        <v>5</v>
      </c>
      <c r="I51" s="107">
        <f>'Side MDB'!AD51</f>
        <v>5</v>
      </c>
      <c r="J51" s="23">
        <f>'Side MDB'!AE51</f>
        <v>5</v>
      </c>
      <c r="K51" s="108">
        <f>'Side Pole'!P51</f>
        <v>5</v>
      </c>
      <c r="L51" s="108">
        <f>'Side Pole'!S51</f>
        <v>5</v>
      </c>
      <c r="M51" s="109">
        <f>'Side Pole'!V51</f>
        <v>5</v>
      </c>
      <c r="N51" s="104">
        <f>Rollover!J51</f>
        <v>5</v>
      </c>
      <c r="O51" s="105">
        <f>ROUND(5/12*Front!AV51+4/12*'Side Pole'!U51+3/12*Rollover!I51,2)</f>
        <v>0.57999999999999996</v>
      </c>
      <c r="P51" s="47">
        <f t="shared" ref="P51" si="5">IF(O51&lt;0.67,5,IF(O51&lt;1,4,IF(O51&lt;1.33,3,IF(O51&lt;2.67,2,1))))</f>
        <v>5</v>
      </c>
    </row>
    <row r="52" spans="1:16" ht="14.9" customHeight="1">
      <c r="A52" s="154">
        <v>44372</v>
      </c>
      <c r="B52" s="44" t="str">
        <f>Rollover!A52</f>
        <v>Hyundai</v>
      </c>
      <c r="C52" s="44" t="str">
        <f>Rollover!B52</f>
        <v>Santa Fe SUV FWD</v>
      </c>
      <c r="D52" s="76">
        <f>Rollover!C52</f>
        <v>2021</v>
      </c>
      <c r="E52" s="22">
        <f>Front!AW52</f>
        <v>5</v>
      </c>
      <c r="F52" s="44">
        <f>Front!AX52</f>
        <v>5</v>
      </c>
      <c r="G52" s="47">
        <f>Front!AY52</f>
        <v>5</v>
      </c>
      <c r="H52" s="22">
        <f>'Side MDB'!AC52</f>
        <v>5</v>
      </c>
      <c r="I52" s="107">
        <f>'Side MDB'!AD52</f>
        <v>5</v>
      </c>
      <c r="J52" s="23">
        <f>'Side MDB'!AE52</f>
        <v>5</v>
      </c>
      <c r="K52" s="108">
        <f>'Side Pole'!P52</f>
        <v>5</v>
      </c>
      <c r="L52" s="108">
        <f>'Side Pole'!S52</f>
        <v>5</v>
      </c>
      <c r="M52" s="109">
        <f>'Side Pole'!V52</f>
        <v>5</v>
      </c>
      <c r="N52" s="104">
        <f>Rollover!J52</f>
        <v>4</v>
      </c>
      <c r="O52" s="105">
        <f>ROUND(5/12*Front!AV52+4/12*'Side Pole'!U52+3/12*Rollover!I52,2)</f>
        <v>0.6</v>
      </c>
      <c r="P52" s="47">
        <f t="shared" si="2"/>
        <v>5</v>
      </c>
    </row>
    <row r="53" spans="1:16" ht="14.9" customHeight="1">
      <c r="A53" s="154">
        <v>44372</v>
      </c>
      <c r="B53" s="44" t="str">
        <f>Rollover!A53</f>
        <v>Hyundai</v>
      </c>
      <c r="C53" s="44" t="str">
        <f>Rollover!B53</f>
        <v>Santa Fe SUV AWD</v>
      </c>
      <c r="D53" s="76">
        <f>Rollover!C53</f>
        <v>2021</v>
      </c>
      <c r="E53" s="22">
        <f>Front!AW53</f>
        <v>5</v>
      </c>
      <c r="F53" s="44">
        <f>Front!AX53</f>
        <v>5</v>
      </c>
      <c r="G53" s="47">
        <f>Front!AY53</f>
        <v>5</v>
      </c>
      <c r="H53" s="22">
        <f>'Side MDB'!AC53</f>
        <v>5</v>
      </c>
      <c r="I53" s="107">
        <f>'Side MDB'!AD53</f>
        <v>5</v>
      </c>
      <c r="J53" s="23">
        <f>'Side MDB'!AE53</f>
        <v>5</v>
      </c>
      <c r="K53" s="108">
        <f>'Side Pole'!P53</f>
        <v>5</v>
      </c>
      <c r="L53" s="108">
        <f>'Side Pole'!S53</f>
        <v>5</v>
      </c>
      <c r="M53" s="109">
        <f>'Side Pole'!V53</f>
        <v>5</v>
      </c>
      <c r="N53" s="104">
        <f>Rollover!J53</f>
        <v>4</v>
      </c>
      <c r="O53" s="105">
        <f>ROUND(5/12*Front!AV53+4/12*'Side Pole'!U53+3/12*Rollover!I53,2)</f>
        <v>0.59</v>
      </c>
      <c r="P53" s="47">
        <f t="shared" ref="P53:P57" si="6">IF(O53&lt;0.67,5,IF(O53&lt;1,4,IF(O53&lt;1.33,3,IF(O53&lt;2.67,2,1))))</f>
        <v>5</v>
      </c>
    </row>
    <row r="54" spans="1:16" ht="14.9" customHeight="1">
      <c r="A54" s="154">
        <v>44372</v>
      </c>
      <c r="B54" s="9" t="str">
        <f>Rollover!A54</f>
        <v>Hyundai</v>
      </c>
      <c r="C54" s="9" t="str">
        <f>Rollover!B54</f>
        <v>Santa Fe Hybrid SUV FWD</v>
      </c>
      <c r="D54" s="76">
        <f>Rollover!C54</f>
        <v>2021</v>
      </c>
      <c r="E54" s="22">
        <f>Front!AW54</f>
        <v>5</v>
      </c>
      <c r="F54" s="44">
        <f>Front!AX54</f>
        <v>5</v>
      </c>
      <c r="G54" s="47">
        <f>Front!AY54</f>
        <v>5</v>
      </c>
      <c r="H54" s="22">
        <f>'Side MDB'!AC54</f>
        <v>5</v>
      </c>
      <c r="I54" s="107">
        <f>'Side MDB'!AD54</f>
        <v>5</v>
      </c>
      <c r="J54" s="23">
        <f>'Side MDB'!AE54</f>
        <v>5</v>
      </c>
      <c r="K54" s="108">
        <f>'Side Pole'!P54</f>
        <v>5</v>
      </c>
      <c r="L54" s="108">
        <f>'Side Pole'!S54</f>
        <v>5</v>
      </c>
      <c r="M54" s="109">
        <f>'Side Pole'!V54</f>
        <v>5</v>
      </c>
      <c r="N54" s="104">
        <f>Rollover!J54</f>
        <v>4</v>
      </c>
      <c r="O54" s="105">
        <f>ROUND(5/12*Front!AV54+4/12*'Side Pole'!U54+3/12*Rollover!I54,2)</f>
        <v>0.6</v>
      </c>
      <c r="P54" s="47">
        <f t="shared" si="6"/>
        <v>5</v>
      </c>
    </row>
    <row r="55" spans="1:16" ht="14.9" customHeight="1">
      <c r="A55" s="154">
        <v>44372</v>
      </c>
      <c r="B55" s="9" t="str">
        <f>Rollover!A55</f>
        <v>Hyundai</v>
      </c>
      <c r="C55" s="9" t="str">
        <f>Rollover!B55</f>
        <v>Santa Fe Hybrid SUV AWD</v>
      </c>
      <c r="D55" s="76">
        <f>Rollover!C55</f>
        <v>2021</v>
      </c>
      <c r="E55" s="22">
        <f>Front!AW55</f>
        <v>5</v>
      </c>
      <c r="F55" s="44">
        <f>Front!AX55</f>
        <v>5</v>
      </c>
      <c r="G55" s="47">
        <f>Front!AY55</f>
        <v>5</v>
      </c>
      <c r="H55" s="22">
        <f>'Side MDB'!AC55</f>
        <v>5</v>
      </c>
      <c r="I55" s="107">
        <f>'Side MDB'!AD55</f>
        <v>5</v>
      </c>
      <c r="J55" s="23">
        <f>'Side MDB'!AE55</f>
        <v>5</v>
      </c>
      <c r="K55" s="108">
        <f>'Side Pole'!P55</f>
        <v>5</v>
      </c>
      <c r="L55" s="108">
        <f>'Side Pole'!S55</f>
        <v>5</v>
      </c>
      <c r="M55" s="109">
        <f>'Side Pole'!V55</f>
        <v>5</v>
      </c>
      <c r="N55" s="104">
        <f>Rollover!J55</f>
        <v>4</v>
      </c>
      <c r="O55" s="105">
        <f>ROUND(5/12*Front!AV55+4/12*'Side Pole'!U55+3/12*Rollover!I55,2)</f>
        <v>0.59</v>
      </c>
      <c r="P55" s="47">
        <f t="shared" si="6"/>
        <v>5</v>
      </c>
    </row>
    <row r="56" spans="1:16" ht="14.9" customHeight="1">
      <c r="A56" s="154">
        <v>44397</v>
      </c>
      <c r="B56" s="44" t="str">
        <f>Rollover!A56</f>
        <v>Infiniti</v>
      </c>
      <c r="C56" s="44" t="str">
        <f>Rollover!B56</f>
        <v>QX50 SUV FWD</v>
      </c>
      <c r="D56" s="76">
        <f>Rollover!C56</f>
        <v>2021</v>
      </c>
      <c r="E56" s="22">
        <f>Front!AW56</f>
        <v>4</v>
      </c>
      <c r="F56" s="44">
        <f>Front!AX56</f>
        <v>4</v>
      </c>
      <c r="G56" s="47">
        <f>Front!AY56</f>
        <v>4</v>
      </c>
      <c r="H56" s="22">
        <f>'Side MDB'!AC56</f>
        <v>5</v>
      </c>
      <c r="I56" s="107">
        <f>'Side MDB'!AD56</f>
        <v>5</v>
      </c>
      <c r="J56" s="23">
        <f>'Side MDB'!AE56</f>
        <v>5</v>
      </c>
      <c r="K56" s="108">
        <f>'Side Pole'!P56</f>
        <v>5</v>
      </c>
      <c r="L56" s="108">
        <f>'Side Pole'!S56</f>
        <v>5</v>
      </c>
      <c r="M56" s="109">
        <f>'Side Pole'!V56</f>
        <v>5</v>
      </c>
      <c r="N56" s="104">
        <f>Rollover!J56</f>
        <v>4</v>
      </c>
      <c r="O56" s="105">
        <f>ROUND(5/12*Front!AV56+4/12*'Side Pole'!U56+3/12*Rollover!I56,2)</f>
        <v>0.62</v>
      </c>
      <c r="P56" s="47">
        <f t="shared" si="6"/>
        <v>5</v>
      </c>
    </row>
    <row r="57" spans="1:16" ht="14.9" customHeight="1">
      <c r="A57" s="154">
        <v>44397</v>
      </c>
      <c r="B57" s="44" t="str">
        <f>Rollover!A57</f>
        <v>Infiniti</v>
      </c>
      <c r="C57" s="44" t="str">
        <f>Rollover!B57</f>
        <v>QX50 SUV AWD</v>
      </c>
      <c r="D57" s="76">
        <f>Rollover!C57</f>
        <v>2021</v>
      </c>
      <c r="E57" s="22">
        <f>Front!AW57</f>
        <v>4</v>
      </c>
      <c r="F57" s="44">
        <f>Front!AX57</f>
        <v>4</v>
      </c>
      <c r="G57" s="47">
        <f>Front!AY57</f>
        <v>4</v>
      </c>
      <c r="H57" s="22">
        <f>'Side MDB'!AC57</f>
        <v>5</v>
      </c>
      <c r="I57" s="107">
        <f>'Side MDB'!AD57</f>
        <v>5</v>
      </c>
      <c r="J57" s="23">
        <f>'Side MDB'!AE57</f>
        <v>5</v>
      </c>
      <c r="K57" s="108">
        <f>'Side Pole'!P57</f>
        <v>5</v>
      </c>
      <c r="L57" s="108">
        <f>'Side Pole'!S57</f>
        <v>5</v>
      </c>
      <c r="M57" s="109">
        <f>'Side Pole'!V57</f>
        <v>5</v>
      </c>
      <c r="N57" s="104">
        <f>Rollover!J57</f>
        <v>4</v>
      </c>
      <c r="O57" s="105">
        <f>ROUND(5/12*Front!AV57+4/12*'Side Pole'!U57+3/12*Rollover!I57,2)</f>
        <v>0.61</v>
      </c>
      <c r="P57" s="47">
        <f t="shared" si="6"/>
        <v>5</v>
      </c>
    </row>
    <row r="58" spans="1:16" ht="14.9" customHeight="1">
      <c r="A58" s="153">
        <v>44131</v>
      </c>
      <c r="B58" s="44" t="str">
        <f>Rollover!A58</f>
        <v>Kia</v>
      </c>
      <c r="C58" s="44" t="str">
        <f>Rollover!B58</f>
        <v>K5 4DR FWD</v>
      </c>
      <c r="D58" s="76">
        <f>Rollover!C58</f>
        <v>2021</v>
      </c>
      <c r="E58" s="22">
        <f>Front!AW58</f>
        <v>5</v>
      </c>
      <c r="F58" s="44">
        <f>Front!AX58</f>
        <v>4</v>
      </c>
      <c r="G58" s="47">
        <f>Front!AY58</f>
        <v>4</v>
      </c>
      <c r="H58" s="22">
        <f>'Side MDB'!AC58</f>
        <v>5</v>
      </c>
      <c r="I58" s="107">
        <f>'Side MDB'!AD58</f>
        <v>5</v>
      </c>
      <c r="J58" s="23">
        <f>'Side MDB'!AE58</f>
        <v>5</v>
      </c>
      <c r="K58" s="108">
        <f>'Side Pole'!P58</f>
        <v>5</v>
      </c>
      <c r="L58" s="108">
        <f>'Side Pole'!S58</f>
        <v>5</v>
      </c>
      <c r="M58" s="109">
        <f>'Side Pole'!V58</f>
        <v>5</v>
      </c>
      <c r="N58" s="104">
        <f>Rollover!J58</f>
        <v>4</v>
      </c>
      <c r="O58" s="105">
        <f>ROUND(5/12*Front!AV58+4/12*'Side Pole'!U58+3/12*Rollover!I58,2)</f>
        <v>0.56999999999999995</v>
      </c>
      <c r="P58" s="47">
        <f t="shared" si="2"/>
        <v>5</v>
      </c>
    </row>
    <row r="59" spans="1:16" ht="14.9" customHeight="1">
      <c r="A59" s="153">
        <v>44048</v>
      </c>
      <c r="B59" s="44" t="str">
        <f>Rollover!A59</f>
        <v>Kia</v>
      </c>
      <c r="C59" s="44" t="str">
        <f>Rollover!B59</f>
        <v>Seltos SUV FWD</v>
      </c>
      <c r="D59" s="76">
        <f>Rollover!C59</f>
        <v>2021</v>
      </c>
      <c r="E59" s="22">
        <f>Front!AW59</f>
        <v>5</v>
      </c>
      <c r="F59" s="44">
        <f>Front!AX59</f>
        <v>4</v>
      </c>
      <c r="G59" s="47">
        <f>Front!AY59</f>
        <v>4</v>
      </c>
      <c r="H59" s="22">
        <f>'Side MDB'!AC59</f>
        <v>5</v>
      </c>
      <c r="I59" s="107">
        <f>'Side MDB'!AD59</f>
        <v>5</v>
      </c>
      <c r="J59" s="23">
        <f>'Side MDB'!AE59</f>
        <v>5</v>
      </c>
      <c r="K59" s="108">
        <f>'Side Pole'!P59</f>
        <v>5</v>
      </c>
      <c r="L59" s="108">
        <f>'Side Pole'!S59</f>
        <v>5</v>
      </c>
      <c r="M59" s="109">
        <f>'Side Pole'!V59</f>
        <v>5</v>
      </c>
      <c r="N59" s="104">
        <f>Rollover!J59</f>
        <v>4</v>
      </c>
      <c r="O59" s="105">
        <f>ROUND(5/12*Front!AV59+4/12*'Side Pole'!U59+3/12*Rollover!I59,2)</f>
        <v>0.7</v>
      </c>
      <c r="P59" s="47">
        <f t="shared" si="2"/>
        <v>4</v>
      </c>
    </row>
    <row r="60" spans="1:16" ht="14.9" customHeight="1">
      <c r="A60" s="153">
        <v>44048</v>
      </c>
      <c r="B60" s="44" t="str">
        <f>Rollover!A60</f>
        <v>Kia</v>
      </c>
      <c r="C60" s="44" t="str">
        <f>Rollover!B60</f>
        <v>Seltos SUV AWD</v>
      </c>
      <c r="D60" s="76">
        <f>Rollover!C60</f>
        <v>2021</v>
      </c>
      <c r="E60" s="22">
        <f>Front!AW60</f>
        <v>5</v>
      </c>
      <c r="F60" s="44">
        <f>Front!AX60</f>
        <v>4</v>
      </c>
      <c r="G60" s="47">
        <f>Front!AY60</f>
        <v>4</v>
      </c>
      <c r="H60" s="22">
        <f>'Side MDB'!AC60</f>
        <v>5</v>
      </c>
      <c r="I60" s="107">
        <f>'Side MDB'!AD60</f>
        <v>5</v>
      </c>
      <c r="J60" s="23">
        <f>'Side MDB'!AE60</f>
        <v>5</v>
      </c>
      <c r="K60" s="108">
        <f>'Side Pole'!P60</f>
        <v>5</v>
      </c>
      <c r="L60" s="108">
        <f>'Side Pole'!S60</f>
        <v>5</v>
      </c>
      <c r="M60" s="109">
        <f>'Side Pole'!V60</f>
        <v>5</v>
      </c>
      <c r="N60" s="104">
        <f>Rollover!J60</f>
        <v>4</v>
      </c>
      <c r="O60" s="105">
        <f>ROUND(5/12*Front!AV60+4/12*'Side Pole'!U60+3/12*Rollover!I60,2)</f>
        <v>0.67</v>
      </c>
      <c r="P60" s="47">
        <f t="shared" si="2"/>
        <v>4</v>
      </c>
    </row>
    <row r="61" spans="1:16" ht="14.9" customHeight="1">
      <c r="A61" s="153">
        <v>44336</v>
      </c>
      <c r="B61" s="44" t="str">
        <f>Rollover!A61</f>
        <v>Kia</v>
      </c>
      <c r="C61" s="44" t="str">
        <f>Rollover!B61</f>
        <v>Sorento SUV FWD</v>
      </c>
      <c r="D61" s="76">
        <f>Rollover!C61</f>
        <v>2021</v>
      </c>
      <c r="E61" s="22">
        <f>Front!AW61</f>
        <v>4</v>
      </c>
      <c r="F61" s="44">
        <f>Front!AX61</f>
        <v>4</v>
      </c>
      <c r="G61" s="47">
        <f>Front!AY61</f>
        <v>4</v>
      </c>
      <c r="H61" s="22">
        <f>'Side MDB'!AC61</f>
        <v>5</v>
      </c>
      <c r="I61" s="107">
        <f>'Side MDB'!AD61</f>
        <v>5</v>
      </c>
      <c r="J61" s="23">
        <f>'Side MDB'!AE61</f>
        <v>5</v>
      </c>
      <c r="K61" s="108">
        <f>'Side Pole'!P61</f>
        <v>5</v>
      </c>
      <c r="L61" s="108">
        <f>'Side Pole'!S61</f>
        <v>5</v>
      </c>
      <c r="M61" s="109">
        <f>'Side Pole'!V61</f>
        <v>5</v>
      </c>
      <c r="N61" s="104">
        <f>Rollover!J61</f>
        <v>4</v>
      </c>
      <c r="O61" s="105">
        <f>ROUND(5/12*Front!AV61+4/12*'Side Pole'!U61+3/12*Rollover!I61,2)</f>
        <v>0.69</v>
      </c>
      <c r="P61" s="47">
        <f>IF(O61&lt;0.67,5,IF(O61&lt;1,4,IF(O61&lt;1.33,3,IF(O61&lt;2.67,2,1))))</f>
        <v>4</v>
      </c>
    </row>
    <row r="62" spans="1:16" ht="14.9" customHeight="1">
      <c r="A62" s="153">
        <v>44336</v>
      </c>
      <c r="B62" s="44" t="str">
        <f>Rollover!A62</f>
        <v>Kia</v>
      </c>
      <c r="C62" s="44" t="str">
        <f>Rollover!B62</f>
        <v>Sorento SUV AWD</v>
      </c>
      <c r="D62" s="76">
        <f>Rollover!C62</f>
        <v>2021</v>
      </c>
      <c r="E62" s="22">
        <f>Front!AW62</f>
        <v>4</v>
      </c>
      <c r="F62" s="44">
        <f>Front!AX62</f>
        <v>4</v>
      </c>
      <c r="G62" s="47">
        <f>Front!AY62</f>
        <v>4</v>
      </c>
      <c r="H62" s="22">
        <f>'Side MDB'!AC62</f>
        <v>5</v>
      </c>
      <c r="I62" s="107">
        <f>'Side MDB'!AD62</f>
        <v>5</v>
      </c>
      <c r="J62" s="23">
        <f>'Side MDB'!AE62</f>
        <v>5</v>
      </c>
      <c r="K62" s="108">
        <f>'Side Pole'!P62</f>
        <v>5</v>
      </c>
      <c r="L62" s="108">
        <f>'Side Pole'!S62</f>
        <v>5</v>
      </c>
      <c r="M62" s="109">
        <f>'Side Pole'!V62</f>
        <v>5</v>
      </c>
      <c r="N62" s="104">
        <f>Rollover!J62</f>
        <v>4</v>
      </c>
      <c r="O62" s="105">
        <f>ROUND(5/12*Front!AV62+4/12*'Side Pole'!U62+3/12*Rollover!I62,2)</f>
        <v>0.69</v>
      </c>
      <c r="P62" s="47">
        <f t="shared" ref="P62" si="7">IF(O62&lt;0.67,5,IF(O62&lt;1,4,IF(O62&lt;1.33,3,IF(O62&lt;2.67,2,1))))</f>
        <v>4</v>
      </c>
    </row>
    <row r="63" spans="1:16" ht="14.9" customHeight="1">
      <c r="A63" s="153">
        <v>44336</v>
      </c>
      <c r="B63" s="9" t="str">
        <f>Rollover!A63</f>
        <v>Kia</v>
      </c>
      <c r="C63" s="9" t="str">
        <f>Rollover!B63</f>
        <v>Sorento Hybrid SUV FWD</v>
      </c>
      <c r="D63" s="76">
        <f>Rollover!C63</f>
        <v>2021</v>
      </c>
      <c r="E63" s="22">
        <f>Front!AW63</f>
        <v>4</v>
      </c>
      <c r="F63" s="44">
        <f>Front!AX63</f>
        <v>4</v>
      </c>
      <c r="G63" s="47">
        <f>Front!AY63</f>
        <v>4</v>
      </c>
      <c r="H63" s="22">
        <f>'Side MDB'!AC63</f>
        <v>5</v>
      </c>
      <c r="I63" s="107">
        <f>'Side MDB'!AD63</f>
        <v>5</v>
      </c>
      <c r="J63" s="23">
        <f>'Side MDB'!AE63</f>
        <v>5</v>
      </c>
      <c r="K63" s="108">
        <f>'Side Pole'!P63</f>
        <v>5</v>
      </c>
      <c r="L63" s="108">
        <f>'Side Pole'!S63</f>
        <v>5</v>
      </c>
      <c r="M63" s="109">
        <f>'Side Pole'!V63</f>
        <v>5</v>
      </c>
      <c r="N63" s="104">
        <f>Rollover!J63</f>
        <v>4</v>
      </c>
      <c r="O63" s="105">
        <f>ROUND(5/12*Front!AV63+4/12*'Side Pole'!U63+3/12*Rollover!I63,2)</f>
        <v>0.69</v>
      </c>
      <c r="P63" s="47">
        <f t="shared" si="2"/>
        <v>4</v>
      </c>
    </row>
    <row r="64" spans="1:16" ht="14.9" customHeight="1">
      <c r="A64" s="154">
        <v>44286</v>
      </c>
      <c r="B64" s="44" t="str">
        <f>Rollover!A64</f>
        <v>Lexus</v>
      </c>
      <c r="C64" s="44" t="str">
        <f>Rollover!B64</f>
        <v>IS 300 4DR AWD</v>
      </c>
      <c r="D64" s="76">
        <f>Rollover!C64</f>
        <v>2021</v>
      </c>
      <c r="E64" s="22">
        <f>Front!AW64</f>
        <v>4</v>
      </c>
      <c r="F64" s="44">
        <f>Front!AX64</f>
        <v>4</v>
      </c>
      <c r="G64" s="47">
        <f>Front!AY64</f>
        <v>4</v>
      </c>
      <c r="H64" s="22">
        <f>'Side MDB'!AC64</f>
        <v>5</v>
      </c>
      <c r="I64" s="107">
        <f>'Side MDB'!AD64</f>
        <v>5</v>
      </c>
      <c r="J64" s="23">
        <f>'Side MDB'!AE64</f>
        <v>5</v>
      </c>
      <c r="K64" s="108">
        <f>'Side Pole'!P64</f>
        <v>5</v>
      </c>
      <c r="L64" s="108">
        <f>'Side Pole'!S64</f>
        <v>5</v>
      </c>
      <c r="M64" s="109">
        <f>'Side Pole'!V64</f>
        <v>5</v>
      </c>
      <c r="N64" s="104">
        <f>Rollover!J64</f>
        <v>5</v>
      </c>
      <c r="O64" s="105">
        <f>ROUND(5/12*Front!AV64+4/12*'Side Pole'!U64+3/12*Rollover!I64,2)</f>
        <v>0.56000000000000005</v>
      </c>
      <c r="P64" s="47">
        <f t="shared" ref="P64:P67" si="8">IF(O64&lt;0.67,5,IF(O64&lt;1,4,IF(O64&lt;1.33,3,IF(O64&lt;2.67,2,1))))</f>
        <v>5</v>
      </c>
    </row>
    <row r="65" spans="1:16" ht="14.9" customHeight="1">
      <c r="A65" s="154">
        <v>44286</v>
      </c>
      <c r="B65" s="44" t="str">
        <f>Rollover!A65</f>
        <v>Lexus</v>
      </c>
      <c r="C65" s="44" t="str">
        <f>Rollover!B65</f>
        <v>IS 300 4DR RWD</v>
      </c>
      <c r="D65" s="76">
        <f>Rollover!C65</f>
        <v>2021</v>
      </c>
      <c r="E65" s="22">
        <f>Front!AW65</f>
        <v>4</v>
      </c>
      <c r="F65" s="44">
        <f>Front!AX65</f>
        <v>4</v>
      </c>
      <c r="G65" s="47">
        <f>Front!AY65</f>
        <v>4</v>
      </c>
      <c r="H65" s="22">
        <f>'Side MDB'!AC65</f>
        <v>5</v>
      </c>
      <c r="I65" s="107">
        <f>'Side MDB'!AD65</f>
        <v>5</v>
      </c>
      <c r="J65" s="23">
        <f>'Side MDB'!AE65</f>
        <v>5</v>
      </c>
      <c r="K65" s="108">
        <f>'Side Pole'!P65</f>
        <v>5</v>
      </c>
      <c r="L65" s="108">
        <f>'Side Pole'!S65</f>
        <v>5</v>
      </c>
      <c r="M65" s="109">
        <f>'Side Pole'!V65</f>
        <v>5</v>
      </c>
      <c r="N65" s="104">
        <f>Rollover!J65</f>
        <v>5</v>
      </c>
      <c r="O65" s="105">
        <f>ROUND(5/12*Front!AV65+4/12*'Side Pole'!U65+3/12*Rollover!I65,2)</f>
        <v>0.56000000000000005</v>
      </c>
      <c r="P65" s="47">
        <f t="shared" si="8"/>
        <v>5</v>
      </c>
    </row>
    <row r="66" spans="1:16" ht="14.9" customHeight="1">
      <c r="A66" s="154">
        <v>44286</v>
      </c>
      <c r="B66" s="9" t="str">
        <f>Rollover!A66</f>
        <v>Lexus</v>
      </c>
      <c r="C66" s="9" t="str">
        <f>Rollover!B66</f>
        <v>IS 350 4DR RWD</v>
      </c>
      <c r="D66" s="76">
        <f>Rollover!C66</f>
        <v>2021</v>
      </c>
      <c r="E66" s="22">
        <f>Front!AW66</f>
        <v>4</v>
      </c>
      <c r="F66" s="44">
        <f>Front!AX66</f>
        <v>4</v>
      </c>
      <c r="G66" s="47">
        <f>Front!AY66</f>
        <v>4</v>
      </c>
      <c r="H66" s="22">
        <f>'Side MDB'!AC66</f>
        <v>5</v>
      </c>
      <c r="I66" s="107">
        <f>'Side MDB'!AD66</f>
        <v>5</v>
      </c>
      <c r="J66" s="23">
        <f>'Side MDB'!AE66</f>
        <v>5</v>
      </c>
      <c r="K66" s="108">
        <f>'Side Pole'!P66</f>
        <v>5</v>
      </c>
      <c r="L66" s="108">
        <f>'Side Pole'!S66</f>
        <v>5</v>
      </c>
      <c r="M66" s="109">
        <f>'Side Pole'!V66</f>
        <v>5</v>
      </c>
      <c r="N66" s="104">
        <f>Rollover!J66</f>
        <v>5</v>
      </c>
      <c r="O66" s="105">
        <f>ROUND(5/12*Front!AV66+4/12*'Side Pole'!U66+3/12*Rollover!I66,2)</f>
        <v>0.56000000000000005</v>
      </c>
      <c r="P66" s="47">
        <f t="shared" si="8"/>
        <v>5</v>
      </c>
    </row>
    <row r="67" spans="1:16" ht="14.9" customHeight="1">
      <c r="A67" s="154">
        <v>44286</v>
      </c>
      <c r="B67" s="9" t="str">
        <f>Rollover!A67</f>
        <v>Lexus</v>
      </c>
      <c r="C67" s="9" t="str">
        <f>Rollover!B67</f>
        <v>IS 350 4DR AWD</v>
      </c>
      <c r="D67" s="76">
        <f>Rollover!C67</f>
        <v>2021</v>
      </c>
      <c r="E67" s="22">
        <f>Front!AW67</f>
        <v>4</v>
      </c>
      <c r="F67" s="44">
        <f>Front!AX67</f>
        <v>4</v>
      </c>
      <c r="G67" s="47">
        <f>Front!AY67</f>
        <v>4</v>
      </c>
      <c r="H67" s="22">
        <f>'Side MDB'!AC67</f>
        <v>5</v>
      </c>
      <c r="I67" s="107">
        <f>'Side MDB'!AD67</f>
        <v>5</v>
      </c>
      <c r="J67" s="23">
        <f>'Side MDB'!AE67</f>
        <v>5</v>
      </c>
      <c r="K67" s="108">
        <f>'Side Pole'!P67</f>
        <v>5</v>
      </c>
      <c r="L67" s="108">
        <f>'Side Pole'!S67</f>
        <v>5</v>
      </c>
      <c r="M67" s="109">
        <f>'Side Pole'!V67</f>
        <v>5</v>
      </c>
      <c r="N67" s="104">
        <f>Rollover!J67</f>
        <v>5</v>
      </c>
      <c r="O67" s="105">
        <f>ROUND(5/12*Front!AV67+4/12*'Side Pole'!U67+3/12*Rollover!I67,2)</f>
        <v>0.56000000000000005</v>
      </c>
      <c r="P67" s="47">
        <f t="shared" si="8"/>
        <v>5</v>
      </c>
    </row>
    <row r="68" spans="1:16" ht="14.9" customHeight="1">
      <c r="A68" s="153">
        <v>44239</v>
      </c>
      <c r="B68" s="44" t="str">
        <f>Rollover!A68</f>
        <v>Lexus</v>
      </c>
      <c r="C68" s="44" t="str">
        <f>Rollover!B68</f>
        <v>RX 350 SUV FWD</v>
      </c>
      <c r="D68" s="76">
        <f>Rollover!C68</f>
        <v>2021</v>
      </c>
      <c r="E68" s="22">
        <f>Front!AW68</f>
        <v>3</v>
      </c>
      <c r="F68" s="44">
        <f>Front!AX68</f>
        <v>4</v>
      </c>
      <c r="G68" s="47">
        <f>Front!AY68</f>
        <v>4</v>
      </c>
      <c r="H68" s="22">
        <f>'Side MDB'!AC68</f>
        <v>5</v>
      </c>
      <c r="I68" s="107">
        <f>'Side MDB'!AD68</f>
        <v>5</v>
      </c>
      <c r="J68" s="23">
        <f>'Side MDB'!AE68</f>
        <v>5</v>
      </c>
      <c r="K68" s="108">
        <f>'Side Pole'!P68</f>
        <v>5</v>
      </c>
      <c r="L68" s="108">
        <f>'Side Pole'!S68</f>
        <v>5</v>
      </c>
      <c r="M68" s="109">
        <f>'Side Pole'!V68</f>
        <v>5</v>
      </c>
      <c r="N68" s="104">
        <f>Rollover!J68</f>
        <v>4</v>
      </c>
      <c r="O68" s="105">
        <f>ROUND(5/12*Front!AV68+4/12*'Side Pole'!U68+3/12*Rollover!I68,2)</f>
        <v>0.74</v>
      </c>
      <c r="P68" s="47">
        <f t="shared" si="2"/>
        <v>4</v>
      </c>
    </row>
    <row r="69" spans="1:16" ht="14.9" customHeight="1">
      <c r="A69" s="153">
        <v>44239</v>
      </c>
      <c r="B69" s="44" t="str">
        <f>Rollover!A69</f>
        <v>Lexus</v>
      </c>
      <c r="C69" s="44" t="str">
        <f>Rollover!B69</f>
        <v>RX 350 SUV AWD</v>
      </c>
      <c r="D69" s="76">
        <f>Rollover!C69</f>
        <v>2021</v>
      </c>
      <c r="E69" s="22">
        <f>Front!AW69</f>
        <v>3</v>
      </c>
      <c r="F69" s="44">
        <f>Front!AX69</f>
        <v>4</v>
      </c>
      <c r="G69" s="47">
        <f>Front!AY69</f>
        <v>4</v>
      </c>
      <c r="H69" s="22">
        <f>'Side MDB'!AC69</f>
        <v>5</v>
      </c>
      <c r="I69" s="107">
        <f>'Side MDB'!AD69</f>
        <v>5</v>
      </c>
      <c r="J69" s="23">
        <f>'Side MDB'!AE69</f>
        <v>5</v>
      </c>
      <c r="K69" s="108">
        <f>'Side Pole'!P69</f>
        <v>5</v>
      </c>
      <c r="L69" s="108">
        <f>'Side Pole'!S69</f>
        <v>5</v>
      </c>
      <c r="M69" s="109">
        <f>'Side Pole'!V69</f>
        <v>5</v>
      </c>
      <c r="N69" s="104">
        <f>Rollover!J69</f>
        <v>4</v>
      </c>
      <c r="O69" s="105">
        <f>ROUND(5/12*Front!AV69+4/12*'Side Pole'!U69+3/12*Rollover!I69,2)</f>
        <v>0.71</v>
      </c>
      <c r="P69" s="47">
        <f t="shared" si="2"/>
        <v>4</v>
      </c>
    </row>
    <row r="70" spans="1:16" ht="14.9" customHeight="1">
      <c r="A70" s="153">
        <v>44239</v>
      </c>
      <c r="B70" s="9" t="str">
        <f>Rollover!A70</f>
        <v>Lexus</v>
      </c>
      <c r="C70" s="9" t="str">
        <f>Rollover!B70</f>
        <v>RX 350L SUV FWD</v>
      </c>
      <c r="D70" s="76">
        <f>Rollover!C70</f>
        <v>2021</v>
      </c>
      <c r="E70" s="22">
        <f>Front!AW70</f>
        <v>3</v>
      </c>
      <c r="F70" s="44">
        <f>Front!AX70</f>
        <v>4</v>
      </c>
      <c r="G70" s="47">
        <f>Front!AY70</f>
        <v>4</v>
      </c>
      <c r="H70" s="22">
        <f>'Side MDB'!AC70</f>
        <v>5</v>
      </c>
      <c r="I70" s="107">
        <f>'Side MDB'!AD70</f>
        <v>5</v>
      </c>
      <c r="J70" s="23">
        <f>'Side MDB'!AE70</f>
        <v>5</v>
      </c>
      <c r="K70" s="108">
        <f>'Side Pole'!P70</f>
        <v>5</v>
      </c>
      <c r="L70" s="108">
        <f>'Side Pole'!S70</f>
        <v>5</v>
      </c>
      <c r="M70" s="109">
        <f>'Side Pole'!V70</f>
        <v>5</v>
      </c>
      <c r="N70" s="104">
        <f>Rollover!J70</f>
        <v>4</v>
      </c>
      <c r="O70" s="105">
        <f>ROUND(5/12*Front!AV70+4/12*'Side Pole'!U70+3/12*Rollover!I70,2)</f>
        <v>0.74</v>
      </c>
      <c r="P70" s="47">
        <f t="shared" si="2"/>
        <v>4</v>
      </c>
    </row>
    <row r="71" spans="1:16" ht="14.9" customHeight="1">
      <c r="A71" s="153">
        <v>44239</v>
      </c>
      <c r="B71" s="9" t="str">
        <f>Rollover!A71</f>
        <v>Lexus</v>
      </c>
      <c r="C71" s="9" t="str">
        <f>Rollover!B71</f>
        <v>RX 350L SUV AWD</v>
      </c>
      <c r="D71" s="76">
        <f>Rollover!C71</f>
        <v>2021</v>
      </c>
      <c r="E71" s="22">
        <f>Front!AW71</f>
        <v>3</v>
      </c>
      <c r="F71" s="44">
        <f>Front!AX71</f>
        <v>4</v>
      </c>
      <c r="G71" s="47">
        <f>Front!AY71</f>
        <v>4</v>
      </c>
      <c r="H71" s="22">
        <f>'Side MDB'!AC71</f>
        <v>5</v>
      </c>
      <c r="I71" s="107">
        <f>'Side MDB'!AD71</f>
        <v>5</v>
      </c>
      <c r="J71" s="23">
        <f>'Side MDB'!AE71</f>
        <v>5</v>
      </c>
      <c r="K71" s="108">
        <f>'Side Pole'!P71</f>
        <v>5</v>
      </c>
      <c r="L71" s="108">
        <f>'Side Pole'!S71</f>
        <v>5</v>
      </c>
      <c r="M71" s="109">
        <f>'Side Pole'!V71</f>
        <v>5</v>
      </c>
      <c r="N71" s="104">
        <f>Rollover!J71</f>
        <v>4</v>
      </c>
      <c r="O71" s="105">
        <f>ROUND(5/12*Front!AV71+4/12*'Side Pole'!U71+3/12*Rollover!I71,2)</f>
        <v>0.72</v>
      </c>
      <c r="P71" s="47">
        <f t="shared" si="2"/>
        <v>4</v>
      </c>
    </row>
    <row r="72" spans="1:16" ht="14.9" customHeight="1">
      <c r="A72" s="153">
        <v>44239</v>
      </c>
      <c r="B72" s="9" t="str">
        <f>Rollover!A72</f>
        <v>Lexus</v>
      </c>
      <c r="C72" s="9" t="str">
        <f>Rollover!B72</f>
        <v>RX 450h SUV AWD</v>
      </c>
      <c r="D72" s="76">
        <f>Rollover!C72</f>
        <v>2021</v>
      </c>
      <c r="E72" s="22">
        <f>Front!AW72</f>
        <v>3</v>
      </c>
      <c r="F72" s="44">
        <f>Front!AX72</f>
        <v>4</v>
      </c>
      <c r="G72" s="47">
        <f>Front!AY72</f>
        <v>4</v>
      </c>
      <c r="H72" s="22">
        <f>'Side MDB'!AC72</f>
        <v>5</v>
      </c>
      <c r="I72" s="107">
        <f>'Side MDB'!AD72</f>
        <v>5</v>
      </c>
      <c r="J72" s="23">
        <f>'Side MDB'!AE72</f>
        <v>5</v>
      </c>
      <c r="K72" s="108">
        <f>'Side Pole'!P72</f>
        <v>5</v>
      </c>
      <c r="L72" s="108">
        <f>'Side Pole'!S72</f>
        <v>5</v>
      </c>
      <c r="M72" s="109">
        <f>'Side Pole'!V72</f>
        <v>5</v>
      </c>
      <c r="N72" s="104">
        <f>Rollover!J72</f>
        <v>4</v>
      </c>
      <c r="O72" s="105">
        <f>ROUND(5/12*Front!AV72+4/12*'Side Pole'!U72+3/12*Rollover!I72,2)</f>
        <v>0.71</v>
      </c>
      <c r="P72" s="47">
        <f t="shared" si="2"/>
        <v>4</v>
      </c>
    </row>
    <row r="73" spans="1:16" ht="14.9" customHeight="1">
      <c r="A73" s="153">
        <v>44239</v>
      </c>
      <c r="B73" s="9" t="str">
        <f>Rollover!A73</f>
        <v>Lexus</v>
      </c>
      <c r="C73" s="9" t="str">
        <f>Rollover!B73</f>
        <v>RX 450hL SUV AWD</v>
      </c>
      <c r="D73" s="76">
        <f>Rollover!C73</f>
        <v>2021</v>
      </c>
      <c r="E73" s="22">
        <f>Front!AW73</f>
        <v>3</v>
      </c>
      <c r="F73" s="44">
        <f>Front!AX73</f>
        <v>4</v>
      </c>
      <c r="G73" s="47">
        <f>Front!AY73</f>
        <v>4</v>
      </c>
      <c r="H73" s="22">
        <f>'Side MDB'!AC73</f>
        <v>5</v>
      </c>
      <c r="I73" s="107">
        <f>'Side MDB'!AD73</f>
        <v>5</v>
      </c>
      <c r="J73" s="23">
        <f>'Side MDB'!AE73</f>
        <v>5</v>
      </c>
      <c r="K73" s="108">
        <f>'Side Pole'!P73</f>
        <v>5</v>
      </c>
      <c r="L73" s="108">
        <f>'Side Pole'!S73</f>
        <v>5</v>
      </c>
      <c r="M73" s="109">
        <f>'Side Pole'!V73</f>
        <v>5</v>
      </c>
      <c r="N73" s="104">
        <f>Rollover!J73</f>
        <v>4</v>
      </c>
      <c r="O73" s="105">
        <f>ROUND(5/12*Front!AV73+4/12*'Side Pole'!U73+3/12*Rollover!I73,2)</f>
        <v>0.72</v>
      </c>
      <c r="P73" s="47">
        <f t="shared" si="2"/>
        <v>4</v>
      </c>
    </row>
    <row r="74" spans="1:16" ht="14.9" customHeight="1">
      <c r="A74" s="154">
        <v>44287</v>
      </c>
      <c r="B74" s="44" t="str">
        <f>Rollover!A74</f>
        <v>Mercedes-Benz</v>
      </c>
      <c r="C74" s="44" t="str">
        <f>Rollover!B74</f>
        <v>C-Class 4DR RWD</v>
      </c>
      <c r="D74" s="76">
        <f>Rollover!C74</f>
        <v>2021</v>
      </c>
      <c r="E74" s="22">
        <f>Front!AW74</f>
        <v>5</v>
      </c>
      <c r="F74" s="44">
        <f>Front!AX74</f>
        <v>4</v>
      </c>
      <c r="G74" s="47">
        <f>Front!AY74</f>
        <v>4</v>
      </c>
      <c r="H74" s="22">
        <f>'Side MDB'!AC74</f>
        <v>5</v>
      </c>
      <c r="I74" s="107">
        <f>'Side MDB'!AD74</f>
        <v>5</v>
      </c>
      <c r="J74" s="23">
        <f>'Side MDB'!AE74</f>
        <v>5</v>
      </c>
      <c r="K74" s="108">
        <f>'Side Pole'!P74</f>
        <v>5</v>
      </c>
      <c r="L74" s="108">
        <f>'Side Pole'!S74</f>
        <v>5</v>
      </c>
      <c r="M74" s="109">
        <f>'Side Pole'!V74</f>
        <v>5</v>
      </c>
      <c r="N74" s="104">
        <f>Rollover!J74</f>
        <v>4</v>
      </c>
      <c r="O74" s="105">
        <f>ROUND(5/12*Front!AV74+4/12*'Side Pole'!U74+3/12*Rollover!I74,2)</f>
        <v>0.62</v>
      </c>
      <c r="P74" s="47">
        <f t="shared" si="2"/>
        <v>5</v>
      </c>
    </row>
    <row r="75" spans="1:16" ht="14.9" customHeight="1">
      <c r="A75" s="154">
        <v>44287</v>
      </c>
      <c r="B75" s="44" t="str">
        <f>Rollover!A75</f>
        <v>Mercedes-Benz</v>
      </c>
      <c r="C75" s="44" t="str">
        <f>Rollover!B75</f>
        <v>C-Class 4DR 4WD</v>
      </c>
      <c r="D75" s="76">
        <f>Rollover!C75</f>
        <v>2021</v>
      </c>
      <c r="E75" s="22">
        <f>Front!AW75</f>
        <v>5</v>
      </c>
      <c r="F75" s="44">
        <f>Front!AX75</f>
        <v>4</v>
      </c>
      <c r="G75" s="47">
        <f>Front!AY75</f>
        <v>4</v>
      </c>
      <c r="H75" s="22">
        <f>'Side MDB'!AC75</f>
        <v>5</v>
      </c>
      <c r="I75" s="107">
        <f>'Side MDB'!AD75</f>
        <v>5</v>
      </c>
      <c r="J75" s="23">
        <f>'Side MDB'!AE75</f>
        <v>5</v>
      </c>
      <c r="K75" s="108">
        <f>'Side Pole'!P75</f>
        <v>5</v>
      </c>
      <c r="L75" s="108">
        <f>'Side Pole'!S75</f>
        <v>5</v>
      </c>
      <c r="M75" s="109">
        <f>'Side Pole'!V75</f>
        <v>5</v>
      </c>
      <c r="N75" s="104">
        <f>Rollover!J75</f>
        <v>4</v>
      </c>
      <c r="O75" s="105">
        <f>ROUND(5/12*Front!AV75+4/12*'Side Pole'!U75+3/12*Rollover!I75,2)</f>
        <v>0.62</v>
      </c>
      <c r="P75" s="47">
        <f t="shared" si="2"/>
        <v>5</v>
      </c>
    </row>
    <row r="76" spans="1:16" ht="14.9" customHeight="1">
      <c r="A76" s="154">
        <v>43842</v>
      </c>
      <c r="B76" s="44" t="str">
        <f>Rollover!A76</f>
        <v>Mercedes-Benz</v>
      </c>
      <c r="C76" s="44" t="str">
        <f>Rollover!B76</f>
        <v>E-Class 4DR RWD</v>
      </c>
      <c r="D76" s="76">
        <f>Rollover!C76</f>
        <v>2021</v>
      </c>
      <c r="E76" s="22">
        <f>Front!AW76</f>
        <v>4</v>
      </c>
      <c r="F76" s="44">
        <f>Front!AX76</f>
        <v>5</v>
      </c>
      <c r="G76" s="47">
        <f>Front!AY76</f>
        <v>5</v>
      </c>
      <c r="H76" s="22">
        <f>'Side MDB'!AC76</f>
        <v>5</v>
      </c>
      <c r="I76" s="107">
        <f>'Side MDB'!AD76</f>
        <v>5</v>
      </c>
      <c r="J76" s="23">
        <f>'Side MDB'!AE76</f>
        <v>5</v>
      </c>
      <c r="K76" s="108">
        <f>'Side Pole'!P76</f>
        <v>5</v>
      </c>
      <c r="L76" s="108">
        <f>'Side Pole'!S76</f>
        <v>5</v>
      </c>
      <c r="M76" s="109">
        <f>'Side Pole'!V76</f>
        <v>5</v>
      </c>
      <c r="N76" s="104">
        <f>Rollover!J76</f>
        <v>5</v>
      </c>
      <c r="O76" s="105">
        <f>ROUND(5/12*Front!AV76+4/12*'Side Pole'!U76+3/12*Rollover!I76,2)</f>
        <v>0.51</v>
      </c>
      <c r="P76" s="47">
        <f t="shared" si="2"/>
        <v>5</v>
      </c>
    </row>
    <row r="77" spans="1:16" ht="14.9" customHeight="1">
      <c r="A77" s="154">
        <v>43842</v>
      </c>
      <c r="B77" s="44" t="str">
        <f>Rollover!A77</f>
        <v>Mercedes-Benz</v>
      </c>
      <c r="C77" s="44" t="str">
        <f>Rollover!B77</f>
        <v>E-Class 4DR 4WD</v>
      </c>
      <c r="D77" s="76">
        <f>Rollover!C77</f>
        <v>2021</v>
      </c>
      <c r="E77" s="22">
        <f>Front!AW77</f>
        <v>4</v>
      </c>
      <c r="F77" s="44">
        <f>Front!AX77</f>
        <v>5</v>
      </c>
      <c r="G77" s="47">
        <f>Front!AY77</f>
        <v>5</v>
      </c>
      <c r="H77" s="22">
        <f>'Side MDB'!AC77</f>
        <v>5</v>
      </c>
      <c r="I77" s="107">
        <f>'Side MDB'!AD77</f>
        <v>5</v>
      </c>
      <c r="J77" s="23">
        <f>'Side MDB'!AE77</f>
        <v>5</v>
      </c>
      <c r="K77" s="108">
        <f>'Side Pole'!P77</f>
        <v>5</v>
      </c>
      <c r="L77" s="108">
        <f>'Side Pole'!S77</f>
        <v>5</v>
      </c>
      <c r="M77" s="109">
        <f>'Side Pole'!V77</f>
        <v>5</v>
      </c>
      <c r="N77" s="104">
        <f>Rollover!J77</f>
        <v>5</v>
      </c>
      <c r="O77" s="105">
        <f>ROUND(5/12*Front!AV77+4/12*'Side Pole'!U77+3/12*Rollover!I77,2)</f>
        <v>0.51</v>
      </c>
      <c r="P77" s="47">
        <f t="shared" ref="P77:P80" si="9">IF(O77&lt;0.67,5,IF(O77&lt;1,4,IF(O77&lt;1.33,3,IF(O77&lt;2.67,2,1))))</f>
        <v>5</v>
      </c>
    </row>
    <row r="78" spans="1:16" ht="14.9" customHeight="1">
      <c r="A78" s="154">
        <v>43842</v>
      </c>
      <c r="B78" s="9" t="str">
        <f>Rollover!A78</f>
        <v>Mercedes-Benz</v>
      </c>
      <c r="C78" s="9" t="str">
        <f>Rollover!B78</f>
        <v>E-Class SW RWD</v>
      </c>
      <c r="D78" s="76">
        <f>Rollover!C78</f>
        <v>2021</v>
      </c>
      <c r="E78" s="22">
        <f>Front!AW78</f>
        <v>4</v>
      </c>
      <c r="F78" s="44">
        <f>Front!AX78</f>
        <v>5</v>
      </c>
      <c r="G78" s="47">
        <f>Front!AY78</f>
        <v>5</v>
      </c>
      <c r="H78" s="22">
        <f>'Side MDB'!AC78</f>
        <v>5</v>
      </c>
      <c r="I78" s="107">
        <f>'Side MDB'!AD78</f>
        <v>5</v>
      </c>
      <c r="J78" s="23">
        <f>'Side MDB'!AE78</f>
        <v>5</v>
      </c>
      <c r="K78" s="108">
        <f>'Side Pole'!P78</f>
        <v>5</v>
      </c>
      <c r="L78" s="108">
        <f>'Side Pole'!S78</f>
        <v>5</v>
      </c>
      <c r="M78" s="109">
        <f>'Side Pole'!V78</f>
        <v>5</v>
      </c>
      <c r="N78" s="104">
        <f>Rollover!J78</f>
        <v>5</v>
      </c>
      <c r="O78" s="105">
        <f>ROUND(5/12*Front!AV78+4/12*'Side Pole'!U78+3/12*Rollover!I78,2)</f>
        <v>0.51</v>
      </c>
      <c r="P78" s="47">
        <f t="shared" si="9"/>
        <v>5</v>
      </c>
    </row>
    <row r="79" spans="1:16" ht="14.9" customHeight="1">
      <c r="A79" s="154">
        <v>43842</v>
      </c>
      <c r="B79" s="9" t="str">
        <f>Rollover!A79</f>
        <v>Mercedes-Benz</v>
      </c>
      <c r="C79" s="9" t="str">
        <f>Rollover!B79</f>
        <v>E-Class SW 4WD</v>
      </c>
      <c r="D79" s="76">
        <f>Rollover!C79</f>
        <v>2021</v>
      </c>
      <c r="E79" s="22">
        <f>Front!AW79</f>
        <v>4</v>
      </c>
      <c r="F79" s="44">
        <f>Front!AX79</f>
        <v>5</v>
      </c>
      <c r="G79" s="47">
        <f>Front!AY79</f>
        <v>5</v>
      </c>
      <c r="H79" s="22">
        <f>'Side MDB'!AC79</f>
        <v>5</v>
      </c>
      <c r="I79" s="107">
        <f>'Side MDB'!AD79</f>
        <v>5</v>
      </c>
      <c r="J79" s="23">
        <f>'Side MDB'!AE79</f>
        <v>5</v>
      </c>
      <c r="K79" s="108">
        <f>'Side Pole'!P79</f>
        <v>5</v>
      </c>
      <c r="L79" s="108">
        <f>'Side Pole'!S79</f>
        <v>5</v>
      </c>
      <c r="M79" s="109">
        <f>'Side Pole'!V79</f>
        <v>5</v>
      </c>
      <c r="N79" s="104">
        <f>Rollover!J79</f>
        <v>5</v>
      </c>
      <c r="O79" s="105">
        <f>ROUND(5/12*Front!AV79+4/12*'Side Pole'!U79+3/12*Rollover!I79,2)</f>
        <v>0.51</v>
      </c>
      <c r="P79" s="47">
        <f t="shared" si="9"/>
        <v>5</v>
      </c>
    </row>
    <row r="80" spans="1:16" ht="14.9" customHeight="1">
      <c r="A80" s="153">
        <v>44306</v>
      </c>
      <c r="B80" s="44" t="str">
        <f>Rollover!A80</f>
        <v>Mercedes-Benz</v>
      </c>
      <c r="C80" s="44" t="str">
        <f>Rollover!B80</f>
        <v>GLB Class SUV FWD</v>
      </c>
      <c r="D80" s="76">
        <f>Rollover!C80</f>
        <v>2021</v>
      </c>
      <c r="E80" s="22">
        <f>Front!AW80</f>
        <v>5</v>
      </c>
      <c r="F80" s="44">
        <f>Front!AX80</f>
        <v>4</v>
      </c>
      <c r="G80" s="47">
        <f>Front!AY80</f>
        <v>4</v>
      </c>
      <c r="H80" s="22">
        <f>'Side MDB'!AC80</f>
        <v>5</v>
      </c>
      <c r="I80" s="107">
        <f>'Side MDB'!AD80</f>
        <v>5</v>
      </c>
      <c r="J80" s="23">
        <f>'Side MDB'!AE80</f>
        <v>5</v>
      </c>
      <c r="K80" s="108">
        <f>'Side Pole'!P80</f>
        <v>5</v>
      </c>
      <c r="L80" s="108">
        <f>'Side Pole'!S80</f>
        <v>5</v>
      </c>
      <c r="M80" s="109">
        <f>'Side Pole'!V80</f>
        <v>5</v>
      </c>
      <c r="N80" s="104">
        <f>Rollover!J80</f>
        <v>4</v>
      </c>
      <c r="O80" s="105">
        <f>ROUND(5/12*Front!AV80+4/12*'Side Pole'!U80+3/12*Rollover!I80,2)</f>
        <v>0.67</v>
      </c>
      <c r="P80" s="47">
        <f t="shared" si="9"/>
        <v>4</v>
      </c>
    </row>
    <row r="81" spans="1:16" ht="14.9" customHeight="1">
      <c r="A81" s="153">
        <v>44306</v>
      </c>
      <c r="B81" s="44" t="str">
        <f>Rollover!A81</f>
        <v>Mercedes-Benz</v>
      </c>
      <c r="C81" s="44" t="str">
        <f>Rollover!B81</f>
        <v>GLB Class SUV 4WD</v>
      </c>
      <c r="D81" s="76">
        <f>Rollover!C81</f>
        <v>2021</v>
      </c>
      <c r="E81" s="22">
        <f>Front!AW81</f>
        <v>5</v>
      </c>
      <c r="F81" s="44">
        <f>Front!AX81</f>
        <v>4</v>
      </c>
      <c r="G81" s="47">
        <f>Front!AY81</f>
        <v>4</v>
      </c>
      <c r="H81" s="22">
        <f>'Side MDB'!AC81</f>
        <v>5</v>
      </c>
      <c r="I81" s="107">
        <f>'Side MDB'!AD81</f>
        <v>5</v>
      </c>
      <c r="J81" s="23">
        <f>'Side MDB'!AE81</f>
        <v>5</v>
      </c>
      <c r="K81" s="108">
        <f>'Side Pole'!P81</f>
        <v>5</v>
      </c>
      <c r="L81" s="108">
        <f>'Side Pole'!S81</f>
        <v>5</v>
      </c>
      <c r="M81" s="109">
        <f>'Side Pole'!V81</f>
        <v>5</v>
      </c>
      <c r="N81" s="104">
        <f>Rollover!J81</f>
        <v>4</v>
      </c>
      <c r="O81" s="105">
        <f>ROUND(5/12*Front!AV81+4/12*'Side Pole'!U81+3/12*Rollover!I81,2)</f>
        <v>0.64</v>
      </c>
      <c r="P81" s="47">
        <f t="shared" si="2"/>
        <v>5</v>
      </c>
    </row>
    <row r="82" spans="1:16" ht="14.9" customHeight="1">
      <c r="A82" s="153">
        <v>44239</v>
      </c>
      <c r="B82" s="44" t="str">
        <f>Rollover!A82</f>
        <v>Mercedes-Benz</v>
      </c>
      <c r="C82" s="44" t="str">
        <f>Rollover!B82</f>
        <v>GLC Class SUV RWD</v>
      </c>
      <c r="D82" s="76">
        <f>Rollover!C82</f>
        <v>2021</v>
      </c>
      <c r="E82" s="22">
        <f>Front!AW82</f>
        <v>5</v>
      </c>
      <c r="F82" s="44">
        <f>Front!AX82</f>
        <v>5</v>
      </c>
      <c r="G82" s="47">
        <f>Front!AY82</f>
        <v>5</v>
      </c>
      <c r="H82" s="22">
        <f>'Side MDB'!AC82</f>
        <v>5</v>
      </c>
      <c r="I82" s="107">
        <f>'Side MDB'!AD82</f>
        <v>5</v>
      </c>
      <c r="J82" s="23">
        <f>'Side MDB'!AE82</f>
        <v>5</v>
      </c>
      <c r="K82" s="108">
        <f>'Side Pole'!P82</f>
        <v>5</v>
      </c>
      <c r="L82" s="108">
        <f>'Side Pole'!S82</f>
        <v>5</v>
      </c>
      <c r="M82" s="109">
        <f>'Side Pole'!V82</f>
        <v>5</v>
      </c>
      <c r="N82" s="104">
        <f>Rollover!J82</f>
        <v>4</v>
      </c>
      <c r="O82" s="105">
        <f>ROUND(5/12*Front!AV82+4/12*'Side Pole'!U82+3/12*Rollover!I82,2)</f>
        <v>0.65</v>
      </c>
      <c r="P82" s="47">
        <f t="shared" si="2"/>
        <v>5</v>
      </c>
    </row>
    <row r="83" spans="1:16" ht="14.9" customHeight="1">
      <c r="A83" s="153">
        <v>44239</v>
      </c>
      <c r="B83" s="44" t="str">
        <f>Rollover!A83</f>
        <v>Mercedes-Benz</v>
      </c>
      <c r="C83" s="44" t="str">
        <f>Rollover!B83</f>
        <v>GLC Class SUV 4WD</v>
      </c>
      <c r="D83" s="76">
        <f>Rollover!C83</f>
        <v>2021</v>
      </c>
      <c r="E83" s="22">
        <f>Front!AW83</f>
        <v>5</v>
      </c>
      <c r="F83" s="44">
        <f>Front!AX83</f>
        <v>5</v>
      </c>
      <c r="G83" s="47">
        <f>Front!AY83</f>
        <v>5</v>
      </c>
      <c r="H83" s="22">
        <f>'Side MDB'!AC83</f>
        <v>5</v>
      </c>
      <c r="I83" s="107">
        <f>'Side MDB'!AD83</f>
        <v>5</v>
      </c>
      <c r="J83" s="23">
        <f>'Side MDB'!AE83</f>
        <v>5</v>
      </c>
      <c r="K83" s="108">
        <f>'Side Pole'!P83</f>
        <v>5</v>
      </c>
      <c r="L83" s="108">
        <f>'Side Pole'!S83</f>
        <v>5</v>
      </c>
      <c r="M83" s="109">
        <f>'Side Pole'!V83</f>
        <v>5</v>
      </c>
      <c r="N83" s="104">
        <f>Rollover!J83</f>
        <v>4</v>
      </c>
      <c r="O83" s="105">
        <f>ROUND(5/12*Front!AV83+4/12*'Side Pole'!U83+3/12*Rollover!I83,2)</f>
        <v>0.65</v>
      </c>
      <c r="P83" s="47">
        <f t="shared" si="2"/>
        <v>5</v>
      </c>
    </row>
    <row r="84" spans="1:16" ht="14.9" customHeight="1">
      <c r="A84" s="153">
        <v>44265</v>
      </c>
      <c r="B84" s="44" t="str">
        <f>Rollover!A84</f>
        <v>Mercedes-Benz</v>
      </c>
      <c r="C84" s="44" t="str">
        <f>Rollover!B84</f>
        <v>GLE Class SUV RWD</v>
      </c>
      <c r="D84" s="76">
        <f>Rollover!C84</f>
        <v>2021</v>
      </c>
      <c r="E84" s="22">
        <f>Front!AW84</f>
        <v>5</v>
      </c>
      <c r="F84" s="44">
        <f>Front!AX84</f>
        <v>5</v>
      </c>
      <c r="G84" s="47">
        <f>Front!AY84</f>
        <v>5</v>
      </c>
      <c r="H84" s="22">
        <f>'Side MDB'!AC84</f>
        <v>5</v>
      </c>
      <c r="I84" s="107">
        <f>'Side MDB'!AD84</f>
        <v>5</v>
      </c>
      <c r="J84" s="23">
        <f>'Side MDB'!AE84</f>
        <v>5</v>
      </c>
      <c r="K84" s="108">
        <f>'Side Pole'!P84</f>
        <v>5</v>
      </c>
      <c r="L84" s="108">
        <f>'Side Pole'!S84</f>
        <v>5</v>
      </c>
      <c r="M84" s="109">
        <f>'Side Pole'!V84</f>
        <v>5</v>
      </c>
      <c r="N84" s="104">
        <f>Rollover!J84</f>
        <v>4</v>
      </c>
      <c r="O84" s="105">
        <f>ROUND(5/12*Front!AV84+4/12*'Side Pole'!U84+3/12*Rollover!I84,2)</f>
        <v>0.57999999999999996</v>
      </c>
      <c r="P84" s="47">
        <f t="shared" si="2"/>
        <v>5</v>
      </c>
    </row>
    <row r="85" spans="1:16" ht="14.9" customHeight="1">
      <c r="A85" s="153">
        <v>44265</v>
      </c>
      <c r="B85" s="44" t="str">
        <f>Rollover!A85</f>
        <v>Mercedes-Benz</v>
      </c>
      <c r="C85" s="44" t="str">
        <f>Rollover!B85</f>
        <v>GLE Class SUV 4WD</v>
      </c>
      <c r="D85" s="76">
        <f>Rollover!C85</f>
        <v>2021</v>
      </c>
      <c r="E85" s="22">
        <f>Front!AW85</f>
        <v>5</v>
      </c>
      <c r="F85" s="44">
        <f>Front!AX85</f>
        <v>5</v>
      </c>
      <c r="G85" s="47">
        <f>Front!AY85</f>
        <v>5</v>
      </c>
      <c r="H85" s="22">
        <f>'Side MDB'!AC85</f>
        <v>5</v>
      </c>
      <c r="I85" s="107">
        <f>'Side MDB'!AD85</f>
        <v>5</v>
      </c>
      <c r="J85" s="23">
        <f>'Side MDB'!AE85</f>
        <v>5</v>
      </c>
      <c r="K85" s="108">
        <f>'Side Pole'!P85</f>
        <v>5</v>
      </c>
      <c r="L85" s="108">
        <f>'Side Pole'!S85</f>
        <v>5</v>
      </c>
      <c r="M85" s="109">
        <f>'Side Pole'!V85</f>
        <v>5</v>
      </c>
      <c r="N85" s="104">
        <f>Rollover!J85</f>
        <v>4</v>
      </c>
      <c r="O85" s="105">
        <f>ROUND(5/12*Front!AV85+4/12*'Side Pole'!U85+3/12*Rollover!I85,2)</f>
        <v>0.56000000000000005</v>
      </c>
      <c r="P85" s="47">
        <f t="shared" si="2"/>
        <v>5</v>
      </c>
    </row>
    <row r="86" spans="1:16" ht="14.9" customHeight="1">
      <c r="A86" s="153">
        <v>44253</v>
      </c>
      <c r="B86" s="44" t="str">
        <f>Rollover!A86</f>
        <v>Nissan</v>
      </c>
      <c r="C86" s="44" t="str">
        <f>Rollover!B86</f>
        <v>Maxima 4DR FWD</v>
      </c>
      <c r="D86" s="76">
        <f>Rollover!C86</f>
        <v>2021</v>
      </c>
      <c r="E86" s="22">
        <f>Front!AW86</f>
        <v>5</v>
      </c>
      <c r="F86" s="44">
        <f>Front!AX86</f>
        <v>5</v>
      </c>
      <c r="G86" s="47">
        <f>Front!AY86</f>
        <v>5</v>
      </c>
      <c r="H86" s="22">
        <f>'Side MDB'!AC86</f>
        <v>5</v>
      </c>
      <c r="I86" s="107">
        <f>'Side MDB'!AD86</f>
        <v>5</v>
      </c>
      <c r="J86" s="23">
        <f>'Side MDB'!AE86</f>
        <v>5</v>
      </c>
      <c r="K86" s="108">
        <f>'Side Pole'!P86</f>
        <v>5</v>
      </c>
      <c r="L86" s="108">
        <f>'Side Pole'!S86</f>
        <v>5</v>
      </c>
      <c r="M86" s="109">
        <f>'Side Pole'!V86</f>
        <v>5</v>
      </c>
      <c r="N86" s="104">
        <f>Rollover!J86</f>
        <v>5</v>
      </c>
      <c r="O86" s="105">
        <f>ROUND(5/12*Front!AV86+4/12*'Side Pole'!U86+3/12*Rollover!I86,2)</f>
        <v>0.47</v>
      </c>
      <c r="P86" s="47">
        <f t="shared" si="2"/>
        <v>5</v>
      </c>
    </row>
    <row r="87" spans="1:16" ht="14.9" customHeight="1">
      <c r="A87" s="153">
        <v>44245</v>
      </c>
      <c r="B87" s="44" t="str">
        <f>Rollover!A87</f>
        <v>Nissan</v>
      </c>
      <c r="C87" s="44" t="str">
        <f>Rollover!B87</f>
        <v>Rogue SUV FWD (early release)</v>
      </c>
      <c r="D87" s="76">
        <f>Rollover!C87</f>
        <v>2021</v>
      </c>
      <c r="E87" s="22">
        <f>Front!AW87</f>
        <v>4</v>
      </c>
      <c r="F87" s="44">
        <f>Front!AX87</f>
        <v>2</v>
      </c>
      <c r="G87" s="47">
        <f>Front!AY87</f>
        <v>3</v>
      </c>
      <c r="H87" s="22">
        <f>'Side MDB'!AC87</f>
        <v>5</v>
      </c>
      <c r="I87" s="107">
        <f>'Side MDB'!AD87</f>
        <v>5</v>
      </c>
      <c r="J87" s="23">
        <f>'Side MDB'!AE87</f>
        <v>5</v>
      </c>
      <c r="K87" s="108">
        <f>'Side Pole'!P87</f>
        <v>5</v>
      </c>
      <c r="L87" s="108">
        <f>'Side Pole'!S87</f>
        <v>5</v>
      </c>
      <c r="M87" s="109">
        <f>'Side Pole'!V87</f>
        <v>5</v>
      </c>
      <c r="N87" s="104">
        <f>Rollover!J87</f>
        <v>4</v>
      </c>
      <c r="O87" s="105">
        <f>ROUND(5/12*Front!AV87+4/12*'Side Pole'!U87+3/12*Rollover!I87,2)</f>
        <v>0.76</v>
      </c>
      <c r="P87" s="47">
        <f t="shared" si="2"/>
        <v>4</v>
      </c>
    </row>
    <row r="88" spans="1:16" ht="14.9" customHeight="1">
      <c r="A88" s="153">
        <v>44245</v>
      </c>
      <c r="B88" s="44" t="str">
        <f>Rollover!A88</f>
        <v>Nissan</v>
      </c>
      <c r="C88" s="44" t="str">
        <f>Rollover!B88</f>
        <v>Rogue SUV AWD (early release)</v>
      </c>
      <c r="D88" s="76">
        <f>Rollover!C88</f>
        <v>2021</v>
      </c>
      <c r="E88" s="22">
        <f>Front!AW88</f>
        <v>4</v>
      </c>
      <c r="F88" s="44">
        <f>Front!AX88</f>
        <v>2</v>
      </c>
      <c r="G88" s="47">
        <f>Front!AY88</f>
        <v>3</v>
      </c>
      <c r="H88" s="22">
        <f>'Side MDB'!AC88</f>
        <v>5</v>
      </c>
      <c r="I88" s="107">
        <f>'Side MDB'!AD88</f>
        <v>5</v>
      </c>
      <c r="J88" s="23">
        <f>'Side MDB'!AE88</f>
        <v>5</v>
      </c>
      <c r="K88" s="108">
        <f>'Side Pole'!P88</f>
        <v>5</v>
      </c>
      <c r="L88" s="108">
        <f>'Side Pole'!S88</f>
        <v>5</v>
      </c>
      <c r="M88" s="109">
        <f>'Side Pole'!V88</f>
        <v>5</v>
      </c>
      <c r="N88" s="104">
        <f>Rollover!J88</f>
        <v>4</v>
      </c>
      <c r="O88" s="105">
        <f>ROUND(5/12*Front!AV88+4/12*'Side Pole'!U88+3/12*Rollover!I88,2)</f>
        <v>0.76</v>
      </c>
      <c r="P88" s="47">
        <f t="shared" si="2"/>
        <v>4</v>
      </c>
    </row>
    <row r="89" spans="1:16" ht="14.9" customHeight="1">
      <c r="A89" s="153">
        <v>44245</v>
      </c>
      <c r="B89" s="44" t="str">
        <f>Rollover!A89</f>
        <v>Nissan</v>
      </c>
      <c r="C89" s="44" t="str">
        <f>Rollover!B89</f>
        <v>Rogue SUV FWD (later release)</v>
      </c>
      <c r="D89" s="76">
        <f>Rollover!C89</f>
        <v>2021</v>
      </c>
      <c r="E89" s="22">
        <f>Front!AW89</f>
        <v>4</v>
      </c>
      <c r="F89" s="44">
        <f>Front!AX89</f>
        <v>4</v>
      </c>
      <c r="G89" s="47">
        <f>Front!AY89</f>
        <v>4</v>
      </c>
      <c r="H89" s="22">
        <f>'Side MDB'!AC89</f>
        <v>5</v>
      </c>
      <c r="I89" s="107">
        <f>'Side MDB'!AD89</f>
        <v>5</v>
      </c>
      <c r="J89" s="23">
        <f>'Side MDB'!AE89</f>
        <v>5</v>
      </c>
      <c r="K89" s="108">
        <f>'Side Pole'!P89</f>
        <v>5</v>
      </c>
      <c r="L89" s="108">
        <f>'Side Pole'!S89</f>
        <v>5</v>
      </c>
      <c r="M89" s="109">
        <f>'Side Pole'!V89</f>
        <v>5</v>
      </c>
      <c r="N89" s="104">
        <f>Rollover!J89</f>
        <v>4</v>
      </c>
      <c r="O89" s="105">
        <f>ROUND(5/12*Front!AV89+4/12*'Side Pole'!U89+3/12*Rollover!I89,2)</f>
        <v>0.67</v>
      </c>
      <c r="P89" s="47">
        <f t="shared" ref="P89:P90" si="10">IF(O89&lt;0.67,5,IF(O89&lt;1,4,IF(O89&lt;1.33,3,IF(O89&lt;2.67,2,1))))</f>
        <v>4</v>
      </c>
    </row>
    <row r="90" spans="1:16" ht="14.9" customHeight="1">
      <c r="A90" s="153">
        <v>44245</v>
      </c>
      <c r="B90" s="44" t="str">
        <f>Rollover!A90</f>
        <v>Nissan</v>
      </c>
      <c r="C90" s="44" t="str">
        <f>Rollover!B90</f>
        <v>Rogue SUV AWD (later release)</v>
      </c>
      <c r="D90" s="76">
        <f>Rollover!C90</f>
        <v>2021</v>
      </c>
      <c r="E90" s="22">
        <f>Front!AW90</f>
        <v>4</v>
      </c>
      <c r="F90" s="44">
        <f>Front!AX90</f>
        <v>4</v>
      </c>
      <c r="G90" s="47">
        <f>Front!AY90</f>
        <v>4</v>
      </c>
      <c r="H90" s="22">
        <f>'Side MDB'!AC90</f>
        <v>5</v>
      </c>
      <c r="I90" s="107">
        <f>'Side MDB'!AD90</f>
        <v>5</v>
      </c>
      <c r="J90" s="23">
        <f>'Side MDB'!AE90</f>
        <v>5</v>
      </c>
      <c r="K90" s="108">
        <f>'Side Pole'!P90</f>
        <v>5</v>
      </c>
      <c r="L90" s="108">
        <f>'Side Pole'!S90</f>
        <v>5</v>
      </c>
      <c r="M90" s="109">
        <f>'Side Pole'!V90</f>
        <v>5</v>
      </c>
      <c r="N90" s="104">
        <f>Rollover!J90</f>
        <v>4</v>
      </c>
      <c r="O90" s="105">
        <f>ROUND(5/12*Front!AV90+4/12*'Side Pole'!U90+3/12*Rollover!I90,2)</f>
        <v>0.67</v>
      </c>
      <c r="P90" s="47">
        <f t="shared" si="10"/>
        <v>4</v>
      </c>
    </row>
    <row r="91" spans="1:16" ht="14.9" customHeight="1">
      <c r="A91" s="153">
        <v>44323</v>
      </c>
      <c r="B91" s="44" t="str">
        <f>Rollover!A91</f>
        <v>Nissan</v>
      </c>
      <c r="C91" s="44" t="str">
        <f>Rollover!B91</f>
        <v>Rogue Sport SUV FWD</v>
      </c>
      <c r="D91" s="76">
        <f>Rollover!C91</f>
        <v>2021</v>
      </c>
      <c r="E91" s="22">
        <f>Front!AW91</f>
        <v>4</v>
      </c>
      <c r="F91" s="44">
        <f>Front!AX91</f>
        <v>5</v>
      </c>
      <c r="G91" s="47">
        <f>Front!AY91</f>
        <v>4</v>
      </c>
      <c r="H91" s="22">
        <f>'Side MDB'!AC91</f>
        <v>5</v>
      </c>
      <c r="I91" s="107">
        <f>'Side MDB'!AD91</f>
        <v>5</v>
      </c>
      <c r="J91" s="23">
        <f>'Side MDB'!AE91</f>
        <v>5</v>
      </c>
      <c r="K91" s="108">
        <f>'Side Pole'!P91</f>
        <v>5</v>
      </c>
      <c r="L91" s="108">
        <f>'Side Pole'!S91</f>
        <v>5</v>
      </c>
      <c r="M91" s="109">
        <f>'Side Pole'!V91</f>
        <v>5</v>
      </c>
      <c r="N91" s="104">
        <f>Rollover!J91</f>
        <v>4</v>
      </c>
      <c r="O91" s="105">
        <f>ROUND(5/12*Front!AV91+4/12*'Side Pole'!U91+3/12*Rollover!I91,2)</f>
        <v>0.64</v>
      </c>
      <c r="P91" s="47">
        <f t="shared" si="2"/>
        <v>5</v>
      </c>
    </row>
    <row r="92" spans="1:16" ht="14.9" customHeight="1">
      <c r="A92" s="153">
        <v>44323</v>
      </c>
      <c r="B92" s="44" t="str">
        <f>Rollover!A92</f>
        <v>Nissan</v>
      </c>
      <c r="C92" s="44" t="str">
        <f>Rollover!B92</f>
        <v>Rogue Sport SUV AWD</v>
      </c>
      <c r="D92" s="76">
        <f>Rollover!C92</f>
        <v>2021</v>
      </c>
      <c r="E92" s="22">
        <f>Front!AW92</f>
        <v>4</v>
      </c>
      <c r="F92" s="44">
        <f>Front!AX92</f>
        <v>5</v>
      </c>
      <c r="G92" s="47">
        <f>Front!AY92</f>
        <v>4</v>
      </c>
      <c r="H92" s="22">
        <f>'Side MDB'!AC92</f>
        <v>5</v>
      </c>
      <c r="I92" s="107">
        <f>'Side MDB'!AD92</f>
        <v>5</v>
      </c>
      <c r="J92" s="23">
        <f>'Side MDB'!AE92</f>
        <v>5</v>
      </c>
      <c r="K92" s="108">
        <f>'Side Pole'!P92</f>
        <v>5</v>
      </c>
      <c r="L92" s="108">
        <f>'Side Pole'!S92</f>
        <v>5</v>
      </c>
      <c r="M92" s="109">
        <f>'Side Pole'!V92</f>
        <v>5</v>
      </c>
      <c r="N92" s="104">
        <f>Rollover!J92</f>
        <v>4</v>
      </c>
      <c r="O92" s="105">
        <f>ROUND(5/12*Front!AV92+4/12*'Side Pole'!U92+3/12*Rollover!I92,2)</f>
        <v>0.62</v>
      </c>
      <c r="P92" s="47">
        <f t="shared" si="2"/>
        <v>5</v>
      </c>
    </row>
    <row r="93" spans="1:16" ht="14.9" customHeight="1">
      <c r="A93" s="153">
        <v>44299</v>
      </c>
      <c r="B93" s="44" t="str">
        <f>Rollover!A93</f>
        <v>Nissan</v>
      </c>
      <c r="C93" s="44" t="str">
        <f>Rollover!B93</f>
        <v>Versa 4DR FWD</v>
      </c>
      <c r="D93" s="76">
        <f>Rollover!C93</f>
        <v>2021</v>
      </c>
      <c r="E93" s="22">
        <f>Front!AW93</f>
        <v>4</v>
      </c>
      <c r="F93" s="44">
        <f>Front!AX93</f>
        <v>4</v>
      </c>
      <c r="G93" s="47">
        <f>Front!AY93</f>
        <v>4</v>
      </c>
      <c r="H93" s="22">
        <f>'Side MDB'!AC93</f>
        <v>5</v>
      </c>
      <c r="I93" s="107">
        <f>'Side MDB'!AD93</f>
        <v>5</v>
      </c>
      <c r="J93" s="23">
        <f>'Side MDB'!AE93</f>
        <v>5</v>
      </c>
      <c r="K93" s="108">
        <f>'Side Pole'!P93</f>
        <v>5</v>
      </c>
      <c r="L93" s="108">
        <f>'Side Pole'!S93</f>
        <v>5</v>
      </c>
      <c r="M93" s="109">
        <f>'Side Pole'!V93</f>
        <v>5</v>
      </c>
      <c r="N93" s="104">
        <f>Rollover!J93</f>
        <v>4</v>
      </c>
      <c r="O93" s="105">
        <f>ROUND(5/12*Front!AV93+4/12*'Side Pole'!U93+3/12*Rollover!I93,2)</f>
        <v>0.63</v>
      </c>
      <c r="P93" s="47">
        <f t="shared" si="2"/>
        <v>5</v>
      </c>
    </row>
    <row r="94" spans="1:16" ht="14.9" customHeight="1">
      <c r="A94" s="153">
        <v>44299</v>
      </c>
      <c r="B94" s="44" t="str">
        <f>Rollover!A94</f>
        <v>Ram</v>
      </c>
      <c r="C94" s="44" t="str">
        <f>Rollover!B94</f>
        <v>2500 Crew Cab PU/CC 2WD</v>
      </c>
      <c r="D94" s="76">
        <f>Rollover!C94</f>
        <v>2021</v>
      </c>
      <c r="E94" s="22">
        <f>Front!AW94</f>
        <v>4</v>
      </c>
      <c r="F94" s="44">
        <f>Front!AX94</f>
        <v>5</v>
      </c>
      <c r="G94" s="47">
        <f>Front!AY94</f>
        <v>4</v>
      </c>
      <c r="H94" s="22">
        <f>'Side MDB'!AC94</f>
        <v>5</v>
      </c>
      <c r="I94" s="107">
        <f>'Side MDB'!AD94</f>
        <v>5</v>
      </c>
      <c r="J94" s="23">
        <f>'Side MDB'!AE94</f>
        <v>5</v>
      </c>
      <c r="K94" s="108">
        <f>'Side Pole'!P94</f>
        <v>5</v>
      </c>
      <c r="L94" s="108">
        <f>'Side Pole'!S94</f>
        <v>5</v>
      </c>
      <c r="M94" s="109">
        <f>'Side Pole'!V94</f>
        <v>5</v>
      </c>
      <c r="N94" s="104">
        <f>Rollover!J94</f>
        <v>4</v>
      </c>
      <c r="O94" s="105">
        <f>ROUND(5/12*Front!AV94+4/12*'Side Pole'!U94+3/12*Rollover!I94,2)</f>
        <v>0.74</v>
      </c>
      <c r="P94" s="47">
        <f t="shared" si="2"/>
        <v>4</v>
      </c>
    </row>
    <row r="95" spans="1:16" ht="14.9" customHeight="1">
      <c r="A95" s="153">
        <v>44299</v>
      </c>
      <c r="B95" s="44" t="str">
        <f>Rollover!A95</f>
        <v>Ram</v>
      </c>
      <c r="C95" s="44" t="str">
        <f>Rollover!B95</f>
        <v>2500 Crew Cab PU/CC 4WD</v>
      </c>
      <c r="D95" s="76">
        <f>Rollover!C95</f>
        <v>2021</v>
      </c>
      <c r="E95" s="22">
        <f>Front!AW95</f>
        <v>4</v>
      </c>
      <c r="F95" s="44">
        <f>Front!AX95</f>
        <v>5</v>
      </c>
      <c r="G95" s="47">
        <f>Front!AY95</f>
        <v>4</v>
      </c>
      <c r="H95" s="22">
        <f>'Side MDB'!AC95</f>
        <v>5</v>
      </c>
      <c r="I95" s="107">
        <f>'Side MDB'!AD95</f>
        <v>5</v>
      </c>
      <c r="J95" s="23">
        <f>'Side MDB'!AE95</f>
        <v>5</v>
      </c>
      <c r="K95" s="108">
        <f>'Side Pole'!P95</f>
        <v>5</v>
      </c>
      <c r="L95" s="108">
        <f>'Side Pole'!S95</f>
        <v>5</v>
      </c>
      <c r="M95" s="109">
        <f>'Side Pole'!V95</f>
        <v>5</v>
      </c>
      <c r="N95" s="104">
        <f>Rollover!J95</f>
        <v>3</v>
      </c>
      <c r="O95" s="105">
        <f>ROUND(5/12*Front!AV95+4/12*'Side Pole'!U95+3/12*Rollover!I95,2)</f>
        <v>0.89</v>
      </c>
      <c r="P95" s="47">
        <f t="shared" si="2"/>
        <v>4</v>
      </c>
    </row>
    <row r="96" spans="1:16" ht="14.9" customHeight="1">
      <c r="A96" s="154">
        <v>44187</v>
      </c>
      <c r="B96" s="44" t="str">
        <f>Rollover!A96</f>
        <v>Subaru</v>
      </c>
      <c r="C96" s="44" t="str">
        <f>Rollover!B96</f>
        <v>Outback SW AWD</v>
      </c>
      <c r="D96" s="76">
        <f>Rollover!C96</f>
        <v>2021</v>
      </c>
      <c r="E96" s="22">
        <f>Front!AW96</f>
        <v>5</v>
      </c>
      <c r="F96" s="44">
        <f>Front!AX96</f>
        <v>4</v>
      </c>
      <c r="G96" s="47">
        <f>Front!AY96</f>
        <v>5</v>
      </c>
      <c r="H96" s="22">
        <f>'Side MDB'!AC96</f>
        <v>5</v>
      </c>
      <c r="I96" s="107">
        <f>'Side MDB'!AD96</f>
        <v>5</v>
      </c>
      <c r="J96" s="23">
        <f>'Side MDB'!AE96</f>
        <v>5</v>
      </c>
      <c r="K96" s="108">
        <f>'Side Pole'!P96</f>
        <v>5</v>
      </c>
      <c r="L96" s="108">
        <f>'Side Pole'!S96</f>
        <v>5</v>
      </c>
      <c r="M96" s="109">
        <f>'Side Pole'!V96</f>
        <v>5</v>
      </c>
      <c r="N96" s="104">
        <f>Rollover!J96</f>
        <v>4</v>
      </c>
      <c r="O96" s="105">
        <f>ROUND(5/12*Front!AV96+4/12*'Side Pole'!U96+3/12*Rollover!I96,2)</f>
        <v>0.61</v>
      </c>
      <c r="P96" s="47">
        <f t="shared" si="2"/>
        <v>5</v>
      </c>
    </row>
    <row r="97" spans="1:16" ht="14.9" customHeight="1">
      <c r="A97" s="154">
        <v>44187</v>
      </c>
      <c r="B97" s="9" t="str">
        <f>Rollover!A97</f>
        <v>Subaru</v>
      </c>
      <c r="C97" s="9" t="str">
        <f>Rollover!B97</f>
        <v>Legacy 4DR AWD</v>
      </c>
      <c r="D97" s="76">
        <f>Rollover!C97</f>
        <v>2021</v>
      </c>
      <c r="E97" s="22">
        <f>Front!AW97</f>
        <v>5</v>
      </c>
      <c r="F97" s="44">
        <f>Front!AX97</f>
        <v>4</v>
      </c>
      <c r="G97" s="47">
        <f>Front!AY97</f>
        <v>5</v>
      </c>
      <c r="H97" s="22">
        <f>'Side MDB'!AC97</f>
        <v>5</v>
      </c>
      <c r="I97" s="107">
        <f>'Side MDB'!AD97</f>
        <v>5</v>
      </c>
      <c r="J97" s="23">
        <f>'Side MDB'!AE97</f>
        <v>5</v>
      </c>
      <c r="K97" s="108">
        <f>'Side Pole'!P97</f>
        <v>5</v>
      </c>
      <c r="L97" s="108">
        <f>'Side Pole'!S97</f>
        <v>5</v>
      </c>
      <c r="M97" s="109">
        <f>'Side Pole'!V97</f>
        <v>5</v>
      </c>
      <c r="N97" s="104">
        <f>Rollover!J97</f>
        <v>5</v>
      </c>
      <c r="O97" s="105">
        <f>ROUND(5/12*Front!AV97+4/12*'Side Pole'!U97+3/12*Rollover!I97,2)</f>
        <v>0.49</v>
      </c>
      <c r="P97" s="47">
        <f t="shared" si="2"/>
        <v>5</v>
      </c>
    </row>
    <row r="98" spans="1:16" ht="14.9" customHeight="1">
      <c r="A98" s="154">
        <v>44301</v>
      </c>
      <c r="B98" s="9" t="str">
        <f>Rollover!A98</f>
        <v>Tesla</v>
      </c>
      <c r="C98" s="9" t="str">
        <f>Rollover!B98</f>
        <v>Model Y SUV RWD</v>
      </c>
      <c r="D98" s="76">
        <f>Rollover!C98</f>
        <v>2021</v>
      </c>
      <c r="E98" s="22">
        <f>Front!AW98</f>
        <v>5</v>
      </c>
      <c r="F98" s="44">
        <f>Front!AX98</f>
        <v>5</v>
      </c>
      <c r="G98" s="47">
        <f>Front!AY98</f>
        <v>5</v>
      </c>
      <c r="H98" s="22">
        <f>'Side MDB'!AC98</f>
        <v>5</v>
      </c>
      <c r="I98" s="107">
        <f>'Side MDB'!AD98</f>
        <v>5</v>
      </c>
      <c r="J98" s="23">
        <f>'Side MDB'!AE98</f>
        <v>5</v>
      </c>
      <c r="K98" s="108">
        <f>'Side Pole'!P98</f>
        <v>5</v>
      </c>
      <c r="L98" s="108">
        <f>'Side Pole'!S98</f>
        <v>5</v>
      </c>
      <c r="M98" s="109">
        <f>'Side Pole'!V98</f>
        <v>5</v>
      </c>
      <c r="N98" s="104">
        <f>Rollover!J98</f>
        <v>5</v>
      </c>
      <c r="O98" s="105">
        <f>ROUND(5/12*Front!AV98+4/12*'Side Pole'!U98+3/12*Rollover!I98,2)</f>
        <v>0.45</v>
      </c>
      <c r="P98" s="47">
        <f t="shared" ref="P98" si="11">IF(O98&lt;0.67,5,IF(O98&lt;1,4,IF(O98&lt;1.33,3,IF(O98&lt;2.67,2,1))))</f>
        <v>5</v>
      </c>
    </row>
    <row r="99" spans="1:16" ht="14.9" customHeight="1">
      <c r="A99" s="154">
        <v>44299</v>
      </c>
      <c r="B99" s="44" t="str">
        <f>Rollover!A99</f>
        <v>Toyota</v>
      </c>
      <c r="C99" s="44" t="str">
        <f>Rollover!B99</f>
        <v>C-HR 5HB FWD</v>
      </c>
      <c r="D99" s="76">
        <f>Rollover!C99</f>
        <v>2021</v>
      </c>
      <c r="E99" s="22">
        <f>Front!AW99</f>
        <v>4</v>
      </c>
      <c r="F99" s="44">
        <f>Front!AX99</f>
        <v>4</v>
      </c>
      <c r="G99" s="47">
        <f>Front!AY99</f>
        <v>4</v>
      </c>
      <c r="H99" s="22">
        <f>'Side MDB'!AC99</f>
        <v>5</v>
      </c>
      <c r="I99" s="107">
        <f>'Side MDB'!AD99</f>
        <v>5</v>
      </c>
      <c r="J99" s="23">
        <f>'Side MDB'!AE99</f>
        <v>5</v>
      </c>
      <c r="K99" s="108">
        <f>'Side Pole'!P99</f>
        <v>5</v>
      </c>
      <c r="L99" s="108">
        <f>'Side Pole'!S99</f>
        <v>5</v>
      </c>
      <c r="M99" s="109">
        <f>'Side Pole'!V99</f>
        <v>5</v>
      </c>
      <c r="N99" s="104">
        <f>Rollover!J99</f>
        <v>4</v>
      </c>
      <c r="O99" s="105">
        <f>ROUND(5/12*Front!AV99+4/12*'Side Pole'!U99+3/12*Rollover!I99,2)</f>
        <v>0.67</v>
      </c>
      <c r="P99" s="47">
        <f t="shared" si="2"/>
        <v>4</v>
      </c>
    </row>
    <row r="100" spans="1:16" ht="14.9" customHeight="1">
      <c r="A100" s="154">
        <v>44180</v>
      </c>
      <c r="B100" s="44" t="str">
        <f>Rollover!A100</f>
        <v>Toyota</v>
      </c>
      <c r="C100" s="44" t="str">
        <f>Rollover!B100</f>
        <v>Corolla 4DR FWD</v>
      </c>
      <c r="D100" s="76">
        <f>Rollover!C100</f>
        <v>2021</v>
      </c>
      <c r="E100" s="22">
        <f>Front!AW100</f>
        <v>5</v>
      </c>
      <c r="F100" s="44">
        <f>Front!AX100</f>
        <v>5</v>
      </c>
      <c r="G100" s="47">
        <f>Front!AY100</f>
        <v>5</v>
      </c>
      <c r="H100" s="22">
        <f>'Side MDB'!AC100</f>
        <v>5</v>
      </c>
      <c r="I100" s="107">
        <f>'Side MDB'!AD100</f>
        <v>5</v>
      </c>
      <c r="J100" s="23">
        <f>'Side MDB'!AE100</f>
        <v>5</v>
      </c>
      <c r="K100" s="108">
        <f>'Side Pole'!P100</f>
        <v>5</v>
      </c>
      <c r="L100" s="108">
        <f>'Side Pole'!S100</f>
        <v>5</v>
      </c>
      <c r="M100" s="109">
        <f>'Side Pole'!V100</f>
        <v>5</v>
      </c>
      <c r="N100" s="104">
        <f>Rollover!J100</f>
        <v>4</v>
      </c>
      <c r="O100" s="105">
        <f>ROUND(5/12*Front!AV100+4/12*'Side Pole'!U100+3/12*Rollover!I100,2)</f>
        <v>0.49</v>
      </c>
      <c r="P100" s="47">
        <f t="shared" ref="P100:P101" si="12">IF(O100&lt;0.67,5,IF(O100&lt;1,4,IF(O100&lt;1.33,3,IF(O100&lt;2.67,2,1))))</f>
        <v>5</v>
      </c>
    </row>
    <row r="101" spans="1:16" ht="14.9" customHeight="1">
      <c r="A101" s="154">
        <v>44180</v>
      </c>
      <c r="B101" s="9" t="str">
        <f>Rollover!A101</f>
        <v>Toyota</v>
      </c>
      <c r="C101" s="9" t="str">
        <f>Rollover!B101</f>
        <v>Corolla Hybrid 4DR FWD</v>
      </c>
      <c r="D101" s="76">
        <f>Rollover!C101</f>
        <v>2021</v>
      </c>
      <c r="E101" s="22">
        <f>Front!AW101</f>
        <v>5</v>
      </c>
      <c r="F101" s="44">
        <f>Front!AX101</f>
        <v>5</v>
      </c>
      <c r="G101" s="47">
        <f>Front!AY101</f>
        <v>5</v>
      </c>
      <c r="H101" s="22">
        <f>'Side MDB'!AC101</f>
        <v>5</v>
      </c>
      <c r="I101" s="107">
        <f>'Side MDB'!AD101</f>
        <v>5</v>
      </c>
      <c r="J101" s="23">
        <f>'Side MDB'!AE101</f>
        <v>5</v>
      </c>
      <c r="K101" s="108">
        <f>'Side Pole'!P101</f>
        <v>5</v>
      </c>
      <c r="L101" s="108">
        <f>'Side Pole'!S101</f>
        <v>5</v>
      </c>
      <c r="M101" s="109">
        <f>'Side Pole'!V101</f>
        <v>5</v>
      </c>
      <c r="N101" s="104">
        <f>Rollover!J101</f>
        <v>4</v>
      </c>
      <c r="O101" s="105">
        <f>ROUND(5/12*Front!AV101+4/12*'Side Pole'!U101+3/12*Rollover!I101,2)</f>
        <v>0.49</v>
      </c>
      <c r="P101" s="47">
        <f t="shared" si="12"/>
        <v>5</v>
      </c>
    </row>
    <row r="102" spans="1:16" ht="14.9" customHeight="1">
      <c r="A102" s="154">
        <v>44180</v>
      </c>
      <c r="B102" s="9" t="str">
        <f>Rollover!A102</f>
        <v>Toyota</v>
      </c>
      <c r="C102" s="9" t="str">
        <f>Rollover!B102</f>
        <v>Corolla Hatchback 5HB FWD</v>
      </c>
      <c r="D102" s="76">
        <f>Rollover!C102</f>
        <v>2021</v>
      </c>
      <c r="E102" s="22">
        <f>Front!AW102</f>
        <v>5</v>
      </c>
      <c r="F102" s="44">
        <f>Front!AX102</f>
        <v>5</v>
      </c>
      <c r="G102" s="47">
        <f>Front!AY102</f>
        <v>5</v>
      </c>
      <c r="H102" s="22">
        <f>'Side MDB'!AC102</f>
        <v>5</v>
      </c>
      <c r="I102" s="107">
        <f>'Side MDB'!AD102</f>
        <v>5</v>
      </c>
      <c r="J102" s="23">
        <f>'Side MDB'!AE102</f>
        <v>5</v>
      </c>
      <c r="K102" s="108">
        <f>'Side Pole'!P102</f>
        <v>5</v>
      </c>
      <c r="L102" s="108">
        <f>'Side Pole'!S102</f>
        <v>5</v>
      </c>
      <c r="M102" s="109">
        <f>'Side Pole'!V102</f>
        <v>5</v>
      </c>
      <c r="N102" s="104">
        <f>Rollover!J102</f>
        <v>4</v>
      </c>
      <c r="O102" s="105">
        <f>ROUND(5/12*Front!AV102+4/12*'Side Pole'!U102+3/12*Rollover!I102,2)</f>
        <v>0.49</v>
      </c>
      <c r="P102" s="47">
        <f t="shared" si="2"/>
        <v>5</v>
      </c>
    </row>
    <row r="103" spans="1:16" ht="14.9" customHeight="1">
      <c r="A103" s="154">
        <v>44376</v>
      </c>
      <c r="B103" s="44" t="str">
        <f>Rollover!A103</f>
        <v>Toyota</v>
      </c>
      <c r="C103" s="44" t="str">
        <f>Rollover!B103</f>
        <v>Prius 5HB FWD</v>
      </c>
      <c r="D103" s="76">
        <f>Rollover!C103</f>
        <v>2021</v>
      </c>
      <c r="E103" s="22">
        <f>Front!AW103</f>
        <v>4</v>
      </c>
      <c r="F103" s="44">
        <f>Front!AX103</f>
        <v>5</v>
      </c>
      <c r="G103" s="47">
        <f>Front!AY103</f>
        <v>4</v>
      </c>
      <c r="H103" s="22">
        <f>'Side MDB'!AC103</f>
        <v>5</v>
      </c>
      <c r="I103" s="107">
        <f>'Side MDB'!AD103</f>
        <v>5</v>
      </c>
      <c r="J103" s="23">
        <f>'Side MDB'!AE103</f>
        <v>5</v>
      </c>
      <c r="K103" s="108">
        <f>'Side Pole'!P103</f>
        <v>5</v>
      </c>
      <c r="L103" s="108">
        <f>'Side Pole'!S103</f>
        <v>5</v>
      </c>
      <c r="M103" s="109">
        <f>'Side Pole'!V103</f>
        <v>5</v>
      </c>
      <c r="N103" s="104">
        <f>Rollover!J103</f>
        <v>4</v>
      </c>
      <c r="O103" s="105">
        <f>ROUND(5/12*Front!AV103+4/12*'Side Pole'!U103+3/12*Rollover!I103,2)</f>
        <v>0.52</v>
      </c>
      <c r="P103" s="47">
        <f t="shared" si="2"/>
        <v>5</v>
      </c>
    </row>
    <row r="104" spans="1:16" ht="14.9" customHeight="1">
      <c r="A104" s="154">
        <v>44376</v>
      </c>
      <c r="B104" s="9" t="str">
        <f>Rollover!A104</f>
        <v>Toyota</v>
      </c>
      <c r="C104" s="9" t="str">
        <f>Rollover!B104</f>
        <v>Prius 5HB AWD</v>
      </c>
      <c r="D104" s="76">
        <f>Rollover!C104</f>
        <v>2021</v>
      </c>
      <c r="E104" s="22">
        <f>Front!AW104</f>
        <v>4</v>
      </c>
      <c r="F104" s="44">
        <f>Front!AX104</f>
        <v>5</v>
      </c>
      <c r="G104" s="47">
        <f>Front!AY104</f>
        <v>4</v>
      </c>
      <c r="H104" s="22">
        <f>'Side MDB'!AC104</f>
        <v>5</v>
      </c>
      <c r="I104" s="107">
        <f>'Side MDB'!AD104</f>
        <v>5</v>
      </c>
      <c r="J104" s="23">
        <f>'Side MDB'!AE104</f>
        <v>5</v>
      </c>
      <c r="K104" s="108">
        <f>'Side Pole'!P104</f>
        <v>5</v>
      </c>
      <c r="L104" s="108">
        <f>'Side Pole'!S104</f>
        <v>5</v>
      </c>
      <c r="M104" s="109">
        <f>'Side Pole'!V104</f>
        <v>5</v>
      </c>
      <c r="N104" s="104">
        <f>Rollover!J104</f>
        <v>4</v>
      </c>
      <c r="O104" s="105">
        <f>ROUND(5/12*Front!AV104+4/12*'Side Pole'!U104+3/12*Rollover!I104,2)</f>
        <v>0.52</v>
      </c>
      <c r="P104" s="47">
        <f t="shared" si="2"/>
        <v>5</v>
      </c>
    </row>
    <row r="105" spans="1:16" ht="14.9" customHeight="1">
      <c r="A105" s="154">
        <v>44313</v>
      </c>
      <c r="B105" s="44" t="str">
        <f>Rollover!A105</f>
        <v>Toyota</v>
      </c>
      <c r="C105" s="44" t="str">
        <f>Rollover!B105</f>
        <v>Prius Prime 5HB FWD</v>
      </c>
      <c r="D105" s="76">
        <f>Rollover!C105</f>
        <v>2021</v>
      </c>
      <c r="E105" s="22">
        <f>Front!AW105</f>
        <v>4</v>
      </c>
      <c r="F105" s="44">
        <f>Front!AX105</f>
        <v>5</v>
      </c>
      <c r="G105" s="47">
        <f>Front!AY105</f>
        <v>4</v>
      </c>
      <c r="H105" s="22">
        <f>'Side MDB'!AC105</f>
        <v>5</v>
      </c>
      <c r="I105" s="107">
        <f>'Side MDB'!AD105</f>
        <v>5</v>
      </c>
      <c r="J105" s="23">
        <f>'Side MDB'!AE105</f>
        <v>5</v>
      </c>
      <c r="K105" s="108">
        <f>'Side Pole'!P105</f>
        <v>5</v>
      </c>
      <c r="L105" s="108">
        <f>'Side Pole'!S105</f>
        <v>5</v>
      </c>
      <c r="M105" s="109">
        <f>'Side Pole'!V105</f>
        <v>5</v>
      </c>
      <c r="N105" s="104">
        <f>Rollover!J105</f>
        <v>4</v>
      </c>
      <c r="O105" s="105">
        <f>ROUND(5/12*Front!AV105+4/12*'Side Pole'!U105+3/12*Rollover!I105,2)</f>
        <v>0.52</v>
      </c>
      <c r="P105" s="47">
        <f t="shared" ref="P105" si="13">IF(O105&lt;0.67,5,IF(O105&lt;1,4,IF(O105&lt;1.33,3,IF(O105&lt;2.67,2,1))))</f>
        <v>5</v>
      </c>
    </row>
    <row r="106" spans="1:16" ht="14.9" customHeight="1">
      <c r="A106" s="154">
        <v>44313</v>
      </c>
      <c r="B106" s="44" t="str">
        <f>Rollover!A106</f>
        <v>Toyota</v>
      </c>
      <c r="C106" s="44" t="str">
        <f>Rollover!B106</f>
        <v>Sienna Hybrid Van FWD</v>
      </c>
      <c r="D106" s="76">
        <f>Rollover!C106</f>
        <v>2021</v>
      </c>
      <c r="E106" s="22">
        <f>Front!AW106</f>
        <v>3</v>
      </c>
      <c r="F106" s="44">
        <f>Front!AX106</f>
        <v>4</v>
      </c>
      <c r="G106" s="47">
        <f>Front!AY106</f>
        <v>4</v>
      </c>
      <c r="H106" s="22">
        <f>'Side MDB'!AC106</f>
        <v>5</v>
      </c>
      <c r="I106" s="107">
        <f>'Side MDB'!AD106</f>
        <v>5</v>
      </c>
      <c r="J106" s="23">
        <f>'Side MDB'!AE106</f>
        <v>5</v>
      </c>
      <c r="K106" s="108">
        <f>'Side Pole'!P106</f>
        <v>5</v>
      </c>
      <c r="L106" s="108">
        <f>'Side Pole'!S106</f>
        <v>5</v>
      </c>
      <c r="M106" s="109">
        <f>'Side Pole'!V106</f>
        <v>5</v>
      </c>
      <c r="N106" s="104">
        <f>Rollover!J106</f>
        <v>4</v>
      </c>
      <c r="O106" s="105">
        <f>ROUND(5/12*Front!AV106+4/12*'Side Pole'!U106+3/12*Rollover!I106,2)</f>
        <v>0.65</v>
      </c>
      <c r="P106" s="47">
        <f t="shared" ref="P106" si="14">IF(O106&lt;0.67,5,IF(O106&lt;1,4,IF(O106&lt;1.33,3,IF(O106&lt;2.67,2,1))))</f>
        <v>5</v>
      </c>
    </row>
    <row r="107" spans="1:16" ht="14.9" customHeight="1">
      <c r="A107" s="154">
        <v>44313</v>
      </c>
      <c r="B107" s="44" t="str">
        <f>Rollover!A107</f>
        <v>Toyota</v>
      </c>
      <c r="C107" s="44" t="str">
        <f>Rollover!B107</f>
        <v>Sienna Hybrid Van AWD</v>
      </c>
      <c r="D107" s="76">
        <f>Rollover!C107</f>
        <v>2021</v>
      </c>
      <c r="E107" s="22">
        <f>Front!AW107</f>
        <v>3</v>
      </c>
      <c r="F107" s="44">
        <f>Front!AX107</f>
        <v>4</v>
      </c>
      <c r="G107" s="47">
        <f>Front!AY107</f>
        <v>4</v>
      </c>
      <c r="H107" s="22">
        <f>'Side MDB'!AC107</f>
        <v>5</v>
      </c>
      <c r="I107" s="107">
        <f>'Side MDB'!AD107</f>
        <v>5</v>
      </c>
      <c r="J107" s="23">
        <f>'Side MDB'!AE107</f>
        <v>5</v>
      </c>
      <c r="K107" s="108">
        <f>'Side Pole'!P107</f>
        <v>5</v>
      </c>
      <c r="L107" s="108">
        <f>'Side Pole'!S107</f>
        <v>5</v>
      </c>
      <c r="M107" s="109">
        <f>'Side Pole'!V107</f>
        <v>5</v>
      </c>
      <c r="N107" s="104">
        <f>Rollover!J107</f>
        <v>4</v>
      </c>
      <c r="O107" s="105">
        <f>ROUND(5/12*Front!AV107+4/12*'Side Pole'!U107+3/12*Rollover!I107,2)</f>
        <v>0.63</v>
      </c>
      <c r="P107" s="47">
        <f t="shared" si="2"/>
        <v>5</v>
      </c>
    </row>
    <row r="108" spans="1:16" ht="14.9" customHeight="1">
      <c r="A108" s="154">
        <v>44369</v>
      </c>
      <c r="B108" s="44" t="str">
        <f>Rollover!A108</f>
        <v>Volkswagen</v>
      </c>
      <c r="C108" s="44" t="str">
        <f>Rollover!B108</f>
        <v>Passat 4DR FWD</v>
      </c>
      <c r="D108" s="76">
        <f>Rollover!C108</f>
        <v>2021</v>
      </c>
      <c r="E108" s="22">
        <f>Front!AW108</f>
        <v>3</v>
      </c>
      <c r="F108" s="44">
        <f>Front!AX108</f>
        <v>3</v>
      </c>
      <c r="G108" s="47">
        <f>Front!AY108</f>
        <v>3</v>
      </c>
      <c r="H108" s="22">
        <f>'Side MDB'!AC108</f>
        <v>5</v>
      </c>
      <c r="I108" s="107">
        <f>'Side MDB'!AD108</f>
        <v>5</v>
      </c>
      <c r="J108" s="23">
        <f>'Side MDB'!AE108</f>
        <v>5</v>
      </c>
      <c r="K108" s="108">
        <f>'Side Pole'!P108</f>
        <v>5</v>
      </c>
      <c r="L108" s="108">
        <f>'Side Pole'!S108</f>
        <v>5</v>
      </c>
      <c r="M108" s="109">
        <f>'Side Pole'!V108</f>
        <v>5</v>
      </c>
      <c r="N108" s="104">
        <f>Rollover!J108</f>
        <v>4</v>
      </c>
      <c r="O108" s="105">
        <f>ROUND(5/12*Front!AV108+4/12*'Side Pole'!U108+3/12*Rollover!I108,2)</f>
        <v>0.73</v>
      </c>
      <c r="P108" s="47">
        <f t="shared" si="2"/>
        <v>4</v>
      </c>
    </row>
    <row r="109" spans="1:16" ht="14.9" customHeight="1">
      <c r="B109" s="110"/>
    </row>
    <row r="110" spans="1:16" ht="14.9" customHeight="1">
      <c r="B110" s="110"/>
    </row>
    <row r="111" spans="1:16" ht="14.9" customHeight="1">
      <c r="B111" s="110"/>
    </row>
    <row r="112" spans="1:16" ht="14.9" customHeight="1">
      <c r="B112" s="110"/>
      <c r="C112" s="110"/>
      <c r="D112" s="110"/>
    </row>
    <row r="113" spans="2:6" ht="14.9" customHeight="1">
      <c r="B113" s="110"/>
      <c r="C113" s="110"/>
      <c r="D113" s="110"/>
    </row>
    <row r="114" spans="2:6" ht="14.9" customHeight="1">
      <c r="B114" s="110"/>
      <c r="C114" s="110"/>
      <c r="D114" s="110"/>
    </row>
    <row r="115" spans="2:6" ht="14.9" customHeight="1">
      <c r="B115" s="110"/>
      <c r="C115" s="110"/>
      <c r="D115" s="110"/>
    </row>
    <row r="116" spans="2:6" ht="14.9" customHeight="1">
      <c r="B116" s="110"/>
      <c r="C116" s="110"/>
      <c r="D116" s="110"/>
    </row>
    <row r="117" spans="2:6" ht="14.9" customHeight="1">
      <c r="B117" s="110"/>
      <c r="C117" s="110"/>
      <c r="D117" s="110"/>
    </row>
    <row r="118" spans="2:6" ht="14.9" customHeight="1">
      <c r="B118" s="110"/>
      <c r="C118" s="110"/>
      <c r="D118" s="110"/>
    </row>
    <row r="121" spans="2:6" ht="14.9" customHeight="1">
      <c r="B121" s="114"/>
      <c r="C121" s="114"/>
      <c r="D121" s="114"/>
      <c r="E121" s="115"/>
      <c r="F121" s="110"/>
    </row>
    <row r="122" spans="2:6" ht="14.9" customHeight="1">
      <c r="B122" s="114"/>
      <c r="C122" s="114"/>
      <c r="D122" s="114"/>
      <c r="E122" s="115"/>
      <c r="F122" s="110"/>
    </row>
    <row r="123" spans="2:6" ht="14.9" customHeight="1">
      <c r="B123" s="114"/>
      <c r="C123" s="114"/>
      <c r="D123" s="114"/>
      <c r="E123" s="115"/>
      <c r="F123" s="110"/>
    </row>
    <row r="124" spans="2:6" ht="14.9" customHeight="1">
      <c r="B124" s="114"/>
      <c r="C124" s="114"/>
      <c r="D124" s="114"/>
      <c r="E124" s="115"/>
      <c r="F124" s="110"/>
    </row>
    <row r="125" spans="2:6" ht="14.9" customHeight="1">
      <c r="B125" s="114"/>
      <c r="C125" s="114"/>
      <c r="D125" s="114"/>
      <c r="E125" s="115"/>
      <c r="F125" s="110"/>
    </row>
    <row r="126" spans="2:6" ht="14.9" customHeight="1">
      <c r="B126" s="114"/>
      <c r="C126" s="114"/>
      <c r="D126" s="114"/>
      <c r="E126" s="115"/>
      <c r="F126" s="110"/>
    </row>
    <row r="127" spans="2:6" ht="14.9" customHeight="1">
      <c r="B127" s="114"/>
      <c r="C127" s="114"/>
      <c r="D127" s="114"/>
      <c r="E127" s="115"/>
      <c r="F127" s="110"/>
    </row>
    <row r="128" spans="2:6" ht="14.9" customHeight="1">
      <c r="B128" s="114"/>
      <c r="C128" s="114"/>
      <c r="D128" s="114"/>
      <c r="E128" s="115"/>
      <c r="F128" s="110"/>
    </row>
    <row r="129" spans="2:10" ht="14.9" customHeight="1">
      <c r="B129" s="114"/>
      <c r="C129" s="114"/>
      <c r="D129" s="114"/>
      <c r="E129" s="115"/>
      <c r="F129" s="110"/>
    </row>
    <row r="130" spans="2:10" ht="14.9" customHeight="1">
      <c r="B130" s="114"/>
      <c r="C130" s="114"/>
      <c r="D130" s="114"/>
      <c r="E130" s="115"/>
      <c r="F130" s="110"/>
    </row>
    <row r="131" spans="2:10" ht="14.9" customHeight="1">
      <c r="E131" s="115"/>
      <c r="F131" s="110"/>
    </row>
    <row r="132" spans="2:10" ht="14.9" customHeight="1">
      <c r="E132" s="115"/>
      <c r="F132" s="110"/>
    </row>
    <row r="133" spans="2:10" ht="14.9" customHeight="1">
      <c r="B133" s="114"/>
      <c r="C133" s="114"/>
      <c r="D133" s="114"/>
      <c r="E133" s="115"/>
      <c r="F133" s="110"/>
    </row>
    <row r="134" spans="2:10" ht="14.9" customHeight="1">
      <c r="B134" s="114"/>
      <c r="C134" s="114"/>
      <c r="D134" s="114"/>
      <c r="E134" s="115"/>
      <c r="F134" s="110"/>
    </row>
    <row r="135" spans="2:10" ht="14.9" customHeight="1">
      <c r="B135" s="114"/>
      <c r="C135" s="114"/>
      <c r="D135" s="114"/>
      <c r="E135" s="115"/>
      <c r="F135" s="110"/>
    </row>
    <row r="136" spans="2:10" ht="14.9" customHeight="1">
      <c r="B136" s="114"/>
      <c r="C136" s="114"/>
      <c r="D136" s="114"/>
      <c r="E136" s="115"/>
      <c r="F136" s="110"/>
      <c r="H136" s="116"/>
      <c r="I136" s="116"/>
      <c r="J136" s="116"/>
    </row>
    <row r="137" spans="2:10" ht="14.9" customHeight="1">
      <c r="B137" s="114"/>
      <c r="C137" s="114"/>
      <c r="D137" s="114"/>
      <c r="H137" s="116"/>
      <c r="I137" s="116"/>
      <c r="J137" s="116"/>
    </row>
    <row r="138" spans="2:10" ht="14.9" customHeight="1">
      <c r="B138" s="114"/>
      <c r="C138" s="114"/>
      <c r="D138" s="114"/>
      <c r="H138" s="116"/>
      <c r="I138" s="116"/>
      <c r="J138" s="116"/>
    </row>
    <row r="139" spans="2:10" ht="14.9" customHeight="1">
      <c r="B139" s="117"/>
      <c r="C139" s="117"/>
      <c r="D139" s="117"/>
      <c r="E139" s="118"/>
      <c r="H139" s="116"/>
      <c r="I139" s="116"/>
      <c r="J139" s="116"/>
    </row>
    <row r="140" spans="2:10" ht="14.9" customHeight="1">
      <c r="B140" s="110"/>
      <c r="C140" s="110"/>
      <c r="D140" s="110"/>
      <c r="H140" s="116"/>
      <c r="I140" s="116"/>
      <c r="J140" s="116"/>
    </row>
    <row r="141" spans="2:10" ht="14.9" customHeight="1">
      <c r="B141" s="114"/>
      <c r="C141" s="114"/>
      <c r="D141" s="114"/>
      <c r="H141" s="116"/>
      <c r="I141" s="116"/>
      <c r="J141" s="116"/>
    </row>
    <row r="142" spans="2:10" ht="14.9" customHeight="1">
      <c r="B142" s="114"/>
      <c r="C142" s="114"/>
      <c r="D142" s="114"/>
      <c r="H142" s="116"/>
      <c r="I142" s="116"/>
      <c r="J142" s="116"/>
    </row>
    <row r="143" spans="2:10" ht="14.9" customHeight="1">
      <c r="B143" s="114"/>
      <c r="C143" s="114"/>
      <c r="D143" s="114"/>
      <c r="H143" s="116"/>
      <c r="I143" s="116"/>
      <c r="J143" s="116"/>
    </row>
    <row r="144" spans="2:10" ht="14.9" customHeight="1">
      <c r="B144" s="114"/>
      <c r="C144" s="114"/>
      <c r="D144" s="114"/>
      <c r="H144" s="116"/>
      <c r="I144" s="116"/>
      <c r="J144" s="116"/>
    </row>
    <row r="145" spans="2:10" ht="14.9" customHeight="1">
      <c r="B145" s="110"/>
      <c r="C145" s="110"/>
      <c r="D145" s="110"/>
      <c r="H145" s="116"/>
      <c r="I145" s="116"/>
      <c r="J145" s="116"/>
    </row>
    <row r="146" spans="2:10" ht="14.9" customHeight="1">
      <c r="H146" s="116"/>
      <c r="I146" s="116"/>
      <c r="J146" s="116"/>
    </row>
    <row r="147" spans="2:10" ht="14.9" customHeight="1">
      <c r="H147" s="116"/>
      <c r="I147" s="116"/>
      <c r="J147" s="116"/>
    </row>
  </sheetData>
  <mergeCells count="7">
    <mergeCell ref="E1:G1"/>
    <mergeCell ref="H1:J1"/>
    <mergeCell ref="A1:A2"/>
    <mergeCell ref="N1:N2"/>
    <mergeCell ref="B1:B2"/>
    <mergeCell ref="C1:C2"/>
    <mergeCell ref="D1:D2"/>
  </mergeCells>
  <phoneticPr fontId="3" type="noConversion"/>
  <pageMargins left="0.25" right="0.2" top="0.25" bottom="0.25" header="0.3" footer="0.3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9</vt:i4>
      </vt:variant>
    </vt:vector>
  </HeadingPairs>
  <TitlesOfParts>
    <vt:vector size="14" baseType="lpstr">
      <vt:lpstr>Rollover</vt:lpstr>
      <vt:lpstr>Front</vt:lpstr>
      <vt:lpstr>Side MDB</vt:lpstr>
      <vt:lpstr>Side Pole</vt:lpstr>
      <vt:lpstr>Comb VSS+Overall Ratings</vt:lpstr>
      <vt:lpstr>'Comb VSS+Overall Ratings'!Print_Area</vt:lpstr>
      <vt:lpstr>Front!Print_Area</vt:lpstr>
      <vt:lpstr>'Side MDB'!Print_Area</vt:lpstr>
      <vt:lpstr>'Side Pole'!Print_Area</vt:lpstr>
      <vt:lpstr>'Comb VSS+Overall Ratings'!Print_Titles</vt:lpstr>
      <vt:lpstr>Front!Print_Titles</vt:lpstr>
      <vt:lpstr>Rollover!Print_Titles</vt:lpstr>
      <vt:lpstr>'Side MDB'!Print_Titles</vt:lpstr>
      <vt:lpstr>'Side Pole'!Print_Titles</vt:lpstr>
    </vt:vector>
  </TitlesOfParts>
  <Company>USDOT\NHTSA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Felicia McKoy</dc:creator>
  <cp:lastModifiedBy>Lopez, Vanesa CTR (NHTSA)</cp:lastModifiedBy>
  <cp:lastPrinted>2012-05-02T13:38:27Z</cp:lastPrinted>
  <dcterms:created xsi:type="dcterms:W3CDTF">2007-06-14T17:31:50Z</dcterms:created>
  <dcterms:modified xsi:type="dcterms:W3CDTF">2021-09-14T13:18:19Z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