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ulemaking\NCAPDATA\Web Database and media files\2021 web and docket data\"/>
    </mc:Choice>
  </mc:AlternateContent>
  <xr:revisionPtr revIDLastSave="0" documentId="13_ncr:1_{23855FF0-6083-48A4-A3CD-267806DD29E3}" xr6:coauthVersionLast="45" xr6:coauthVersionMax="45" xr10:uidLastSave="{00000000-0000-0000-0000-000000000000}"/>
  <bookViews>
    <workbookView xWindow="-108" yWindow="-108" windowWidth="23256" windowHeight="12576" tabRatio="516" activeTab="4" xr2:uid="{00000000-000D-0000-FFFF-FFFF00000000}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externalReferences>
    <externalReference r:id="rId6"/>
  </externalReferences>
  <definedNames>
    <definedName name="BodyType">'[1]Source Sheet'!$C$2:$C$14</definedName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31" l="1"/>
  <c r="D61" i="29" l="1"/>
  <c r="D61" i="22"/>
  <c r="F28" i="29" l="1"/>
  <c r="F28" i="22"/>
  <c r="F28" i="21"/>
  <c r="D81" i="31" l="1"/>
  <c r="C81" i="31"/>
  <c r="B81" i="31"/>
  <c r="M81" i="29"/>
  <c r="L81" i="29"/>
  <c r="F81" i="29"/>
  <c r="D81" i="29"/>
  <c r="C81" i="29"/>
  <c r="V81" i="22"/>
  <c r="U81" i="22"/>
  <c r="X81" i="22" s="1"/>
  <c r="AA81" i="22" s="1"/>
  <c r="AD81" i="22" s="1"/>
  <c r="I81" i="31" s="1"/>
  <c r="T81" i="22"/>
  <c r="S81" i="22"/>
  <c r="R81" i="22"/>
  <c r="Q81" i="22"/>
  <c r="F81" i="22"/>
  <c r="D81" i="22"/>
  <c r="C81" i="22"/>
  <c r="AO81" i="21"/>
  <c r="AN81" i="21"/>
  <c r="AL81" i="21"/>
  <c r="AM81" i="21" s="1"/>
  <c r="AJ81" i="21"/>
  <c r="AI81" i="21"/>
  <c r="AH81" i="21"/>
  <c r="AG81" i="21"/>
  <c r="AE81" i="21"/>
  <c r="AD81" i="21"/>
  <c r="AF81" i="21" s="1"/>
  <c r="AB81" i="21"/>
  <c r="AC81" i="21" s="1"/>
  <c r="Z81" i="21"/>
  <c r="Y81" i="21"/>
  <c r="X81" i="21"/>
  <c r="W81" i="21"/>
  <c r="F81" i="21"/>
  <c r="D81" i="21"/>
  <c r="C81" i="21"/>
  <c r="G81" i="24"/>
  <c r="H81" i="24" s="1"/>
  <c r="I81" i="24" s="1"/>
  <c r="J81" i="24" s="1"/>
  <c r="N81" i="31" s="1"/>
  <c r="AA81" i="21" l="1"/>
  <c r="AQ81" i="21" s="1"/>
  <c r="AT81" i="21" s="1"/>
  <c r="AW81" i="21" s="1"/>
  <c r="E81" i="31" s="1"/>
  <c r="N81" i="29"/>
  <c r="O81" i="29" s="1"/>
  <c r="P81" i="29" s="1"/>
  <c r="K81" i="31" s="1"/>
  <c r="AK81" i="21"/>
  <c r="W81" i="22"/>
  <c r="Y81" i="22" s="1"/>
  <c r="AB81" i="22" s="1"/>
  <c r="AE81" i="22" s="1"/>
  <c r="J81" i="31" s="1"/>
  <c r="AP81" i="21"/>
  <c r="D48" i="31"/>
  <c r="C48" i="31"/>
  <c r="B48" i="31"/>
  <c r="M48" i="29"/>
  <c r="L48" i="29"/>
  <c r="F48" i="29"/>
  <c r="D48" i="29"/>
  <c r="C48" i="29"/>
  <c r="V48" i="22"/>
  <c r="U48" i="22"/>
  <c r="X48" i="22" s="1"/>
  <c r="AA48" i="22" s="1"/>
  <c r="AD48" i="22" s="1"/>
  <c r="I48" i="31" s="1"/>
  <c r="T48" i="22"/>
  <c r="S48" i="22"/>
  <c r="R48" i="22"/>
  <c r="Q48" i="22"/>
  <c r="F48" i="22"/>
  <c r="D48" i="22"/>
  <c r="C48" i="22"/>
  <c r="AO48" i="21"/>
  <c r="AN48" i="21"/>
  <c r="AL48" i="21"/>
  <c r="AM48" i="21" s="1"/>
  <c r="AJ48" i="21"/>
  <c r="AI48" i="21"/>
  <c r="AH48" i="21"/>
  <c r="AG48" i="21"/>
  <c r="AE48" i="21"/>
  <c r="AD48" i="21"/>
  <c r="AF48" i="21" s="1"/>
  <c r="AB48" i="21"/>
  <c r="AC48" i="21" s="1"/>
  <c r="Z48" i="21"/>
  <c r="Y48" i="21"/>
  <c r="X48" i="21"/>
  <c r="W48" i="21"/>
  <c r="F48" i="21"/>
  <c r="D48" i="21"/>
  <c r="C48" i="21"/>
  <c r="G48" i="24"/>
  <c r="H48" i="24" s="1"/>
  <c r="I48" i="24" s="1"/>
  <c r="J48" i="24" s="1"/>
  <c r="N48" i="31" s="1"/>
  <c r="AR81" i="21" l="1"/>
  <c r="AU81" i="21" s="1"/>
  <c r="AX81" i="21" s="1"/>
  <c r="F81" i="31" s="1"/>
  <c r="Z81" i="22"/>
  <c r="AC81" i="22" s="1"/>
  <c r="H81" i="31" s="1"/>
  <c r="Q81" i="29"/>
  <c r="R81" i="29" s="1"/>
  <c r="S81" i="29" s="1"/>
  <c r="L81" i="31" s="1"/>
  <c r="T81" i="29"/>
  <c r="U81" i="29" s="1"/>
  <c r="V81" i="29" s="1"/>
  <c r="M81" i="31" s="1"/>
  <c r="N48" i="29"/>
  <c r="O48" i="29" s="1"/>
  <c r="P48" i="29" s="1"/>
  <c r="K48" i="31" s="1"/>
  <c r="AA48" i="21"/>
  <c r="AQ48" i="21" s="1"/>
  <c r="AT48" i="21" s="1"/>
  <c r="AW48" i="21" s="1"/>
  <c r="E48" i="31" s="1"/>
  <c r="W48" i="22"/>
  <c r="Y48" i="22" s="1"/>
  <c r="AB48" i="22" s="1"/>
  <c r="AE48" i="22" s="1"/>
  <c r="J48" i="31" s="1"/>
  <c r="AK48" i="21"/>
  <c r="AP48" i="21"/>
  <c r="AS81" i="21" l="1"/>
  <c r="AV81" i="21" s="1"/>
  <c r="AY81" i="21" s="1"/>
  <c r="G81" i="31" s="1"/>
  <c r="O81" i="31"/>
  <c r="P81" i="31" s="1"/>
  <c r="AR48" i="21"/>
  <c r="AU48" i="21" s="1"/>
  <c r="AX48" i="21" s="1"/>
  <c r="F48" i="31" s="1"/>
  <c r="T48" i="29"/>
  <c r="U48" i="29" s="1"/>
  <c r="V48" i="29" s="1"/>
  <c r="M48" i="31" s="1"/>
  <c r="Q48" i="29"/>
  <c r="R48" i="29" s="1"/>
  <c r="S48" i="29" s="1"/>
  <c r="L48" i="31" s="1"/>
  <c r="Z48" i="22"/>
  <c r="AC48" i="22" s="1"/>
  <c r="H48" i="31" s="1"/>
  <c r="D88" i="31"/>
  <c r="C88" i="31"/>
  <c r="B88" i="31"/>
  <c r="M88" i="29"/>
  <c r="L88" i="29"/>
  <c r="F88" i="29"/>
  <c r="D88" i="29"/>
  <c r="C88" i="29"/>
  <c r="V88" i="22"/>
  <c r="U88" i="22"/>
  <c r="T88" i="22"/>
  <c r="S88" i="22"/>
  <c r="R88" i="22"/>
  <c r="Q88" i="22"/>
  <c r="F88" i="22"/>
  <c r="D88" i="22"/>
  <c r="C88" i="22"/>
  <c r="AO88" i="21"/>
  <c r="AN88" i="21"/>
  <c r="AL88" i="21"/>
  <c r="AM88" i="21" s="1"/>
  <c r="AJ88" i="21"/>
  <c r="AI88" i="21"/>
  <c r="AH88" i="21"/>
  <c r="AG88" i="21"/>
  <c r="AE88" i="21"/>
  <c r="AD88" i="21"/>
  <c r="AB88" i="21"/>
  <c r="AC88" i="21" s="1"/>
  <c r="Z88" i="21"/>
  <c r="Y88" i="21"/>
  <c r="X88" i="21"/>
  <c r="W88" i="21"/>
  <c r="F88" i="21"/>
  <c r="D88" i="21"/>
  <c r="C88" i="21"/>
  <c r="G88" i="24"/>
  <c r="H88" i="24" s="1"/>
  <c r="I88" i="24" s="1"/>
  <c r="J88" i="24" s="1"/>
  <c r="N88" i="31" s="1"/>
  <c r="D73" i="31"/>
  <c r="C73" i="31"/>
  <c r="B73" i="31"/>
  <c r="D72" i="31"/>
  <c r="C72" i="31"/>
  <c r="B72" i="31"/>
  <c r="M73" i="29"/>
  <c r="L73" i="29"/>
  <c r="N73" i="29" s="1"/>
  <c r="F73" i="29"/>
  <c r="D73" i="29"/>
  <c r="C73" i="29"/>
  <c r="M72" i="29"/>
  <c r="L72" i="29"/>
  <c r="F72" i="29"/>
  <c r="D72" i="29"/>
  <c r="C72" i="29"/>
  <c r="V73" i="22"/>
  <c r="U73" i="22"/>
  <c r="T73" i="22"/>
  <c r="S73" i="22"/>
  <c r="R73" i="22"/>
  <c r="Q73" i="22"/>
  <c r="F73" i="22"/>
  <c r="D73" i="22"/>
  <c r="C73" i="22"/>
  <c r="V72" i="22"/>
  <c r="U72" i="22"/>
  <c r="T72" i="22"/>
  <c r="S72" i="22"/>
  <c r="R72" i="22"/>
  <c r="Q72" i="22"/>
  <c r="F72" i="22"/>
  <c r="D72" i="22"/>
  <c r="C72" i="22"/>
  <c r="AO73" i="21"/>
  <c r="AN73" i="21"/>
  <c r="AP73" i="21" s="1"/>
  <c r="AL73" i="21"/>
  <c r="AM73" i="21" s="1"/>
  <c r="AJ73" i="21"/>
  <c r="AI73" i="21"/>
  <c r="AH73" i="21"/>
  <c r="AG73" i="21"/>
  <c r="AE73" i="21"/>
  <c r="AD73" i="21"/>
  <c r="AB73" i="21"/>
  <c r="AC73" i="21" s="1"/>
  <c r="Z73" i="21"/>
  <c r="Y73" i="21"/>
  <c r="X73" i="21"/>
  <c r="W73" i="21"/>
  <c r="F73" i="21"/>
  <c r="D73" i="21"/>
  <c r="C73" i="21"/>
  <c r="AO72" i="21"/>
  <c r="AN72" i="21"/>
  <c r="AL72" i="21"/>
  <c r="AM72" i="21" s="1"/>
  <c r="AJ72" i="21"/>
  <c r="AI72" i="21"/>
  <c r="AH72" i="21"/>
  <c r="AG72" i="21"/>
  <c r="AE72" i="21"/>
  <c r="AD72" i="21"/>
  <c r="AF72" i="21" s="1"/>
  <c r="AB72" i="21"/>
  <c r="AC72" i="21" s="1"/>
  <c r="Z72" i="21"/>
  <c r="Y72" i="21"/>
  <c r="X72" i="21"/>
  <c r="W72" i="21"/>
  <c r="F72" i="21"/>
  <c r="D72" i="21"/>
  <c r="C72" i="21"/>
  <c r="G73" i="24"/>
  <c r="H73" i="24" s="1"/>
  <c r="I73" i="24" s="1"/>
  <c r="J73" i="24" s="1"/>
  <c r="N73" i="31" s="1"/>
  <c r="G72" i="24"/>
  <c r="H72" i="24" s="1"/>
  <c r="I72" i="24" s="1"/>
  <c r="J72" i="24" s="1"/>
  <c r="N72" i="31" s="1"/>
  <c r="X73" i="22" l="1"/>
  <c r="AA73" i="22" s="1"/>
  <c r="AD73" i="22" s="1"/>
  <c r="I73" i="31" s="1"/>
  <c r="AP88" i="21"/>
  <c r="AS48" i="21"/>
  <c r="AV48" i="21" s="1"/>
  <c r="AY48" i="21" s="1"/>
  <c r="G48" i="31" s="1"/>
  <c r="AA72" i="21"/>
  <c r="AA73" i="21"/>
  <c r="AF73" i="21"/>
  <c r="X72" i="22"/>
  <c r="AA72" i="22" s="1"/>
  <c r="AD72" i="22" s="1"/>
  <c r="I72" i="31" s="1"/>
  <c r="W88" i="22"/>
  <c r="Z88" i="22" s="1"/>
  <c r="AC88" i="22" s="1"/>
  <c r="H88" i="31" s="1"/>
  <c r="AK72" i="21"/>
  <c r="W73" i="22"/>
  <c r="Z73" i="22" s="1"/>
  <c r="AC73" i="22" s="1"/>
  <c r="H73" i="31" s="1"/>
  <c r="AP72" i="21"/>
  <c r="AK73" i="21"/>
  <c r="AR73" i="21" s="1"/>
  <c r="AU73" i="21" s="1"/>
  <c r="AX73" i="21" s="1"/>
  <c r="F73" i="31" s="1"/>
  <c r="X88" i="22"/>
  <c r="AA88" i="22" s="1"/>
  <c r="AD88" i="22" s="1"/>
  <c r="I88" i="31" s="1"/>
  <c r="AA88" i="21"/>
  <c r="AK88" i="21"/>
  <c r="AR88" i="21" s="1"/>
  <c r="AU88" i="21" s="1"/>
  <c r="AX88" i="21" s="1"/>
  <c r="F88" i="31" s="1"/>
  <c r="AF88" i="21"/>
  <c r="N88" i="29"/>
  <c r="O88" i="29" s="1"/>
  <c r="P88" i="29" s="1"/>
  <c r="K88" i="31" s="1"/>
  <c r="W72" i="22"/>
  <c r="Z72" i="22" s="1"/>
  <c r="AC72" i="22" s="1"/>
  <c r="H72" i="31" s="1"/>
  <c r="N72" i="29"/>
  <c r="O72" i="29" s="1"/>
  <c r="P72" i="29" s="1"/>
  <c r="K72" i="31" s="1"/>
  <c r="O73" i="29"/>
  <c r="P73" i="29" s="1"/>
  <c r="K73" i="31" s="1"/>
  <c r="AQ72" i="21"/>
  <c r="AT72" i="21" s="1"/>
  <c r="AW72" i="21" s="1"/>
  <c r="E72" i="31" s="1"/>
  <c r="Q73" i="29" l="1"/>
  <c r="R73" i="29" s="1"/>
  <c r="S73" i="29" s="1"/>
  <c r="L73" i="31" s="1"/>
  <c r="AR72" i="21"/>
  <c r="AS72" i="21" s="1"/>
  <c r="AV72" i="21" s="1"/>
  <c r="AY72" i="21" s="1"/>
  <c r="G72" i="31" s="1"/>
  <c r="O48" i="31"/>
  <c r="P48" i="31" s="1"/>
  <c r="Y73" i="22"/>
  <c r="AB73" i="22" s="1"/>
  <c r="AE73" i="22" s="1"/>
  <c r="J73" i="31" s="1"/>
  <c r="AQ73" i="21"/>
  <c r="AT73" i="21" s="1"/>
  <c r="AW73" i="21" s="1"/>
  <c r="E73" i="31" s="1"/>
  <c r="Y72" i="22"/>
  <c r="AB72" i="22" s="1"/>
  <c r="AE72" i="22" s="1"/>
  <c r="J72" i="31" s="1"/>
  <c r="T73" i="29"/>
  <c r="U73" i="29" s="1"/>
  <c r="V73" i="29" s="1"/>
  <c r="M73" i="31" s="1"/>
  <c r="Q72" i="29"/>
  <c r="R72" i="29" s="1"/>
  <c r="S72" i="29" s="1"/>
  <c r="L72" i="31" s="1"/>
  <c r="AQ88" i="21"/>
  <c r="AS88" i="21" s="1"/>
  <c r="AV88" i="21" s="1"/>
  <c r="AY88" i="21" s="1"/>
  <c r="G88" i="31" s="1"/>
  <c r="T72" i="29"/>
  <c r="U72" i="29" s="1"/>
  <c r="V72" i="29" s="1"/>
  <c r="M72" i="31" s="1"/>
  <c r="Y88" i="22"/>
  <c r="AB88" i="22" s="1"/>
  <c r="AE88" i="22" s="1"/>
  <c r="J88" i="31" s="1"/>
  <c r="T88" i="29"/>
  <c r="U88" i="29" s="1"/>
  <c r="V88" i="29" s="1"/>
  <c r="M88" i="31" s="1"/>
  <c r="Q88" i="29"/>
  <c r="R88" i="29" s="1"/>
  <c r="S88" i="29" s="1"/>
  <c r="L88" i="31" s="1"/>
  <c r="D50" i="31"/>
  <c r="C50" i="31"/>
  <c r="B50" i="31"/>
  <c r="D49" i="31"/>
  <c r="C49" i="31"/>
  <c r="B49" i="31"/>
  <c r="D47" i="31"/>
  <c r="C47" i="31"/>
  <c r="B47" i="31"/>
  <c r="B51" i="31"/>
  <c r="C51" i="31"/>
  <c r="D51" i="31"/>
  <c r="B52" i="31"/>
  <c r="C52" i="31"/>
  <c r="D52" i="31"/>
  <c r="B53" i="31"/>
  <c r="C53" i="31"/>
  <c r="D53" i="31"/>
  <c r="B54" i="31"/>
  <c r="C54" i="31"/>
  <c r="D54" i="31"/>
  <c r="M50" i="29"/>
  <c r="L50" i="29"/>
  <c r="F50" i="29"/>
  <c r="D50" i="29"/>
  <c r="C50" i="29"/>
  <c r="M49" i="29"/>
  <c r="L49" i="29"/>
  <c r="F49" i="29"/>
  <c r="D49" i="29"/>
  <c r="C49" i="29"/>
  <c r="M47" i="29"/>
  <c r="L47" i="29"/>
  <c r="F47" i="29"/>
  <c r="D47" i="29"/>
  <c r="C47" i="29"/>
  <c r="V50" i="22"/>
  <c r="U50" i="22"/>
  <c r="T50" i="22"/>
  <c r="S50" i="22"/>
  <c r="R50" i="22"/>
  <c r="Q50" i="22"/>
  <c r="F50" i="22"/>
  <c r="D50" i="22"/>
  <c r="C50" i="22"/>
  <c r="V49" i="22"/>
  <c r="U49" i="22"/>
  <c r="T49" i="22"/>
  <c r="S49" i="22"/>
  <c r="R49" i="22"/>
  <c r="Q49" i="22"/>
  <c r="F49" i="22"/>
  <c r="D49" i="22"/>
  <c r="C49" i="22"/>
  <c r="V47" i="22"/>
  <c r="U47" i="22"/>
  <c r="T47" i="22"/>
  <c r="S47" i="22"/>
  <c r="R47" i="22"/>
  <c r="Q47" i="22"/>
  <c r="F47" i="22"/>
  <c r="D47" i="22"/>
  <c r="C47" i="22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D50" i="21"/>
  <c r="C50" i="21"/>
  <c r="AO49" i="21"/>
  <c r="AN49" i="2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F49" i="21"/>
  <c r="D49" i="21"/>
  <c r="C49" i="21"/>
  <c r="AO47" i="21"/>
  <c r="AN47" i="21"/>
  <c r="AL47" i="21"/>
  <c r="AM47" i="21" s="1"/>
  <c r="AJ47" i="21"/>
  <c r="AI47" i="21"/>
  <c r="AH47" i="21"/>
  <c r="AG47" i="21"/>
  <c r="AE47" i="21"/>
  <c r="AD47" i="21"/>
  <c r="AB47" i="21"/>
  <c r="AC47" i="21" s="1"/>
  <c r="Z47" i="21"/>
  <c r="Y47" i="21"/>
  <c r="X47" i="21"/>
  <c r="W47" i="21"/>
  <c r="F47" i="21"/>
  <c r="D47" i="21"/>
  <c r="C47" i="21"/>
  <c r="G50" i="24"/>
  <c r="H50" i="24" s="1"/>
  <c r="I50" i="24" s="1"/>
  <c r="J50" i="24" s="1"/>
  <c r="N50" i="31" s="1"/>
  <c r="G49" i="24"/>
  <c r="H49" i="24" s="1"/>
  <c r="I49" i="24" s="1"/>
  <c r="J49" i="24" s="1"/>
  <c r="N49" i="31" s="1"/>
  <c r="G47" i="24"/>
  <c r="H47" i="24" s="1"/>
  <c r="I47" i="24" s="1"/>
  <c r="J47" i="24" s="1"/>
  <c r="N47" i="31" s="1"/>
  <c r="AU72" i="21" l="1"/>
  <c r="AX72" i="21" s="1"/>
  <c r="F72" i="31" s="1"/>
  <c r="AT88" i="21"/>
  <c r="AW88" i="21" s="1"/>
  <c r="E88" i="31" s="1"/>
  <c r="X50" i="22"/>
  <c r="AA50" i="22" s="1"/>
  <c r="AD50" i="22" s="1"/>
  <c r="I50" i="31" s="1"/>
  <c r="AF49" i="21"/>
  <c r="AP47" i="21"/>
  <c r="N50" i="29"/>
  <c r="O50" i="29" s="1"/>
  <c r="P50" i="29" s="1"/>
  <c r="K50" i="31" s="1"/>
  <c r="AK49" i="21"/>
  <c r="AA50" i="21"/>
  <c r="AS73" i="21"/>
  <c r="AV73" i="21" s="1"/>
  <c r="X49" i="22"/>
  <c r="AA49" i="22" s="1"/>
  <c r="AD49" i="22" s="1"/>
  <c r="I49" i="31" s="1"/>
  <c r="AK47" i="21"/>
  <c r="AP50" i="21"/>
  <c r="O72" i="31"/>
  <c r="P72" i="31" s="1"/>
  <c r="O88" i="31"/>
  <c r="P88" i="31" s="1"/>
  <c r="W49" i="22"/>
  <c r="Z49" i="22" s="1"/>
  <c r="AC49" i="22" s="1"/>
  <c r="H49" i="31" s="1"/>
  <c r="W50" i="22"/>
  <c r="Z50" i="22" s="1"/>
  <c r="AC50" i="22" s="1"/>
  <c r="H50" i="31" s="1"/>
  <c r="X47" i="22"/>
  <c r="AA47" i="22" s="1"/>
  <c r="AD47" i="22" s="1"/>
  <c r="I47" i="31" s="1"/>
  <c r="AA47" i="21"/>
  <c r="AF50" i="21"/>
  <c r="N49" i="29"/>
  <c r="AA49" i="21"/>
  <c r="AK50" i="21"/>
  <c r="N47" i="29"/>
  <c r="W47" i="22"/>
  <c r="Z47" i="22" s="1"/>
  <c r="AC47" i="22" s="1"/>
  <c r="H47" i="31" s="1"/>
  <c r="AF47" i="21"/>
  <c r="AP49" i="21"/>
  <c r="F43" i="21"/>
  <c r="F42" i="21"/>
  <c r="AR47" i="21" l="1"/>
  <c r="AU47" i="21" s="1"/>
  <c r="AX47" i="21" s="1"/>
  <c r="F47" i="31" s="1"/>
  <c r="AQ47" i="21"/>
  <c r="AT47" i="21" s="1"/>
  <c r="AW47" i="21" s="1"/>
  <c r="E47" i="31" s="1"/>
  <c r="AQ49" i="21"/>
  <c r="AT49" i="21" s="1"/>
  <c r="AW49" i="21" s="1"/>
  <c r="E49" i="31" s="1"/>
  <c r="Q49" i="29"/>
  <c r="R49" i="29" s="1"/>
  <c r="S49" i="29" s="1"/>
  <c r="L49" i="31" s="1"/>
  <c r="AQ50" i="21"/>
  <c r="AT50" i="21" s="1"/>
  <c r="AW50" i="21" s="1"/>
  <c r="E50" i="31" s="1"/>
  <c r="T50" i="29"/>
  <c r="U50" i="29" s="1"/>
  <c r="V50" i="29" s="1"/>
  <c r="M50" i="31" s="1"/>
  <c r="AR49" i="21"/>
  <c r="AU49" i="21" s="1"/>
  <c r="AX49" i="21" s="1"/>
  <c r="F49" i="31" s="1"/>
  <c r="Y50" i="22"/>
  <c r="AB50" i="22" s="1"/>
  <c r="AE50" i="22" s="1"/>
  <c r="J50" i="31" s="1"/>
  <c r="AY73" i="21"/>
  <c r="G73" i="31" s="1"/>
  <c r="O73" i="31"/>
  <c r="P73" i="31" s="1"/>
  <c r="Q50" i="29"/>
  <c r="R50" i="29" s="1"/>
  <c r="S50" i="29" s="1"/>
  <c r="L50" i="31" s="1"/>
  <c r="Y49" i="22"/>
  <c r="AB49" i="22" s="1"/>
  <c r="AE49" i="22" s="1"/>
  <c r="J49" i="31" s="1"/>
  <c r="AR50" i="21"/>
  <c r="AU50" i="21" s="1"/>
  <c r="AX50" i="21" s="1"/>
  <c r="F50" i="31" s="1"/>
  <c r="Y47" i="22"/>
  <c r="AB47" i="22" s="1"/>
  <c r="AE47" i="22" s="1"/>
  <c r="J47" i="31" s="1"/>
  <c r="Q47" i="29"/>
  <c r="R47" i="29" s="1"/>
  <c r="S47" i="29" s="1"/>
  <c r="L47" i="31" s="1"/>
  <c r="O49" i="29"/>
  <c r="P49" i="29" s="1"/>
  <c r="K49" i="31" s="1"/>
  <c r="T49" i="29"/>
  <c r="U49" i="29" s="1"/>
  <c r="V49" i="29" s="1"/>
  <c r="M49" i="31" s="1"/>
  <c r="T47" i="29"/>
  <c r="U47" i="29" s="1"/>
  <c r="V47" i="29" s="1"/>
  <c r="M47" i="31" s="1"/>
  <c r="O47" i="29"/>
  <c r="P47" i="29" s="1"/>
  <c r="K47" i="31" s="1"/>
  <c r="C237" i="29"/>
  <c r="D237" i="29"/>
  <c r="F237" i="29"/>
  <c r="L237" i="29"/>
  <c r="M237" i="29"/>
  <c r="C238" i="29"/>
  <c r="D238" i="29"/>
  <c r="F238" i="29"/>
  <c r="L238" i="29"/>
  <c r="M238" i="29"/>
  <c r="C239" i="29"/>
  <c r="D239" i="29"/>
  <c r="F239" i="29"/>
  <c r="L239" i="29"/>
  <c r="M239" i="29"/>
  <c r="C240" i="29"/>
  <c r="D240" i="29"/>
  <c r="F240" i="29"/>
  <c r="L240" i="29"/>
  <c r="M240" i="29"/>
  <c r="AS49" i="21" l="1"/>
  <c r="AV49" i="21" s="1"/>
  <c r="AY49" i="21" s="1"/>
  <c r="G49" i="31" s="1"/>
  <c r="AS47" i="21"/>
  <c r="AV47" i="21" s="1"/>
  <c r="AY47" i="21" s="1"/>
  <c r="G47" i="31" s="1"/>
  <c r="AS50" i="21"/>
  <c r="AV50" i="21" s="1"/>
  <c r="AY50" i="21"/>
  <c r="G50" i="31" s="1"/>
  <c r="O50" i="31"/>
  <c r="P50" i="31" s="1"/>
  <c r="N237" i="29"/>
  <c r="O237" i="29" s="1"/>
  <c r="P237" i="29" s="1"/>
  <c r="N238" i="29"/>
  <c r="O238" i="29" s="1"/>
  <c r="P238" i="29" s="1"/>
  <c r="N240" i="29"/>
  <c r="O240" i="29" s="1"/>
  <c r="P240" i="29" s="1"/>
  <c r="N239" i="29"/>
  <c r="O239" i="29" s="1"/>
  <c r="P239" i="29" s="1"/>
  <c r="D63" i="31"/>
  <c r="C63" i="31"/>
  <c r="B63" i="31"/>
  <c r="D62" i="31"/>
  <c r="C62" i="31"/>
  <c r="B62" i="31"/>
  <c r="D61" i="31"/>
  <c r="C61" i="31"/>
  <c r="B61" i="31"/>
  <c r="D60" i="31"/>
  <c r="C60" i="31"/>
  <c r="B60" i="31"/>
  <c r="M63" i="29"/>
  <c r="L63" i="29"/>
  <c r="F63" i="29"/>
  <c r="D63" i="29"/>
  <c r="C63" i="29"/>
  <c r="M62" i="29"/>
  <c r="L62" i="29"/>
  <c r="F62" i="29"/>
  <c r="D62" i="29"/>
  <c r="C62" i="29"/>
  <c r="M61" i="29"/>
  <c r="L61" i="29"/>
  <c r="F61" i="29"/>
  <c r="C61" i="29"/>
  <c r="M60" i="29"/>
  <c r="L60" i="29"/>
  <c r="F60" i="29"/>
  <c r="D60" i="29"/>
  <c r="C60" i="29"/>
  <c r="V63" i="22"/>
  <c r="U63" i="22"/>
  <c r="T63" i="22"/>
  <c r="S63" i="22"/>
  <c r="R63" i="22"/>
  <c r="Q63" i="22"/>
  <c r="F63" i="22"/>
  <c r="D63" i="22"/>
  <c r="C63" i="22"/>
  <c r="V62" i="22"/>
  <c r="U62" i="22"/>
  <c r="T62" i="22"/>
  <c r="S62" i="22"/>
  <c r="R62" i="22"/>
  <c r="Q62" i="22"/>
  <c r="F62" i="22"/>
  <c r="D62" i="22"/>
  <c r="C62" i="22"/>
  <c r="V61" i="22"/>
  <c r="U61" i="22"/>
  <c r="T61" i="22"/>
  <c r="S61" i="22"/>
  <c r="R61" i="22"/>
  <c r="Q61" i="22"/>
  <c r="F61" i="22"/>
  <c r="C61" i="22"/>
  <c r="V60" i="22"/>
  <c r="U60" i="22"/>
  <c r="T60" i="22"/>
  <c r="S60" i="22"/>
  <c r="R60" i="22"/>
  <c r="Q60" i="22"/>
  <c r="F60" i="22"/>
  <c r="D60" i="22"/>
  <c r="C60" i="22"/>
  <c r="AO63" i="21"/>
  <c r="AN63" i="21"/>
  <c r="AL63" i="21"/>
  <c r="AM63" i="21" s="1"/>
  <c r="AJ63" i="21"/>
  <c r="AI63" i="21"/>
  <c r="AH63" i="21"/>
  <c r="AG63" i="21"/>
  <c r="AE63" i="21"/>
  <c r="AD63" i="21"/>
  <c r="AB63" i="21"/>
  <c r="AC63" i="21" s="1"/>
  <c r="Z63" i="21"/>
  <c r="Y63" i="21"/>
  <c r="X63" i="21"/>
  <c r="W63" i="21"/>
  <c r="F63" i="21"/>
  <c r="D63" i="21"/>
  <c r="C63" i="21"/>
  <c r="AO62" i="21"/>
  <c r="AN62" i="21"/>
  <c r="AL62" i="21"/>
  <c r="AM62" i="21" s="1"/>
  <c r="AJ62" i="21"/>
  <c r="AI62" i="21"/>
  <c r="AH62" i="21"/>
  <c r="AG62" i="21"/>
  <c r="AE62" i="21"/>
  <c r="AD62" i="21"/>
  <c r="AB62" i="21"/>
  <c r="AC62" i="21" s="1"/>
  <c r="Z62" i="21"/>
  <c r="Y62" i="21"/>
  <c r="X62" i="21"/>
  <c r="W62" i="21"/>
  <c r="F62" i="21"/>
  <c r="D62" i="21"/>
  <c r="C62" i="21"/>
  <c r="AO61" i="21"/>
  <c r="AN61" i="21"/>
  <c r="AL61" i="21"/>
  <c r="AM61" i="21" s="1"/>
  <c r="AJ61" i="21"/>
  <c r="AI61" i="21"/>
  <c r="AH61" i="21"/>
  <c r="AG61" i="21"/>
  <c r="AE61" i="21"/>
  <c r="AD61" i="21"/>
  <c r="AB61" i="21"/>
  <c r="AC61" i="21" s="1"/>
  <c r="Z61" i="21"/>
  <c r="Y61" i="21"/>
  <c r="X61" i="21"/>
  <c r="W61" i="21"/>
  <c r="F61" i="21"/>
  <c r="D61" i="21"/>
  <c r="C61" i="21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D60" i="21"/>
  <c r="C60" i="21"/>
  <c r="G63" i="24"/>
  <c r="H63" i="24" s="1"/>
  <c r="I63" i="24" s="1"/>
  <c r="J63" i="24" s="1"/>
  <c r="N63" i="31" s="1"/>
  <c r="G62" i="24"/>
  <c r="H62" i="24" s="1"/>
  <c r="I62" i="24" s="1"/>
  <c r="J62" i="24" s="1"/>
  <c r="N62" i="31" s="1"/>
  <c r="G61" i="24"/>
  <c r="H61" i="24" s="1"/>
  <c r="I61" i="24" s="1"/>
  <c r="J61" i="24" s="1"/>
  <c r="N61" i="31" s="1"/>
  <c r="G60" i="24"/>
  <c r="H60" i="24" s="1"/>
  <c r="I60" i="24" s="1"/>
  <c r="J60" i="24" s="1"/>
  <c r="N60" i="31" s="1"/>
  <c r="O49" i="31" l="1"/>
  <c r="P49" i="31" s="1"/>
  <c r="O47" i="31"/>
  <c r="P47" i="31" s="1"/>
  <c r="X61" i="22"/>
  <c r="AA61" i="22" s="1"/>
  <c r="AD61" i="22" s="1"/>
  <c r="I61" i="31" s="1"/>
  <c r="X63" i="22"/>
  <c r="AA63" i="22" s="1"/>
  <c r="AD63" i="22" s="1"/>
  <c r="I63" i="31" s="1"/>
  <c r="X62" i="22"/>
  <c r="AA62" i="22" s="1"/>
  <c r="AD62" i="22" s="1"/>
  <c r="I62" i="31" s="1"/>
  <c r="AF63" i="21"/>
  <c r="N60" i="29"/>
  <c r="O60" i="29" s="1"/>
  <c r="P60" i="29" s="1"/>
  <c r="K60" i="31" s="1"/>
  <c r="AA62" i="21"/>
  <c r="AP60" i="21"/>
  <c r="AA63" i="21"/>
  <c r="AK61" i="21"/>
  <c r="N62" i="29"/>
  <c r="O62" i="29" s="1"/>
  <c r="P62" i="29" s="1"/>
  <c r="K62" i="31" s="1"/>
  <c r="W60" i="22"/>
  <c r="Z60" i="22" s="1"/>
  <c r="AC60" i="22" s="1"/>
  <c r="H60" i="31" s="1"/>
  <c r="W61" i="22"/>
  <c r="N61" i="29"/>
  <c r="O61" i="29" s="1"/>
  <c r="P61" i="29" s="1"/>
  <c r="K61" i="31" s="1"/>
  <c r="AF62" i="21"/>
  <c r="AQ62" i="21" s="1"/>
  <c r="AT62" i="21" s="1"/>
  <c r="AW62" i="21" s="1"/>
  <c r="E62" i="31" s="1"/>
  <c r="AP63" i="21"/>
  <c r="W63" i="22"/>
  <c r="Z63" i="22" s="1"/>
  <c r="AC63" i="22" s="1"/>
  <c r="H63" i="31" s="1"/>
  <c r="N63" i="29"/>
  <c r="X60" i="22"/>
  <c r="AA60" i="22" s="1"/>
  <c r="AD60" i="22" s="1"/>
  <c r="I60" i="31" s="1"/>
  <c r="W62" i="22"/>
  <c r="Y62" i="22" s="1"/>
  <c r="AB62" i="22" s="1"/>
  <c r="AE62" i="22" s="1"/>
  <c r="J62" i="31" s="1"/>
  <c r="AK62" i="21"/>
  <c r="AA60" i="21"/>
  <c r="AF60" i="21"/>
  <c r="AP61" i="21"/>
  <c r="AK63" i="21"/>
  <c r="AK60" i="21"/>
  <c r="AA61" i="21"/>
  <c r="AF61" i="21"/>
  <c r="AP62" i="21"/>
  <c r="Z61" i="22"/>
  <c r="AC61" i="22" s="1"/>
  <c r="H61" i="31" s="1"/>
  <c r="Y61" i="22"/>
  <c r="AB61" i="22" s="1"/>
  <c r="AE61" i="22" s="1"/>
  <c r="J61" i="31" s="1"/>
  <c r="C16" i="22"/>
  <c r="D16" i="22"/>
  <c r="F16" i="22"/>
  <c r="C17" i="22"/>
  <c r="D17" i="22"/>
  <c r="F17" i="22"/>
  <c r="C18" i="22"/>
  <c r="D18" i="22"/>
  <c r="F18" i="22"/>
  <c r="C19" i="22"/>
  <c r="D19" i="22"/>
  <c r="F19" i="22"/>
  <c r="C20" i="22"/>
  <c r="D20" i="22"/>
  <c r="F20" i="22"/>
  <c r="C21" i="22"/>
  <c r="D21" i="22"/>
  <c r="F21" i="22"/>
  <c r="C22" i="22"/>
  <c r="D22" i="22"/>
  <c r="F22" i="22"/>
  <c r="C23" i="22"/>
  <c r="D23" i="22"/>
  <c r="F23" i="22"/>
  <c r="C24" i="22"/>
  <c r="D24" i="22"/>
  <c r="F24" i="22"/>
  <c r="AQ63" i="21" l="1"/>
  <c r="AT63" i="21" s="1"/>
  <c r="AW63" i="21" s="1"/>
  <c r="E63" i="31" s="1"/>
  <c r="Y63" i="22"/>
  <c r="AB63" i="22" s="1"/>
  <c r="AE63" i="22" s="1"/>
  <c r="J63" i="31" s="1"/>
  <c r="Q63" i="29"/>
  <c r="R63" i="29" s="1"/>
  <c r="S63" i="29" s="1"/>
  <c r="L63" i="31" s="1"/>
  <c r="AR61" i="21"/>
  <c r="AU61" i="21" s="1"/>
  <c r="AX61" i="21" s="1"/>
  <c r="F61" i="31" s="1"/>
  <c r="T61" i="29"/>
  <c r="U61" i="29" s="1"/>
  <c r="V61" i="29" s="1"/>
  <c r="M61" i="31" s="1"/>
  <c r="Q60" i="29"/>
  <c r="R60" i="29" s="1"/>
  <c r="S60" i="29" s="1"/>
  <c r="L60" i="31" s="1"/>
  <c r="Q61" i="29"/>
  <c r="R61" i="29" s="1"/>
  <c r="S61" i="29" s="1"/>
  <c r="L61" i="31" s="1"/>
  <c r="Y60" i="22"/>
  <c r="AB60" i="22" s="1"/>
  <c r="AE60" i="22" s="1"/>
  <c r="J60" i="31" s="1"/>
  <c r="T60" i="29"/>
  <c r="U60" i="29" s="1"/>
  <c r="V60" i="29" s="1"/>
  <c r="M60" i="31" s="1"/>
  <c r="T62" i="29"/>
  <c r="U62" i="29" s="1"/>
  <c r="V62" i="29" s="1"/>
  <c r="M62" i="31" s="1"/>
  <c r="T63" i="29"/>
  <c r="U63" i="29" s="1"/>
  <c r="V63" i="29" s="1"/>
  <c r="M63" i="31" s="1"/>
  <c r="AR60" i="21"/>
  <c r="AU60" i="21" s="1"/>
  <c r="AX60" i="21" s="1"/>
  <c r="F60" i="31" s="1"/>
  <c r="O63" i="29"/>
  <c r="P63" i="29" s="1"/>
  <c r="K63" i="31" s="1"/>
  <c r="Q62" i="29"/>
  <c r="R62" i="29" s="1"/>
  <c r="S62" i="29" s="1"/>
  <c r="L62" i="31" s="1"/>
  <c r="AQ61" i="21"/>
  <c r="AT61" i="21" s="1"/>
  <c r="AW61" i="21" s="1"/>
  <c r="E61" i="31" s="1"/>
  <c r="AR63" i="21"/>
  <c r="Z62" i="22"/>
  <c r="AC62" i="22" s="1"/>
  <c r="H62" i="31" s="1"/>
  <c r="AQ60" i="21"/>
  <c r="AT60" i="21" s="1"/>
  <c r="AW60" i="21" s="1"/>
  <c r="E60" i="31" s="1"/>
  <c r="AR62" i="21"/>
  <c r="D55" i="29"/>
  <c r="AS61" i="21" l="1"/>
  <c r="AV61" i="21" s="1"/>
  <c r="AY61" i="21" s="1"/>
  <c r="G61" i="31" s="1"/>
  <c r="AS60" i="21"/>
  <c r="AV60" i="21" s="1"/>
  <c r="O60" i="31" s="1"/>
  <c r="P60" i="31" s="1"/>
  <c r="O61" i="31"/>
  <c r="P61" i="31" s="1"/>
  <c r="AU63" i="21"/>
  <c r="AX63" i="21" s="1"/>
  <c r="F63" i="31" s="1"/>
  <c r="AS63" i="21"/>
  <c r="AV63" i="21" s="1"/>
  <c r="AS62" i="21"/>
  <c r="AV62" i="21" s="1"/>
  <c r="AU62" i="21"/>
  <c r="AX62" i="21" s="1"/>
  <c r="F62" i="31" s="1"/>
  <c r="G3" i="24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G7" i="24"/>
  <c r="H7" i="24" s="1"/>
  <c r="I7" i="24" s="1"/>
  <c r="J7" i="24" s="1"/>
  <c r="N7" i="31" s="1"/>
  <c r="G8" i="24"/>
  <c r="H8" i="24" s="1"/>
  <c r="I8" i="24" s="1"/>
  <c r="J8" i="24" s="1"/>
  <c r="N8" i="31" s="1"/>
  <c r="G9" i="24"/>
  <c r="H9" i="24" s="1"/>
  <c r="I9" i="24" s="1"/>
  <c r="J9" i="24" s="1"/>
  <c r="N9" i="31" s="1"/>
  <c r="G10" i="24"/>
  <c r="H10" i="24" s="1"/>
  <c r="I10" i="24" s="1"/>
  <c r="J10" i="24" s="1"/>
  <c r="N10" i="31" s="1"/>
  <c r="G11" i="24"/>
  <c r="H11" i="24" s="1"/>
  <c r="I11" i="24" s="1"/>
  <c r="J11" i="24" s="1"/>
  <c r="N11" i="31" s="1"/>
  <c r="G12" i="24"/>
  <c r="H12" i="24" s="1"/>
  <c r="I12" i="24" s="1"/>
  <c r="J12" i="24" s="1"/>
  <c r="N12" i="31" s="1"/>
  <c r="G13" i="24"/>
  <c r="H13" i="24" s="1"/>
  <c r="I13" i="24" s="1"/>
  <c r="J13" i="24" s="1"/>
  <c r="N13" i="31" s="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G20" i="24"/>
  <c r="H20" i="24" s="1"/>
  <c r="I20" i="24" s="1"/>
  <c r="J20" i="24" s="1"/>
  <c r="N20" i="31" s="1"/>
  <c r="G21" i="24"/>
  <c r="H21" i="24" s="1"/>
  <c r="I21" i="24" s="1"/>
  <c r="J21" i="24" s="1"/>
  <c r="N21" i="31" s="1"/>
  <c r="G22" i="24"/>
  <c r="H22" i="24" s="1"/>
  <c r="I22" i="24" s="1"/>
  <c r="J22" i="24" s="1"/>
  <c r="N22" i="31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B3" i="31"/>
  <c r="C3" i="31"/>
  <c r="D3" i="31"/>
  <c r="B4" i="31"/>
  <c r="C4" i="31"/>
  <c r="D4" i="31"/>
  <c r="B5" i="31"/>
  <c r="C5" i="31"/>
  <c r="D5" i="31"/>
  <c r="B6" i="31"/>
  <c r="C6" i="31"/>
  <c r="D6" i="31"/>
  <c r="B7" i="31"/>
  <c r="C7" i="31"/>
  <c r="D7" i="31"/>
  <c r="B8" i="31"/>
  <c r="C8" i="31"/>
  <c r="D8" i="31"/>
  <c r="B9" i="31"/>
  <c r="C9" i="31"/>
  <c r="D9" i="31"/>
  <c r="B10" i="31"/>
  <c r="C10" i="31"/>
  <c r="D10" i="31"/>
  <c r="B11" i="31"/>
  <c r="C11" i="31"/>
  <c r="D11" i="31"/>
  <c r="B12" i="31"/>
  <c r="C12" i="31"/>
  <c r="D12" i="31"/>
  <c r="B13" i="31"/>
  <c r="C13" i="31"/>
  <c r="D13" i="31"/>
  <c r="B14" i="31"/>
  <c r="C14" i="31"/>
  <c r="D14" i="31"/>
  <c r="B15" i="31"/>
  <c r="C15" i="31"/>
  <c r="D15" i="31"/>
  <c r="B16" i="31"/>
  <c r="C16" i="31"/>
  <c r="D16" i="31"/>
  <c r="B17" i="31"/>
  <c r="C17" i="31"/>
  <c r="D17" i="31"/>
  <c r="B18" i="31"/>
  <c r="C18" i="31"/>
  <c r="D18" i="31"/>
  <c r="B19" i="31"/>
  <c r="C19" i="31"/>
  <c r="D19" i="31"/>
  <c r="B20" i="31"/>
  <c r="C20" i="31"/>
  <c r="D20" i="31"/>
  <c r="B21" i="31"/>
  <c r="C21" i="31"/>
  <c r="D21" i="31"/>
  <c r="B22" i="31"/>
  <c r="C22" i="31"/>
  <c r="D22" i="31"/>
  <c r="B23" i="31"/>
  <c r="C23" i="31"/>
  <c r="D23" i="31"/>
  <c r="B24" i="31"/>
  <c r="C24" i="31"/>
  <c r="D24" i="31"/>
  <c r="B25" i="31"/>
  <c r="C25" i="31"/>
  <c r="D25" i="31"/>
  <c r="B26" i="31"/>
  <c r="C26" i="31"/>
  <c r="D26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C7" i="29"/>
  <c r="D7" i="29"/>
  <c r="F7" i="29"/>
  <c r="L7" i="29"/>
  <c r="M7" i="29"/>
  <c r="C8" i="29"/>
  <c r="D8" i="29"/>
  <c r="F8" i="29"/>
  <c r="L8" i="29"/>
  <c r="M8" i="29"/>
  <c r="C9" i="29"/>
  <c r="D9" i="29"/>
  <c r="F9" i="29"/>
  <c r="L9" i="29"/>
  <c r="M9" i="29"/>
  <c r="C10" i="29"/>
  <c r="D10" i="29"/>
  <c r="F10" i="29"/>
  <c r="L10" i="29"/>
  <c r="M10" i="29"/>
  <c r="C11" i="29"/>
  <c r="D11" i="29"/>
  <c r="F11" i="29"/>
  <c r="L11" i="29"/>
  <c r="M11" i="29"/>
  <c r="C12" i="29"/>
  <c r="D12" i="29"/>
  <c r="F12" i="29"/>
  <c r="L12" i="29"/>
  <c r="M12" i="29"/>
  <c r="C13" i="29"/>
  <c r="D13" i="29"/>
  <c r="F13" i="29"/>
  <c r="L13" i="29"/>
  <c r="M13" i="29"/>
  <c r="C14" i="29"/>
  <c r="D14" i="29"/>
  <c r="F14" i="29"/>
  <c r="L14" i="29"/>
  <c r="M14" i="29"/>
  <c r="C15" i="29"/>
  <c r="D15" i="29"/>
  <c r="F15" i="29"/>
  <c r="L15" i="29"/>
  <c r="M15" i="29"/>
  <c r="C16" i="29"/>
  <c r="D16" i="29"/>
  <c r="F16" i="29"/>
  <c r="L16" i="29"/>
  <c r="M16" i="29"/>
  <c r="C17" i="29"/>
  <c r="D17" i="29"/>
  <c r="F17" i="29"/>
  <c r="L17" i="29"/>
  <c r="M17" i="29"/>
  <c r="C18" i="29"/>
  <c r="D18" i="29"/>
  <c r="F18" i="29"/>
  <c r="L18" i="29"/>
  <c r="M18" i="29"/>
  <c r="C19" i="29"/>
  <c r="D19" i="29"/>
  <c r="F19" i="29"/>
  <c r="L19" i="29"/>
  <c r="M19" i="29"/>
  <c r="C20" i="29"/>
  <c r="D20" i="29"/>
  <c r="F20" i="29"/>
  <c r="L20" i="29"/>
  <c r="M20" i="29"/>
  <c r="C21" i="29"/>
  <c r="D21" i="29"/>
  <c r="F21" i="29"/>
  <c r="L21" i="29"/>
  <c r="M21" i="29"/>
  <c r="C22" i="29"/>
  <c r="D22" i="29"/>
  <c r="F22" i="29"/>
  <c r="L22" i="29"/>
  <c r="M22" i="29"/>
  <c r="C23" i="29"/>
  <c r="D23" i="29"/>
  <c r="F23" i="29"/>
  <c r="L23" i="29"/>
  <c r="M23" i="29"/>
  <c r="C24" i="29"/>
  <c r="D24" i="29"/>
  <c r="F24" i="29"/>
  <c r="L24" i="29"/>
  <c r="M24" i="29"/>
  <c r="C25" i="29"/>
  <c r="D25" i="29"/>
  <c r="F25" i="29"/>
  <c r="L25" i="29"/>
  <c r="M25" i="29"/>
  <c r="C26" i="29"/>
  <c r="D26" i="29"/>
  <c r="F26" i="29"/>
  <c r="L26" i="29"/>
  <c r="M26" i="29"/>
  <c r="C3" i="22"/>
  <c r="D3" i="22"/>
  <c r="F3" i="22"/>
  <c r="Q3" i="22"/>
  <c r="R3" i="22"/>
  <c r="S3" i="22"/>
  <c r="T3" i="22"/>
  <c r="U3" i="22"/>
  <c r="V3" i="22"/>
  <c r="C4" i="22"/>
  <c r="D4" i="22"/>
  <c r="F4" i="22"/>
  <c r="Q4" i="22"/>
  <c r="R4" i="22"/>
  <c r="S4" i="22"/>
  <c r="T4" i="22"/>
  <c r="U4" i="22"/>
  <c r="V4" i="22"/>
  <c r="C5" i="22"/>
  <c r="D5" i="22"/>
  <c r="F5" i="22"/>
  <c r="Q5" i="22"/>
  <c r="R5" i="22"/>
  <c r="S5" i="22"/>
  <c r="T5" i="22"/>
  <c r="U5" i="22"/>
  <c r="V5" i="22"/>
  <c r="C6" i="22"/>
  <c r="D6" i="22"/>
  <c r="F6" i="22"/>
  <c r="Q6" i="22"/>
  <c r="R6" i="22"/>
  <c r="S6" i="22"/>
  <c r="T6" i="22"/>
  <c r="U6" i="22"/>
  <c r="V6" i="22"/>
  <c r="C7" i="22"/>
  <c r="D7" i="22"/>
  <c r="F7" i="22"/>
  <c r="Q7" i="22"/>
  <c r="R7" i="22"/>
  <c r="S7" i="22"/>
  <c r="T7" i="22"/>
  <c r="U7" i="22"/>
  <c r="V7" i="22"/>
  <c r="C8" i="22"/>
  <c r="D8" i="22"/>
  <c r="F8" i="22"/>
  <c r="Q8" i="22"/>
  <c r="R8" i="22"/>
  <c r="S8" i="22"/>
  <c r="T8" i="22"/>
  <c r="U8" i="22"/>
  <c r="V8" i="22"/>
  <c r="C9" i="22"/>
  <c r="D9" i="22"/>
  <c r="F9" i="22"/>
  <c r="Q9" i="22"/>
  <c r="R9" i="22"/>
  <c r="S9" i="22"/>
  <c r="T9" i="22"/>
  <c r="U9" i="22"/>
  <c r="V9" i="22"/>
  <c r="C10" i="22"/>
  <c r="D10" i="22"/>
  <c r="F10" i="22"/>
  <c r="Q10" i="22"/>
  <c r="R10" i="22"/>
  <c r="S10" i="22"/>
  <c r="T10" i="22"/>
  <c r="U10" i="22"/>
  <c r="V10" i="22"/>
  <c r="C11" i="22"/>
  <c r="D11" i="22"/>
  <c r="F11" i="22"/>
  <c r="Q11" i="22"/>
  <c r="R11" i="22"/>
  <c r="S11" i="22"/>
  <c r="T11" i="22"/>
  <c r="U11" i="22"/>
  <c r="V11" i="22"/>
  <c r="C12" i="22"/>
  <c r="D12" i="22"/>
  <c r="F12" i="22"/>
  <c r="Q12" i="22"/>
  <c r="R12" i="22"/>
  <c r="S12" i="22"/>
  <c r="T12" i="22"/>
  <c r="U12" i="22"/>
  <c r="V12" i="22"/>
  <c r="C13" i="22"/>
  <c r="D13" i="22"/>
  <c r="F13" i="22"/>
  <c r="Q13" i="22"/>
  <c r="R13" i="22"/>
  <c r="S13" i="22"/>
  <c r="T13" i="22"/>
  <c r="U13" i="22"/>
  <c r="V13" i="22"/>
  <c r="C14" i="22"/>
  <c r="D14" i="22"/>
  <c r="F14" i="22"/>
  <c r="Q14" i="22"/>
  <c r="R14" i="22"/>
  <c r="S14" i="22"/>
  <c r="T14" i="22"/>
  <c r="U14" i="22"/>
  <c r="V14" i="22"/>
  <c r="C15" i="22"/>
  <c r="D15" i="22"/>
  <c r="F15" i="22"/>
  <c r="Q15" i="22"/>
  <c r="R15" i="22"/>
  <c r="S15" i="22"/>
  <c r="T15" i="22"/>
  <c r="U15" i="22"/>
  <c r="V15" i="22"/>
  <c r="Q16" i="22"/>
  <c r="R16" i="22"/>
  <c r="S16" i="22"/>
  <c r="T16" i="22"/>
  <c r="U16" i="22"/>
  <c r="V16" i="22"/>
  <c r="Q17" i="22"/>
  <c r="R17" i="22"/>
  <c r="S17" i="22"/>
  <c r="T17" i="22"/>
  <c r="U17" i="22"/>
  <c r="V17" i="22"/>
  <c r="Q18" i="22"/>
  <c r="R18" i="22"/>
  <c r="S18" i="22"/>
  <c r="T18" i="22"/>
  <c r="U18" i="22"/>
  <c r="V18" i="22"/>
  <c r="Q19" i="22"/>
  <c r="R19" i="22"/>
  <c r="S19" i="22"/>
  <c r="T19" i="22"/>
  <c r="U19" i="22"/>
  <c r="V19" i="22"/>
  <c r="Q20" i="22"/>
  <c r="R20" i="22"/>
  <c r="S20" i="22"/>
  <c r="T20" i="22"/>
  <c r="U20" i="22"/>
  <c r="V20" i="22"/>
  <c r="Q21" i="22"/>
  <c r="R21" i="22"/>
  <c r="S21" i="22"/>
  <c r="T21" i="22"/>
  <c r="U21" i="22"/>
  <c r="V21" i="22"/>
  <c r="Q22" i="22"/>
  <c r="R22" i="22"/>
  <c r="S22" i="22"/>
  <c r="T22" i="22"/>
  <c r="U22" i="22"/>
  <c r="V22" i="22"/>
  <c r="Q23" i="22"/>
  <c r="R23" i="22"/>
  <c r="S23" i="22"/>
  <c r="T23" i="22"/>
  <c r="U23" i="22"/>
  <c r="V23" i="22"/>
  <c r="Q24" i="22"/>
  <c r="R24" i="22"/>
  <c r="S24" i="22"/>
  <c r="T24" i="22"/>
  <c r="U24" i="22"/>
  <c r="V24" i="22"/>
  <c r="C25" i="22"/>
  <c r="D25" i="22"/>
  <c r="F25" i="22"/>
  <c r="Q25" i="22"/>
  <c r="R25" i="22"/>
  <c r="S25" i="22"/>
  <c r="T25" i="22"/>
  <c r="U25" i="22"/>
  <c r="V25" i="22"/>
  <c r="C26" i="22"/>
  <c r="D26" i="22"/>
  <c r="F26" i="22"/>
  <c r="Q26" i="22"/>
  <c r="R26" i="22"/>
  <c r="S26" i="22"/>
  <c r="T26" i="22"/>
  <c r="U26" i="22"/>
  <c r="V26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C7" i="21"/>
  <c r="D7" i="21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C8" i="21"/>
  <c r="D8" i="21"/>
  <c r="F8" i="21"/>
  <c r="W8" i="21"/>
  <c r="X8" i="21"/>
  <c r="Y8" i="21"/>
  <c r="Z8" i="21"/>
  <c r="AB8" i="21"/>
  <c r="AC8" i="21" s="1"/>
  <c r="AD8" i="21"/>
  <c r="AE8" i="21"/>
  <c r="AG8" i="21"/>
  <c r="AH8" i="21"/>
  <c r="AI8" i="21"/>
  <c r="AJ8" i="21"/>
  <c r="AL8" i="21"/>
  <c r="AM8" i="21" s="1"/>
  <c r="AN8" i="21"/>
  <c r="AO8" i="21"/>
  <c r="C9" i="21"/>
  <c r="D9" i="21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C10" i="21"/>
  <c r="D10" i="21"/>
  <c r="F10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C11" i="21"/>
  <c r="D11" i="21"/>
  <c r="F11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C13" i="21"/>
  <c r="D13" i="21"/>
  <c r="F13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C15" i="21"/>
  <c r="D15" i="21"/>
  <c r="F15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C19" i="21"/>
  <c r="D19" i="21"/>
  <c r="F19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C20" i="21"/>
  <c r="D20" i="21"/>
  <c r="F20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C21" i="21"/>
  <c r="D21" i="21"/>
  <c r="F21" i="21"/>
  <c r="W21" i="21"/>
  <c r="X21" i="21"/>
  <c r="Y21" i="21"/>
  <c r="Z21" i="21"/>
  <c r="AB21" i="21"/>
  <c r="AC21" i="21" s="1"/>
  <c r="AD21" i="21"/>
  <c r="AE21" i="21"/>
  <c r="AG21" i="21"/>
  <c r="AH21" i="21"/>
  <c r="AI21" i="21"/>
  <c r="AJ21" i="21"/>
  <c r="AL21" i="21"/>
  <c r="AM21" i="21" s="1"/>
  <c r="AN21" i="21"/>
  <c r="AO21" i="21"/>
  <c r="C22" i="21"/>
  <c r="D22" i="21"/>
  <c r="F22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C23" i="21"/>
  <c r="D23" i="21"/>
  <c r="F23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C24" i="21"/>
  <c r="D24" i="21"/>
  <c r="F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C26" i="21"/>
  <c r="D26" i="21"/>
  <c r="F26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G27" i="24"/>
  <c r="H27" i="24" s="1"/>
  <c r="I27" i="24" s="1"/>
  <c r="J27" i="24" s="1"/>
  <c r="N27" i="31" s="1"/>
  <c r="G28" i="24"/>
  <c r="H28" i="24" s="1"/>
  <c r="I28" i="24" s="1"/>
  <c r="J28" i="24" s="1"/>
  <c r="N28" i="31" s="1"/>
  <c r="G29" i="24"/>
  <c r="H29" i="24" s="1"/>
  <c r="I29" i="24" s="1"/>
  <c r="J29" i="24" s="1"/>
  <c r="N29" i="31" s="1"/>
  <c r="G30" i="24"/>
  <c r="H30" i="24" s="1"/>
  <c r="I30" i="24" s="1"/>
  <c r="J30" i="24" s="1"/>
  <c r="N30" i="31" s="1"/>
  <c r="G31" i="24"/>
  <c r="H31" i="24" s="1"/>
  <c r="I31" i="24" s="1"/>
  <c r="J31" i="24" s="1"/>
  <c r="N31" i="31" s="1"/>
  <c r="G32" i="24"/>
  <c r="H32" i="24" s="1"/>
  <c r="I32" i="24" s="1"/>
  <c r="J32" i="24" s="1"/>
  <c r="N32" i="31" s="1"/>
  <c r="B27" i="31"/>
  <c r="C27" i="31"/>
  <c r="D27" i="31"/>
  <c r="B28" i="31"/>
  <c r="C28" i="31"/>
  <c r="B29" i="31"/>
  <c r="C29" i="31"/>
  <c r="D29" i="31"/>
  <c r="B30" i="31"/>
  <c r="C30" i="31"/>
  <c r="D30" i="31"/>
  <c r="B31" i="31"/>
  <c r="C31" i="31"/>
  <c r="D31" i="31"/>
  <c r="B32" i="31"/>
  <c r="C32" i="31"/>
  <c r="D32" i="31"/>
  <c r="C27" i="29"/>
  <c r="D27" i="29"/>
  <c r="F27" i="29"/>
  <c r="L27" i="29"/>
  <c r="M27" i="29"/>
  <c r="C28" i="29"/>
  <c r="D28" i="29"/>
  <c r="L28" i="29"/>
  <c r="M28" i="29"/>
  <c r="C29" i="29"/>
  <c r="D29" i="29"/>
  <c r="F29" i="29"/>
  <c r="L29" i="29"/>
  <c r="M29" i="29"/>
  <c r="C30" i="29"/>
  <c r="D30" i="29"/>
  <c r="F30" i="29"/>
  <c r="L30" i="29"/>
  <c r="M30" i="29"/>
  <c r="C31" i="29"/>
  <c r="D31" i="29"/>
  <c r="F31" i="29"/>
  <c r="L31" i="29"/>
  <c r="M31" i="29"/>
  <c r="C32" i="29"/>
  <c r="D32" i="29"/>
  <c r="F32" i="29"/>
  <c r="L32" i="29"/>
  <c r="M32" i="29"/>
  <c r="C27" i="22"/>
  <c r="D27" i="22"/>
  <c r="F27" i="22"/>
  <c r="Q27" i="22"/>
  <c r="R27" i="22"/>
  <c r="S27" i="22"/>
  <c r="T27" i="22"/>
  <c r="U27" i="22"/>
  <c r="V27" i="22"/>
  <c r="C28" i="22"/>
  <c r="D28" i="22"/>
  <c r="Q28" i="22"/>
  <c r="R28" i="22"/>
  <c r="S28" i="22"/>
  <c r="T28" i="22"/>
  <c r="U28" i="22"/>
  <c r="V28" i="22"/>
  <c r="C29" i="22"/>
  <c r="D29" i="22"/>
  <c r="F29" i="22"/>
  <c r="Q29" i="22"/>
  <c r="R29" i="22"/>
  <c r="S29" i="22"/>
  <c r="T29" i="22"/>
  <c r="U29" i="22"/>
  <c r="V29" i="22"/>
  <c r="C30" i="22"/>
  <c r="D30" i="22"/>
  <c r="F30" i="22"/>
  <c r="Q30" i="22"/>
  <c r="R30" i="22"/>
  <c r="S30" i="22"/>
  <c r="T30" i="22"/>
  <c r="U30" i="22"/>
  <c r="V30" i="22"/>
  <c r="C31" i="22"/>
  <c r="D31" i="22"/>
  <c r="F31" i="22"/>
  <c r="Q31" i="22"/>
  <c r="R31" i="22"/>
  <c r="S31" i="22"/>
  <c r="T31" i="22"/>
  <c r="U31" i="22"/>
  <c r="V31" i="22"/>
  <c r="C32" i="22"/>
  <c r="D32" i="22"/>
  <c r="F32" i="22"/>
  <c r="Q32" i="22"/>
  <c r="R32" i="22"/>
  <c r="S32" i="22"/>
  <c r="T32" i="22"/>
  <c r="U32" i="22"/>
  <c r="V32" i="22"/>
  <c r="C27" i="21"/>
  <c r="D27" i="21"/>
  <c r="F27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C28" i="21"/>
  <c r="D28" i="21"/>
  <c r="W28" i="21"/>
  <c r="X28" i="21"/>
  <c r="Y28" i="21"/>
  <c r="Z28" i="21"/>
  <c r="AB28" i="21"/>
  <c r="AC28" i="21" s="1"/>
  <c r="AD28" i="21"/>
  <c r="AE28" i="21"/>
  <c r="AG28" i="21"/>
  <c r="AH28" i="21"/>
  <c r="AI28" i="21"/>
  <c r="AJ28" i="21"/>
  <c r="AL28" i="21"/>
  <c r="AM28" i="21" s="1"/>
  <c r="AN28" i="21"/>
  <c r="AO28" i="21"/>
  <c r="C29" i="21"/>
  <c r="D29" i="21"/>
  <c r="F29" i="21"/>
  <c r="W29" i="21"/>
  <c r="X29" i="21"/>
  <c r="Y29" i="21"/>
  <c r="Z29" i="21"/>
  <c r="AB29" i="21"/>
  <c r="AC29" i="21" s="1"/>
  <c r="AD29" i="21"/>
  <c r="AE29" i="21"/>
  <c r="AG29" i="21"/>
  <c r="AH29" i="21"/>
  <c r="AI29" i="21"/>
  <c r="AJ29" i="21"/>
  <c r="AL29" i="21"/>
  <c r="AM29" i="21" s="1"/>
  <c r="AN29" i="21"/>
  <c r="AO29" i="21"/>
  <c r="C30" i="21"/>
  <c r="D30" i="21"/>
  <c r="F30" i="21"/>
  <c r="W30" i="21"/>
  <c r="X30" i="21"/>
  <c r="Y30" i="21"/>
  <c r="Z30" i="21"/>
  <c r="AB30" i="21"/>
  <c r="AC30" i="21" s="1"/>
  <c r="AD30" i="21"/>
  <c r="AE30" i="21"/>
  <c r="AG30" i="21"/>
  <c r="AH30" i="21"/>
  <c r="AI30" i="21"/>
  <c r="AJ30" i="21"/>
  <c r="AL30" i="21"/>
  <c r="AM30" i="21" s="1"/>
  <c r="AN30" i="21"/>
  <c r="AO30" i="21"/>
  <c r="C31" i="21"/>
  <c r="D31" i="21"/>
  <c r="F31" i="21"/>
  <c r="W31" i="21"/>
  <c r="X31" i="21"/>
  <c r="Y31" i="21"/>
  <c r="Z31" i="21"/>
  <c r="AB31" i="21"/>
  <c r="AC31" i="21" s="1"/>
  <c r="AD31" i="21"/>
  <c r="AE31" i="21"/>
  <c r="AG31" i="21"/>
  <c r="AH31" i="21"/>
  <c r="AI31" i="21"/>
  <c r="AJ31" i="21"/>
  <c r="AL31" i="21"/>
  <c r="AM31" i="21" s="1"/>
  <c r="AN31" i="21"/>
  <c r="AO31" i="21"/>
  <c r="C32" i="21"/>
  <c r="D32" i="21"/>
  <c r="F32" i="21"/>
  <c r="W32" i="21"/>
  <c r="X32" i="21"/>
  <c r="Y32" i="21"/>
  <c r="Z32" i="21"/>
  <c r="AB32" i="21"/>
  <c r="AC32" i="21" s="1"/>
  <c r="AD32" i="21"/>
  <c r="AE32" i="21"/>
  <c r="AG32" i="21"/>
  <c r="AH32" i="21"/>
  <c r="AI32" i="21"/>
  <c r="AJ32" i="21"/>
  <c r="AL32" i="21"/>
  <c r="AM32" i="21" s="1"/>
  <c r="AN32" i="21"/>
  <c r="AO32" i="21"/>
  <c r="G34" i="24"/>
  <c r="H34" i="24" s="1"/>
  <c r="I34" i="24" s="1"/>
  <c r="J34" i="24" s="1"/>
  <c r="N34" i="31" s="1"/>
  <c r="G35" i="24"/>
  <c r="H35" i="24" s="1"/>
  <c r="I35" i="24" s="1"/>
  <c r="J35" i="24" s="1"/>
  <c r="N35" i="31" s="1"/>
  <c r="G36" i="24"/>
  <c r="H36" i="24" s="1"/>
  <c r="I36" i="24" s="1"/>
  <c r="J36" i="24" s="1"/>
  <c r="N36" i="31" s="1"/>
  <c r="G37" i="24"/>
  <c r="H37" i="24" s="1"/>
  <c r="I37" i="24" s="1"/>
  <c r="J37" i="24" s="1"/>
  <c r="N37" i="31" s="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G40" i="24"/>
  <c r="H40" i="24" s="1"/>
  <c r="I40" i="24" s="1"/>
  <c r="J40" i="24" s="1"/>
  <c r="N40" i="31" s="1"/>
  <c r="G41" i="24"/>
  <c r="H41" i="24" s="1"/>
  <c r="I41" i="24" s="1"/>
  <c r="J41" i="24" s="1"/>
  <c r="N41" i="31" s="1"/>
  <c r="B34" i="31"/>
  <c r="C34" i="31"/>
  <c r="D34" i="31"/>
  <c r="B35" i="31"/>
  <c r="C35" i="31"/>
  <c r="D35" i="31"/>
  <c r="B36" i="31"/>
  <c r="C36" i="31"/>
  <c r="D36" i="31"/>
  <c r="B37" i="31"/>
  <c r="C37" i="31"/>
  <c r="D37" i="31"/>
  <c r="B38" i="31"/>
  <c r="C38" i="31"/>
  <c r="D38" i="31"/>
  <c r="B39" i="31"/>
  <c r="C39" i="31"/>
  <c r="D39" i="31"/>
  <c r="B40" i="31"/>
  <c r="C40" i="31"/>
  <c r="D40" i="31"/>
  <c r="B41" i="31"/>
  <c r="C41" i="31"/>
  <c r="D41" i="31"/>
  <c r="C34" i="29"/>
  <c r="D34" i="29"/>
  <c r="F34" i="29"/>
  <c r="L34" i="29"/>
  <c r="M34" i="29"/>
  <c r="C35" i="29"/>
  <c r="D35" i="29"/>
  <c r="F35" i="29"/>
  <c r="L35" i="29"/>
  <c r="M35" i="29"/>
  <c r="C36" i="29"/>
  <c r="D36" i="29"/>
  <c r="F36" i="29"/>
  <c r="L36" i="29"/>
  <c r="M36" i="29"/>
  <c r="C37" i="29"/>
  <c r="D37" i="29"/>
  <c r="F37" i="29"/>
  <c r="L37" i="29"/>
  <c r="M37" i="29"/>
  <c r="C38" i="29"/>
  <c r="D38" i="29"/>
  <c r="F38" i="29"/>
  <c r="L38" i="29"/>
  <c r="M38" i="29"/>
  <c r="C39" i="29"/>
  <c r="D39" i="29"/>
  <c r="F39" i="29"/>
  <c r="L39" i="29"/>
  <c r="M39" i="29"/>
  <c r="C40" i="29"/>
  <c r="D40" i="29"/>
  <c r="F40" i="29"/>
  <c r="L40" i="29"/>
  <c r="M40" i="29"/>
  <c r="C41" i="29"/>
  <c r="D41" i="29"/>
  <c r="F41" i="29"/>
  <c r="L41" i="29"/>
  <c r="M41" i="29"/>
  <c r="C34" i="22"/>
  <c r="D34" i="22"/>
  <c r="F34" i="22"/>
  <c r="Q34" i="22"/>
  <c r="R34" i="22"/>
  <c r="S34" i="22"/>
  <c r="T34" i="22"/>
  <c r="U34" i="22"/>
  <c r="V34" i="22"/>
  <c r="C35" i="22"/>
  <c r="D35" i="22"/>
  <c r="F35" i="22"/>
  <c r="Q35" i="22"/>
  <c r="R35" i="22"/>
  <c r="S35" i="22"/>
  <c r="T35" i="22"/>
  <c r="U35" i="22"/>
  <c r="V35" i="22"/>
  <c r="C36" i="22"/>
  <c r="D36" i="22"/>
  <c r="F36" i="22"/>
  <c r="Q36" i="22"/>
  <c r="R36" i="22"/>
  <c r="S36" i="22"/>
  <c r="T36" i="22"/>
  <c r="U36" i="22"/>
  <c r="V36" i="22"/>
  <c r="C37" i="22"/>
  <c r="D37" i="22"/>
  <c r="F37" i="22"/>
  <c r="Q37" i="22"/>
  <c r="R37" i="22"/>
  <c r="S37" i="22"/>
  <c r="T37" i="22"/>
  <c r="U37" i="22"/>
  <c r="V37" i="22"/>
  <c r="C38" i="22"/>
  <c r="D38" i="22"/>
  <c r="F38" i="22"/>
  <c r="Q38" i="22"/>
  <c r="R38" i="22"/>
  <c r="S38" i="22"/>
  <c r="T38" i="22"/>
  <c r="U38" i="22"/>
  <c r="V38" i="22"/>
  <c r="C39" i="22"/>
  <c r="D39" i="22"/>
  <c r="F39" i="22"/>
  <c r="Q39" i="22"/>
  <c r="R39" i="22"/>
  <c r="S39" i="22"/>
  <c r="T39" i="22"/>
  <c r="U39" i="22"/>
  <c r="V39" i="22"/>
  <c r="C40" i="22"/>
  <c r="D40" i="22"/>
  <c r="F40" i="22"/>
  <c r="Q40" i="22"/>
  <c r="R40" i="22"/>
  <c r="S40" i="22"/>
  <c r="T40" i="22"/>
  <c r="U40" i="22"/>
  <c r="V40" i="22"/>
  <c r="C41" i="22"/>
  <c r="D41" i="22"/>
  <c r="F41" i="22"/>
  <c r="Q41" i="22"/>
  <c r="R41" i="22"/>
  <c r="S41" i="22"/>
  <c r="T41" i="22"/>
  <c r="U41" i="22"/>
  <c r="V41" i="22"/>
  <c r="C34" i="21"/>
  <c r="D34" i="21"/>
  <c r="F34" i="21"/>
  <c r="W34" i="21"/>
  <c r="X34" i="21"/>
  <c r="Y34" i="21"/>
  <c r="Z34" i="21"/>
  <c r="AB34" i="21"/>
  <c r="AC34" i="21" s="1"/>
  <c r="AD34" i="21"/>
  <c r="AE34" i="21"/>
  <c r="AG34" i="21"/>
  <c r="AH34" i="21"/>
  <c r="AI34" i="21"/>
  <c r="AJ34" i="21"/>
  <c r="AL34" i="21"/>
  <c r="AM34" i="21" s="1"/>
  <c r="AN34" i="21"/>
  <c r="AO34" i="21"/>
  <c r="C35" i="21"/>
  <c r="D35" i="21"/>
  <c r="F35" i="21"/>
  <c r="W35" i="21"/>
  <c r="X35" i="21"/>
  <c r="Y35" i="21"/>
  <c r="Z35" i="21"/>
  <c r="AB35" i="21"/>
  <c r="AC35" i="21" s="1"/>
  <c r="AD35" i="21"/>
  <c r="AE35" i="21"/>
  <c r="AG35" i="21"/>
  <c r="AH35" i="21"/>
  <c r="AI35" i="21"/>
  <c r="AJ35" i="21"/>
  <c r="AL35" i="21"/>
  <c r="AM35" i="21" s="1"/>
  <c r="AN35" i="21"/>
  <c r="AO35" i="21"/>
  <c r="C36" i="21"/>
  <c r="D36" i="21"/>
  <c r="F36" i="21"/>
  <c r="W36" i="21"/>
  <c r="X36" i="21"/>
  <c r="Y36" i="21"/>
  <c r="Z36" i="21"/>
  <c r="AB36" i="21"/>
  <c r="AC36" i="21" s="1"/>
  <c r="AD36" i="21"/>
  <c r="AE36" i="21"/>
  <c r="AG36" i="21"/>
  <c r="AH36" i="21"/>
  <c r="AI36" i="21"/>
  <c r="AJ36" i="21"/>
  <c r="AL36" i="21"/>
  <c r="AM36" i="21" s="1"/>
  <c r="AN36" i="21"/>
  <c r="AO36" i="21"/>
  <c r="C37" i="21"/>
  <c r="D37" i="21"/>
  <c r="F37" i="21"/>
  <c r="W37" i="21"/>
  <c r="X37" i="21"/>
  <c r="Y37" i="21"/>
  <c r="Z37" i="21"/>
  <c r="AB37" i="21"/>
  <c r="AC37" i="21" s="1"/>
  <c r="AD37" i="21"/>
  <c r="AE37" i="21"/>
  <c r="AG37" i="21"/>
  <c r="AH37" i="21"/>
  <c r="AI37" i="21"/>
  <c r="AJ37" i="21"/>
  <c r="AL37" i="21"/>
  <c r="AM37" i="21" s="1"/>
  <c r="AN37" i="21"/>
  <c r="AO37" i="21"/>
  <c r="C38" i="21"/>
  <c r="D38" i="21"/>
  <c r="F38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C39" i="21"/>
  <c r="D39" i="21"/>
  <c r="F39" i="21"/>
  <c r="W39" i="21"/>
  <c r="X39" i="21"/>
  <c r="Y39" i="21"/>
  <c r="Z39" i="21"/>
  <c r="AB39" i="21"/>
  <c r="AC39" i="21" s="1"/>
  <c r="AD39" i="21"/>
  <c r="AE39" i="21"/>
  <c r="AG39" i="21"/>
  <c r="AH39" i="21"/>
  <c r="AI39" i="21"/>
  <c r="AJ39" i="21"/>
  <c r="AL39" i="21"/>
  <c r="AM39" i="21" s="1"/>
  <c r="AN39" i="21"/>
  <c r="AO39" i="21"/>
  <c r="C40" i="21"/>
  <c r="D40" i="21"/>
  <c r="F40" i="21"/>
  <c r="W40" i="21"/>
  <c r="X40" i="21"/>
  <c r="Y40" i="21"/>
  <c r="Z40" i="21"/>
  <c r="AB40" i="21"/>
  <c r="AC40" i="21" s="1"/>
  <c r="AD40" i="21"/>
  <c r="AE40" i="21"/>
  <c r="AG40" i="21"/>
  <c r="AH40" i="21"/>
  <c r="AI40" i="21"/>
  <c r="AJ40" i="21"/>
  <c r="AL40" i="21"/>
  <c r="AM40" i="21" s="1"/>
  <c r="AN40" i="21"/>
  <c r="AO40" i="21"/>
  <c r="C41" i="21"/>
  <c r="D41" i="21"/>
  <c r="F41" i="21"/>
  <c r="W41" i="21"/>
  <c r="X41" i="21"/>
  <c r="Y41" i="21"/>
  <c r="Z41" i="21"/>
  <c r="AB41" i="21"/>
  <c r="AC41" i="21" s="1"/>
  <c r="AD41" i="21"/>
  <c r="AE41" i="21"/>
  <c r="AG41" i="21"/>
  <c r="AH41" i="21"/>
  <c r="AI41" i="21"/>
  <c r="AJ41" i="21"/>
  <c r="AL41" i="21"/>
  <c r="AM41" i="21" s="1"/>
  <c r="AN41" i="21"/>
  <c r="AO41" i="21"/>
  <c r="G44" i="24"/>
  <c r="H44" i="24" s="1"/>
  <c r="I44" i="24" s="1"/>
  <c r="J44" i="24" s="1"/>
  <c r="N44" i="31" s="1"/>
  <c r="G45" i="24"/>
  <c r="H45" i="24" s="1"/>
  <c r="I45" i="24" s="1"/>
  <c r="J45" i="24" s="1"/>
  <c r="N45" i="31" s="1"/>
  <c r="G46" i="24"/>
  <c r="H46" i="24" s="1"/>
  <c r="I46" i="24" s="1"/>
  <c r="J46" i="24" s="1"/>
  <c r="N46" i="31" s="1"/>
  <c r="G51" i="24"/>
  <c r="H51" i="24" s="1"/>
  <c r="I51" i="24" s="1"/>
  <c r="J51" i="24" s="1"/>
  <c r="N51" i="31" s="1"/>
  <c r="G52" i="24"/>
  <c r="H52" i="24" s="1"/>
  <c r="I52" i="24" s="1"/>
  <c r="J52" i="24" s="1"/>
  <c r="N52" i="31" s="1"/>
  <c r="G53" i="24"/>
  <c r="H53" i="24" s="1"/>
  <c r="I53" i="24" s="1"/>
  <c r="J53" i="24" s="1"/>
  <c r="N53" i="31" s="1"/>
  <c r="G54" i="24"/>
  <c r="H54" i="24" s="1"/>
  <c r="I54" i="24" s="1"/>
  <c r="J54" i="24" s="1"/>
  <c r="N54" i="31" s="1"/>
  <c r="G55" i="24"/>
  <c r="H55" i="24" s="1"/>
  <c r="I55" i="24" s="1"/>
  <c r="J55" i="24" s="1"/>
  <c r="N55" i="31" s="1"/>
  <c r="G56" i="24"/>
  <c r="H56" i="24" s="1"/>
  <c r="I56" i="24" s="1"/>
  <c r="J56" i="24" s="1"/>
  <c r="N56" i="31" s="1"/>
  <c r="G57" i="24"/>
  <c r="H57" i="24" s="1"/>
  <c r="I57" i="24" s="1"/>
  <c r="J57" i="24" s="1"/>
  <c r="N57" i="31" s="1"/>
  <c r="G58" i="24"/>
  <c r="H58" i="24" s="1"/>
  <c r="I58" i="24" s="1"/>
  <c r="J58" i="24" s="1"/>
  <c r="N58" i="31" s="1"/>
  <c r="G59" i="24"/>
  <c r="H59" i="24" s="1"/>
  <c r="I59" i="24" s="1"/>
  <c r="J59" i="24" s="1"/>
  <c r="N59" i="31" s="1"/>
  <c r="G64" i="24"/>
  <c r="H64" i="24" s="1"/>
  <c r="I64" i="24" s="1"/>
  <c r="J64" i="24" s="1"/>
  <c r="N64" i="31" s="1"/>
  <c r="G65" i="24"/>
  <c r="H65" i="24" s="1"/>
  <c r="I65" i="24" s="1"/>
  <c r="J65" i="24" s="1"/>
  <c r="N65" i="31" s="1"/>
  <c r="G66" i="24"/>
  <c r="H66" i="24" s="1"/>
  <c r="I66" i="24" s="1"/>
  <c r="J66" i="24" s="1"/>
  <c r="N66" i="31" s="1"/>
  <c r="B44" i="31"/>
  <c r="C44" i="31"/>
  <c r="D44" i="31"/>
  <c r="B45" i="31"/>
  <c r="C45" i="31"/>
  <c r="D45" i="31"/>
  <c r="B46" i="31"/>
  <c r="C46" i="31"/>
  <c r="D46" i="31"/>
  <c r="B55" i="31"/>
  <c r="C55" i="31"/>
  <c r="D55" i="31"/>
  <c r="B56" i="31"/>
  <c r="C56" i="31"/>
  <c r="D56" i="31"/>
  <c r="B57" i="31"/>
  <c r="C57" i="31"/>
  <c r="D57" i="31"/>
  <c r="B58" i="31"/>
  <c r="C58" i="31"/>
  <c r="D58" i="31"/>
  <c r="B59" i="31"/>
  <c r="C59" i="31"/>
  <c r="D59" i="31"/>
  <c r="B64" i="31"/>
  <c r="C64" i="31"/>
  <c r="D64" i="31"/>
  <c r="B65" i="31"/>
  <c r="C65" i="31"/>
  <c r="D65" i="31"/>
  <c r="B66" i="31"/>
  <c r="C66" i="31"/>
  <c r="D66" i="31"/>
  <c r="C44" i="29"/>
  <c r="D44" i="29"/>
  <c r="F44" i="29"/>
  <c r="L44" i="29"/>
  <c r="M44" i="29"/>
  <c r="C45" i="29"/>
  <c r="D45" i="29"/>
  <c r="F45" i="29"/>
  <c r="L45" i="29"/>
  <c r="M45" i="29"/>
  <c r="C46" i="29"/>
  <c r="D46" i="29"/>
  <c r="F46" i="29"/>
  <c r="L46" i="29"/>
  <c r="M46" i="29"/>
  <c r="C51" i="29"/>
  <c r="D51" i="29"/>
  <c r="F51" i="29"/>
  <c r="L51" i="29"/>
  <c r="M51" i="29"/>
  <c r="C52" i="29"/>
  <c r="D52" i="29"/>
  <c r="F52" i="29"/>
  <c r="L52" i="29"/>
  <c r="M52" i="29"/>
  <c r="C53" i="29"/>
  <c r="D53" i="29"/>
  <c r="F53" i="29"/>
  <c r="L53" i="29"/>
  <c r="M53" i="29"/>
  <c r="C54" i="29"/>
  <c r="D54" i="29"/>
  <c r="F54" i="29"/>
  <c r="L54" i="29"/>
  <c r="M54" i="29"/>
  <c r="C55" i="29"/>
  <c r="F55" i="29"/>
  <c r="L55" i="29"/>
  <c r="M55" i="29"/>
  <c r="C56" i="29"/>
  <c r="D56" i="29"/>
  <c r="F56" i="29"/>
  <c r="L56" i="29"/>
  <c r="M56" i="29"/>
  <c r="C57" i="29"/>
  <c r="D57" i="29"/>
  <c r="F57" i="29"/>
  <c r="L57" i="29"/>
  <c r="M57" i="29"/>
  <c r="C58" i="29"/>
  <c r="D58" i="29"/>
  <c r="F58" i="29"/>
  <c r="L58" i="29"/>
  <c r="M58" i="29"/>
  <c r="C59" i="29"/>
  <c r="D59" i="29"/>
  <c r="F59" i="29"/>
  <c r="L59" i="29"/>
  <c r="M59" i="29"/>
  <c r="C64" i="29"/>
  <c r="D64" i="29"/>
  <c r="F64" i="29"/>
  <c r="L64" i="29"/>
  <c r="M64" i="29"/>
  <c r="C65" i="29"/>
  <c r="D65" i="29"/>
  <c r="F65" i="29"/>
  <c r="L65" i="29"/>
  <c r="M65" i="29"/>
  <c r="C66" i="29"/>
  <c r="D66" i="29"/>
  <c r="F66" i="29"/>
  <c r="L66" i="29"/>
  <c r="M66" i="29"/>
  <c r="C44" i="22"/>
  <c r="D44" i="22"/>
  <c r="F44" i="22"/>
  <c r="Q44" i="22"/>
  <c r="R44" i="22"/>
  <c r="S44" i="22"/>
  <c r="T44" i="22"/>
  <c r="U44" i="22"/>
  <c r="V44" i="22"/>
  <c r="C45" i="22"/>
  <c r="D45" i="22"/>
  <c r="F45" i="22"/>
  <c r="Q45" i="22"/>
  <c r="R45" i="22"/>
  <c r="S45" i="22"/>
  <c r="T45" i="22"/>
  <c r="U45" i="22"/>
  <c r="V45" i="22"/>
  <c r="C46" i="22"/>
  <c r="D46" i="22"/>
  <c r="F46" i="22"/>
  <c r="Q46" i="22"/>
  <c r="R46" i="22"/>
  <c r="S46" i="22"/>
  <c r="T46" i="22"/>
  <c r="U46" i="22"/>
  <c r="V46" i="22"/>
  <c r="C51" i="22"/>
  <c r="D51" i="22"/>
  <c r="F51" i="22"/>
  <c r="Q51" i="22"/>
  <c r="R51" i="22"/>
  <c r="S51" i="22"/>
  <c r="T51" i="22"/>
  <c r="U51" i="22"/>
  <c r="V51" i="22"/>
  <c r="C52" i="22"/>
  <c r="D52" i="22"/>
  <c r="F52" i="22"/>
  <c r="Q52" i="22"/>
  <c r="R52" i="22"/>
  <c r="S52" i="22"/>
  <c r="T52" i="22"/>
  <c r="U52" i="22"/>
  <c r="V52" i="22"/>
  <c r="C53" i="22"/>
  <c r="D53" i="22"/>
  <c r="F53" i="22"/>
  <c r="Q53" i="22"/>
  <c r="R53" i="22"/>
  <c r="S53" i="22"/>
  <c r="T53" i="22"/>
  <c r="U53" i="22"/>
  <c r="V53" i="22"/>
  <c r="C54" i="22"/>
  <c r="D54" i="22"/>
  <c r="F54" i="22"/>
  <c r="Q54" i="22"/>
  <c r="R54" i="22"/>
  <c r="S54" i="22"/>
  <c r="T54" i="22"/>
  <c r="U54" i="22"/>
  <c r="V54" i="22"/>
  <c r="C55" i="22"/>
  <c r="D55" i="22"/>
  <c r="F55" i="22"/>
  <c r="Q55" i="22"/>
  <c r="R55" i="22"/>
  <c r="S55" i="22"/>
  <c r="T55" i="22"/>
  <c r="U55" i="22"/>
  <c r="V55" i="22"/>
  <c r="C56" i="22"/>
  <c r="D56" i="22"/>
  <c r="F56" i="22"/>
  <c r="Q56" i="22"/>
  <c r="R56" i="22"/>
  <c r="S56" i="22"/>
  <c r="T56" i="22"/>
  <c r="U56" i="22"/>
  <c r="V56" i="22"/>
  <c r="C57" i="22"/>
  <c r="D57" i="22"/>
  <c r="F57" i="22"/>
  <c r="Q57" i="22"/>
  <c r="R57" i="22"/>
  <c r="S57" i="22"/>
  <c r="T57" i="22"/>
  <c r="U57" i="22"/>
  <c r="V57" i="22"/>
  <c r="C58" i="22"/>
  <c r="D58" i="22"/>
  <c r="F58" i="22"/>
  <c r="Q58" i="22"/>
  <c r="R58" i="22"/>
  <c r="S58" i="22"/>
  <c r="T58" i="22"/>
  <c r="U58" i="22"/>
  <c r="V58" i="22"/>
  <c r="C59" i="22"/>
  <c r="D59" i="22"/>
  <c r="F59" i="22"/>
  <c r="Q59" i="22"/>
  <c r="R59" i="22"/>
  <c r="S59" i="22"/>
  <c r="T59" i="22"/>
  <c r="U59" i="22"/>
  <c r="V59" i="22"/>
  <c r="C64" i="22"/>
  <c r="D64" i="22"/>
  <c r="F64" i="22"/>
  <c r="Q64" i="22"/>
  <c r="R64" i="22"/>
  <c r="S64" i="22"/>
  <c r="T64" i="22"/>
  <c r="U64" i="22"/>
  <c r="V64" i="22"/>
  <c r="C65" i="22"/>
  <c r="D65" i="22"/>
  <c r="F65" i="22"/>
  <c r="Q65" i="22"/>
  <c r="R65" i="22"/>
  <c r="S65" i="22"/>
  <c r="T65" i="22"/>
  <c r="U65" i="22"/>
  <c r="V65" i="22"/>
  <c r="C66" i="22"/>
  <c r="D66" i="22"/>
  <c r="F66" i="22"/>
  <c r="Q66" i="22"/>
  <c r="R66" i="22"/>
  <c r="S66" i="22"/>
  <c r="T66" i="22"/>
  <c r="U66" i="22"/>
  <c r="V66" i="22"/>
  <c r="C44" i="21"/>
  <c r="D44" i="21"/>
  <c r="F44" i="21"/>
  <c r="W44" i="21"/>
  <c r="X44" i="21"/>
  <c r="Y44" i="21"/>
  <c r="Z44" i="21"/>
  <c r="AB44" i="21"/>
  <c r="AC44" i="21" s="1"/>
  <c r="AD44" i="21"/>
  <c r="AE44" i="21"/>
  <c r="AG44" i="21"/>
  <c r="AH44" i="21"/>
  <c r="AI44" i="21"/>
  <c r="AJ44" i="21"/>
  <c r="AL44" i="21"/>
  <c r="AM44" i="21" s="1"/>
  <c r="AN44" i="21"/>
  <c r="AO44" i="21"/>
  <c r="C45" i="21"/>
  <c r="D45" i="21"/>
  <c r="F45" i="21"/>
  <c r="W45" i="21"/>
  <c r="X45" i="21"/>
  <c r="Y45" i="21"/>
  <c r="Z45" i="21"/>
  <c r="AB45" i="21"/>
  <c r="AC45" i="21" s="1"/>
  <c r="AD45" i="21"/>
  <c r="AE45" i="21"/>
  <c r="AG45" i="21"/>
  <c r="AH45" i="21"/>
  <c r="AI45" i="21"/>
  <c r="AJ45" i="21"/>
  <c r="AL45" i="21"/>
  <c r="AM45" i="21" s="1"/>
  <c r="AN45" i="21"/>
  <c r="AO45" i="21"/>
  <c r="C46" i="21"/>
  <c r="D46" i="21"/>
  <c r="F46" i="21"/>
  <c r="W46" i="21"/>
  <c r="X46" i="21"/>
  <c r="Y46" i="21"/>
  <c r="Z46" i="21"/>
  <c r="AB46" i="21"/>
  <c r="AC46" i="21" s="1"/>
  <c r="AD46" i="21"/>
  <c r="AE46" i="21"/>
  <c r="AG46" i="21"/>
  <c r="AH46" i="21"/>
  <c r="AI46" i="21"/>
  <c r="AJ46" i="21"/>
  <c r="AL46" i="21"/>
  <c r="AM46" i="21" s="1"/>
  <c r="AN46" i="21"/>
  <c r="AO46" i="21"/>
  <c r="C51" i="21"/>
  <c r="D51" i="21"/>
  <c r="F51" i="21"/>
  <c r="W51" i="21"/>
  <c r="X51" i="21"/>
  <c r="Y51" i="21"/>
  <c r="Z51" i="21"/>
  <c r="AB51" i="21"/>
  <c r="AC51" i="21" s="1"/>
  <c r="AD51" i="21"/>
  <c r="AE51" i="21"/>
  <c r="AG51" i="21"/>
  <c r="AH51" i="21"/>
  <c r="AI51" i="21"/>
  <c r="AJ51" i="21"/>
  <c r="AL51" i="21"/>
  <c r="AM51" i="21" s="1"/>
  <c r="AN51" i="21"/>
  <c r="AO51" i="21"/>
  <c r="C52" i="21"/>
  <c r="D52" i="21"/>
  <c r="F52" i="21"/>
  <c r="W52" i="21"/>
  <c r="X52" i="21"/>
  <c r="Y52" i="21"/>
  <c r="Z52" i="21"/>
  <c r="AB52" i="21"/>
  <c r="AC52" i="21" s="1"/>
  <c r="AD52" i="21"/>
  <c r="AE52" i="21"/>
  <c r="AG52" i="21"/>
  <c r="AH52" i="21"/>
  <c r="AI52" i="21"/>
  <c r="AJ52" i="21"/>
  <c r="AL52" i="21"/>
  <c r="AM52" i="21" s="1"/>
  <c r="AN52" i="21"/>
  <c r="AO52" i="21"/>
  <c r="C53" i="21"/>
  <c r="D53" i="21"/>
  <c r="F53" i="21"/>
  <c r="W53" i="21"/>
  <c r="X53" i="21"/>
  <c r="Y53" i="21"/>
  <c r="Z53" i="21"/>
  <c r="AB53" i="21"/>
  <c r="AC53" i="21" s="1"/>
  <c r="AD53" i="21"/>
  <c r="AE53" i="21"/>
  <c r="AG53" i="21"/>
  <c r="AH53" i="21"/>
  <c r="AI53" i="21"/>
  <c r="AJ53" i="21"/>
  <c r="AL53" i="21"/>
  <c r="AM53" i="21" s="1"/>
  <c r="AN53" i="21"/>
  <c r="AO53" i="21"/>
  <c r="C54" i="21"/>
  <c r="D54" i="21"/>
  <c r="F54" i="21"/>
  <c r="W54" i="21"/>
  <c r="X54" i="21"/>
  <c r="Y54" i="21"/>
  <c r="Z54" i="21"/>
  <c r="AB54" i="21"/>
  <c r="AC54" i="21" s="1"/>
  <c r="AD54" i="21"/>
  <c r="AE54" i="21"/>
  <c r="AG54" i="21"/>
  <c r="AH54" i="21"/>
  <c r="AI54" i="21"/>
  <c r="AJ54" i="21"/>
  <c r="AL54" i="21"/>
  <c r="AM54" i="21" s="1"/>
  <c r="AN54" i="21"/>
  <c r="AO54" i="21"/>
  <c r="C55" i="21"/>
  <c r="D55" i="21"/>
  <c r="F55" i="21"/>
  <c r="W55" i="21"/>
  <c r="X55" i="21"/>
  <c r="Y55" i="21"/>
  <c r="Z55" i="21"/>
  <c r="AB55" i="21"/>
  <c r="AC55" i="21" s="1"/>
  <c r="AD55" i="21"/>
  <c r="AE55" i="21"/>
  <c r="AG55" i="21"/>
  <c r="AH55" i="21"/>
  <c r="AI55" i="21"/>
  <c r="AJ55" i="21"/>
  <c r="AL55" i="21"/>
  <c r="AM55" i="21" s="1"/>
  <c r="AN55" i="21"/>
  <c r="AO55" i="21"/>
  <c r="C56" i="21"/>
  <c r="D56" i="21"/>
  <c r="F56" i="21"/>
  <c r="W56" i="21"/>
  <c r="X56" i="21"/>
  <c r="Y56" i="21"/>
  <c r="Z56" i="21"/>
  <c r="AB56" i="21"/>
  <c r="AC56" i="21" s="1"/>
  <c r="AD56" i="21"/>
  <c r="AE56" i="21"/>
  <c r="AG56" i="21"/>
  <c r="AH56" i="21"/>
  <c r="AI56" i="21"/>
  <c r="AJ56" i="21"/>
  <c r="AL56" i="21"/>
  <c r="AM56" i="21" s="1"/>
  <c r="AN56" i="21"/>
  <c r="AO56" i="21"/>
  <c r="C57" i="21"/>
  <c r="D57" i="21"/>
  <c r="F57" i="21"/>
  <c r="W57" i="21"/>
  <c r="X57" i="21"/>
  <c r="Y57" i="21"/>
  <c r="Z57" i="21"/>
  <c r="AB57" i="21"/>
  <c r="AC57" i="21" s="1"/>
  <c r="AD57" i="21"/>
  <c r="AE57" i="21"/>
  <c r="AG57" i="21"/>
  <c r="AH57" i="21"/>
  <c r="AI57" i="21"/>
  <c r="AJ57" i="21"/>
  <c r="AL57" i="21"/>
  <c r="AM57" i="21" s="1"/>
  <c r="AN57" i="21"/>
  <c r="AO57" i="21"/>
  <c r="C58" i="21"/>
  <c r="D58" i="21"/>
  <c r="F58" i="21"/>
  <c r="W58" i="21"/>
  <c r="X58" i="21"/>
  <c r="Y58" i="21"/>
  <c r="Z58" i="21"/>
  <c r="AB58" i="21"/>
  <c r="AC58" i="21" s="1"/>
  <c r="AD58" i="21"/>
  <c r="AE58" i="21"/>
  <c r="AG58" i="21"/>
  <c r="AH58" i="21"/>
  <c r="AI58" i="21"/>
  <c r="AJ58" i="21"/>
  <c r="AL58" i="21"/>
  <c r="AM58" i="21" s="1"/>
  <c r="AN58" i="21"/>
  <c r="AO58" i="21"/>
  <c r="C59" i="21"/>
  <c r="D59" i="21"/>
  <c r="F59" i="21"/>
  <c r="W59" i="21"/>
  <c r="X59" i="21"/>
  <c r="Y59" i="21"/>
  <c r="Z59" i="21"/>
  <c r="AB59" i="21"/>
  <c r="AC59" i="21" s="1"/>
  <c r="AD59" i="21"/>
  <c r="AE59" i="21"/>
  <c r="AG59" i="21"/>
  <c r="AH59" i="21"/>
  <c r="AI59" i="21"/>
  <c r="AJ59" i="21"/>
  <c r="AL59" i="21"/>
  <c r="AM59" i="21" s="1"/>
  <c r="AN59" i="21"/>
  <c r="AO59" i="21"/>
  <c r="C64" i="21"/>
  <c r="D64" i="21"/>
  <c r="F64" i="21"/>
  <c r="W64" i="21"/>
  <c r="X64" i="21"/>
  <c r="Y64" i="21"/>
  <c r="Z64" i="21"/>
  <c r="AB64" i="21"/>
  <c r="AC64" i="21" s="1"/>
  <c r="AD64" i="21"/>
  <c r="AE64" i="21"/>
  <c r="AG64" i="21"/>
  <c r="AH64" i="21"/>
  <c r="AI64" i="21"/>
  <c r="AJ64" i="21"/>
  <c r="AL64" i="21"/>
  <c r="AM64" i="21" s="1"/>
  <c r="AN64" i="21"/>
  <c r="AO64" i="21"/>
  <c r="C65" i="21"/>
  <c r="D65" i="21"/>
  <c r="F65" i="21"/>
  <c r="W65" i="21"/>
  <c r="X65" i="21"/>
  <c r="Y65" i="21"/>
  <c r="Z65" i="21"/>
  <c r="AB65" i="21"/>
  <c r="AC65" i="21" s="1"/>
  <c r="AD65" i="21"/>
  <c r="AE65" i="21"/>
  <c r="AG65" i="21"/>
  <c r="AH65" i="21"/>
  <c r="AI65" i="21"/>
  <c r="AJ65" i="21"/>
  <c r="AL65" i="21"/>
  <c r="AM65" i="21" s="1"/>
  <c r="AN65" i="21"/>
  <c r="AO65" i="21"/>
  <c r="C66" i="21"/>
  <c r="D66" i="21"/>
  <c r="F66" i="21"/>
  <c r="W66" i="21"/>
  <c r="X66" i="21"/>
  <c r="Y66" i="21"/>
  <c r="Z66" i="21"/>
  <c r="AB66" i="21"/>
  <c r="AC66" i="21" s="1"/>
  <c r="AD66" i="21"/>
  <c r="AE66" i="21"/>
  <c r="AG66" i="21"/>
  <c r="AH66" i="21"/>
  <c r="AI66" i="21"/>
  <c r="AJ66" i="21"/>
  <c r="AL66" i="21"/>
  <c r="AM66" i="21" s="1"/>
  <c r="AN66" i="21"/>
  <c r="AO66" i="21"/>
  <c r="G69" i="24"/>
  <c r="H69" i="24" s="1"/>
  <c r="I69" i="24" s="1"/>
  <c r="J69" i="24" s="1"/>
  <c r="N69" i="31" s="1"/>
  <c r="G70" i="24"/>
  <c r="H70" i="24" s="1"/>
  <c r="I70" i="24" s="1"/>
  <c r="J70" i="24" s="1"/>
  <c r="N70" i="31" s="1"/>
  <c r="G71" i="24"/>
  <c r="H71" i="24" s="1"/>
  <c r="I71" i="24" s="1"/>
  <c r="J71" i="24" s="1"/>
  <c r="N71" i="31" s="1"/>
  <c r="G74" i="24"/>
  <c r="H74" i="24" s="1"/>
  <c r="I74" i="24" s="1"/>
  <c r="J74" i="24" s="1"/>
  <c r="N74" i="31" s="1"/>
  <c r="G75" i="24"/>
  <c r="H75" i="24" s="1"/>
  <c r="I75" i="24" s="1"/>
  <c r="J75" i="24" s="1"/>
  <c r="N75" i="31" s="1"/>
  <c r="G76" i="24"/>
  <c r="H76" i="24" s="1"/>
  <c r="I76" i="24" s="1"/>
  <c r="J76" i="24" s="1"/>
  <c r="N76" i="31" s="1"/>
  <c r="G77" i="24"/>
  <c r="H77" i="24" s="1"/>
  <c r="I77" i="24" s="1"/>
  <c r="J77" i="24" s="1"/>
  <c r="N77" i="31" s="1"/>
  <c r="G78" i="24"/>
  <c r="H78" i="24" s="1"/>
  <c r="I78" i="24" s="1"/>
  <c r="J78" i="24" s="1"/>
  <c r="N78" i="31" s="1"/>
  <c r="G79" i="24"/>
  <c r="H79" i="24" s="1"/>
  <c r="I79" i="24" s="1"/>
  <c r="J79" i="24" s="1"/>
  <c r="N79" i="31" s="1"/>
  <c r="G80" i="24"/>
  <c r="H80" i="24" s="1"/>
  <c r="I80" i="24" s="1"/>
  <c r="J80" i="24" s="1"/>
  <c r="N80" i="31" s="1"/>
  <c r="G82" i="24"/>
  <c r="H82" i="24" s="1"/>
  <c r="I82" i="24" s="1"/>
  <c r="J82" i="24" s="1"/>
  <c r="N82" i="31" s="1"/>
  <c r="G83" i="24"/>
  <c r="H83" i="24" s="1"/>
  <c r="I83" i="24" s="1"/>
  <c r="J83" i="24" s="1"/>
  <c r="N83" i="31" s="1"/>
  <c r="G84" i="24"/>
  <c r="H84" i="24" s="1"/>
  <c r="I84" i="24" s="1"/>
  <c r="J84" i="24" s="1"/>
  <c r="N84" i="31" s="1"/>
  <c r="G85" i="24"/>
  <c r="H85" i="24" s="1"/>
  <c r="I85" i="24" s="1"/>
  <c r="J85" i="24" s="1"/>
  <c r="N85" i="31" s="1"/>
  <c r="G86" i="24"/>
  <c r="H86" i="24" s="1"/>
  <c r="I86" i="24" s="1"/>
  <c r="J86" i="24" s="1"/>
  <c r="N86" i="31" s="1"/>
  <c r="G87" i="24"/>
  <c r="H87" i="24" s="1"/>
  <c r="I87" i="24" s="1"/>
  <c r="J87" i="24" s="1"/>
  <c r="N87" i="31" s="1"/>
  <c r="G89" i="24"/>
  <c r="H89" i="24" s="1"/>
  <c r="I89" i="24" s="1"/>
  <c r="J89" i="24" s="1"/>
  <c r="N89" i="31" s="1"/>
  <c r="G90" i="24"/>
  <c r="H90" i="24" s="1"/>
  <c r="I90" i="24" s="1"/>
  <c r="J90" i="24" s="1"/>
  <c r="N90" i="31" s="1"/>
  <c r="G91" i="24"/>
  <c r="H91" i="24" s="1"/>
  <c r="I91" i="24" s="1"/>
  <c r="J91" i="24" s="1"/>
  <c r="N91" i="31" s="1"/>
  <c r="G92" i="24"/>
  <c r="H92" i="24" s="1"/>
  <c r="I92" i="24" s="1"/>
  <c r="J92" i="24" s="1"/>
  <c r="N92" i="31" s="1"/>
  <c r="G93" i="24"/>
  <c r="H93" i="24" s="1"/>
  <c r="I93" i="24" s="1"/>
  <c r="J93" i="24" s="1"/>
  <c r="N93" i="31" s="1"/>
  <c r="G94" i="24"/>
  <c r="H94" i="24" s="1"/>
  <c r="I94" i="24" s="1"/>
  <c r="J94" i="24" s="1"/>
  <c r="N94" i="31" s="1"/>
  <c r="G95" i="24"/>
  <c r="H95" i="24" s="1"/>
  <c r="I95" i="24" s="1"/>
  <c r="J95" i="24" s="1"/>
  <c r="N95" i="31" s="1"/>
  <c r="G96" i="24"/>
  <c r="H96" i="24" s="1"/>
  <c r="I96" i="24" s="1"/>
  <c r="J96" i="24" s="1"/>
  <c r="N96" i="31" s="1"/>
  <c r="G97" i="24"/>
  <c r="H97" i="24" s="1"/>
  <c r="I97" i="24" s="1"/>
  <c r="J97" i="24" s="1"/>
  <c r="N97" i="31" s="1"/>
  <c r="G98" i="24"/>
  <c r="H98" i="24" s="1"/>
  <c r="I98" i="24" s="1"/>
  <c r="J98" i="24" s="1"/>
  <c r="N98" i="31" s="1"/>
  <c r="G99" i="24"/>
  <c r="H99" i="24" s="1"/>
  <c r="I99" i="24" s="1"/>
  <c r="J99" i="24" s="1"/>
  <c r="N99" i="31" s="1"/>
  <c r="G100" i="24"/>
  <c r="H100" i="24" s="1"/>
  <c r="I100" i="24" s="1"/>
  <c r="J100" i="24" s="1"/>
  <c r="N100" i="31" s="1"/>
  <c r="G101" i="24"/>
  <c r="H101" i="24" s="1"/>
  <c r="I101" i="24" s="1"/>
  <c r="J101" i="24" s="1"/>
  <c r="N101" i="31" s="1"/>
  <c r="G102" i="24"/>
  <c r="H102" i="24" s="1"/>
  <c r="I102" i="24" s="1"/>
  <c r="J102" i="24" s="1"/>
  <c r="N102" i="31" s="1"/>
  <c r="G103" i="24"/>
  <c r="H103" i="24" s="1"/>
  <c r="I103" i="24" s="1"/>
  <c r="J103" i="24" s="1"/>
  <c r="N103" i="31" s="1"/>
  <c r="G104" i="24"/>
  <c r="H104" i="24" s="1"/>
  <c r="I104" i="24" s="1"/>
  <c r="J104" i="24" s="1"/>
  <c r="N104" i="31" s="1"/>
  <c r="G105" i="24"/>
  <c r="H105" i="24" s="1"/>
  <c r="I105" i="24" s="1"/>
  <c r="J105" i="24" s="1"/>
  <c r="N105" i="31" s="1"/>
  <c r="G106" i="24"/>
  <c r="H106" i="24" s="1"/>
  <c r="I106" i="24" s="1"/>
  <c r="J106" i="24" s="1"/>
  <c r="N106" i="31" s="1"/>
  <c r="G107" i="24"/>
  <c r="H107" i="24" s="1"/>
  <c r="I107" i="24" s="1"/>
  <c r="J107" i="24" s="1"/>
  <c r="N107" i="31" s="1"/>
  <c r="G108" i="24"/>
  <c r="H108" i="24" s="1"/>
  <c r="I108" i="24" s="1"/>
  <c r="J108" i="24" s="1"/>
  <c r="N108" i="31" s="1"/>
  <c r="G109" i="24"/>
  <c r="H109" i="24" s="1"/>
  <c r="I109" i="24" s="1"/>
  <c r="J109" i="24" s="1"/>
  <c r="N109" i="31" s="1"/>
  <c r="G110" i="24"/>
  <c r="H110" i="24" s="1"/>
  <c r="I110" i="24" s="1"/>
  <c r="J110" i="24" s="1"/>
  <c r="N110" i="31" s="1"/>
  <c r="G111" i="24"/>
  <c r="H111" i="24" s="1"/>
  <c r="I111" i="24" s="1"/>
  <c r="J111" i="24" s="1"/>
  <c r="N111" i="31" s="1"/>
  <c r="G112" i="24"/>
  <c r="H112" i="24" s="1"/>
  <c r="I112" i="24" s="1"/>
  <c r="J112" i="24" s="1"/>
  <c r="N112" i="31" s="1"/>
  <c r="G113" i="24"/>
  <c r="H113" i="24" s="1"/>
  <c r="I113" i="24" s="1"/>
  <c r="J113" i="24" s="1"/>
  <c r="N113" i="31" s="1"/>
  <c r="G114" i="24"/>
  <c r="H114" i="24" s="1"/>
  <c r="I114" i="24" s="1"/>
  <c r="J114" i="24" s="1"/>
  <c r="N114" i="31" s="1"/>
  <c r="G115" i="24"/>
  <c r="H115" i="24" s="1"/>
  <c r="I115" i="24" s="1"/>
  <c r="J115" i="24" s="1"/>
  <c r="N115" i="31" s="1"/>
  <c r="G116" i="24"/>
  <c r="H116" i="24" s="1"/>
  <c r="I116" i="24" s="1"/>
  <c r="J116" i="24" s="1"/>
  <c r="N116" i="31" s="1"/>
  <c r="G117" i="24"/>
  <c r="H117" i="24" s="1"/>
  <c r="I117" i="24" s="1"/>
  <c r="J117" i="24" s="1"/>
  <c r="N117" i="31" s="1"/>
  <c r="G118" i="24"/>
  <c r="H118" i="24" s="1"/>
  <c r="I118" i="24" s="1"/>
  <c r="J118" i="24" s="1"/>
  <c r="N118" i="31" s="1"/>
  <c r="G119" i="24"/>
  <c r="H119" i="24" s="1"/>
  <c r="I119" i="24" s="1"/>
  <c r="J119" i="24" s="1"/>
  <c r="N119" i="31" s="1"/>
  <c r="G120" i="24"/>
  <c r="H120" i="24" s="1"/>
  <c r="I120" i="24" s="1"/>
  <c r="J120" i="24" s="1"/>
  <c r="N120" i="31" s="1"/>
  <c r="G121" i="24"/>
  <c r="H121" i="24" s="1"/>
  <c r="I121" i="24" s="1"/>
  <c r="J121" i="24" s="1"/>
  <c r="N121" i="31" s="1"/>
  <c r="G122" i="24"/>
  <c r="H122" i="24" s="1"/>
  <c r="I122" i="24" s="1"/>
  <c r="J122" i="24" s="1"/>
  <c r="N122" i="31" s="1"/>
  <c r="G123" i="24"/>
  <c r="H123" i="24" s="1"/>
  <c r="I123" i="24" s="1"/>
  <c r="J123" i="24" s="1"/>
  <c r="N123" i="31" s="1"/>
  <c r="G124" i="24"/>
  <c r="H124" i="24" s="1"/>
  <c r="I124" i="24" s="1"/>
  <c r="J124" i="24" s="1"/>
  <c r="N124" i="31" s="1"/>
  <c r="G125" i="24"/>
  <c r="H125" i="24" s="1"/>
  <c r="I125" i="24" s="1"/>
  <c r="J125" i="24" s="1"/>
  <c r="N125" i="31" s="1"/>
  <c r="G126" i="24"/>
  <c r="H126" i="24" s="1"/>
  <c r="I126" i="24" s="1"/>
  <c r="J126" i="24" s="1"/>
  <c r="N126" i="31" s="1"/>
  <c r="G127" i="24"/>
  <c r="H127" i="24" s="1"/>
  <c r="I127" i="24" s="1"/>
  <c r="J127" i="24" s="1"/>
  <c r="N127" i="31" s="1"/>
  <c r="G128" i="24"/>
  <c r="H128" i="24" s="1"/>
  <c r="I128" i="24" s="1"/>
  <c r="J128" i="24" s="1"/>
  <c r="N128" i="31" s="1"/>
  <c r="G129" i="24"/>
  <c r="H129" i="24" s="1"/>
  <c r="I129" i="24" s="1"/>
  <c r="J129" i="24" s="1"/>
  <c r="N129" i="31" s="1"/>
  <c r="G130" i="24"/>
  <c r="H130" i="24" s="1"/>
  <c r="I130" i="24" s="1"/>
  <c r="J130" i="24" s="1"/>
  <c r="N130" i="31" s="1"/>
  <c r="G131" i="24"/>
  <c r="H131" i="24" s="1"/>
  <c r="I131" i="24" s="1"/>
  <c r="J131" i="24" s="1"/>
  <c r="N131" i="31" s="1"/>
  <c r="G132" i="24"/>
  <c r="H132" i="24" s="1"/>
  <c r="I132" i="24" s="1"/>
  <c r="J132" i="24" s="1"/>
  <c r="N132" i="31" s="1"/>
  <c r="G133" i="24"/>
  <c r="H133" i="24" s="1"/>
  <c r="I133" i="24" s="1"/>
  <c r="J133" i="24" s="1"/>
  <c r="N133" i="31" s="1"/>
  <c r="G134" i="24"/>
  <c r="H134" i="24" s="1"/>
  <c r="I134" i="24" s="1"/>
  <c r="J134" i="24" s="1"/>
  <c r="N134" i="31" s="1"/>
  <c r="G135" i="24"/>
  <c r="H135" i="24" s="1"/>
  <c r="I135" i="24" s="1"/>
  <c r="J135" i="24" s="1"/>
  <c r="N135" i="31" s="1"/>
  <c r="G136" i="24"/>
  <c r="H136" i="24" s="1"/>
  <c r="I136" i="24" s="1"/>
  <c r="J136" i="24" s="1"/>
  <c r="N136" i="31" s="1"/>
  <c r="G137" i="24"/>
  <c r="H137" i="24" s="1"/>
  <c r="I137" i="24" s="1"/>
  <c r="J137" i="24" s="1"/>
  <c r="N137" i="31" s="1"/>
  <c r="G138" i="24"/>
  <c r="H138" i="24" s="1"/>
  <c r="I138" i="24" s="1"/>
  <c r="J138" i="24" s="1"/>
  <c r="N138" i="31" s="1"/>
  <c r="G139" i="24"/>
  <c r="H139" i="24" s="1"/>
  <c r="I139" i="24" s="1"/>
  <c r="J139" i="24" s="1"/>
  <c r="N139" i="31" s="1"/>
  <c r="G140" i="24"/>
  <c r="H140" i="24" s="1"/>
  <c r="I140" i="24" s="1"/>
  <c r="J140" i="24" s="1"/>
  <c r="N140" i="31" s="1"/>
  <c r="G141" i="24"/>
  <c r="H141" i="24" s="1"/>
  <c r="I141" i="24" s="1"/>
  <c r="J141" i="24" s="1"/>
  <c r="N141" i="31" s="1"/>
  <c r="G142" i="24"/>
  <c r="H142" i="24" s="1"/>
  <c r="I142" i="24" s="1"/>
  <c r="J142" i="24" s="1"/>
  <c r="N142" i="31" s="1"/>
  <c r="G143" i="24"/>
  <c r="H143" i="24" s="1"/>
  <c r="I143" i="24" s="1"/>
  <c r="J143" i="24" s="1"/>
  <c r="N143" i="31" s="1"/>
  <c r="G144" i="24"/>
  <c r="H144" i="24" s="1"/>
  <c r="I144" i="24" s="1"/>
  <c r="J144" i="24" s="1"/>
  <c r="N144" i="31" s="1"/>
  <c r="G145" i="24"/>
  <c r="H145" i="24" s="1"/>
  <c r="I145" i="24" s="1"/>
  <c r="J145" i="24" s="1"/>
  <c r="N145" i="31" s="1"/>
  <c r="G146" i="24"/>
  <c r="H146" i="24" s="1"/>
  <c r="I146" i="24" s="1"/>
  <c r="J146" i="24" s="1"/>
  <c r="N146" i="31" s="1"/>
  <c r="G147" i="24"/>
  <c r="H147" i="24" s="1"/>
  <c r="I147" i="24" s="1"/>
  <c r="J147" i="24" s="1"/>
  <c r="N147" i="31" s="1"/>
  <c r="G148" i="24"/>
  <c r="H148" i="24" s="1"/>
  <c r="I148" i="24" s="1"/>
  <c r="J148" i="24" s="1"/>
  <c r="N148" i="31" s="1"/>
  <c r="G149" i="24"/>
  <c r="H149" i="24" s="1"/>
  <c r="I149" i="24" s="1"/>
  <c r="J149" i="24" s="1"/>
  <c r="N149" i="31" s="1"/>
  <c r="G150" i="24"/>
  <c r="H150" i="24" s="1"/>
  <c r="I150" i="24" s="1"/>
  <c r="J150" i="24" s="1"/>
  <c r="N150" i="31" s="1"/>
  <c r="G151" i="24"/>
  <c r="H151" i="24" s="1"/>
  <c r="I151" i="24" s="1"/>
  <c r="J151" i="24" s="1"/>
  <c r="N151" i="31" s="1"/>
  <c r="G152" i="24"/>
  <c r="H152" i="24" s="1"/>
  <c r="I152" i="24" s="1"/>
  <c r="J152" i="24" s="1"/>
  <c r="N152" i="31" s="1"/>
  <c r="G153" i="24"/>
  <c r="H153" i="24" s="1"/>
  <c r="I153" i="24" s="1"/>
  <c r="J153" i="24" s="1"/>
  <c r="G154" i="24"/>
  <c r="H154" i="24" s="1"/>
  <c r="I154" i="24" s="1"/>
  <c r="J154" i="24" s="1"/>
  <c r="N154" i="31" s="1"/>
  <c r="G155" i="24"/>
  <c r="H155" i="24" s="1"/>
  <c r="I155" i="24" s="1"/>
  <c r="J155" i="24" s="1"/>
  <c r="N155" i="31" s="1"/>
  <c r="G156" i="24"/>
  <c r="H156" i="24" s="1"/>
  <c r="I156" i="24" s="1"/>
  <c r="J156" i="24" s="1"/>
  <c r="N156" i="31" s="1"/>
  <c r="G157" i="24"/>
  <c r="H157" i="24" s="1"/>
  <c r="I157" i="24" s="1"/>
  <c r="J157" i="24" s="1"/>
  <c r="N157" i="31" s="1"/>
  <c r="G158" i="24"/>
  <c r="H158" i="24" s="1"/>
  <c r="I158" i="24" s="1"/>
  <c r="J158" i="24" s="1"/>
  <c r="N158" i="31" s="1"/>
  <c r="G159" i="24"/>
  <c r="H159" i="24" s="1"/>
  <c r="I159" i="24" s="1"/>
  <c r="J159" i="24" s="1"/>
  <c r="N159" i="31" s="1"/>
  <c r="G160" i="24"/>
  <c r="H160" i="24" s="1"/>
  <c r="I160" i="24" s="1"/>
  <c r="J160" i="24" s="1"/>
  <c r="N160" i="31" s="1"/>
  <c r="G161" i="24"/>
  <c r="H161" i="24" s="1"/>
  <c r="I161" i="24" s="1"/>
  <c r="J161" i="24" s="1"/>
  <c r="N161" i="31" s="1"/>
  <c r="G162" i="24"/>
  <c r="H162" i="24" s="1"/>
  <c r="I162" i="24" s="1"/>
  <c r="J162" i="24" s="1"/>
  <c r="N162" i="31" s="1"/>
  <c r="G163" i="24"/>
  <c r="H163" i="24" s="1"/>
  <c r="I163" i="24" s="1"/>
  <c r="J163" i="24" s="1"/>
  <c r="N163" i="31" s="1"/>
  <c r="G164" i="24"/>
  <c r="H164" i="24" s="1"/>
  <c r="I164" i="24" s="1"/>
  <c r="J164" i="24" s="1"/>
  <c r="N164" i="31" s="1"/>
  <c r="G165" i="24"/>
  <c r="H165" i="24" s="1"/>
  <c r="I165" i="24" s="1"/>
  <c r="J165" i="24" s="1"/>
  <c r="N165" i="31" s="1"/>
  <c r="G166" i="24"/>
  <c r="H166" i="24" s="1"/>
  <c r="I166" i="24" s="1"/>
  <c r="J166" i="24" s="1"/>
  <c r="N166" i="31" s="1"/>
  <c r="G167" i="24"/>
  <c r="H167" i="24" s="1"/>
  <c r="I167" i="24" s="1"/>
  <c r="J167" i="24" s="1"/>
  <c r="N167" i="31" s="1"/>
  <c r="G168" i="24"/>
  <c r="H168" i="24" s="1"/>
  <c r="I168" i="24" s="1"/>
  <c r="J168" i="24" s="1"/>
  <c r="N168" i="31" s="1"/>
  <c r="G169" i="24"/>
  <c r="H169" i="24" s="1"/>
  <c r="I169" i="24" s="1"/>
  <c r="J169" i="24" s="1"/>
  <c r="N169" i="31" s="1"/>
  <c r="G170" i="24"/>
  <c r="H170" i="24" s="1"/>
  <c r="I170" i="24" s="1"/>
  <c r="J170" i="24" s="1"/>
  <c r="N170" i="31" s="1"/>
  <c r="G171" i="24"/>
  <c r="H171" i="24" s="1"/>
  <c r="I171" i="24" s="1"/>
  <c r="J171" i="24" s="1"/>
  <c r="N171" i="31" s="1"/>
  <c r="G172" i="24"/>
  <c r="H172" i="24" s="1"/>
  <c r="I172" i="24" s="1"/>
  <c r="J172" i="24" s="1"/>
  <c r="N172" i="31" s="1"/>
  <c r="G173" i="24"/>
  <c r="H173" i="24" s="1"/>
  <c r="I173" i="24" s="1"/>
  <c r="J173" i="24" s="1"/>
  <c r="N173" i="31" s="1"/>
  <c r="G174" i="24"/>
  <c r="H174" i="24" s="1"/>
  <c r="I174" i="24" s="1"/>
  <c r="J174" i="24" s="1"/>
  <c r="N174" i="31" s="1"/>
  <c r="G175" i="24"/>
  <c r="H175" i="24" s="1"/>
  <c r="I175" i="24" s="1"/>
  <c r="J175" i="24" s="1"/>
  <c r="N175" i="31" s="1"/>
  <c r="G176" i="24"/>
  <c r="H176" i="24" s="1"/>
  <c r="I176" i="24" s="1"/>
  <c r="J176" i="24" s="1"/>
  <c r="N176" i="31" s="1"/>
  <c r="G177" i="24"/>
  <c r="H177" i="24" s="1"/>
  <c r="I177" i="24" s="1"/>
  <c r="J177" i="24" s="1"/>
  <c r="N177" i="31" s="1"/>
  <c r="G178" i="24"/>
  <c r="H178" i="24" s="1"/>
  <c r="I178" i="24" s="1"/>
  <c r="J178" i="24" s="1"/>
  <c r="N178" i="31" s="1"/>
  <c r="G179" i="24"/>
  <c r="H179" i="24" s="1"/>
  <c r="I179" i="24" s="1"/>
  <c r="J179" i="24" s="1"/>
  <c r="N179" i="31" s="1"/>
  <c r="G180" i="24"/>
  <c r="H180" i="24" s="1"/>
  <c r="I180" i="24" s="1"/>
  <c r="J180" i="24" s="1"/>
  <c r="N180" i="31" s="1"/>
  <c r="G181" i="24"/>
  <c r="H181" i="24" s="1"/>
  <c r="I181" i="24" s="1"/>
  <c r="J181" i="24" s="1"/>
  <c r="N181" i="31" s="1"/>
  <c r="G182" i="24"/>
  <c r="H182" i="24" s="1"/>
  <c r="I182" i="24" s="1"/>
  <c r="J182" i="24" s="1"/>
  <c r="N182" i="31" s="1"/>
  <c r="G183" i="24"/>
  <c r="H183" i="24" s="1"/>
  <c r="I183" i="24" s="1"/>
  <c r="J183" i="24" s="1"/>
  <c r="N183" i="31" s="1"/>
  <c r="G184" i="24"/>
  <c r="H184" i="24" s="1"/>
  <c r="I184" i="24" s="1"/>
  <c r="J184" i="24" s="1"/>
  <c r="N184" i="31" s="1"/>
  <c r="G185" i="24"/>
  <c r="H185" i="24" s="1"/>
  <c r="I185" i="24" s="1"/>
  <c r="J185" i="24" s="1"/>
  <c r="N185" i="31" s="1"/>
  <c r="G186" i="24"/>
  <c r="H186" i="24" s="1"/>
  <c r="I186" i="24" s="1"/>
  <c r="J186" i="24" s="1"/>
  <c r="N186" i="31" s="1"/>
  <c r="G187" i="24"/>
  <c r="H187" i="24" s="1"/>
  <c r="I187" i="24" s="1"/>
  <c r="J187" i="24" s="1"/>
  <c r="N187" i="31" s="1"/>
  <c r="G188" i="24"/>
  <c r="H188" i="24" s="1"/>
  <c r="I188" i="24" s="1"/>
  <c r="J188" i="24" s="1"/>
  <c r="N188" i="31" s="1"/>
  <c r="G189" i="24"/>
  <c r="H189" i="24" s="1"/>
  <c r="I189" i="24" s="1"/>
  <c r="J189" i="24" s="1"/>
  <c r="N189" i="31" s="1"/>
  <c r="G190" i="24"/>
  <c r="H190" i="24" s="1"/>
  <c r="I190" i="24" s="1"/>
  <c r="J190" i="24" s="1"/>
  <c r="N190" i="31" s="1"/>
  <c r="G191" i="24"/>
  <c r="H191" i="24" s="1"/>
  <c r="I191" i="24" s="1"/>
  <c r="J191" i="24" s="1"/>
  <c r="N191" i="31" s="1"/>
  <c r="G192" i="24"/>
  <c r="H192" i="24" s="1"/>
  <c r="I192" i="24" s="1"/>
  <c r="J192" i="24" s="1"/>
  <c r="N192" i="31" s="1"/>
  <c r="G193" i="24"/>
  <c r="H193" i="24" s="1"/>
  <c r="I193" i="24" s="1"/>
  <c r="J193" i="24" s="1"/>
  <c r="N193" i="31" s="1"/>
  <c r="G194" i="24"/>
  <c r="H194" i="24" s="1"/>
  <c r="I194" i="24" s="1"/>
  <c r="J194" i="24" s="1"/>
  <c r="N194" i="31" s="1"/>
  <c r="G195" i="24"/>
  <c r="H195" i="24" s="1"/>
  <c r="I195" i="24" s="1"/>
  <c r="J195" i="24" s="1"/>
  <c r="N195" i="31" s="1"/>
  <c r="G196" i="24"/>
  <c r="H196" i="24" s="1"/>
  <c r="I196" i="24" s="1"/>
  <c r="J196" i="24" s="1"/>
  <c r="N196" i="31" s="1"/>
  <c r="G197" i="24"/>
  <c r="H197" i="24" s="1"/>
  <c r="I197" i="24" s="1"/>
  <c r="J197" i="24" s="1"/>
  <c r="N197" i="31" s="1"/>
  <c r="G198" i="24"/>
  <c r="H198" i="24" s="1"/>
  <c r="I198" i="24" s="1"/>
  <c r="J198" i="24" s="1"/>
  <c r="N198" i="31" s="1"/>
  <c r="G199" i="24"/>
  <c r="H199" i="24" s="1"/>
  <c r="I199" i="24" s="1"/>
  <c r="J199" i="24" s="1"/>
  <c r="N199" i="31" s="1"/>
  <c r="G200" i="24"/>
  <c r="H200" i="24" s="1"/>
  <c r="I200" i="24" s="1"/>
  <c r="J200" i="24" s="1"/>
  <c r="N200" i="31" s="1"/>
  <c r="G201" i="24"/>
  <c r="H201" i="24" s="1"/>
  <c r="I201" i="24" s="1"/>
  <c r="J201" i="24" s="1"/>
  <c r="N201" i="31" s="1"/>
  <c r="G202" i="24"/>
  <c r="H202" i="24" s="1"/>
  <c r="I202" i="24" s="1"/>
  <c r="J202" i="24" s="1"/>
  <c r="N202" i="31" s="1"/>
  <c r="G203" i="24"/>
  <c r="H203" i="24" s="1"/>
  <c r="I203" i="24" s="1"/>
  <c r="J203" i="24" s="1"/>
  <c r="N203" i="31" s="1"/>
  <c r="G204" i="24"/>
  <c r="H204" i="24" s="1"/>
  <c r="I204" i="24" s="1"/>
  <c r="J204" i="24" s="1"/>
  <c r="N204" i="31" s="1"/>
  <c r="G205" i="24"/>
  <c r="H205" i="24" s="1"/>
  <c r="I205" i="24" s="1"/>
  <c r="J205" i="24" s="1"/>
  <c r="N205" i="31" s="1"/>
  <c r="G206" i="24"/>
  <c r="H206" i="24" s="1"/>
  <c r="I206" i="24" s="1"/>
  <c r="J206" i="24" s="1"/>
  <c r="N206" i="31" s="1"/>
  <c r="G207" i="24"/>
  <c r="H207" i="24" s="1"/>
  <c r="I207" i="24" s="1"/>
  <c r="J207" i="24" s="1"/>
  <c r="N207" i="31" s="1"/>
  <c r="G208" i="24"/>
  <c r="H208" i="24" s="1"/>
  <c r="I208" i="24" s="1"/>
  <c r="J208" i="24" s="1"/>
  <c r="N208" i="31" s="1"/>
  <c r="G209" i="24"/>
  <c r="H209" i="24" s="1"/>
  <c r="I209" i="24" s="1"/>
  <c r="J209" i="24" s="1"/>
  <c r="N209" i="31" s="1"/>
  <c r="G210" i="24"/>
  <c r="H210" i="24" s="1"/>
  <c r="I210" i="24" s="1"/>
  <c r="J210" i="24" s="1"/>
  <c r="N210" i="31" s="1"/>
  <c r="G211" i="24"/>
  <c r="H211" i="24" s="1"/>
  <c r="I211" i="24" s="1"/>
  <c r="J211" i="24" s="1"/>
  <c r="N211" i="31" s="1"/>
  <c r="G212" i="24"/>
  <c r="H212" i="24" s="1"/>
  <c r="I212" i="24" s="1"/>
  <c r="J212" i="24" s="1"/>
  <c r="N212" i="31" s="1"/>
  <c r="G213" i="24"/>
  <c r="H213" i="24" s="1"/>
  <c r="I213" i="24" s="1"/>
  <c r="J213" i="24" s="1"/>
  <c r="N213" i="31" s="1"/>
  <c r="G214" i="24"/>
  <c r="H214" i="24" s="1"/>
  <c r="I214" i="24" s="1"/>
  <c r="J214" i="24" s="1"/>
  <c r="N214" i="31" s="1"/>
  <c r="G215" i="24"/>
  <c r="H215" i="24" s="1"/>
  <c r="I215" i="24" s="1"/>
  <c r="J215" i="24" s="1"/>
  <c r="N215" i="31" s="1"/>
  <c r="G216" i="24"/>
  <c r="H216" i="24" s="1"/>
  <c r="I216" i="24" s="1"/>
  <c r="J216" i="24" s="1"/>
  <c r="N216" i="31" s="1"/>
  <c r="G217" i="24"/>
  <c r="H217" i="24" s="1"/>
  <c r="I217" i="24" s="1"/>
  <c r="J217" i="24" s="1"/>
  <c r="N217" i="31" s="1"/>
  <c r="G218" i="24"/>
  <c r="H218" i="24" s="1"/>
  <c r="I218" i="24" s="1"/>
  <c r="J218" i="24" s="1"/>
  <c r="N218" i="31" s="1"/>
  <c r="G219" i="24"/>
  <c r="H219" i="24" s="1"/>
  <c r="I219" i="24" s="1"/>
  <c r="J219" i="24" s="1"/>
  <c r="N219" i="31" s="1"/>
  <c r="G220" i="24"/>
  <c r="H220" i="24" s="1"/>
  <c r="I220" i="24" s="1"/>
  <c r="J220" i="24" s="1"/>
  <c r="N220" i="31" s="1"/>
  <c r="G221" i="24"/>
  <c r="H221" i="24" s="1"/>
  <c r="I221" i="24" s="1"/>
  <c r="J221" i="24" s="1"/>
  <c r="N221" i="31" s="1"/>
  <c r="G222" i="24"/>
  <c r="H222" i="24" s="1"/>
  <c r="I222" i="24" s="1"/>
  <c r="J222" i="24" s="1"/>
  <c r="N222" i="31" s="1"/>
  <c r="G223" i="24"/>
  <c r="H223" i="24" s="1"/>
  <c r="I223" i="24" s="1"/>
  <c r="J223" i="24" s="1"/>
  <c r="N223" i="31" s="1"/>
  <c r="G224" i="24"/>
  <c r="H224" i="24" s="1"/>
  <c r="I224" i="24" s="1"/>
  <c r="J224" i="24" s="1"/>
  <c r="N224" i="31" s="1"/>
  <c r="G225" i="24"/>
  <c r="H225" i="24" s="1"/>
  <c r="I225" i="24" s="1"/>
  <c r="J225" i="24" s="1"/>
  <c r="N225" i="31" s="1"/>
  <c r="G226" i="24"/>
  <c r="H226" i="24" s="1"/>
  <c r="I226" i="24" s="1"/>
  <c r="J226" i="24" s="1"/>
  <c r="N226" i="31" s="1"/>
  <c r="G227" i="24"/>
  <c r="H227" i="24" s="1"/>
  <c r="I227" i="24" s="1"/>
  <c r="J227" i="24" s="1"/>
  <c r="N227" i="31" s="1"/>
  <c r="G228" i="24"/>
  <c r="H228" i="24" s="1"/>
  <c r="I228" i="24" s="1"/>
  <c r="J228" i="24" s="1"/>
  <c r="N228" i="31" s="1"/>
  <c r="G229" i="24"/>
  <c r="H229" i="24" s="1"/>
  <c r="I229" i="24" s="1"/>
  <c r="J229" i="24" s="1"/>
  <c r="N229" i="31" s="1"/>
  <c r="G230" i="24"/>
  <c r="H230" i="24" s="1"/>
  <c r="I230" i="24" s="1"/>
  <c r="J230" i="24" s="1"/>
  <c r="N230" i="31" s="1"/>
  <c r="G231" i="24"/>
  <c r="H231" i="24" s="1"/>
  <c r="I231" i="24" s="1"/>
  <c r="J231" i="24" s="1"/>
  <c r="N231" i="31" s="1"/>
  <c r="G232" i="24"/>
  <c r="H232" i="24" s="1"/>
  <c r="I232" i="24" s="1"/>
  <c r="J232" i="24" s="1"/>
  <c r="N232" i="31" s="1"/>
  <c r="G233" i="24"/>
  <c r="H233" i="24" s="1"/>
  <c r="I233" i="24" s="1"/>
  <c r="J233" i="24" s="1"/>
  <c r="N233" i="31" s="1"/>
  <c r="G234" i="24"/>
  <c r="H234" i="24" s="1"/>
  <c r="I234" i="24" s="1"/>
  <c r="J234" i="24" s="1"/>
  <c r="N234" i="31" s="1"/>
  <c r="G235" i="24"/>
  <c r="H235" i="24" s="1"/>
  <c r="I235" i="24" s="1"/>
  <c r="J235" i="24" s="1"/>
  <c r="N235" i="31" s="1"/>
  <c r="G236" i="24"/>
  <c r="H236" i="24" s="1"/>
  <c r="I236" i="24" s="1"/>
  <c r="J236" i="24" s="1"/>
  <c r="N236" i="31" s="1"/>
  <c r="G237" i="24"/>
  <c r="H237" i="24" s="1"/>
  <c r="I237" i="24" s="1"/>
  <c r="J237" i="24" s="1"/>
  <c r="N237" i="31" s="1"/>
  <c r="G238" i="24"/>
  <c r="H238" i="24" s="1"/>
  <c r="I238" i="24" s="1"/>
  <c r="J238" i="24" s="1"/>
  <c r="N238" i="31" s="1"/>
  <c r="G239" i="24"/>
  <c r="H239" i="24" s="1"/>
  <c r="I239" i="24" s="1"/>
  <c r="J239" i="24" s="1"/>
  <c r="N239" i="31" s="1"/>
  <c r="G240" i="24"/>
  <c r="H240" i="24" s="1"/>
  <c r="I240" i="24" s="1"/>
  <c r="J240" i="24" s="1"/>
  <c r="N240" i="31" s="1"/>
  <c r="B69" i="31"/>
  <c r="C69" i="31"/>
  <c r="D69" i="31"/>
  <c r="B70" i="31"/>
  <c r="C70" i="31"/>
  <c r="D70" i="31"/>
  <c r="B71" i="31"/>
  <c r="C71" i="31"/>
  <c r="D71" i="31"/>
  <c r="B74" i="31"/>
  <c r="C74" i="31"/>
  <c r="D74" i="31"/>
  <c r="B75" i="31"/>
  <c r="C75" i="31"/>
  <c r="D75" i="31"/>
  <c r="B76" i="31"/>
  <c r="C76" i="31"/>
  <c r="D76" i="31"/>
  <c r="B77" i="31"/>
  <c r="C77" i="31"/>
  <c r="D77" i="31"/>
  <c r="B78" i="31"/>
  <c r="C78" i="31"/>
  <c r="D78" i="31"/>
  <c r="B79" i="31"/>
  <c r="C79" i="31"/>
  <c r="D79" i="31"/>
  <c r="B80" i="31"/>
  <c r="C80" i="31"/>
  <c r="D80" i="31"/>
  <c r="B82" i="31"/>
  <c r="C82" i="31"/>
  <c r="D82" i="31"/>
  <c r="B83" i="31"/>
  <c r="C83" i="31"/>
  <c r="D83" i="31"/>
  <c r="B84" i="31"/>
  <c r="C84" i="31"/>
  <c r="D84" i="31"/>
  <c r="B85" i="31"/>
  <c r="C85" i="31"/>
  <c r="D85" i="31"/>
  <c r="B86" i="31"/>
  <c r="C86" i="31"/>
  <c r="D86" i="31"/>
  <c r="B87" i="31"/>
  <c r="C87" i="31"/>
  <c r="D87" i="31"/>
  <c r="B89" i="31"/>
  <c r="C89" i="31"/>
  <c r="D89" i="31"/>
  <c r="B90" i="31"/>
  <c r="C90" i="31"/>
  <c r="D90" i="31"/>
  <c r="B91" i="31"/>
  <c r="C91" i="31"/>
  <c r="D91" i="31"/>
  <c r="B92" i="31"/>
  <c r="C92" i="31"/>
  <c r="D92" i="31"/>
  <c r="B93" i="31"/>
  <c r="C93" i="31"/>
  <c r="D93" i="31"/>
  <c r="B94" i="31"/>
  <c r="C94" i="31"/>
  <c r="D94" i="31"/>
  <c r="B95" i="31"/>
  <c r="C95" i="31"/>
  <c r="D95" i="31"/>
  <c r="B96" i="31"/>
  <c r="C96" i="31"/>
  <c r="D96" i="31"/>
  <c r="B97" i="31"/>
  <c r="C97" i="31"/>
  <c r="D97" i="31"/>
  <c r="B98" i="31"/>
  <c r="C98" i="31"/>
  <c r="D98" i="31"/>
  <c r="B99" i="31"/>
  <c r="C99" i="31"/>
  <c r="D99" i="31"/>
  <c r="B100" i="31"/>
  <c r="C100" i="31"/>
  <c r="D100" i="31"/>
  <c r="B101" i="31"/>
  <c r="C101" i="31"/>
  <c r="D101" i="31"/>
  <c r="B102" i="31"/>
  <c r="C102" i="31"/>
  <c r="D102" i="31"/>
  <c r="B103" i="31"/>
  <c r="C103" i="31"/>
  <c r="D103" i="31"/>
  <c r="B104" i="31"/>
  <c r="C104" i="31"/>
  <c r="D104" i="31"/>
  <c r="B105" i="31"/>
  <c r="C105" i="31"/>
  <c r="D105" i="31"/>
  <c r="B106" i="31"/>
  <c r="C106" i="31"/>
  <c r="D106" i="31"/>
  <c r="B107" i="31"/>
  <c r="C107" i="31"/>
  <c r="D107" i="31"/>
  <c r="B108" i="31"/>
  <c r="C108" i="31"/>
  <c r="D108" i="31"/>
  <c r="B109" i="31"/>
  <c r="C109" i="31"/>
  <c r="D109" i="31"/>
  <c r="B110" i="31"/>
  <c r="C110" i="31"/>
  <c r="D110" i="31"/>
  <c r="B111" i="31"/>
  <c r="C111" i="31"/>
  <c r="D111" i="31"/>
  <c r="B112" i="31"/>
  <c r="C112" i="31"/>
  <c r="D112" i="31"/>
  <c r="B113" i="31"/>
  <c r="C113" i="31"/>
  <c r="D113" i="31"/>
  <c r="B114" i="31"/>
  <c r="C114" i="31"/>
  <c r="D114" i="31"/>
  <c r="B115" i="31"/>
  <c r="C115" i="31"/>
  <c r="D115" i="31"/>
  <c r="B116" i="31"/>
  <c r="C116" i="31"/>
  <c r="D116" i="31"/>
  <c r="B117" i="31"/>
  <c r="C117" i="31"/>
  <c r="D117" i="31"/>
  <c r="B118" i="31"/>
  <c r="C118" i="31"/>
  <c r="D118" i="31"/>
  <c r="B119" i="31"/>
  <c r="C119" i="31"/>
  <c r="D119" i="31"/>
  <c r="B120" i="31"/>
  <c r="C120" i="31"/>
  <c r="D120" i="31"/>
  <c r="B121" i="31"/>
  <c r="C121" i="31"/>
  <c r="D121" i="31"/>
  <c r="B122" i="31"/>
  <c r="C122" i="31"/>
  <c r="D122" i="31"/>
  <c r="B123" i="31"/>
  <c r="C123" i="31"/>
  <c r="D123" i="31"/>
  <c r="B124" i="31"/>
  <c r="C124" i="31"/>
  <c r="D124" i="31"/>
  <c r="B125" i="31"/>
  <c r="C125" i="31"/>
  <c r="D125" i="31"/>
  <c r="B126" i="31"/>
  <c r="C126" i="31"/>
  <c r="D126" i="31"/>
  <c r="B127" i="31"/>
  <c r="C127" i="31"/>
  <c r="D127" i="31"/>
  <c r="B128" i="31"/>
  <c r="C128" i="31"/>
  <c r="D128" i="31"/>
  <c r="B129" i="31"/>
  <c r="C129" i="31"/>
  <c r="D129" i="31"/>
  <c r="B130" i="31"/>
  <c r="C130" i="31"/>
  <c r="D130" i="31"/>
  <c r="B131" i="31"/>
  <c r="C131" i="31"/>
  <c r="D131" i="31"/>
  <c r="B132" i="31"/>
  <c r="C132" i="31"/>
  <c r="D132" i="31"/>
  <c r="B133" i="31"/>
  <c r="C133" i="31"/>
  <c r="D133" i="31"/>
  <c r="B134" i="31"/>
  <c r="C134" i="31"/>
  <c r="D134" i="31"/>
  <c r="B135" i="31"/>
  <c r="C135" i="31"/>
  <c r="D135" i="31"/>
  <c r="B136" i="31"/>
  <c r="C136" i="31"/>
  <c r="D136" i="31"/>
  <c r="B137" i="31"/>
  <c r="C137" i="31"/>
  <c r="D137" i="31"/>
  <c r="B138" i="31"/>
  <c r="C138" i="31"/>
  <c r="D138" i="31"/>
  <c r="B139" i="31"/>
  <c r="C139" i="31"/>
  <c r="D139" i="31"/>
  <c r="B140" i="31"/>
  <c r="C140" i="31"/>
  <c r="D140" i="31"/>
  <c r="B141" i="31"/>
  <c r="C141" i="31"/>
  <c r="D141" i="31"/>
  <c r="B142" i="31"/>
  <c r="C142" i="31"/>
  <c r="D142" i="31"/>
  <c r="B143" i="31"/>
  <c r="C143" i="31"/>
  <c r="D143" i="31"/>
  <c r="B144" i="31"/>
  <c r="C144" i="31"/>
  <c r="D144" i="31"/>
  <c r="B145" i="31"/>
  <c r="C145" i="31"/>
  <c r="D145" i="31"/>
  <c r="B146" i="31"/>
  <c r="C146" i="31"/>
  <c r="D146" i="31"/>
  <c r="B147" i="31"/>
  <c r="C147" i="31"/>
  <c r="D147" i="31"/>
  <c r="B148" i="31"/>
  <c r="C148" i="31"/>
  <c r="D148" i="31"/>
  <c r="B149" i="31"/>
  <c r="C149" i="31"/>
  <c r="D149" i="31"/>
  <c r="B150" i="31"/>
  <c r="C150" i="31"/>
  <c r="D150" i="31"/>
  <c r="B151" i="31"/>
  <c r="C151" i="31"/>
  <c r="D151" i="31"/>
  <c r="B152" i="31"/>
  <c r="C152" i="31"/>
  <c r="D152" i="31"/>
  <c r="B153" i="31"/>
  <c r="C153" i="31"/>
  <c r="D153" i="31"/>
  <c r="N153" i="31"/>
  <c r="B154" i="31"/>
  <c r="C154" i="31"/>
  <c r="D154" i="31"/>
  <c r="B155" i="31"/>
  <c r="C155" i="31"/>
  <c r="D155" i="31"/>
  <c r="B156" i="31"/>
  <c r="C156" i="31"/>
  <c r="D156" i="31"/>
  <c r="B157" i="31"/>
  <c r="C157" i="31"/>
  <c r="D157" i="31"/>
  <c r="B158" i="31"/>
  <c r="C158" i="31"/>
  <c r="D158" i="31"/>
  <c r="B159" i="31"/>
  <c r="C159" i="31"/>
  <c r="D159" i="31"/>
  <c r="B160" i="31"/>
  <c r="C160" i="31"/>
  <c r="D160" i="31"/>
  <c r="B161" i="31"/>
  <c r="C161" i="31"/>
  <c r="D161" i="31"/>
  <c r="B162" i="31"/>
  <c r="C162" i="31"/>
  <c r="D162" i="31"/>
  <c r="B163" i="31"/>
  <c r="C163" i="31"/>
  <c r="D163" i="31"/>
  <c r="B164" i="31"/>
  <c r="C164" i="31"/>
  <c r="D164" i="31"/>
  <c r="B165" i="31"/>
  <c r="C165" i="31"/>
  <c r="D165" i="31"/>
  <c r="B166" i="31"/>
  <c r="C166" i="31"/>
  <c r="D166" i="31"/>
  <c r="B167" i="31"/>
  <c r="C167" i="31"/>
  <c r="D167" i="31"/>
  <c r="B168" i="31"/>
  <c r="C168" i="31"/>
  <c r="D168" i="31"/>
  <c r="B169" i="31"/>
  <c r="C169" i="31"/>
  <c r="D169" i="31"/>
  <c r="B170" i="31"/>
  <c r="C170" i="31"/>
  <c r="D170" i="31"/>
  <c r="B171" i="31"/>
  <c r="C171" i="31"/>
  <c r="D171" i="31"/>
  <c r="B172" i="31"/>
  <c r="C172" i="31"/>
  <c r="D172" i="31"/>
  <c r="B173" i="31"/>
  <c r="C173" i="31"/>
  <c r="D173" i="31"/>
  <c r="B174" i="31"/>
  <c r="C174" i="31"/>
  <c r="D174" i="31"/>
  <c r="B175" i="31"/>
  <c r="C175" i="31"/>
  <c r="D175" i="31"/>
  <c r="B176" i="31"/>
  <c r="C176" i="31"/>
  <c r="D176" i="31"/>
  <c r="B177" i="31"/>
  <c r="C177" i="31"/>
  <c r="D177" i="31"/>
  <c r="B178" i="31"/>
  <c r="C178" i="31"/>
  <c r="D178" i="31"/>
  <c r="B179" i="31"/>
  <c r="C179" i="31"/>
  <c r="D179" i="31"/>
  <c r="B180" i="31"/>
  <c r="C180" i="31"/>
  <c r="D180" i="31"/>
  <c r="B181" i="31"/>
  <c r="C181" i="31"/>
  <c r="D181" i="31"/>
  <c r="B182" i="31"/>
  <c r="C182" i="31"/>
  <c r="D182" i="31"/>
  <c r="B183" i="31"/>
  <c r="C183" i="31"/>
  <c r="D183" i="31"/>
  <c r="B184" i="31"/>
  <c r="C184" i="31"/>
  <c r="D184" i="31"/>
  <c r="B185" i="31"/>
  <c r="C185" i="31"/>
  <c r="D185" i="31"/>
  <c r="B186" i="31"/>
  <c r="C186" i="31"/>
  <c r="D186" i="31"/>
  <c r="B187" i="31"/>
  <c r="C187" i="31"/>
  <c r="D187" i="31"/>
  <c r="B188" i="31"/>
  <c r="C188" i="31"/>
  <c r="D188" i="31"/>
  <c r="B189" i="31"/>
  <c r="C189" i="31"/>
  <c r="D189" i="31"/>
  <c r="B190" i="31"/>
  <c r="C190" i="31"/>
  <c r="D190" i="31"/>
  <c r="B191" i="31"/>
  <c r="C191" i="31"/>
  <c r="D191" i="31"/>
  <c r="B192" i="31"/>
  <c r="C192" i="31"/>
  <c r="D192" i="31"/>
  <c r="B193" i="31"/>
  <c r="C193" i="31"/>
  <c r="D193" i="31"/>
  <c r="B194" i="31"/>
  <c r="C194" i="31"/>
  <c r="D194" i="31"/>
  <c r="B195" i="31"/>
  <c r="C195" i="31"/>
  <c r="D195" i="31"/>
  <c r="B196" i="31"/>
  <c r="C196" i="31"/>
  <c r="D196" i="31"/>
  <c r="B197" i="31"/>
  <c r="C197" i="31"/>
  <c r="D197" i="31"/>
  <c r="B198" i="31"/>
  <c r="C198" i="31"/>
  <c r="D198" i="31"/>
  <c r="B199" i="31"/>
  <c r="C199" i="31"/>
  <c r="D199" i="31"/>
  <c r="B200" i="31"/>
  <c r="C200" i="31"/>
  <c r="D200" i="31"/>
  <c r="B201" i="31"/>
  <c r="C201" i="31"/>
  <c r="D201" i="31"/>
  <c r="B202" i="31"/>
  <c r="C202" i="31"/>
  <c r="D202" i="31"/>
  <c r="B203" i="31"/>
  <c r="C203" i="31"/>
  <c r="D203" i="31"/>
  <c r="B204" i="31"/>
  <c r="C204" i="31"/>
  <c r="D204" i="31"/>
  <c r="B205" i="31"/>
  <c r="C205" i="31"/>
  <c r="D205" i="31"/>
  <c r="B206" i="31"/>
  <c r="C206" i="31"/>
  <c r="D206" i="31"/>
  <c r="B207" i="31"/>
  <c r="C207" i="31"/>
  <c r="D207" i="31"/>
  <c r="B208" i="31"/>
  <c r="C208" i="31"/>
  <c r="D208" i="31"/>
  <c r="B209" i="31"/>
  <c r="C209" i="31"/>
  <c r="D209" i="31"/>
  <c r="B210" i="31"/>
  <c r="C210" i="31"/>
  <c r="D210" i="31"/>
  <c r="B211" i="31"/>
  <c r="C211" i="31"/>
  <c r="D211" i="31"/>
  <c r="B212" i="31"/>
  <c r="C212" i="31"/>
  <c r="D212" i="31"/>
  <c r="B213" i="31"/>
  <c r="C213" i="31"/>
  <c r="D213" i="31"/>
  <c r="B214" i="31"/>
  <c r="C214" i="31"/>
  <c r="D214" i="31"/>
  <c r="B215" i="31"/>
  <c r="C215" i="31"/>
  <c r="D215" i="31"/>
  <c r="B216" i="31"/>
  <c r="C216" i="31"/>
  <c r="D216" i="31"/>
  <c r="B217" i="31"/>
  <c r="C217" i="31"/>
  <c r="D217" i="31"/>
  <c r="B218" i="31"/>
  <c r="C218" i="31"/>
  <c r="D218" i="31"/>
  <c r="B219" i="31"/>
  <c r="C219" i="31"/>
  <c r="D219" i="31"/>
  <c r="B220" i="31"/>
  <c r="C220" i="31"/>
  <c r="D220" i="31"/>
  <c r="B221" i="31"/>
  <c r="C221" i="31"/>
  <c r="D221" i="31"/>
  <c r="B222" i="31"/>
  <c r="C222" i="31"/>
  <c r="D222" i="31"/>
  <c r="B223" i="31"/>
  <c r="C223" i="31"/>
  <c r="D223" i="31"/>
  <c r="B224" i="31"/>
  <c r="C224" i="31"/>
  <c r="D224" i="31"/>
  <c r="B225" i="31"/>
  <c r="C225" i="31"/>
  <c r="D225" i="31"/>
  <c r="B226" i="31"/>
  <c r="C226" i="31"/>
  <c r="D226" i="31"/>
  <c r="B227" i="31"/>
  <c r="C227" i="31"/>
  <c r="D227" i="31"/>
  <c r="B228" i="31"/>
  <c r="C228" i="31"/>
  <c r="D228" i="31"/>
  <c r="B229" i="31"/>
  <c r="C229" i="31"/>
  <c r="D229" i="31"/>
  <c r="B230" i="31"/>
  <c r="C230" i="31"/>
  <c r="D230" i="31"/>
  <c r="B231" i="31"/>
  <c r="C231" i="31"/>
  <c r="D231" i="31"/>
  <c r="B232" i="31"/>
  <c r="C232" i="31"/>
  <c r="D232" i="31"/>
  <c r="B233" i="31"/>
  <c r="C233" i="31"/>
  <c r="D233" i="31"/>
  <c r="B234" i="31"/>
  <c r="C234" i="31"/>
  <c r="D234" i="31"/>
  <c r="B235" i="31"/>
  <c r="C235" i="31"/>
  <c r="D235" i="31"/>
  <c r="B236" i="31"/>
  <c r="C236" i="31"/>
  <c r="D236" i="31"/>
  <c r="B237" i="31"/>
  <c r="C237" i="31"/>
  <c r="D237" i="31"/>
  <c r="B238" i="31"/>
  <c r="C238" i="31"/>
  <c r="D238" i="31"/>
  <c r="B239" i="31"/>
  <c r="C239" i="31"/>
  <c r="D239" i="31"/>
  <c r="B240" i="31"/>
  <c r="C240" i="31"/>
  <c r="D240" i="31"/>
  <c r="C69" i="29"/>
  <c r="D69" i="29"/>
  <c r="F69" i="29"/>
  <c r="L69" i="29"/>
  <c r="M69" i="29"/>
  <c r="C70" i="29"/>
  <c r="D70" i="29"/>
  <c r="F70" i="29"/>
  <c r="L70" i="29"/>
  <c r="M70" i="29"/>
  <c r="C71" i="29"/>
  <c r="D71" i="29"/>
  <c r="F71" i="29"/>
  <c r="L71" i="29"/>
  <c r="M71" i="29"/>
  <c r="C74" i="29"/>
  <c r="D74" i="29"/>
  <c r="F74" i="29"/>
  <c r="L74" i="29"/>
  <c r="M74" i="29"/>
  <c r="C75" i="29"/>
  <c r="D75" i="29"/>
  <c r="F75" i="29"/>
  <c r="L75" i="29"/>
  <c r="M75" i="29"/>
  <c r="C76" i="29"/>
  <c r="D76" i="29"/>
  <c r="F76" i="29"/>
  <c r="L76" i="29"/>
  <c r="M76" i="29"/>
  <c r="C77" i="29"/>
  <c r="D77" i="29"/>
  <c r="F77" i="29"/>
  <c r="L77" i="29"/>
  <c r="M77" i="29"/>
  <c r="C78" i="29"/>
  <c r="D78" i="29"/>
  <c r="F78" i="29"/>
  <c r="L78" i="29"/>
  <c r="M78" i="29"/>
  <c r="C79" i="29"/>
  <c r="D79" i="29"/>
  <c r="F79" i="29"/>
  <c r="L79" i="29"/>
  <c r="M79" i="29"/>
  <c r="C80" i="29"/>
  <c r="D80" i="29"/>
  <c r="F80" i="29"/>
  <c r="L80" i="29"/>
  <c r="M80" i="29"/>
  <c r="C82" i="29"/>
  <c r="D82" i="29"/>
  <c r="F82" i="29"/>
  <c r="L82" i="29"/>
  <c r="M82" i="29"/>
  <c r="C83" i="29"/>
  <c r="D83" i="29"/>
  <c r="F83" i="29"/>
  <c r="L83" i="29"/>
  <c r="M83" i="29"/>
  <c r="C84" i="29"/>
  <c r="D84" i="29"/>
  <c r="F84" i="29"/>
  <c r="L84" i="29"/>
  <c r="M84" i="29"/>
  <c r="C85" i="29"/>
  <c r="D85" i="29"/>
  <c r="F85" i="29"/>
  <c r="L85" i="29"/>
  <c r="M85" i="29"/>
  <c r="C86" i="29"/>
  <c r="D86" i="29"/>
  <c r="F86" i="29"/>
  <c r="L86" i="29"/>
  <c r="M86" i="29"/>
  <c r="C87" i="29"/>
  <c r="D87" i="29"/>
  <c r="F87" i="29"/>
  <c r="L87" i="29"/>
  <c r="M87" i="29"/>
  <c r="C89" i="29"/>
  <c r="D89" i="29"/>
  <c r="F89" i="29"/>
  <c r="L89" i="29"/>
  <c r="M89" i="29"/>
  <c r="C90" i="29"/>
  <c r="D90" i="29"/>
  <c r="F90" i="29"/>
  <c r="L90" i="29"/>
  <c r="M90" i="29"/>
  <c r="C91" i="29"/>
  <c r="D91" i="29"/>
  <c r="F91" i="29"/>
  <c r="L91" i="29"/>
  <c r="M91" i="29"/>
  <c r="C92" i="29"/>
  <c r="D92" i="29"/>
  <c r="F92" i="29"/>
  <c r="L92" i="29"/>
  <c r="M92" i="29"/>
  <c r="C93" i="29"/>
  <c r="D93" i="29"/>
  <c r="F93" i="29"/>
  <c r="L93" i="29"/>
  <c r="M93" i="29"/>
  <c r="C94" i="29"/>
  <c r="D94" i="29"/>
  <c r="F94" i="29"/>
  <c r="L94" i="29"/>
  <c r="M94" i="29"/>
  <c r="C95" i="29"/>
  <c r="D95" i="29"/>
  <c r="F95" i="29"/>
  <c r="L95" i="29"/>
  <c r="M95" i="29"/>
  <c r="C96" i="29"/>
  <c r="D96" i="29"/>
  <c r="F96" i="29"/>
  <c r="L96" i="29"/>
  <c r="M96" i="29"/>
  <c r="C97" i="29"/>
  <c r="D97" i="29"/>
  <c r="F97" i="29"/>
  <c r="L97" i="29"/>
  <c r="M97" i="29"/>
  <c r="C98" i="29"/>
  <c r="D98" i="29"/>
  <c r="F98" i="29"/>
  <c r="L98" i="29"/>
  <c r="M98" i="29"/>
  <c r="C99" i="29"/>
  <c r="D99" i="29"/>
  <c r="F99" i="29"/>
  <c r="L99" i="29"/>
  <c r="M99" i="29"/>
  <c r="C100" i="29"/>
  <c r="D100" i="29"/>
  <c r="F100" i="29"/>
  <c r="L100" i="29"/>
  <c r="M100" i="29"/>
  <c r="C101" i="29"/>
  <c r="D101" i="29"/>
  <c r="F101" i="29"/>
  <c r="L101" i="29"/>
  <c r="M101" i="29"/>
  <c r="C102" i="29"/>
  <c r="D102" i="29"/>
  <c r="F102" i="29"/>
  <c r="L102" i="29"/>
  <c r="M102" i="29"/>
  <c r="C103" i="29"/>
  <c r="D103" i="29"/>
  <c r="F103" i="29"/>
  <c r="L103" i="29"/>
  <c r="M103" i="29"/>
  <c r="C104" i="29"/>
  <c r="D104" i="29"/>
  <c r="F104" i="29"/>
  <c r="L104" i="29"/>
  <c r="M104" i="29"/>
  <c r="C105" i="29"/>
  <c r="D105" i="29"/>
  <c r="F105" i="29"/>
  <c r="L105" i="29"/>
  <c r="M105" i="29"/>
  <c r="C106" i="29"/>
  <c r="D106" i="29"/>
  <c r="F106" i="29"/>
  <c r="L106" i="29"/>
  <c r="M106" i="29"/>
  <c r="C107" i="29"/>
  <c r="D107" i="29"/>
  <c r="F107" i="29"/>
  <c r="L107" i="29"/>
  <c r="M107" i="29"/>
  <c r="C108" i="29"/>
  <c r="D108" i="29"/>
  <c r="F108" i="29"/>
  <c r="L108" i="29"/>
  <c r="M108" i="29"/>
  <c r="C109" i="29"/>
  <c r="D109" i="29"/>
  <c r="F109" i="29"/>
  <c r="L109" i="29"/>
  <c r="M109" i="29"/>
  <c r="C110" i="29"/>
  <c r="D110" i="29"/>
  <c r="F110" i="29"/>
  <c r="L110" i="29"/>
  <c r="M110" i="29"/>
  <c r="C111" i="29"/>
  <c r="D111" i="29"/>
  <c r="F111" i="29"/>
  <c r="L111" i="29"/>
  <c r="M111" i="29"/>
  <c r="C112" i="29"/>
  <c r="D112" i="29"/>
  <c r="F112" i="29"/>
  <c r="L112" i="29"/>
  <c r="M112" i="29"/>
  <c r="C113" i="29"/>
  <c r="D113" i="29"/>
  <c r="F113" i="29"/>
  <c r="L113" i="29"/>
  <c r="M113" i="29"/>
  <c r="C114" i="29"/>
  <c r="D114" i="29"/>
  <c r="F114" i="29"/>
  <c r="L114" i="29"/>
  <c r="M114" i="29"/>
  <c r="C115" i="29"/>
  <c r="D115" i="29"/>
  <c r="F115" i="29"/>
  <c r="L115" i="29"/>
  <c r="M115" i="29"/>
  <c r="C116" i="29"/>
  <c r="D116" i="29"/>
  <c r="F116" i="29"/>
  <c r="L116" i="29"/>
  <c r="M116" i="29"/>
  <c r="C117" i="29"/>
  <c r="D117" i="29"/>
  <c r="F117" i="29"/>
  <c r="L117" i="29"/>
  <c r="M117" i="29"/>
  <c r="C118" i="29"/>
  <c r="D118" i="29"/>
  <c r="F118" i="29"/>
  <c r="L118" i="29"/>
  <c r="M118" i="29"/>
  <c r="C119" i="29"/>
  <c r="D119" i="29"/>
  <c r="F119" i="29"/>
  <c r="L119" i="29"/>
  <c r="M119" i="29"/>
  <c r="C120" i="29"/>
  <c r="D120" i="29"/>
  <c r="F120" i="29"/>
  <c r="L120" i="29"/>
  <c r="M120" i="29"/>
  <c r="C121" i="29"/>
  <c r="D121" i="29"/>
  <c r="F121" i="29"/>
  <c r="L121" i="29"/>
  <c r="M121" i="29"/>
  <c r="C122" i="29"/>
  <c r="D122" i="29"/>
  <c r="F122" i="29"/>
  <c r="L122" i="29"/>
  <c r="M122" i="29"/>
  <c r="C123" i="29"/>
  <c r="D123" i="29"/>
  <c r="F123" i="29"/>
  <c r="L123" i="29"/>
  <c r="M123" i="29"/>
  <c r="C124" i="29"/>
  <c r="D124" i="29"/>
  <c r="F124" i="29"/>
  <c r="L124" i="29"/>
  <c r="M124" i="29"/>
  <c r="C125" i="29"/>
  <c r="D125" i="29"/>
  <c r="F125" i="29"/>
  <c r="L125" i="29"/>
  <c r="M125" i="29"/>
  <c r="C126" i="29"/>
  <c r="D126" i="29"/>
  <c r="F126" i="29"/>
  <c r="L126" i="29"/>
  <c r="M126" i="29"/>
  <c r="C127" i="29"/>
  <c r="D127" i="29"/>
  <c r="F127" i="29"/>
  <c r="L127" i="29"/>
  <c r="M127" i="29"/>
  <c r="C128" i="29"/>
  <c r="D128" i="29"/>
  <c r="F128" i="29"/>
  <c r="L128" i="29"/>
  <c r="M128" i="29"/>
  <c r="C129" i="29"/>
  <c r="D129" i="29"/>
  <c r="F129" i="29"/>
  <c r="L129" i="29"/>
  <c r="M129" i="29"/>
  <c r="C130" i="29"/>
  <c r="D130" i="29"/>
  <c r="F130" i="29"/>
  <c r="L130" i="29"/>
  <c r="M130" i="29"/>
  <c r="C131" i="29"/>
  <c r="D131" i="29"/>
  <c r="F131" i="29"/>
  <c r="L131" i="29"/>
  <c r="M131" i="29"/>
  <c r="C132" i="29"/>
  <c r="D132" i="29"/>
  <c r="F132" i="29"/>
  <c r="L132" i="29"/>
  <c r="M132" i="29"/>
  <c r="C133" i="29"/>
  <c r="D133" i="29"/>
  <c r="F133" i="29"/>
  <c r="L133" i="29"/>
  <c r="M133" i="29"/>
  <c r="C134" i="29"/>
  <c r="D134" i="29"/>
  <c r="F134" i="29"/>
  <c r="L134" i="29"/>
  <c r="M134" i="29"/>
  <c r="C135" i="29"/>
  <c r="D135" i="29"/>
  <c r="F135" i="29"/>
  <c r="L135" i="29"/>
  <c r="M135" i="29"/>
  <c r="C136" i="29"/>
  <c r="D136" i="29"/>
  <c r="F136" i="29"/>
  <c r="L136" i="29"/>
  <c r="M136" i="29"/>
  <c r="C137" i="29"/>
  <c r="D137" i="29"/>
  <c r="F137" i="29"/>
  <c r="L137" i="29"/>
  <c r="M137" i="29"/>
  <c r="C138" i="29"/>
  <c r="D138" i="29"/>
  <c r="F138" i="29"/>
  <c r="L138" i="29"/>
  <c r="M138" i="29"/>
  <c r="C139" i="29"/>
  <c r="D139" i="29"/>
  <c r="F139" i="29"/>
  <c r="L139" i="29"/>
  <c r="M139" i="29"/>
  <c r="C140" i="29"/>
  <c r="D140" i="29"/>
  <c r="F140" i="29"/>
  <c r="L140" i="29"/>
  <c r="M140" i="29"/>
  <c r="C141" i="29"/>
  <c r="D141" i="29"/>
  <c r="F141" i="29"/>
  <c r="L141" i="29"/>
  <c r="M141" i="29"/>
  <c r="C142" i="29"/>
  <c r="D142" i="29"/>
  <c r="F142" i="29"/>
  <c r="L142" i="29"/>
  <c r="M142" i="29"/>
  <c r="C143" i="29"/>
  <c r="D143" i="29"/>
  <c r="F143" i="29"/>
  <c r="L143" i="29"/>
  <c r="M143" i="29"/>
  <c r="C144" i="29"/>
  <c r="D144" i="29"/>
  <c r="F144" i="29"/>
  <c r="L144" i="29"/>
  <c r="M144" i="29"/>
  <c r="C145" i="29"/>
  <c r="D145" i="29"/>
  <c r="F145" i="29"/>
  <c r="L145" i="29"/>
  <c r="M145" i="29"/>
  <c r="C146" i="29"/>
  <c r="D146" i="29"/>
  <c r="F146" i="29"/>
  <c r="L146" i="29"/>
  <c r="M146" i="29"/>
  <c r="C147" i="29"/>
  <c r="D147" i="29"/>
  <c r="F147" i="29"/>
  <c r="L147" i="29"/>
  <c r="M147" i="29"/>
  <c r="C148" i="29"/>
  <c r="D148" i="29"/>
  <c r="F148" i="29"/>
  <c r="L148" i="29"/>
  <c r="M148" i="29"/>
  <c r="C149" i="29"/>
  <c r="D149" i="29"/>
  <c r="F149" i="29"/>
  <c r="L149" i="29"/>
  <c r="M149" i="29"/>
  <c r="C150" i="29"/>
  <c r="D150" i="29"/>
  <c r="F150" i="29"/>
  <c r="L150" i="29"/>
  <c r="M150" i="29"/>
  <c r="C151" i="29"/>
  <c r="D151" i="29"/>
  <c r="F151" i="29"/>
  <c r="L151" i="29"/>
  <c r="M151" i="29"/>
  <c r="C152" i="29"/>
  <c r="D152" i="29"/>
  <c r="F152" i="29"/>
  <c r="L152" i="29"/>
  <c r="M152" i="29"/>
  <c r="C153" i="29"/>
  <c r="D153" i="29"/>
  <c r="F153" i="29"/>
  <c r="L153" i="29"/>
  <c r="M153" i="29"/>
  <c r="C154" i="29"/>
  <c r="D154" i="29"/>
  <c r="F154" i="29"/>
  <c r="L154" i="29"/>
  <c r="M154" i="29"/>
  <c r="C155" i="29"/>
  <c r="D155" i="29"/>
  <c r="F155" i="29"/>
  <c r="L155" i="29"/>
  <c r="M155" i="29"/>
  <c r="C156" i="29"/>
  <c r="D156" i="29"/>
  <c r="F156" i="29"/>
  <c r="L156" i="29"/>
  <c r="M156" i="29"/>
  <c r="C157" i="29"/>
  <c r="D157" i="29"/>
  <c r="F157" i="29"/>
  <c r="L157" i="29"/>
  <c r="M157" i="29"/>
  <c r="C158" i="29"/>
  <c r="D158" i="29"/>
  <c r="F158" i="29"/>
  <c r="L158" i="29"/>
  <c r="M158" i="29"/>
  <c r="C159" i="29"/>
  <c r="D159" i="29"/>
  <c r="F159" i="29"/>
  <c r="L159" i="29"/>
  <c r="M159" i="29"/>
  <c r="C160" i="29"/>
  <c r="D160" i="29"/>
  <c r="F160" i="29"/>
  <c r="L160" i="29"/>
  <c r="M160" i="29"/>
  <c r="C161" i="29"/>
  <c r="D161" i="29"/>
  <c r="F161" i="29"/>
  <c r="L161" i="29"/>
  <c r="M161" i="29"/>
  <c r="C162" i="29"/>
  <c r="D162" i="29"/>
  <c r="F162" i="29"/>
  <c r="L162" i="29"/>
  <c r="M162" i="29"/>
  <c r="C163" i="29"/>
  <c r="D163" i="29"/>
  <c r="F163" i="29"/>
  <c r="L163" i="29"/>
  <c r="M163" i="29"/>
  <c r="C164" i="29"/>
  <c r="D164" i="29"/>
  <c r="F164" i="29"/>
  <c r="L164" i="29"/>
  <c r="M164" i="29"/>
  <c r="C165" i="29"/>
  <c r="D165" i="29"/>
  <c r="F165" i="29"/>
  <c r="L165" i="29"/>
  <c r="M165" i="29"/>
  <c r="C166" i="29"/>
  <c r="D166" i="29"/>
  <c r="F166" i="29"/>
  <c r="L166" i="29"/>
  <c r="M166" i="29"/>
  <c r="C167" i="29"/>
  <c r="D167" i="29"/>
  <c r="F167" i="29"/>
  <c r="L167" i="29"/>
  <c r="M167" i="29"/>
  <c r="C168" i="29"/>
  <c r="D168" i="29"/>
  <c r="F168" i="29"/>
  <c r="L168" i="29"/>
  <c r="M168" i="29"/>
  <c r="C169" i="29"/>
  <c r="D169" i="29"/>
  <c r="F169" i="29"/>
  <c r="L169" i="29"/>
  <c r="M169" i="29"/>
  <c r="C170" i="29"/>
  <c r="D170" i="29"/>
  <c r="F170" i="29"/>
  <c r="L170" i="29"/>
  <c r="M170" i="29"/>
  <c r="C171" i="29"/>
  <c r="D171" i="29"/>
  <c r="F171" i="29"/>
  <c r="L171" i="29"/>
  <c r="M171" i="29"/>
  <c r="C172" i="29"/>
  <c r="D172" i="29"/>
  <c r="F172" i="29"/>
  <c r="L172" i="29"/>
  <c r="M172" i="29"/>
  <c r="C173" i="29"/>
  <c r="D173" i="29"/>
  <c r="F173" i="29"/>
  <c r="L173" i="29"/>
  <c r="M173" i="29"/>
  <c r="C174" i="29"/>
  <c r="D174" i="29"/>
  <c r="F174" i="29"/>
  <c r="L174" i="29"/>
  <c r="M174" i="29"/>
  <c r="C175" i="29"/>
  <c r="D175" i="29"/>
  <c r="F175" i="29"/>
  <c r="L175" i="29"/>
  <c r="M175" i="29"/>
  <c r="C176" i="29"/>
  <c r="D176" i="29"/>
  <c r="F176" i="29"/>
  <c r="L176" i="29"/>
  <c r="M176" i="29"/>
  <c r="C177" i="29"/>
  <c r="D177" i="29"/>
  <c r="F177" i="29"/>
  <c r="L177" i="29"/>
  <c r="M177" i="29"/>
  <c r="C178" i="29"/>
  <c r="D178" i="29"/>
  <c r="F178" i="29"/>
  <c r="L178" i="29"/>
  <c r="M178" i="29"/>
  <c r="C179" i="29"/>
  <c r="D179" i="29"/>
  <c r="F179" i="29"/>
  <c r="L179" i="29"/>
  <c r="M179" i="29"/>
  <c r="C180" i="29"/>
  <c r="D180" i="29"/>
  <c r="F180" i="29"/>
  <c r="L180" i="29"/>
  <c r="M180" i="29"/>
  <c r="C181" i="29"/>
  <c r="D181" i="29"/>
  <c r="F181" i="29"/>
  <c r="L181" i="29"/>
  <c r="M181" i="29"/>
  <c r="C182" i="29"/>
  <c r="D182" i="29"/>
  <c r="F182" i="29"/>
  <c r="L182" i="29"/>
  <c r="M182" i="29"/>
  <c r="C183" i="29"/>
  <c r="D183" i="29"/>
  <c r="F183" i="29"/>
  <c r="L183" i="29"/>
  <c r="M183" i="29"/>
  <c r="C184" i="29"/>
  <c r="D184" i="29"/>
  <c r="F184" i="29"/>
  <c r="L184" i="29"/>
  <c r="M184" i="29"/>
  <c r="C185" i="29"/>
  <c r="D185" i="29"/>
  <c r="F185" i="29"/>
  <c r="L185" i="29"/>
  <c r="M185" i="29"/>
  <c r="C186" i="29"/>
  <c r="D186" i="29"/>
  <c r="F186" i="29"/>
  <c r="L186" i="29"/>
  <c r="M186" i="29"/>
  <c r="C187" i="29"/>
  <c r="D187" i="29"/>
  <c r="F187" i="29"/>
  <c r="L187" i="29"/>
  <c r="M187" i="29"/>
  <c r="C188" i="29"/>
  <c r="D188" i="29"/>
  <c r="F188" i="29"/>
  <c r="L188" i="29"/>
  <c r="M188" i="29"/>
  <c r="C189" i="29"/>
  <c r="D189" i="29"/>
  <c r="F189" i="29"/>
  <c r="L189" i="29"/>
  <c r="M189" i="29"/>
  <c r="C190" i="29"/>
  <c r="D190" i="29"/>
  <c r="F190" i="29"/>
  <c r="L190" i="29"/>
  <c r="M190" i="29"/>
  <c r="C191" i="29"/>
  <c r="D191" i="29"/>
  <c r="F191" i="29"/>
  <c r="L191" i="29"/>
  <c r="M191" i="29"/>
  <c r="C192" i="29"/>
  <c r="D192" i="29"/>
  <c r="F192" i="29"/>
  <c r="L192" i="29"/>
  <c r="M192" i="29"/>
  <c r="C193" i="29"/>
  <c r="D193" i="29"/>
  <c r="F193" i="29"/>
  <c r="L193" i="29"/>
  <c r="M193" i="29"/>
  <c r="C194" i="29"/>
  <c r="D194" i="29"/>
  <c r="F194" i="29"/>
  <c r="L194" i="29"/>
  <c r="M194" i="29"/>
  <c r="C195" i="29"/>
  <c r="D195" i="29"/>
  <c r="F195" i="29"/>
  <c r="L195" i="29"/>
  <c r="M195" i="29"/>
  <c r="C196" i="29"/>
  <c r="D196" i="29"/>
  <c r="F196" i="29"/>
  <c r="L196" i="29"/>
  <c r="M196" i="29"/>
  <c r="C197" i="29"/>
  <c r="D197" i="29"/>
  <c r="F197" i="29"/>
  <c r="L197" i="29"/>
  <c r="M197" i="29"/>
  <c r="C198" i="29"/>
  <c r="D198" i="29"/>
  <c r="F198" i="29"/>
  <c r="L198" i="29"/>
  <c r="M198" i="29"/>
  <c r="C199" i="29"/>
  <c r="D199" i="29"/>
  <c r="F199" i="29"/>
  <c r="L199" i="29"/>
  <c r="M199" i="29"/>
  <c r="C200" i="29"/>
  <c r="D200" i="29"/>
  <c r="F200" i="29"/>
  <c r="L200" i="29"/>
  <c r="M200" i="29"/>
  <c r="C201" i="29"/>
  <c r="D201" i="29"/>
  <c r="F201" i="29"/>
  <c r="L201" i="29"/>
  <c r="M201" i="29"/>
  <c r="C202" i="29"/>
  <c r="D202" i="29"/>
  <c r="F202" i="29"/>
  <c r="L202" i="29"/>
  <c r="M202" i="29"/>
  <c r="C203" i="29"/>
  <c r="D203" i="29"/>
  <c r="F203" i="29"/>
  <c r="L203" i="29"/>
  <c r="M203" i="29"/>
  <c r="C204" i="29"/>
  <c r="D204" i="29"/>
  <c r="F204" i="29"/>
  <c r="L204" i="29"/>
  <c r="M204" i="29"/>
  <c r="C205" i="29"/>
  <c r="D205" i="29"/>
  <c r="F205" i="29"/>
  <c r="L205" i="29"/>
  <c r="M205" i="29"/>
  <c r="C206" i="29"/>
  <c r="D206" i="29"/>
  <c r="F206" i="29"/>
  <c r="L206" i="29"/>
  <c r="M206" i="29"/>
  <c r="C207" i="29"/>
  <c r="D207" i="29"/>
  <c r="F207" i="29"/>
  <c r="L207" i="29"/>
  <c r="M207" i="29"/>
  <c r="C208" i="29"/>
  <c r="D208" i="29"/>
  <c r="F208" i="29"/>
  <c r="L208" i="29"/>
  <c r="M208" i="29"/>
  <c r="C209" i="29"/>
  <c r="D209" i="29"/>
  <c r="F209" i="29"/>
  <c r="L209" i="29"/>
  <c r="M209" i="29"/>
  <c r="C210" i="29"/>
  <c r="D210" i="29"/>
  <c r="F210" i="29"/>
  <c r="L210" i="29"/>
  <c r="M210" i="29"/>
  <c r="C211" i="29"/>
  <c r="D211" i="29"/>
  <c r="F211" i="29"/>
  <c r="L211" i="29"/>
  <c r="M211" i="29"/>
  <c r="C212" i="29"/>
  <c r="D212" i="29"/>
  <c r="F212" i="29"/>
  <c r="L212" i="29"/>
  <c r="M212" i="29"/>
  <c r="C213" i="29"/>
  <c r="D213" i="29"/>
  <c r="F213" i="29"/>
  <c r="L213" i="29"/>
  <c r="M213" i="29"/>
  <c r="C214" i="29"/>
  <c r="D214" i="29"/>
  <c r="F214" i="29"/>
  <c r="L214" i="29"/>
  <c r="M214" i="29"/>
  <c r="C215" i="29"/>
  <c r="D215" i="29"/>
  <c r="F215" i="29"/>
  <c r="L215" i="29"/>
  <c r="M215" i="29"/>
  <c r="C216" i="29"/>
  <c r="D216" i="29"/>
  <c r="F216" i="29"/>
  <c r="L216" i="29"/>
  <c r="M216" i="29"/>
  <c r="C217" i="29"/>
  <c r="D217" i="29"/>
  <c r="F217" i="29"/>
  <c r="L217" i="29"/>
  <c r="M217" i="29"/>
  <c r="C218" i="29"/>
  <c r="D218" i="29"/>
  <c r="F218" i="29"/>
  <c r="L218" i="29"/>
  <c r="M218" i="29"/>
  <c r="C219" i="29"/>
  <c r="D219" i="29"/>
  <c r="F219" i="29"/>
  <c r="L219" i="29"/>
  <c r="M219" i="29"/>
  <c r="C220" i="29"/>
  <c r="D220" i="29"/>
  <c r="F220" i="29"/>
  <c r="L220" i="29"/>
  <c r="M220" i="29"/>
  <c r="C221" i="29"/>
  <c r="D221" i="29"/>
  <c r="F221" i="29"/>
  <c r="L221" i="29"/>
  <c r="M221" i="29"/>
  <c r="C222" i="29"/>
  <c r="D222" i="29"/>
  <c r="F222" i="29"/>
  <c r="L222" i="29"/>
  <c r="M222" i="29"/>
  <c r="C223" i="29"/>
  <c r="D223" i="29"/>
  <c r="F223" i="29"/>
  <c r="L223" i="29"/>
  <c r="M223" i="29"/>
  <c r="C224" i="29"/>
  <c r="D224" i="29"/>
  <c r="F224" i="29"/>
  <c r="L224" i="29"/>
  <c r="M224" i="29"/>
  <c r="C225" i="29"/>
  <c r="D225" i="29"/>
  <c r="F225" i="29"/>
  <c r="L225" i="29"/>
  <c r="M225" i="29"/>
  <c r="C226" i="29"/>
  <c r="D226" i="29"/>
  <c r="F226" i="29"/>
  <c r="L226" i="29"/>
  <c r="M226" i="29"/>
  <c r="C227" i="29"/>
  <c r="D227" i="29"/>
  <c r="F227" i="29"/>
  <c r="L227" i="29"/>
  <c r="M227" i="29"/>
  <c r="C228" i="29"/>
  <c r="D228" i="29"/>
  <c r="F228" i="29"/>
  <c r="L228" i="29"/>
  <c r="M228" i="29"/>
  <c r="C229" i="29"/>
  <c r="D229" i="29"/>
  <c r="F229" i="29"/>
  <c r="L229" i="29"/>
  <c r="M229" i="29"/>
  <c r="C230" i="29"/>
  <c r="D230" i="29"/>
  <c r="F230" i="29"/>
  <c r="L230" i="29"/>
  <c r="M230" i="29"/>
  <c r="C231" i="29"/>
  <c r="D231" i="29"/>
  <c r="F231" i="29"/>
  <c r="L231" i="29"/>
  <c r="M231" i="29"/>
  <c r="C232" i="29"/>
  <c r="D232" i="29"/>
  <c r="F232" i="29"/>
  <c r="L232" i="29"/>
  <c r="M232" i="29"/>
  <c r="C233" i="29"/>
  <c r="D233" i="29"/>
  <c r="F233" i="29"/>
  <c r="L233" i="29"/>
  <c r="M233" i="29"/>
  <c r="C234" i="29"/>
  <c r="D234" i="29"/>
  <c r="F234" i="29"/>
  <c r="L234" i="29"/>
  <c r="M234" i="29"/>
  <c r="C235" i="29"/>
  <c r="D235" i="29"/>
  <c r="F235" i="29"/>
  <c r="L235" i="29"/>
  <c r="M235" i="29"/>
  <c r="C236" i="29"/>
  <c r="D236" i="29"/>
  <c r="F236" i="29"/>
  <c r="L236" i="29"/>
  <c r="M236" i="29"/>
  <c r="L241" i="29"/>
  <c r="M241" i="29"/>
  <c r="C69" i="22"/>
  <c r="D69" i="22"/>
  <c r="F69" i="22"/>
  <c r="Q69" i="22"/>
  <c r="R69" i="22"/>
  <c r="S69" i="22"/>
  <c r="T69" i="22"/>
  <c r="U69" i="22"/>
  <c r="V69" i="22"/>
  <c r="C70" i="22"/>
  <c r="D70" i="22"/>
  <c r="F70" i="22"/>
  <c r="Q70" i="22"/>
  <c r="R70" i="22"/>
  <c r="S70" i="22"/>
  <c r="T70" i="22"/>
  <c r="U70" i="22"/>
  <c r="V70" i="22"/>
  <c r="C71" i="22"/>
  <c r="D71" i="22"/>
  <c r="F71" i="22"/>
  <c r="Q71" i="22"/>
  <c r="R71" i="22"/>
  <c r="S71" i="22"/>
  <c r="T71" i="22"/>
  <c r="U71" i="22"/>
  <c r="V71" i="22"/>
  <c r="C74" i="22"/>
  <c r="D74" i="22"/>
  <c r="F74" i="22"/>
  <c r="Q74" i="22"/>
  <c r="R74" i="22"/>
  <c r="S74" i="22"/>
  <c r="T74" i="22"/>
  <c r="U74" i="22"/>
  <c r="V74" i="22"/>
  <c r="C75" i="22"/>
  <c r="D75" i="22"/>
  <c r="F75" i="22"/>
  <c r="Q75" i="22"/>
  <c r="R75" i="22"/>
  <c r="S75" i="22"/>
  <c r="T75" i="22"/>
  <c r="U75" i="22"/>
  <c r="V75" i="22"/>
  <c r="C76" i="22"/>
  <c r="D76" i="22"/>
  <c r="F76" i="22"/>
  <c r="Q76" i="22"/>
  <c r="R76" i="22"/>
  <c r="S76" i="22"/>
  <c r="T76" i="22"/>
  <c r="U76" i="22"/>
  <c r="V76" i="22"/>
  <c r="C77" i="22"/>
  <c r="D77" i="22"/>
  <c r="F77" i="22"/>
  <c r="Q77" i="22"/>
  <c r="R77" i="22"/>
  <c r="S77" i="22"/>
  <c r="T77" i="22"/>
  <c r="U77" i="22"/>
  <c r="V77" i="22"/>
  <c r="C78" i="22"/>
  <c r="D78" i="22"/>
  <c r="F78" i="22"/>
  <c r="Q78" i="22"/>
  <c r="R78" i="22"/>
  <c r="S78" i="22"/>
  <c r="T78" i="22"/>
  <c r="U78" i="22"/>
  <c r="V78" i="22"/>
  <c r="C79" i="22"/>
  <c r="D79" i="22"/>
  <c r="F79" i="22"/>
  <c r="Q79" i="22"/>
  <c r="R79" i="22"/>
  <c r="S79" i="22"/>
  <c r="T79" i="22"/>
  <c r="U79" i="22"/>
  <c r="V79" i="22"/>
  <c r="C80" i="22"/>
  <c r="D80" i="22"/>
  <c r="F80" i="22"/>
  <c r="Q80" i="22"/>
  <c r="R80" i="22"/>
  <c r="S80" i="22"/>
  <c r="T80" i="22"/>
  <c r="U80" i="22"/>
  <c r="V80" i="22"/>
  <c r="C82" i="22"/>
  <c r="D82" i="22"/>
  <c r="F82" i="22"/>
  <c r="Q82" i="22"/>
  <c r="R82" i="22"/>
  <c r="S82" i="22"/>
  <c r="T82" i="22"/>
  <c r="U82" i="22"/>
  <c r="V82" i="22"/>
  <c r="C83" i="22"/>
  <c r="D83" i="22"/>
  <c r="F83" i="22"/>
  <c r="Q83" i="22"/>
  <c r="R83" i="22"/>
  <c r="S83" i="22"/>
  <c r="T83" i="22"/>
  <c r="U83" i="22"/>
  <c r="V83" i="22"/>
  <c r="C84" i="22"/>
  <c r="D84" i="22"/>
  <c r="F84" i="22"/>
  <c r="Q84" i="22"/>
  <c r="R84" i="22"/>
  <c r="S84" i="22"/>
  <c r="T84" i="22"/>
  <c r="U84" i="22"/>
  <c r="V84" i="22"/>
  <c r="C85" i="22"/>
  <c r="D85" i="22"/>
  <c r="F85" i="22"/>
  <c r="Q85" i="22"/>
  <c r="R85" i="22"/>
  <c r="S85" i="22"/>
  <c r="T85" i="22"/>
  <c r="U85" i="22"/>
  <c r="V85" i="22"/>
  <c r="C86" i="22"/>
  <c r="D86" i="22"/>
  <c r="Q86" i="22"/>
  <c r="R86" i="22"/>
  <c r="S86" i="22"/>
  <c r="T86" i="22"/>
  <c r="U86" i="22"/>
  <c r="V86" i="22"/>
  <c r="C87" i="22"/>
  <c r="D87" i="22"/>
  <c r="Q87" i="22"/>
  <c r="R87" i="22"/>
  <c r="S87" i="22"/>
  <c r="T87" i="22"/>
  <c r="U87" i="22"/>
  <c r="V87" i="22"/>
  <c r="C89" i="22"/>
  <c r="D89" i="22"/>
  <c r="F89" i="22"/>
  <c r="Q89" i="22"/>
  <c r="R89" i="22"/>
  <c r="S89" i="22"/>
  <c r="T89" i="22"/>
  <c r="U89" i="22"/>
  <c r="V89" i="22"/>
  <c r="C90" i="22"/>
  <c r="D90" i="22"/>
  <c r="F90" i="22"/>
  <c r="Q90" i="22"/>
  <c r="R90" i="22"/>
  <c r="S90" i="22"/>
  <c r="T90" i="22"/>
  <c r="U90" i="22"/>
  <c r="V90" i="22"/>
  <c r="C91" i="22"/>
  <c r="D91" i="22"/>
  <c r="F91" i="22"/>
  <c r="Q91" i="22"/>
  <c r="R91" i="22"/>
  <c r="S91" i="22"/>
  <c r="T91" i="22"/>
  <c r="U91" i="22"/>
  <c r="V91" i="22"/>
  <c r="C92" i="22"/>
  <c r="D92" i="22"/>
  <c r="F92" i="22"/>
  <c r="Q92" i="22"/>
  <c r="R92" i="22"/>
  <c r="S92" i="22"/>
  <c r="T92" i="22"/>
  <c r="U92" i="22"/>
  <c r="V92" i="22"/>
  <c r="C93" i="22"/>
  <c r="D93" i="22"/>
  <c r="F93" i="22"/>
  <c r="Q93" i="22"/>
  <c r="R93" i="22"/>
  <c r="S93" i="22"/>
  <c r="T93" i="22"/>
  <c r="U93" i="22"/>
  <c r="V93" i="22"/>
  <c r="C94" i="22"/>
  <c r="D94" i="22"/>
  <c r="F94" i="22"/>
  <c r="Q94" i="22"/>
  <c r="R94" i="22"/>
  <c r="S94" i="22"/>
  <c r="T94" i="22"/>
  <c r="U94" i="22"/>
  <c r="V94" i="22"/>
  <c r="C95" i="22"/>
  <c r="D95" i="22"/>
  <c r="F95" i="22"/>
  <c r="Q95" i="22"/>
  <c r="R95" i="22"/>
  <c r="S95" i="22"/>
  <c r="T95" i="22"/>
  <c r="U95" i="22"/>
  <c r="V95" i="22"/>
  <c r="C96" i="22"/>
  <c r="D96" i="22"/>
  <c r="F96" i="22"/>
  <c r="Q96" i="22"/>
  <c r="R96" i="22"/>
  <c r="S96" i="22"/>
  <c r="T96" i="22"/>
  <c r="U96" i="22"/>
  <c r="V96" i="22"/>
  <c r="C97" i="22"/>
  <c r="D97" i="22"/>
  <c r="F97" i="22"/>
  <c r="Q97" i="22"/>
  <c r="R97" i="22"/>
  <c r="S97" i="22"/>
  <c r="T97" i="22"/>
  <c r="U97" i="22"/>
  <c r="V97" i="22"/>
  <c r="C98" i="22"/>
  <c r="D98" i="22"/>
  <c r="F98" i="22"/>
  <c r="Q98" i="22"/>
  <c r="R98" i="22"/>
  <c r="S98" i="22"/>
  <c r="T98" i="22"/>
  <c r="U98" i="22"/>
  <c r="V98" i="22"/>
  <c r="C99" i="22"/>
  <c r="D99" i="22"/>
  <c r="F99" i="22"/>
  <c r="Q99" i="22"/>
  <c r="R99" i="22"/>
  <c r="S99" i="22"/>
  <c r="T99" i="22"/>
  <c r="U99" i="22"/>
  <c r="V99" i="22"/>
  <c r="C100" i="22"/>
  <c r="D100" i="22"/>
  <c r="F100" i="22"/>
  <c r="Q100" i="22"/>
  <c r="R100" i="22"/>
  <c r="S100" i="22"/>
  <c r="T100" i="22"/>
  <c r="U100" i="22"/>
  <c r="V100" i="22"/>
  <c r="C101" i="22"/>
  <c r="D101" i="22"/>
  <c r="F101" i="22"/>
  <c r="Q101" i="22"/>
  <c r="R101" i="22"/>
  <c r="S101" i="22"/>
  <c r="T101" i="22"/>
  <c r="U101" i="22"/>
  <c r="V101" i="22"/>
  <c r="C102" i="22"/>
  <c r="D102" i="22"/>
  <c r="F102" i="22"/>
  <c r="Q102" i="22"/>
  <c r="R102" i="22"/>
  <c r="S102" i="22"/>
  <c r="T102" i="22"/>
  <c r="U102" i="22"/>
  <c r="V102" i="22"/>
  <c r="C103" i="22"/>
  <c r="D103" i="22"/>
  <c r="F103" i="22"/>
  <c r="Q103" i="22"/>
  <c r="R103" i="22"/>
  <c r="S103" i="22"/>
  <c r="T103" i="22"/>
  <c r="U103" i="22"/>
  <c r="V103" i="22"/>
  <c r="C104" i="22"/>
  <c r="D104" i="22"/>
  <c r="F104" i="22"/>
  <c r="Q104" i="22"/>
  <c r="R104" i="22"/>
  <c r="S104" i="22"/>
  <c r="T104" i="22"/>
  <c r="U104" i="22"/>
  <c r="V104" i="22"/>
  <c r="C105" i="22"/>
  <c r="D105" i="22"/>
  <c r="F105" i="22"/>
  <c r="Q105" i="22"/>
  <c r="R105" i="22"/>
  <c r="S105" i="22"/>
  <c r="T105" i="22"/>
  <c r="U105" i="22"/>
  <c r="V105" i="22"/>
  <c r="C106" i="22"/>
  <c r="D106" i="22"/>
  <c r="F106" i="22"/>
  <c r="Q106" i="22"/>
  <c r="R106" i="22"/>
  <c r="S106" i="22"/>
  <c r="T106" i="22"/>
  <c r="U106" i="22"/>
  <c r="V106" i="22"/>
  <c r="C107" i="22"/>
  <c r="D107" i="22"/>
  <c r="F107" i="22"/>
  <c r="Q107" i="22"/>
  <c r="R107" i="22"/>
  <c r="S107" i="22"/>
  <c r="T107" i="22"/>
  <c r="U107" i="22"/>
  <c r="V107" i="22"/>
  <c r="C108" i="22"/>
  <c r="D108" i="22"/>
  <c r="F108" i="22"/>
  <c r="Q108" i="22"/>
  <c r="R108" i="22"/>
  <c r="S108" i="22"/>
  <c r="T108" i="22"/>
  <c r="U108" i="22"/>
  <c r="V108" i="22"/>
  <c r="C109" i="22"/>
  <c r="D109" i="22"/>
  <c r="F109" i="22"/>
  <c r="Q109" i="22"/>
  <c r="R109" i="22"/>
  <c r="S109" i="22"/>
  <c r="T109" i="22"/>
  <c r="U109" i="22"/>
  <c r="V109" i="22"/>
  <c r="C110" i="22"/>
  <c r="D110" i="22"/>
  <c r="F110" i="22"/>
  <c r="Q110" i="22"/>
  <c r="R110" i="22"/>
  <c r="S110" i="22"/>
  <c r="T110" i="22"/>
  <c r="U110" i="22"/>
  <c r="V110" i="22"/>
  <c r="C111" i="22"/>
  <c r="D111" i="22"/>
  <c r="F111" i="22"/>
  <c r="Q111" i="22"/>
  <c r="R111" i="22"/>
  <c r="S111" i="22"/>
  <c r="T111" i="22"/>
  <c r="U111" i="22"/>
  <c r="V111" i="22"/>
  <c r="C112" i="22"/>
  <c r="D112" i="22"/>
  <c r="F112" i="22"/>
  <c r="Q112" i="22"/>
  <c r="R112" i="22"/>
  <c r="S112" i="22"/>
  <c r="T112" i="22"/>
  <c r="U112" i="22"/>
  <c r="V112" i="22"/>
  <c r="C113" i="22"/>
  <c r="D113" i="22"/>
  <c r="F113" i="22"/>
  <c r="Q113" i="22"/>
  <c r="R113" i="22"/>
  <c r="S113" i="22"/>
  <c r="T113" i="22"/>
  <c r="U113" i="22"/>
  <c r="V113" i="22"/>
  <c r="C114" i="22"/>
  <c r="D114" i="22"/>
  <c r="F114" i="22"/>
  <c r="Q114" i="22"/>
  <c r="R114" i="22"/>
  <c r="S114" i="22"/>
  <c r="T114" i="22"/>
  <c r="U114" i="22"/>
  <c r="V114" i="22"/>
  <c r="C115" i="22"/>
  <c r="D115" i="22"/>
  <c r="F115" i="22"/>
  <c r="Q115" i="22"/>
  <c r="R115" i="22"/>
  <c r="S115" i="22"/>
  <c r="T115" i="22"/>
  <c r="U115" i="22"/>
  <c r="V115" i="22"/>
  <c r="C116" i="22"/>
  <c r="D116" i="22"/>
  <c r="F116" i="22"/>
  <c r="Q116" i="22"/>
  <c r="R116" i="22"/>
  <c r="S116" i="22"/>
  <c r="T116" i="22"/>
  <c r="U116" i="22"/>
  <c r="V116" i="22"/>
  <c r="C117" i="22"/>
  <c r="D117" i="22"/>
  <c r="F117" i="22"/>
  <c r="Q117" i="22"/>
  <c r="R117" i="22"/>
  <c r="S117" i="22"/>
  <c r="T117" i="22"/>
  <c r="U117" i="22"/>
  <c r="V117" i="22"/>
  <c r="C118" i="22"/>
  <c r="D118" i="22"/>
  <c r="F118" i="22"/>
  <c r="Q118" i="22"/>
  <c r="R118" i="22"/>
  <c r="S118" i="22"/>
  <c r="T118" i="22"/>
  <c r="U118" i="22"/>
  <c r="V118" i="22"/>
  <c r="C119" i="22"/>
  <c r="D119" i="22"/>
  <c r="F119" i="22"/>
  <c r="Q119" i="22"/>
  <c r="R119" i="22"/>
  <c r="S119" i="22"/>
  <c r="T119" i="22"/>
  <c r="U119" i="22"/>
  <c r="V119" i="22"/>
  <c r="C120" i="22"/>
  <c r="D120" i="22"/>
  <c r="F120" i="22"/>
  <c r="Q120" i="22"/>
  <c r="R120" i="22"/>
  <c r="S120" i="22"/>
  <c r="T120" i="22"/>
  <c r="U120" i="22"/>
  <c r="V120" i="22"/>
  <c r="C121" i="22"/>
  <c r="D121" i="22"/>
  <c r="F121" i="22"/>
  <c r="Q121" i="22"/>
  <c r="R121" i="22"/>
  <c r="S121" i="22"/>
  <c r="T121" i="22"/>
  <c r="U121" i="22"/>
  <c r="V121" i="22"/>
  <c r="C122" i="22"/>
  <c r="D122" i="22"/>
  <c r="F122" i="22"/>
  <c r="Q122" i="22"/>
  <c r="R122" i="22"/>
  <c r="S122" i="22"/>
  <c r="T122" i="22"/>
  <c r="U122" i="22"/>
  <c r="V122" i="22"/>
  <c r="C123" i="22"/>
  <c r="D123" i="22"/>
  <c r="F123" i="22"/>
  <c r="Q123" i="22"/>
  <c r="R123" i="22"/>
  <c r="S123" i="22"/>
  <c r="T123" i="22"/>
  <c r="U123" i="22"/>
  <c r="V123" i="22"/>
  <c r="C124" i="22"/>
  <c r="D124" i="22"/>
  <c r="F124" i="22"/>
  <c r="Q124" i="22"/>
  <c r="R124" i="22"/>
  <c r="S124" i="22"/>
  <c r="T124" i="22"/>
  <c r="U124" i="22"/>
  <c r="V124" i="22"/>
  <c r="C125" i="22"/>
  <c r="D125" i="22"/>
  <c r="F125" i="22"/>
  <c r="Q125" i="22"/>
  <c r="R125" i="22"/>
  <c r="S125" i="22"/>
  <c r="T125" i="22"/>
  <c r="U125" i="22"/>
  <c r="V125" i="22"/>
  <c r="C126" i="22"/>
  <c r="D126" i="22"/>
  <c r="F126" i="22"/>
  <c r="Q126" i="22"/>
  <c r="R126" i="22"/>
  <c r="S126" i="22"/>
  <c r="T126" i="22"/>
  <c r="U126" i="22"/>
  <c r="V126" i="22"/>
  <c r="C127" i="22"/>
  <c r="D127" i="22"/>
  <c r="F127" i="22"/>
  <c r="Q127" i="22"/>
  <c r="R127" i="22"/>
  <c r="S127" i="22"/>
  <c r="T127" i="22"/>
  <c r="U127" i="22"/>
  <c r="V127" i="22"/>
  <c r="C128" i="22"/>
  <c r="D128" i="22"/>
  <c r="F128" i="22"/>
  <c r="Q128" i="22"/>
  <c r="R128" i="22"/>
  <c r="S128" i="22"/>
  <c r="T128" i="22"/>
  <c r="U128" i="22"/>
  <c r="V128" i="22"/>
  <c r="C129" i="22"/>
  <c r="D129" i="22"/>
  <c r="F129" i="22"/>
  <c r="Q129" i="22"/>
  <c r="R129" i="22"/>
  <c r="S129" i="22"/>
  <c r="T129" i="22"/>
  <c r="U129" i="22"/>
  <c r="V129" i="22"/>
  <c r="C130" i="22"/>
  <c r="D130" i="22"/>
  <c r="F130" i="22"/>
  <c r="Q130" i="22"/>
  <c r="R130" i="22"/>
  <c r="S130" i="22"/>
  <c r="T130" i="22"/>
  <c r="U130" i="22"/>
  <c r="V130" i="22"/>
  <c r="C131" i="22"/>
  <c r="D131" i="22"/>
  <c r="F131" i="22"/>
  <c r="Q131" i="22"/>
  <c r="R131" i="22"/>
  <c r="S131" i="22"/>
  <c r="T131" i="22"/>
  <c r="U131" i="22"/>
  <c r="V131" i="22"/>
  <c r="C132" i="22"/>
  <c r="D132" i="22"/>
  <c r="F132" i="22"/>
  <c r="Q132" i="22"/>
  <c r="R132" i="22"/>
  <c r="S132" i="22"/>
  <c r="T132" i="22"/>
  <c r="U132" i="22"/>
  <c r="V132" i="22"/>
  <c r="C133" i="22"/>
  <c r="D133" i="22"/>
  <c r="F133" i="22"/>
  <c r="Q133" i="22"/>
  <c r="R133" i="22"/>
  <c r="S133" i="22"/>
  <c r="T133" i="22"/>
  <c r="U133" i="22"/>
  <c r="V133" i="22"/>
  <c r="C134" i="22"/>
  <c r="D134" i="22"/>
  <c r="F134" i="22"/>
  <c r="Q134" i="22"/>
  <c r="R134" i="22"/>
  <c r="S134" i="22"/>
  <c r="T134" i="22"/>
  <c r="U134" i="22"/>
  <c r="V134" i="22"/>
  <c r="C135" i="22"/>
  <c r="D135" i="22"/>
  <c r="F135" i="22"/>
  <c r="Q135" i="22"/>
  <c r="R135" i="22"/>
  <c r="S135" i="22"/>
  <c r="T135" i="22"/>
  <c r="U135" i="22"/>
  <c r="V135" i="22"/>
  <c r="C136" i="22"/>
  <c r="D136" i="22"/>
  <c r="F136" i="22"/>
  <c r="Q136" i="22"/>
  <c r="R136" i="22"/>
  <c r="S136" i="22"/>
  <c r="T136" i="22"/>
  <c r="U136" i="22"/>
  <c r="V136" i="22"/>
  <c r="C137" i="22"/>
  <c r="D137" i="22"/>
  <c r="F137" i="22"/>
  <c r="Q137" i="22"/>
  <c r="R137" i="22"/>
  <c r="S137" i="22"/>
  <c r="T137" i="22"/>
  <c r="U137" i="22"/>
  <c r="V137" i="22"/>
  <c r="C138" i="22"/>
  <c r="D138" i="22"/>
  <c r="F138" i="22"/>
  <c r="Q138" i="22"/>
  <c r="R138" i="22"/>
  <c r="S138" i="22"/>
  <c r="T138" i="22"/>
  <c r="U138" i="22"/>
  <c r="V138" i="22"/>
  <c r="C139" i="22"/>
  <c r="D139" i="22"/>
  <c r="F139" i="22"/>
  <c r="Q139" i="22"/>
  <c r="R139" i="22"/>
  <c r="S139" i="22"/>
  <c r="T139" i="22"/>
  <c r="U139" i="22"/>
  <c r="V139" i="22"/>
  <c r="C140" i="22"/>
  <c r="D140" i="22"/>
  <c r="F140" i="22"/>
  <c r="Q140" i="22"/>
  <c r="R140" i="22"/>
  <c r="S140" i="22"/>
  <c r="T140" i="22"/>
  <c r="U140" i="22"/>
  <c r="V140" i="22"/>
  <c r="C141" i="22"/>
  <c r="D141" i="22"/>
  <c r="F141" i="22"/>
  <c r="Q141" i="22"/>
  <c r="R141" i="22"/>
  <c r="S141" i="22"/>
  <c r="T141" i="22"/>
  <c r="U141" i="22"/>
  <c r="V141" i="22"/>
  <c r="C142" i="22"/>
  <c r="D142" i="22"/>
  <c r="F142" i="22"/>
  <c r="Q142" i="22"/>
  <c r="R142" i="22"/>
  <c r="S142" i="22"/>
  <c r="T142" i="22"/>
  <c r="U142" i="22"/>
  <c r="V142" i="22"/>
  <c r="C143" i="22"/>
  <c r="D143" i="22"/>
  <c r="F143" i="22"/>
  <c r="Q143" i="22"/>
  <c r="R143" i="22"/>
  <c r="S143" i="22"/>
  <c r="T143" i="22"/>
  <c r="U143" i="22"/>
  <c r="V143" i="22"/>
  <c r="C144" i="22"/>
  <c r="D144" i="22"/>
  <c r="F144" i="22"/>
  <c r="Q144" i="22"/>
  <c r="R144" i="22"/>
  <c r="S144" i="22"/>
  <c r="T144" i="22"/>
  <c r="U144" i="22"/>
  <c r="V144" i="22"/>
  <c r="C145" i="22"/>
  <c r="D145" i="22"/>
  <c r="F145" i="22"/>
  <c r="Q145" i="22"/>
  <c r="R145" i="22"/>
  <c r="S145" i="22"/>
  <c r="T145" i="22"/>
  <c r="U145" i="22"/>
  <c r="V145" i="22"/>
  <c r="C146" i="22"/>
  <c r="D146" i="22"/>
  <c r="F146" i="22"/>
  <c r="Q146" i="22"/>
  <c r="R146" i="22"/>
  <c r="S146" i="22"/>
  <c r="T146" i="22"/>
  <c r="U146" i="22"/>
  <c r="V146" i="22"/>
  <c r="C147" i="22"/>
  <c r="D147" i="22"/>
  <c r="F147" i="22"/>
  <c r="Q147" i="22"/>
  <c r="R147" i="22"/>
  <c r="S147" i="22"/>
  <c r="T147" i="22"/>
  <c r="U147" i="22"/>
  <c r="V147" i="22"/>
  <c r="C148" i="22"/>
  <c r="D148" i="22"/>
  <c r="F148" i="22"/>
  <c r="Q148" i="22"/>
  <c r="R148" i="22"/>
  <c r="S148" i="22"/>
  <c r="T148" i="22"/>
  <c r="U148" i="22"/>
  <c r="V148" i="22"/>
  <c r="C149" i="22"/>
  <c r="D149" i="22"/>
  <c r="F149" i="22"/>
  <c r="Q149" i="22"/>
  <c r="R149" i="22"/>
  <c r="S149" i="22"/>
  <c r="T149" i="22"/>
  <c r="U149" i="22"/>
  <c r="V149" i="22"/>
  <c r="C150" i="22"/>
  <c r="D150" i="22"/>
  <c r="F150" i="22"/>
  <c r="Q150" i="22"/>
  <c r="R150" i="22"/>
  <c r="S150" i="22"/>
  <c r="T150" i="22"/>
  <c r="U150" i="22"/>
  <c r="V150" i="22"/>
  <c r="C151" i="22"/>
  <c r="D151" i="22"/>
  <c r="F151" i="22"/>
  <c r="Q151" i="22"/>
  <c r="R151" i="22"/>
  <c r="S151" i="22"/>
  <c r="T151" i="22"/>
  <c r="U151" i="22"/>
  <c r="V151" i="22"/>
  <c r="C152" i="22"/>
  <c r="D152" i="22"/>
  <c r="F152" i="22"/>
  <c r="Q152" i="22"/>
  <c r="R152" i="22"/>
  <c r="S152" i="22"/>
  <c r="T152" i="22"/>
  <c r="U152" i="22"/>
  <c r="V152" i="22"/>
  <c r="C153" i="22"/>
  <c r="D153" i="22"/>
  <c r="F153" i="22"/>
  <c r="Q153" i="22"/>
  <c r="R153" i="22"/>
  <c r="S153" i="22"/>
  <c r="T153" i="22"/>
  <c r="U153" i="22"/>
  <c r="V153" i="22"/>
  <c r="C154" i="22"/>
  <c r="D154" i="22"/>
  <c r="F154" i="22"/>
  <c r="Q154" i="22"/>
  <c r="R154" i="22"/>
  <c r="S154" i="22"/>
  <c r="T154" i="22"/>
  <c r="U154" i="22"/>
  <c r="V154" i="22"/>
  <c r="C155" i="22"/>
  <c r="D155" i="22"/>
  <c r="F155" i="22"/>
  <c r="Q155" i="22"/>
  <c r="R155" i="22"/>
  <c r="S155" i="22"/>
  <c r="T155" i="22"/>
  <c r="U155" i="22"/>
  <c r="V155" i="22"/>
  <c r="C156" i="22"/>
  <c r="D156" i="22"/>
  <c r="F156" i="22"/>
  <c r="Q156" i="22"/>
  <c r="R156" i="22"/>
  <c r="S156" i="22"/>
  <c r="T156" i="22"/>
  <c r="U156" i="22"/>
  <c r="V156" i="22"/>
  <c r="C157" i="22"/>
  <c r="D157" i="22"/>
  <c r="F157" i="22"/>
  <c r="Q157" i="22"/>
  <c r="R157" i="22"/>
  <c r="S157" i="22"/>
  <c r="T157" i="22"/>
  <c r="U157" i="22"/>
  <c r="V157" i="22"/>
  <c r="C158" i="22"/>
  <c r="D158" i="22"/>
  <c r="F158" i="22"/>
  <c r="Q158" i="22"/>
  <c r="R158" i="22"/>
  <c r="S158" i="22"/>
  <c r="T158" i="22"/>
  <c r="U158" i="22"/>
  <c r="V158" i="22"/>
  <c r="C159" i="22"/>
  <c r="D159" i="22"/>
  <c r="F159" i="22"/>
  <c r="Q159" i="22"/>
  <c r="R159" i="22"/>
  <c r="S159" i="22"/>
  <c r="T159" i="22"/>
  <c r="U159" i="22"/>
  <c r="V159" i="22"/>
  <c r="C160" i="22"/>
  <c r="D160" i="22"/>
  <c r="F160" i="22"/>
  <c r="Q160" i="22"/>
  <c r="R160" i="22"/>
  <c r="S160" i="22"/>
  <c r="T160" i="22"/>
  <c r="U160" i="22"/>
  <c r="V160" i="22"/>
  <c r="C161" i="22"/>
  <c r="D161" i="22"/>
  <c r="F161" i="22"/>
  <c r="Q161" i="22"/>
  <c r="R161" i="22"/>
  <c r="S161" i="22"/>
  <c r="T161" i="22"/>
  <c r="U161" i="22"/>
  <c r="V161" i="22"/>
  <c r="C162" i="22"/>
  <c r="D162" i="22"/>
  <c r="F162" i="22"/>
  <c r="Q162" i="22"/>
  <c r="R162" i="22"/>
  <c r="S162" i="22"/>
  <c r="T162" i="22"/>
  <c r="U162" i="22"/>
  <c r="V162" i="22"/>
  <c r="C163" i="22"/>
  <c r="D163" i="22"/>
  <c r="F163" i="22"/>
  <c r="Q163" i="22"/>
  <c r="R163" i="22"/>
  <c r="S163" i="22"/>
  <c r="T163" i="22"/>
  <c r="U163" i="22"/>
  <c r="V163" i="22"/>
  <c r="C164" i="22"/>
  <c r="D164" i="22"/>
  <c r="F164" i="22"/>
  <c r="Q164" i="22"/>
  <c r="R164" i="22"/>
  <c r="S164" i="22"/>
  <c r="T164" i="22"/>
  <c r="U164" i="22"/>
  <c r="V164" i="22"/>
  <c r="C165" i="22"/>
  <c r="D165" i="22"/>
  <c r="F165" i="22"/>
  <c r="Q165" i="22"/>
  <c r="R165" i="22"/>
  <c r="S165" i="22"/>
  <c r="T165" i="22"/>
  <c r="U165" i="22"/>
  <c r="V165" i="22"/>
  <c r="C166" i="22"/>
  <c r="D166" i="22"/>
  <c r="F166" i="22"/>
  <c r="Q166" i="22"/>
  <c r="R166" i="22"/>
  <c r="S166" i="22"/>
  <c r="T166" i="22"/>
  <c r="U166" i="22"/>
  <c r="V166" i="22"/>
  <c r="C167" i="22"/>
  <c r="D167" i="22"/>
  <c r="F167" i="22"/>
  <c r="Q167" i="22"/>
  <c r="R167" i="22"/>
  <c r="S167" i="22"/>
  <c r="T167" i="22"/>
  <c r="U167" i="22"/>
  <c r="V167" i="22"/>
  <c r="C168" i="22"/>
  <c r="D168" i="22"/>
  <c r="F168" i="22"/>
  <c r="Q168" i="22"/>
  <c r="R168" i="22"/>
  <c r="S168" i="22"/>
  <c r="T168" i="22"/>
  <c r="U168" i="22"/>
  <c r="V168" i="22"/>
  <c r="C169" i="22"/>
  <c r="D169" i="22"/>
  <c r="F169" i="22"/>
  <c r="Q169" i="22"/>
  <c r="R169" i="22"/>
  <c r="S169" i="22"/>
  <c r="T169" i="22"/>
  <c r="U169" i="22"/>
  <c r="V169" i="22"/>
  <c r="C170" i="22"/>
  <c r="D170" i="22"/>
  <c r="F170" i="22"/>
  <c r="Q170" i="22"/>
  <c r="R170" i="22"/>
  <c r="S170" i="22"/>
  <c r="T170" i="22"/>
  <c r="U170" i="22"/>
  <c r="V170" i="22"/>
  <c r="C171" i="22"/>
  <c r="D171" i="22"/>
  <c r="F171" i="22"/>
  <c r="Q171" i="22"/>
  <c r="R171" i="22"/>
  <c r="S171" i="22"/>
  <c r="T171" i="22"/>
  <c r="U171" i="22"/>
  <c r="V171" i="22"/>
  <c r="C172" i="22"/>
  <c r="D172" i="22"/>
  <c r="F172" i="22"/>
  <c r="Q172" i="22"/>
  <c r="R172" i="22"/>
  <c r="S172" i="22"/>
  <c r="T172" i="22"/>
  <c r="U172" i="22"/>
  <c r="V172" i="22"/>
  <c r="C173" i="22"/>
  <c r="D173" i="22"/>
  <c r="F173" i="22"/>
  <c r="Q173" i="22"/>
  <c r="R173" i="22"/>
  <c r="S173" i="22"/>
  <c r="T173" i="22"/>
  <c r="U173" i="22"/>
  <c r="V173" i="22"/>
  <c r="C174" i="22"/>
  <c r="D174" i="22"/>
  <c r="F174" i="22"/>
  <c r="Q174" i="22"/>
  <c r="R174" i="22"/>
  <c r="S174" i="22"/>
  <c r="T174" i="22"/>
  <c r="U174" i="22"/>
  <c r="V174" i="22"/>
  <c r="C175" i="22"/>
  <c r="D175" i="22"/>
  <c r="F175" i="22"/>
  <c r="Q175" i="22"/>
  <c r="R175" i="22"/>
  <c r="S175" i="22"/>
  <c r="T175" i="22"/>
  <c r="U175" i="22"/>
  <c r="V175" i="22"/>
  <c r="C176" i="22"/>
  <c r="D176" i="22"/>
  <c r="F176" i="22"/>
  <c r="Q176" i="22"/>
  <c r="R176" i="22"/>
  <c r="S176" i="22"/>
  <c r="T176" i="22"/>
  <c r="U176" i="22"/>
  <c r="V176" i="22"/>
  <c r="C177" i="22"/>
  <c r="D177" i="22"/>
  <c r="F177" i="22"/>
  <c r="Q177" i="22"/>
  <c r="R177" i="22"/>
  <c r="S177" i="22"/>
  <c r="T177" i="22"/>
  <c r="U177" i="22"/>
  <c r="V177" i="22"/>
  <c r="C178" i="22"/>
  <c r="D178" i="22"/>
  <c r="F178" i="22"/>
  <c r="Q178" i="22"/>
  <c r="R178" i="22"/>
  <c r="S178" i="22"/>
  <c r="T178" i="22"/>
  <c r="U178" i="22"/>
  <c r="V178" i="22"/>
  <c r="C179" i="22"/>
  <c r="D179" i="22"/>
  <c r="F179" i="22"/>
  <c r="Q179" i="22"/>
  <c r="R179" i="22"/>
  <c r="S179" i="22"/>
  <c r="T179" i="22"/>
  <c r="U179" i="22"/>
  <c r="V179" i="22"/>
  <c r="C180" i="22"/>
  <c r="D180" i="22"/>
  <c r="F180" i="22"/>
  <c r="Q180" i="22"/>
  <c r="R180" i="22"/>
  <c r="S180" i="22"/>
  <c r="T180" i="22"/>
  <c r="U180" i="22"/>
  <c r="V180" i="22"/>
  <c r="C181" i="22"/>
  <c r="D181" i="22"/>
  <c r="F181" i="22"/>
  <c r="Q181" i="22"/>
  <c r="R181" i="22"/>
  <c r="S181" i="22"/>
  <c r="T181" i="22"/>
  <c r="U181" i="22"/>
  <c r="V181" i="22"/>
  <c r="C182" i="22"/>
  <c r="D182" i="22"/>
  <c r="F182" i="22"/>
  <c r="Q182" i="22"/>
  <c r="R182" i="22"/>
  <c r="S182" i="22"/>
  <c r="T182" i="22"/>
  <c r="U182" i="22"/>
  <c r="V182" i="22"/>
  <c r="C183" i="22"/>
  <c r="D183" i="22"/>
  <c r="F183" i="22"/>
  <c r="Q183" i="22"/>
  <c r="R183" i="22"/>
  <c r="S183" i="22"/>
  <c r="T183" i="22"/>
  <c r="U183" i="22"/>
  <c r="V183" i="22"/>
  <c r="C184" i="22"/>
  <c r="D184" i="22"/>
  <c r="F184" i="22"/>
  <c r="Q184" i="22"/>
  <c r="R184" i="22"/>
  <c r="S184" i="22"/>
  <c r="T184" i="22"/>
  <c r="U184" i="22"/>
  <c r="V184" i="22"/>
  <c r="C185" i="22"/>
  <c r="D185" i="22"/>
  <c r="F185" i="22"/>
  <c r="Q185" i="22"/>
  <c r="R185" i="22"/>
  <c r="S185" i="22"/>
  <c r="T185" i="22"/>
  <c r="U185" i="22"/>
  <c r="V185" i="22"/>
  <c r="C186" i="22"/>
  <c r="D186" i="22"/>
  <c r="F186" i="22"/>
  <c r="Q186" i="22"/>
  <c r="R186" i="22"/>
  <c r="S186" i="22"/>
  <c r="T186" i="22"/>
  <c r="U186" i="22"/>
  <c r="V186" i="22"/>
  <c r="C187" i="22"/>
  <c r="D187" i="22"/>
  <c r="F187" i="22"/>
  <c r="Q187" i="22"/>
  <c r="R187" i="22"/>
  <c r="S187" i="22"/>
  <c r="T187" i="22"/>
  <c r="U187" i="22"/>
  <c r="V187" i="22"/>
  <c r="C188" i="22"/>
  <c r="D188" i="22"/>
  <c r="F188" i="22"/>
  <c r="Q188" i="22"/>
  <c r="R188" i="22"/>
  <c r="S188" i="22"/>
  <c r="T188" i="22"/>
  <c r="U188" i="22"/>
  <c r="V188" i="22"/>
  <c r="C189" i="22"/>
  <c r="D189" i="22"/>
  <c r="F189" i="22"/>
  <c r="Q189" i="22"/>
  <c r="R189" i="22"/>
  <c r="S189" i="22"/>
  <c r="T189" i="22"/>
  <c r="U189" i="22"/>
  <c r="V189" i="22"/>
  <c r="C190" i="22"/>
  <c r="D190" i="22"/>
  <c r="F190" i="22"/>
  <c r="Q190" i="22"/>
  <c r="R190" i="22"/>
  <c r="S190" i="22"/>
  <c r="T190" i="22"/>
  <c r="U190" i="22"/>
  <c r="V190" i="22"/>
  <c r="C191" i="22"/>
  <c r="D191" i="22"/>
  <c r="F191" i="22"/>
  <c r="Q191" i="22"/>
  <c r="R191" i="22"/>
  <c r="S191" i="22"/>
  <c r="T191" i="22"/>
  <c r="U191" i="22"/>
  <c r="V191" i="22"/>
  <c r="C192" i="22"/>
  <c r="D192" i="22"/>
  <c r="F192" i="22"/>
  <c r="Q192" i="22"/>
  <c r="R192" i="22"/>
  <c r="S192" i="22"/>
  <c r="T192" i="22"/>
  <c r="U192" i="22"/>
  <c r="V192" i="22"/>
  <c r="C193" i="22"/>
  <c r="D193" i="22"/>
  <c r="F193" i="22"/>
  <c r="Q193" i="22"/>
  <c r="R193" i="22"/>
  <c r="S193" i="22"/>
  <c r="T193" i="22"/>
  <c r="U193" i="22"/>
  <c r="V193" i="22"/>
  <c r="C194" i="22"/>
  <c r="D194" i="22"/>
  <c r="F194" i="22"/>
  <c r="Q194" i="22"/>
  <c r="R194" i="22"/>
  <c r="S194" i="22"/>
  <c r="T194" i="22"/>
  <c r="U194" i="22"/>
  <c r="V194" i="22"/>
  <c r="C195" i="22"/>
  <c r="D195" i="22"/>
  <c r="F195" i="22"/>
  <c r="Q195" i="22"/>
  <c r="R195" i="22"/>
  <c r="S195" i="22"/>
  <c r="T195" i="22"/>
  <c r="U195" i="22"/>
  <c r="V195" i="22"/>
  <c r="C196" i="22"/>
  <c r="D196" i="22"/>
  <c r="F196" i="22"/>
  <c r="Q196" i="22"/>
  <c r="R196" i="22"/>
  <c r="S196" i="22"/>
  <c r="T196" i="22"/>
  <c r="U196" i="22"/>
  <c r="V196" i="22"/>
  <c r="C197" i="22"/>
  <c r="D197" i="22"/>
  <c r="F197" i="22"/>
  <c r="Q197" i="22"/>
  <c r="R197" i="22"/>
  <c r="S197" i="22"/>
  <c r="T197" i="22"/>
  <c r="U197" i="22"/>
  <c r="V197" i="22"/>
  <c r="C198" i="22"/>
  <c r="D198" i="22"/>
  <c r="F198" i="22"/>
  <c r="Q198" i="22"/>
  <c r="R198" i="22"/>
  <c r="S198" i="22"/>
  <c r="T198" i="22"/>
  <c r="U198" i="22"/>
  <c r="V198" i="22"/>
  <c r="C199" i="22"/>
  <c r="D199" i="22"/>
  <c r="F199" i="22"/>
  <c r="Q199" i="22"/>
  <c r="R199" i="22"/>
  <c r="S199" i="22"/>
  <c r="T199" i="22"/>
  <c r="U199" i="22"/>
  <c r="V199" i="22"/>
  <c r="C200" i="22"/>
  <c r="D200" i="22"/>
  <c r="F200" i="22"/>
  <c r="Q200" i="22"/>
  <c r="R200" i="22"/>
  <c r="S200" i="22"/>
  <c r="T200" i="22"/>
  <c r="U200" i="22"/>
  <c r="V200" i="22"/>
  <c r="C201" i="22"/>
  <c r="D201" i="22"/>
  <c r="F201" i="22"/>
  <c r="Q201" i="22"/>
  <c r="R201" i="22"/>
  <c r="S201" i="22"/>
  <c r="T201" i="22"/>
  <c r="U201" i="22"/>
  <c r="V201" i="22"/>
  <c r="C202" i="22"/>
  <c r="D202" i="22"/>
  <c r="F202" i="22"/>
  <c r="Q202" i="22"/>
  <c r="R202" i="22"/>
  <c r="S202" i="22"/>
  <c r="T202" i="22"/>
  <c r="U202" i="22"/>
  <c r="V202" i="22"/>
  <c r="C203" i="22"/>
  <c r="D203" i="22"/>
  <c r="F203" i="22"/>
  <c r="Q203" i="22"/>
  <c r="R203" i="22"/>
  <c r="S203" i="22"/>
  <c r="T203" i="22"/>
  <c r="U203" i="22"/>
  <c r="V203" i="22"/>
  <c r="C204" i="22"/>
  <c r="D204" i="22"/>
  <c r="F204" i="22"/>
  <c r="Q204" i="22"/>
  <c r="R204" i="22"/>
  <c r="S204" i="22"/>
  <c r="T204" i="22"/>
  <c r="U204" i="22"/>
  <c r="V204" i="22"/>
  <c r="C205" i="22"/>
  <c r="D205" i="22"/>
  <c r="F205" i="22"/>
  <c r="Q205" i="22"/>
  <c r="R205" i="22"/>
  <c r="S205" i="22"/>
  <c r="T205" i="22"/>
  <c r="U205" i="22"/>
  <c r="V205" i="22"/>
  <c r="C206" i="22"/>
  <c r="D206" i="22"/>
  <c r="F206" i="22"/>
  <c r="Q206" i="22"/>
  <c r="R206" i="22"/>
  <c r="S206" i="22"/>
  <c r="T206" i="22"/>
  <c r="U206" i="22"/>
  <c r="V206" i="22"/>
  <c r="C207" i="22"/>
  <c r="D207" i="22"/>
  <c r="F207" i="22"/>
  <c r="Q207" i="22"/>
  <c r="R207" i="22"/>
  <c r="S207" i="22"/>
  <c r="T207" i="22"/>
  <c r="U207" i="22"/>
  <c r="V207" i="22"/>
  <c r="C208" i="22"/>
  <c r="D208" i="22"/>
  <c r="F208" i="22"/>
  <c r="Q208" i="22"/>
  <c r="R208" i="22"/>
  <c r="S208" i="22"/>
  <c r="T208" i="22"/>
  <c r="U208" i="22"/>
  <c r="V208" i="22"/>
  <c r="C209" i="22"/>
  <c r="D209" i="22"/>
  <c r="F209" i="22"/>
  <c r="Q209" i="22"/>
  <c r="R209" i="22"/>
  <c r="S209" i="22"/>
  <c r="T209" i="22"/>
  <c r="U209" i="22"/>
  <c r="V209" i="22"/>
  <c r="C210" i="22"/>
  <c r="D210" i="22"/>
  <c r="F210" i="22"/>
  <c r="Q210" i="22"/>
  <c r="R210" i="22"/>
  <c r="S210" i="22"/>
  <c r="T210" i="22"/>
  <c r="U210" i="22"/>
  <c r="V210" i="22"/>
  <c r="C211" i="22"/>
  <c r="D211" i="22"/>
  <c r="F211" i="22"/>
  <c r="Q211" i="22"/>
  <c r="R211" i="22"/>
  <c r="S211" i="22"/>
  <c r="T211" i="22"/>
  <c r="U211" i="22"/>
  <c r="V211" i="22"/>
  <c r="C212" i="22"/>
  <c r="D212" i="22"/>
  <c r="F212" i="22"/>
  <c r="Q212" i="22"/>
  <c r="R212" i="22"/>
  <c r="S212" i="22"/>
  <c r="T212" i="22"/>
  <c r="U212" i="22"/>
  <c r="V212" i="22"/>
  <c r="C213" i="22"/>
  <c r="D213" i="22"/>
  <c r="F213" i="22"/>
  <c r="Q213" i="22"/>
  <c r="R213" i="22"/>
  <c r="S213" i="22"/>
  <c r="T213" i="22"/>
  <c r="U213" i="22"/>
  <c r="V213" i="22"/>
  <c r="C214" i="22"/>
  <c r="D214" i="22"/>
  <c r="F214" i="22"/>
  <c r="Q214" i="22"/>
  <c r="R214" i="22"/>
  <c r="S214" i="22"/>
  <c r="T214" i="22"/>
  <c r="U214" i="22"/>
  <c r="V214" i="22"/>
  <c r="C215" i="22"/>
  <c r="D215" i="22"/>
  <c r="F215" i="22"/>
  <c r="Q215" i="22"/>
  <c r="R215" i="22"/>
  <c r="S215" i="22"/>
  <c r="T215" i="22"/>
  <c r="U215" i="22"/>
  <c r="V215" i="22"/>
  <c r="C216" i="22"/>
  <c r="D216" i="22"/>
  <c r="F216" i="22"/>
  <c r="Q216" i="22"/>
  <c r="R216" i="22"/>
  <c r="S216" i="22"/>
  <c r="T216" i="22"/>
  <c r="U216" i="22"/>
  <c r="V216" i="22"/>
  <c r="C217" i="22"/>
  <c r="D217" i="22"/>
  <c r="F217" i="22"/>
  <c r="Q217" i="22"/>
  <c r="R217" i="22"/>
  <c r="S217" i="22"/>
  <c r="T217" i="22"/>
  <c r="U217" i="22"/>
  <c r="V217" i="22"/>
  <c r="C218" i="22"/>
  <c r="D218" i="22"/>
  <c r="F218" i="22"/>
  <c r="Q218" i="22"/>
  <c r="R218" i="22"/>
  <c r="S218" i="22"/>
  <c r="T218" i="22"/>
  <c r="U218" i="22"/>
  <c r="V218" i="22"/>
  <c r="C219" i="22"/>
  <c r="D219" i="22"/>
  <c r="F219" i="22"/>
  <c r="Q219" i="22"/>
  <c r="R219" i="22"/>
  <c r="S219" i="22"/>
  <c r="T219" i="22"/>
  <c r="U219" i="22"/>
  <c r="V219" i="22"/>
  <c r="C220" i="22"/>
  <c r="D220" i="22"/>
  <c r="F220" i="22"/>
  <c r="Q220" i="22"/>
  <c r="R220" i="22"/>
  <c r="S220" i="22"/>
  <c r="T220" i="22"/>
  <c r="U220" i="22"/>
  <c r="V220" i="22"/>
  <c r="C221" i="22"/>
  <c r="D221" i="22"/>
  <c r="F221" i="22"/>
  <c r="Q221" i="22"/>
  <c r="R221" i="22"/>
  <c r="S221" i="22"/>
  <c r="T221" i="22"/>
  <c r="U221" i="22"/>
  <c r="V221" i="22"/>
  <c r="C222" i="22"/>
  <c r="D222" i="22"/>
  <c r="F222" i="22"/>
  <c r="Q222" i="22"/>
  <c r="R222" i="22"/>
  <c r="S222" i="22"/>
  <c r="T222" i="22"/>
  <c r="U222" i="22"/>
  <c r="V222" i="22"/>
  <c r="C223" i="22"/>
  <c r="D223" i="22"/>
  <c r="F223" i="22"/>
  <c r="Q223" i="22"/>
  <c r="R223" i="22"/>
  <c r="S223" i="22"/>
  <c r="T223" i="22"/>
  <c r="U223" i="22"/>
  <c r="V223" i="22"/>
  <c r="C224" i="22"/>
  <c r="D224" i="22"/>
  <c r="F224" i="22"/>
  <c r="Q224" i="22"/>
  <c r="R224" i="22"/>
  <c r="S224" i="22"/>
  <c r="T224" i="22"/>
  <c r="U224" i="22"/>
  <c r="V224" i="22"/>
  <c r="C225" i="22"/>
  <c r="D225" i="22"/>
  <c r="F225" i="22"/>
  <c r="Q225" i="22"/>
  <c r="R225" i="22"/>
  <c r="S225" i="22"/>
  <c r="T225" i="22"/>
  <c r="U225" i="22"/>
  <c r="V225" i="22"/>
  <c r="C226" i="22"/>
  <c r="D226" i="22"/>
  <c r="F226" i="22"/>
  <c r="Q226" i="22"/>
  <c r="R226" i="22"/>
  <c r="S226" i="22"/>
  <c r="T226" i="22"/>
  <c r="U226" i="22"/>
  <c r="V226" i="22"/>
  <c r="C227" i="22"/>
  <c r="D227" i="22"/>
  <c r="F227" i="22"/>
  <c r="Q227" i="22"/>
  <c r="R227" i="22"/>
  <c r="S227" i="22"/>
  <c r="T227" i="22"/>
  <c r="U227" i="22"/>
  <c r="V227" i="22"/>
  <c r="C228" i="22"/>
  <c r="D228" i="22"/>
  <c r="F228" i="22"/>
  <c r="Q228" i="22"/>
  <c r="R228" i="22"/>
  <c r="S228" i="22"/>
  <c r="T228" i="22"/>
  <c r="U228" i="22"/>
  <c r="V228" i="22"/>
  <c r="C229" i="22"/>
  <c r="D229" i="22"/>
  <c r="F229" i="22"/>
  <c r="Q229" i="22"/>
  <c r="R229" i="22"/>
  <c r="S229" i="22"/>
  <c r="T229" i="22"/>
  <c r="U229" i="22"/>
  <c r="V229" i="22"/>
  <c r="C230" i="22"/>
  <c r="D230" i="22"/>
  <c r="F230" i="22"/>
  <c r="Q230" i="22"/>
  <c r="R230" i="22"/>
  <c r="S230" i="22"/>
  <c r="T230" i="22"/>
  <c r="U230" i="22"/>
  <c r="V230" i="22"/>
  <c r="C231" i="22"/>
  <c r="D231" i="22"/>
  <c r="F231" i="22"/>
  <c r="Q231" i="22"/>
  <c r="R231" i="22"/>
  <c r="S231" i="22"/>
  <c r="T231" i="22"/>
  <c r="U231" i="22"/>
  <c r="V231" i="22"/>
  <c r="C232" i="22"/>
  <c r="D232" i="22"/>
  <c r="F232" i="22"/>
  <c r="Q232" i="22"/>
  <c r="R232" i="22"/>
  <c r="S232" i="22"/>
  <c r="T232" i="22"/>
  <c r="U232" i="22"/>
  <c r="V232" i="22"/>
  <c r="C233" i="22"/>
  <c r="D233" i="22"/>
  <c r="F233" i="22"/>
  <c r="Q233" i="22"/>
  <c r="R233" i="22"/>
  <c r="S233" i="22"/>
  <c r="T233" i="22"/>
  <c r="U233" i="22"/>
  <c r="V233" i="22"/>
  <c r="C234" i="22"/>
  <c r="D234" i="22"/>
  <c r="F234" i="22"/>
  <c r="Q234" i="22"/>
  <c r="R234" i="22"/>
  <c r="S234" i="22"/>
  <c r="T234" i="22"/>
  <c r="U234" i="22"/>
  <c r="V234" i="22"/>
  <c r="C235" i="22"/>
  <c r="D235" i="22"/>
  <c r="F235" i="22"/>
  <c r="Q235" i="22"/>
  <c r="R235" i="22"/>
  <c r="S235" i="22"/>
  <c r="T235" i="22"/>
  <c r="U235" i="22"/>
  <c r="V235" i="22"/>
  <c r="C236" i="22"/>
  <c r="D236" i="22"/>
  <c r="F236" i="22"/>
  <c r="Q236" i="22"/>
  <c r="R236" i="22"/>
  <c r="S236" i="22"/>
  <c r="T236" i="22"/>
  <c r="U236" i="22"/>
  <c r="V236" i="22"/>
  <c r="C237" i="22"/>
  <c r="D237" i="22"/>
  <c r="F237" i="22"/>
  <c r="Q237" i="22"/>
  <c r="R237" i="22"/>
  <c r="S237" i="22"/>
  <c r="T237" i="22"/>
  <c r="U237" i="22"/>
  <c r="V237" i="22"/>
  <c r="C238" i="22"/>
  <c r="D238" i="22"/>
  <c r="F238" i="22"/>
  <c r="Q238" i="22"/>
  <c r="R238" i="22"/>
  <c r="S238" i="22"/>
  <c r="T238" i="22"/>
  <c r="U238" i="22"/>
  <c r="V238" i="22"/>
  <c r="C239" i="22"/>
  <c r="D239" i="22"/>
  <c r="F239" i="22"/>
  <c r="Q239" i="22"/>
  <c r="R239" i="22"/>
  <c r="S239" i="22"/>
  <c r="T239" i="22"/>
  <c r="U239" i="22"/>
  <c r="V239" i="22"/>
  <c r="C240" i="22"/>
  <c r="D240" i="22"/>
  <c r="F240" i="22"/>
  <c r="Q240" i="22"/>
  <c r="R240" i="22"/>
  <c r="S240" i="22"/>
  <c r="T240" i="22"/>
  <c r="U240" i="22"/>
  <c r="V240" i="22"/>
  <c r="Q241" i="22"/>
  <c r="R241" i="22"/>
  <c r="S241" i="22"/>
  <c r="T241" i="22"/>
  <c r="U241" i="22"/>
  <c r="V241" i="22"/>
  <c r="C69" i="21"/>
  <c r="D69" i="21"/>
  <c r="F69" i="21"/>
  <c r="W69" i="21"/>
  <c r="X69" i="21"/>
  <c r="Y69" i="21"/>
  <c r="Z69" i="21"/>
  <c r="AB69" i="21"/>
  <c r="AC69" i="21" s="1"/>
  <c r="AD69" i="21"/>
  <c r="AE69" i="21"/>
  <c r="AG69" i="21"/>
  <c r="AH69" i="21"/>
  <c r="AI69" i="21"/>
  <c r="AJ69" i="21"/>
  <c r="AL69" i="21"/>
  <c r="AM69" i="21" s="1"/>
  <c r="AN69" i="21"/>
  <c r="AO69" i="21"/>
  <c r="C70" i="21"/>
  <c r="D70" i="21"/>
  <c r="F70" i="21"/>
  <c r="W70" i="21"/>
  <c r="X70" i="21"/>
  <c r="Y70" i="21"/>
  <c r="Z70" i="21"/>
  <c r="AB70" i="21"/>
  <c r="AC70" i="21" s="1"/>
  <c r="AD70" i="21"/>
  <c r="AE70" i="21"/>
  <c r="AG70" i="21"/>
  <c r="AH70" i="21"/>
  <c r="AI70" i="21"/>
  <c r="AJ70" i="21"/>
  <c r="AL70" i="21"/>
  <c r="AM70" i="21" s="1"/>
  <c r="AN70" i="21"/>
  <c r="AO70" i="21"/>
  <c r="C71" i="21"/>
  <c r="D71" i="21"/>
  <c r="F71" i="21"/>
  <c r="W71" i="21"/>
  <c r="X71" i="21"/>
  <c r="Y71" i="21"/>
  <c r="Z71" i="21"/>
  <c r="AB71" i="21"/>
  <c r="AC71" i="21" s="1"/>
  <c r="AD71" i="21"/>
  <c r="AE71" i="21"/>
  <c r="AG71" i="21"/>
  <c r="AH71" i="21"/>
  <c r="AI71" i="21"/>
  <c r="AJ71" i="21"/>
  <c r="AL71" i="21"/>
  <c r="AM71" i="21" s="1"/>
  <c r="AN71" i="21"/>
  <c r="AO71" i="21"/>
  <c r="C74" i="21"/>
  <c r="D74" i="21"/>
  <c r="F74" i="21"/>
  <c r="W74" i="21"/>
  <c r="X74" i="21"/>
  <c r="Y74" i="21"/>
  <c r="Z74" i="21"/>
  <c r="AB74" i="21"/>
  <c r="AC74" i="21" s="1"/>
  <c r="AD74" i="21"/>
  <c r="AE74" i="21"/>
  <c r="AG74" i="21"/>
  <c r="AH74" i="21"/>
  <c r="AI74" i="21"/>
  <c r="AJ74" i="21"/>
  <c r="AL74" i="21"/>
  <c r="AM74" i="21" s="1"/>
  <c r="AN74" i="21"/>
  <c r="AO74" i="21"/>
  <c r="C75" i="21"/>
  <c r="D75" i="21"/>
  <c r="F75" i="21"/>
  <c r="W75" i="21"/>
  <c r="X75" i="21"/>
  <c r="Y75" i="21"/>
  <c r="Z75" i="21"/>
  <c r="AB75" i="21"/>
  <c r="AC75" i="21" s="1"/>
  <c r="AD75" i="21"/>
  <c r="AE75" i="21"/>
  <c r="AG75" i="21"/>
  <c r="AH75" i="21"/>
  <c r="AI75" i="21"/>
  <c r="AJ75" i="21"/>
  <c r="AL75" i="21"/>
  <c r="AM75" i="21" s="1"/>
  <c r="AN75" i="21"/>
  <c r="AO75" i="21"/>
  <c r="C76" i="21"/>
  <c r="D76" i="21"/>
  <c r="F76" i="21"/>
  <c r="W76" i="21"/>
  <c r="X76" i="21"/>
  <c r="Y76" i="21"/>
  <c r="Z76" i="21"/>
  <c r="AB76" i="21"/>
  <c r="AC76" i="21" s="1"/>
  <c r="AD76" i="21"/>
  <c r="AE76" i="21"/>
  <c r="AG76" i="21"/>
  <c r="AH76" i="21"/>
  <c r="AI76" i="21"/>
  <c r="AJ76" i="21"/>
  <c r="AL76" i="21"/>
  <c r="AM76" i="21" s="1"/>
  <c r="AN76" i="21"/>
  <c r="AO76" i="21"/>
  <c r="C77" i="21"/>
  <c r="D77" i="21"/>
  <c r="F77" i="21"/>
  <c r="W77" i="21"/>
  <c r="X77" i="21"/>
  <c r="Y77" i="21"/>
  <c r="Z77" i="21"/>
  <c r="AB77" i="21"/>
  <c r="AC77" i="21" s="1"/>
  <c r="AD77" i="21"/>
  <c r="AE77" i="21"/>
  <c r="AG77" i="21"/>
  <c r="AH77" i="21"/>
  <c r="AI77" i="21"/>
  <c r="AJ77" i="21"/>
  <c r="AL77" i="21"/>
  <c r="AM77" i="21" s="1"/>
  <c r="AN77" i="21"/>
  <c r="AO77" i="21"/>
  <c r="C78" i="21"/>
  <c r="D78" i="21"/>
  <c r="F78" i="21"/>
  <c r="W78" i="21"/>
  <c r="X78" i="21"/>
  <c r="Y78" i="21"/>
  <c r="Z78" i="21"/>
  <c r="AB78" i="21"/>
  <c r="AC78" i="21" s="1"/>
  <c r="AD78" i="21"/>
  <c r="AE78" i="21"/>
  <c r="AG78" i="21"/>
  <c r="AH78" i="21"/>
  <c r="AI78" i="21"/>
  <c r="AJ78" i="21"/>
  <c r="AL78" i="21"/>
  <c r="AM78" i="21" s="1"/>
  <c r="AN78" i="21"/>
  <c r="AO78" i="21"/>
  <c r="C79" i="21"/>
  <c r="D79" i="21"/>
  <c r="F79" i="21"/>
  <c r="W79" i="21"/>
  <c r="X79" i="21"/>
  <c r="Y79" i="21"/>
  <c r="Z79" i="21"/>
  <c r="AB79" i="21"/>
  <c r="AC79" i="21" s="1"/>
  <c r="AD79" i="21"/>
  <c r="AE79" i="21"/>
  <c r="AG79" i="21"/>
  <c r="AH79" i="21"/>
  <c r="AI79" i="21"/>
  <c r="AJ79" i="21"/>
  <c r="AL79" i="21"/>
  <c r="AM79" i="21" s="1"/>
  <c r="AN79" i="21"/>
  <c r="AO79" i="21"/>
  <c r="C80" i="21"/>
  <c r="D80" i="21"/>
  <c r="F80" i="21"/>
  <c r="W80" i="21"/>
  <c r="X80" i="21"/>
  <c r="Y80" i="21"/>
  <c r="Z80" i="21"/>
  <c r="AB80" i="21"/>
  <c r="AC80" i="21" s="1"/>
  <c r="AD80" i="21"/>
  <c r="AE80" i="21"/>
  <c r="AG80" i="21"/>
  <c r="AH80" i="21"/>
  <c r="AI80" i="21"/>
  <c r="AJ80" i="21"/>
  <c r="AL80" i="21"/>
  <c r="AM80" i="21" s="1"/>
  <c r="AN80" i="21"/>
  <c r="AO80" i="21"/>
  <c r="C82" i="21"/>
  <c r="D82" i="21"/>
  <c r="F82" i="21"/>
  <c r="W82" i="21"/>
  <c r="X82" i="21"/>
  <c r="Y82" i="21"/>
  <c r="Z82" i="21"/>
  <c r="AB82" i="21"/>
  <c r="AC82" i="21" s="1"/>
  <c r="AD82" i="21"/>
  <c r="AE82" i="21"/>
  <c r="AG82" i="21"/>
  <c r="AH82" i="21"/>
  <c r="AI82" i="21"/>
  <c r="AJ82" i="21"/>
  <c r="AL82" i="21"/>
  <c r="AM82" i="21" s="1"/>
  <c r="AN82" i="21"/>
  <c r="AO82" i="21"/>
  <c r="C83" i="21"/>
  <c r="D83" i="21"/>
  <c r="F83" i="21"/>
  <c r="W83" i="21"/>
  <c r="X83" i="21"/>
  <c r="Y83" i="21"/>
  <c r="Z83" i="21"/>
  <c r="AB83" i="21"/>
  <c r="AC83" i="21" s="1"/>
  <c r="AD83" i="21"/>
  <c r="AE83" i="21"/>
  <c r="AG83" i="21"/>
  <c r="AH83" i="21"/>
  <c r="AI83" i="21"/>
  <c r="AJ83" i="21"/>
  <c r="AL83" i="21"/>
  <c r="AM83" i="21" s="1"/>
  <c r="AN83" i="21"/>
  <c r="AO83" i="21"/>
  <c r="C84" i="21"/>
  <c r="D84" i="21"/>
  <c r="F84" i="21"/>
  <c r="W84" i="21"/>
  <c r="X84" i="21"/>
  <c r="Y84" i="21"/>
  <c r="Z84" i="21"/>
  <c r="AB84" i="21"/>
  <c r="AC84" i="21" s="1"/>
  <c r="AD84" i="21"/>
  <c r="AE84" i="21"/>
  <c r="AG84" i="21"/>
  <c r="AH84" i="21"/>
  <c r="AI84" i="21"/>
  <c r="AJ84" i="21"/>
  <c r="AL84" i="21"/>
  <c r="AM84" i="21" s="1"/>
  <c r="AN84" i="21"/>
  <c r="AO84" i="21"/>
  <c r="C85" i="21"/>
  <c r="D85" i="21"/>
  <c r="F85" i="21"/>
  <c r="W85" i="21"/>
  <c r="X85" i="21"/>
  <c r="Y85" i="21"/>
  <c r="Z85" i="21"/>
  <c r="AB85" i="21"/>
  <c r="AC85" i="21" s="1"/>
  <c r="AD85" i="21"/>
  <c r="AE85" i="21"/>
  <c r="AG85" i="21"/>
  <c r="AH85" i="21"/>
  <c r="AI85" i="21"/>
  <c r="AJ85" i="21"/>
  <c r="AL85" i="21"/>
  <c r="AM85" i="21" s="1"/>
  <c r="AN85" i="21"/>
  <c r="AO85" i="21"/>
  <c r="C86" i="21"/>
  <c r="D86" i="21"/>
  <c r="F86" i="21"/>
  <c r="W86" i="21"/>
  <c r="X86" i="21"/>
  <c r="Y86" i="21"/>
  <c r="Z86" i="21"/>
  <c r="AB86" i="21"/>
  <c r="AC86" i="21" s="1"/>
  <c r="AD86" i="21"/>
  <c r="AE86" i="21"/>
  <c r="AG86" i="21"/>
  <c r="AH86" i="21"/>
  <c r="AI86" i="21"/>
  <c r="AJ86" i="21"/>
  <c r="AL86" i="21"/>
  <c r="AM86" i="21" s="1"/>
  <c r="AN86" i="21"/>
  <c r="AO86" i="21"/>
  <c r="C87" i="21"/>
  <c r="D87" i="21"/>
  <c r="F87" i="21"/>
  <c r="W87" i="21"/>
  <c r="X87" i="21"/>
  <c r="Y87" i="21"/>
  <c r="Z87" i="21"/>
  <c r="AB87" i="21"/>
  <c r="AC87" i="21" s="1"/>
  <c r="AD87" i="21"/>
  <c r="AE87" i="21"/>
  <c r="AG87" i="21"/>
  <c r="AH87" i="21"/>
  <c r="AI87" i="21"/>
  <c r="AJ87" i="21"/>
  <c r="AL87" i="21"/>
  <c r="AM87" i="21" s="1"/>
  <c r="AN87" i="21"/>
  <c r="AO87" i="21"/>
  <c r="C89" i="21"/>
  <c r="D89" i="21"/>
  <c r="F89" i="21"/>
  <c r="W89" i="21"/>
  <c r="X89" i="21"/>
  <c r="Y89" i="21"/>
  <c r="Z89" i="21"/>
  <c r="AB89" i="21"/>
  <c r="AC89" i="21" s="1"/>
  <c r="AD89" i="21"/>
  <c r="AE89" i="21"/>
  <c r="AG89" i="21"/>
  <c r="AH89" i="21"/>
  <c r="AI89" i="21"/>
  <c r="AJ89" i="21"/>
  <c r="AL89" i="21"/>
  <c r="AM89" i="21" s="1"/>
  <c r="AN89" i="21"/>
  <c r="AO89" i="21"/>
  <c r="C90" i="21"/>
  <c r="D90" i="21"/>
  <c r="F90" i="21"/>
  <c r="W90" i="21"/>
  <c r="X90" i="21"/>
  <c r="Y90" i="21"/>
  <c r="Z90" i="21"/>
  <c r="AB90" i="21"/>
  <c r="AC90" i="21" s="1"/>
  <c r="AD90" i="21"/>
  <c r="AE90" i="21"/>
  <c r="AG90" i="21"/>
  <c r="AH90" i="21"/>
  <c r="AI90" i="21"/>
  <c r="AJ90" i="21"/>
  <c r="AL90" i="21"/>
  <c r="AM90" i="21" s="1"/>
  <c r="AN90" i="21"/>
  <c r="AO90" i="21"/>
  <c r="C91" i="21"/>
  <c r="D91" i="21"/>
  <c r="F91" i="21"/>
  <c r="W91" i="21"/>
  <c r="X91" i="21"/>
  <c r="Y91" i="21"/>
  <c r="Z91" i="21"/>
  <c r="AB91" i="21"/>
  <c r="AC91" i="21" s="1"/>
  <c r="AD91" i="21"/>
  <c r="AE91" i="21"/>
  <c r="AG91" i="21"/>
  <c r="AH91" i="21"/>
  <c r="AI91" i="21"/>
  <c r="AJ91" i="21"/>
  <c r="AL91" i="21"/>
  <c r="AM91" i="21" s="1"/>
  <c r="AN91" i="21"/>
  <c r="AO91" i="21"/>
  <c r="C92" i="21"/>
  <c r="D92" i="21"/>
  <c r="F92" i="21"/>
  <c r="W92" i="21"/>
  <c r="X92" i="21"/>
  <c r="Y92" i="21"/>
  <c r="Z92" i="21"/>
  <c r="AB92" i="21"/>
  <c r="AC92" i="21" s="1"/>
  <c r="AD92" i="21"/>
  <c r="AE92" i="21"/>
  <c r="AG92" i="21"/>
  <c r="AH92" i="21"/>
  <c r="AI92" i="21"/>
  <c r="AJ92" i="21"/>
  <c r="AL92" i="21"/>
  <c r="AM92" i="21" s="1"/>
  <c r="AN92" i="21"/>
  <c r="AO92" i="21"/>
  <c r="C93" i="21"/>
  <c r="D93" i="21"/>
  <c r="F93" i="21"/>
  <c r="W93" i="21"/>
  <c r="X93" i="21"/>
  <c r="Y93" i="21"/>
  <c r="Z93" i="21"/>
  <c r="AB93" i="21"/>
  <c r="AC93" i="21" s="1"/>
  <c r="AD93" i="21"/>
  <c r="AE93" i="21"/>
  <c r="AG93" i="21"/>
  <c r="AH93" i="21"/>
  <c r="AI93" i="21"/>
  <c r="AJ93" i="21"/>
  <c r="AL93" i="21"/>
  <c r="AM93" i="21" s="1"/>
  <c r="AN93" i="21"/>
  <c r="AO93" i="21"/>
  <c r="C94" i="21"/>
  <c r="D94" i="21"/>
  <c r="F94" i="21"/>
  <c r="W94" i="21"/>
  <c r="X94" i="21"/>
  <c r="Y94" i="21"/>
  <c r="Z94" i="21"/>
  <c r="AB94" i="21"/>
  <c r="AC94" i="21" s="1"/>
  <c r="AD94" i="21"/>
  <c r="AE94" i="21"/>
  <c r="AG94" i="21"/>
  <c r="AH94" i="21"/>
  <c r="AI94" i="21"/>
  <c r="AJ94" i="21"/>
  <c r="AL94" i="21"/>
  <c r="AM94" i="21" s="1"/>
  <c r="AN94" i="21"/>
  <c r="AO94" i="21"/>
  <c r="C95" i="21"/>
  <c r="D95" i="21"/>
  <c r="F95" i="21"/>
  <c r="W95" i="21"/>
  <c r="X95" i="21"/>
  <c r="Y95" i="21"/>
  <c r="Z95" i="21"/>
  <c r="AB95" i="21"/>
  <c r="AC95" i="21" s="1"/>
  <c r="AD95" i="21"/>
  <c r="AE95" i="21"/>
  <c r="AG95" i="21"/>
  <c r="AH95" i="21"/>
  <c r="AI95" i="21"/>
  <c r="AJ95" i="21"/>
  <c r="AL95" i="21"/>
  <c r="AM95" i="21" s="1"/>
  <c r="AN95" i="21"/>
  <c r="AO95" i="21"/>
  <c r="C96" i="21"/>
  <c r="D96" i="21"/>
  <c r="F96" i="21"/>
  <c r="W96" i="21"/>
  <c r="X96" i="21"/>
  <c r="Y96" i="21"/>
  <c r="Z96" i="21"/>
  <c r="AB96" i="21"/>
  <c r="AC96" i="21" s="1"/>
  <c r="AD96" i="21"/>
  <c r="AE96" i="21"/>
  <c r="AG96" i="21"/>
  <c r="AH96" i="21"/>
  <c r="AI96" i="21"/>
  <c r="AJ96" i="21"/>
  <c r="AL96" i="21"/>
  <c r="AM96" i="21" s="1"/>
  <c r="AN96" i="21"/>
  <c r="AO96" i="21"/>
  <c r="C97" i="21"/>
  <c r="D97" i="21"/>
  <c r="F97" i="21"/>
  <c r="W97" i="21"/>
  <c r="X97" i="21"/>
  <c r="Y97" i="21"/>
  <c r="Z97" i="21"/>
  <c r="AB97" i="21"/>
  <c r="AC97" i="21" s="1"/>
  <c r="AD97" i="21"/>
  <c r="AE97" i="21"/>
  <c r="AG97" i="21"/>
  <c r="AH97" i="21"/>
  <c r="AI97" i="21"/>
  <c r="AJ97" i="21"/>
  <c r="AL97" i="21"/>
  <c r="AM97" i="21" s="1"/>
  <c r="AN97" i="21"/>
  <c r="AO97" i="21"/>
  <c r="C98" i="21"/>
  <c r="D98" i="21"/>
  <c r="F98" i="21"/>
  <c r="W98" i="21"/>
  <c r="X98" i="21"/>
  <c r="Y98" i="21"/>
  <c r="Z98" i="21"/>
  <c r="AB98" i="21"/>
  <c r="AC98" i="21" s="1"/>
  <c r="AD98" i="21"/>
  <c r="AE98" i="21"/>
  <c r="AG98" i="21"/>
  <c r="AH98" i="21"/>
  <c r="AI98" i="21"/>
  <c r="AJ98" i="21"/>
  <c r="AL98" i="21"/>
  <c r="AM98" i="21" s="1"/>
  <c r="AN98" i="21"/>
  <c r="AO98" i="21"/>
  <c r="C99" i="21"/>
  <c r="D99" i="21"/>
  <c r="F99" i="21"/>
  <c r="W99" i="21"/>
  <c r="X99" i="21"/>
  <c r="Y99" i="21"/>
  <c r="Z99" i="21"/>
  <c r="AB99" i="21"/>
  <c r="AC99" i="21" s="1"/>
  <c r="AD99" i="21"/>
  <c r="AE99" i="21"/>
  <c r="AG99" i="21"/>
  <c r="AH99" i="21"/>
  <c r="AI99" i="21"/>
  <c r="AJ99" i="21"/>
  <c r="AL99" i="21"/>
  <c r="AM99" i="21" s="1"/>
  <c r="AN99" i="21"/>
  <c r="AO99" i="21"/>
  <c r="C100" i="21"/>
  <c r="D100" i="21"/>
  <c r="F100" i="21"/>
  <c r="W100" i="21"/>
  <c r="X100" i="21"/>
  <c r="Y100" i="21"/>
  <c r="Z100" i="21"/>
  <c r="AB100" i="21"/>
  <c r="AC100" i="21" s="1"/>
  <c r="AD100" i="21"/>
  <c r="AE100" i="21"/>
  <c r="AG100" i="21"/>
  <c r="AH100" i="21"/>
  <c r="AI100" i="21"/>
  <c r="AJ100" i="21"/>
  <c r="AL100" i="21"/>
  <c r="AM100" i="21" s="1"/>
  <c r="AN100" i="21"/>
  <c r="AO100" i="21"/>
  <c r="C101" i="21"/>
  <c r="D101" i="21"/>
  <c r="F101" i="21"/>
  <c r="W101" i="21"/>
  <c r="X101" i="21"/>
  <c r="Y101" i="21"/>
  <c r="Z101" i="21"/>
  <c r="AB101" i="21"/>
  <c r="AC101" i="21" s="1"/>
  <c r="AD101" i="21"/>
  <c r="AE101" i="21"/>
  <c r="AG101" i="21"/>
  <c r="AH101" i="21"/>
  <c r="AI101" i="21"/>
  <c r="AJ101" i="21"/>
  <c r="AL101" i="21"/>
  <c r="AM101" i="21" s="1"/>
  <c r="AN101" i="21"/>
  <c r="AO101" i="21"/>
  <c r="C102" i="21"/>
  <c r="D102" i="21"/>
  <c r="F102" i="21"/>
  <c r="W102" i="21"/>
  <c r="X102" i="21"/>
  <c r="Y102" i="21"/>
  <c r="Z102" i="21"/>
  <c r="AB102" i="21"/>
  <c r="AC102" i="21" s="1"/>
  <c r="AD102" i="21"/>
  <c r="AE102" i="21"/>
  <c r="AG102" i="21"/>
  <c r="AH102" i="21"/>
  <c r="AI102" i="21"/>
  <c r="AJ102" i="21"/>
  <c r="AL102" i="21"/>
  <c r="AM102" i="21" s="1"/>
  <c r="AN102" i="21"/>
  <c r="AO102" i="21"/>
  <c r="C103" i="21"/>
  <c r="D103" i="21"/>
  <c r="F103" i="21"/>
  <c r="W103" i="21"/>
  <c r="X103" i="21"/>
  <c r="Y103" i="21"/>
  <c r="Z103" i="21"/>
  <c r="AB103" i="21"/>
  <c r="AC103" i="21" s="1"/>
  <c r="AD103" i="21"/>
  <c r="AE103" i="21"/>
  <c r="AG103" i="21"/>
  <c r="AH103" i="21"/>
  <c r="AI103" i="21"/>
  <c r="AJ103" i="21"/>
  <c r="AL103" i="21"/>
  <c r="AM103" i="21" s="1"/>
  <c r="AN103" i="21"/>
  <c r="AO103" i="21"/>
  <c r="C104" i="21"/>
  <c r="D104" i="21"/>
  <c r="F104" i="21"/>
  <c r="W104" i="21"/>
  <c r="X104" i="21"/>
  <c r="Y104" i="21"/>
  <c r="Z104" i="21"/>
  <c r="AB104" i="21"/>
  <c r="AC104" i="21" s="1"/>
  <c r="AD104" i="21"/>
  <c r="AE104" i="21"/>
  <c r="AG104" i="21"/>
  <c r="AH104" i="21"/>
  <c r="AI104" i="21"/>
  <c r="AJ104" i="21"/>
  <c r="AL104" i="21"/>
  <c r="AM104" i="21" s="1"/>
  <c r="AN104" i="21"/>
  <c r="AO104" i="21"/>
  <c r="C105" i="21"/>
  <c r="D105" i="21"/>
  <c r="F105" i="21"/>
  <c r="W105" i="21"/>
  <c r="X105" i="21"/>
  <c r="Y105" i="21"/>
  <c r="Z105" i="21"/>
  <c r="AB105" i="21"/>
  <c r="AC105" i="21" s="1"/>
  <c r="AD105" i="21"/>
  <c r="AE105" i="21"/>
  <c r="AG105" i="21"/>
  <c r="AH105" i="21"/>
  <c r="AI105" i="21"/>
  <c r="AJ105" i="21"/>
  <c r="AL105" i="21"/>
  <c r="AM105" i="21" s="1"/>
  <c r="AN105" i="21"/>
  <c r="AO105" i="21"/>
  <c r="C106" i="21"/>
  <c r="D106" i="21"/>
  <c r="F106" i="21"/>
  <c r="W106" i="21"/>
  <c r="X106" i="21"/>
  <c r="Y106" i="21"/>
  <c r="Z106" i="21"/>
  <c r="AB106" i="21"/>
  <c r="AC106" i="21" s="1"/>
  <c r="AD106" i="21"/>
  <c r="AE106" i="21"/>
  <c r="AG106" i="21"/>
  <c r="AH106" i="21"/>
  <c r="AI106" i="21"/>
  <c r="AJ106" i="21"/>
  <c r="AL106" i="21"/>
  <c r="AM106" i="21" s="1"/>
  <c r="AN106" i="21"/>
  <c r="AO106" i="21"/>
  <c r="C107" i="21"/>
  <c r="D107" i="21"/>
  <c r="F107" i="21"/>
  <c r="W107" i="21"/>
  <c r="X107" i="21"/>
  <c r="Y107" i="21"/>
  <c r="Z107" i="21"/>
  <c r="AB107" i="21"/>
  <c r="AC107" i="21" s="1"/>
  <c r="AD107" i="21"/>
  <c r="AE107" i="21"/>
  <c r="AG107" i="21"/>
  <c r="AH107" i="21"/>
  <c r="AI107" i="21"/>
  <c r="AJ107" i="21"/>
  <c r="AL107" i="21"/>
  <c r="AM107" i="21" s="1"/>
  <c r="AN107" i="21"/>
  <c r="AO107" i="21"/>
  <c r="C108" i="21"/>
  <c r="D108" i="21"/>
  <c r="F108" i="21"/>
  <c r="W108" i="21"/>
  <c r="X108" i="21"/>
  <c r="Y108" i="21"/>
  <c r="Z108" i="21"/>
  <c r="AB108" i="21"/>
  <c r="AC108" i="21" s="1"/>
  <c r="AD108" i="21"/>
  <c r="AE108" i="21"/>
  <c r="AG108" i="21"/>
  <c r="AH108" i="21"/>
  <c r="AI108" i="21"/>
  <c r="AJ108" i="21"/>
  <c r="AL108" i="21"/>
  <c r="AM108" i="21" s="1"/>
  <c r="AN108" i="21"/>
  <c r="AO108" i="21"/>
  <c r="C109" i="21"/>
  <c r="D109" i="21"/>
  <c r="F109" i="21"/>
  <c r="W109" i="21"/>
  <c r="X109" i="21"/>
  <c r="Y109" i="21"/>
  <c r="Z109" i="21"/>
  <c r="AB109" i="21"/>
  <c r="AC109" i="21" s="1"/>
  <c r="AD109" i="21"/>
  <c r="AE109" i="21"/>
  <c r="AG109" i="21"/>
  <c r="AH109" i="21"/>
  <c r="AI109" i="21"/>
  <c r="AJ109" i="21"/>
  <c r="AL109" i="21"/>
  <c r="AM109" i="21" s="1"/>
  <c r="AN109" i="21"/>
  <c r="AO109" i="21"/>
  <c r="C110" i="21"/>
  <c r="D110" i="21"/>
  <c r="F110" i="21"/>
  <c r="W110" i="21"/>
  <c r="X110" i="21"/>
  <c r="Y110" i="21"/>
  <c r="Z110" i="21"/>
  <c r="AB110" i="21"/>
  <c r="AC110" i="21" s="1"/>
  <c r="AD110" i="21"/>
  <c r="AE110" i="21"/>
  <c r="AG110" i="21"/>
  <c r="AH110" i="21"/>
  <c r="AI110" i="21"/>
  <c r="AJ110" i="21"/>
  <c r="AL110" i="21"/>
  <c r="AM110" i="21" s="1"/>
  <c r="AN110" i="21"/>
  <c r="AO110" i="21"/>
  <c r="C111" i="21"/>
  <c r="D111" i="21"/>
  <c r="F111" i="21"/>
  <c r="W111" i="21"/>
  <c r="X111" i="21"/>
  <c r="Y111" i="21"/>
  <c r="Z111" i="21"/>
  <c r="AB111" i="21"/>
  <c r="AC111" i="21" s="1"/>
  <c r="AD111" i="21"/>
  <c r="AE111" i="21"/>
  <c r="AG111" i="21"/>
  <c r="AH111" i="21"/>
  <c r="AI111" i="21"/>
  <c r="AJ111" i="21"/>
  <c r="AL111" i="21"/>
  <c r="AM111" i="21" s="1"/>
  <c r="AN111" i="21"/>
  <c r="AO111" i="21"/>
  <c r="C112" i="21"/>
  <c r="D112" i="21"/>
  <c r="F112" i="21"/>
  <c r="W112" i="21"/>
  <c r="X112" i="21"/>
  <c r="Y112" i="21"/>
  <c r="Z112" i="21"/>
  <c r="AB112" i="21"/>
  <c r="AC112" i="21" s="1"/>
  <c r="AD112" i="21"/>
  <c r="AE112" i="21"/>
  <c r="AG112" i="21"/>
  <c r="AH112" i="21"/>
  <c r="AI112" i="21"/>
  <c r="AJ112" i="21"/>
  <c r="AL112" i="21"/>
  <c r="AM112" i="21" s="1"/>
  <c r="AN112" i="21"/>
  <c r="AO112" i="21"/>
  <c r="C113" i="21"/>
  <c r="D113" i="21"/>
  <c r="F113" i="21"/>
  <c r="W113" i="21"/>
  <c r="X113" i="21"/>
  <c r="Y113" i="21"/>
  <c r="Z113" i="21"/>
  <c r="AB113" i="21"/>
  <c r="AC113" i="21" s="1"/>
  <c r="AD113" i="21"/>
  <c r="AE113" i="21"/>
  <c r="AG113" i="21"/>
  <c r="AH113" i="21"/>
  <c r="AI113" i="21"/>
  <c r="AJ113" i="21"/>
  <c r="AL113" i="21"/>
  <c r="AM113" i="21" s="1"/>
  <c r="AN113" i="21"/>
  <c r="AO113" i="21"/>
  <c r="C114" i="21"/>
  <c r="D114" i="21"/>
  <c r="F114" i="21"/>
  <c r="W114" i="21"/>
  <c r="X114" i="21"/>
  <c r="Y114" i="21"/>
  <c r="Z114" i="21"/>
  <c r="AB114" i="21"/>
  <c r="AC114" i="21" s="1"/>
  <c r="AD114" i="21"/>
  <c r="AE114" i="21"/>
  <c r="AG114" i="21"/>
  <c r="AH114" i="21"/>
  <c r="AI114" i="21"/>
  <c r="AJ114" i="21"/>
  <c r="AL114" i="21"/>
  <c r="AM114" i="21" s="1"/>
  <c r="AN114" i="21"/>
  <c r="AO114" i="21"/>
  <c r="C115" i="21"/>
  <c r="D115" i="21"/>
  <c r="F115" i="21"/>
  <c r="W115" i="21"/>
  <c r="X115" i="21"/>
  <c r="Y115" i="21"/>
  <c r="Z115" i="21"/>
  <c r="AB115" i="21"/>
  <c r="AC115" i="21" s="1"/>
  <c r="AD115" i="21"/>
  <c r="AE115" i="21"/>
  <c r="AG115" i="21"/>
  <c r="AH115" i="21"/>
  <c r="AI115" i="21"/>
  <c r="AJ115" i="21"/>
  <c r="AL115" i="21"/>
  <c r="AM115" i="21" s="1"/>
  <c r="AN115" i="21"/>
  <c r="AO115" i="21"/>
  <c r="C116" i="21"/>
  <c r="D116" i="21"/>
  <c r="F116" i="21"/>
  <c r="W116" i="21"/>
  <c r="X116" i="21"/>
  <c r="Y116" i="21"/>
  <c r="Z116" i="21"/>
  <c r="AB116" i="21"/>
  <c r="AC116" i="21" s="1"/>
  <c r="AD116" i="21"/>
  <c r="AE116" i="21"/>
  <c r="AG116" i="21"/>
  <c r="AH116" i="21"/>
  <c r="AI116" i="21"/>
  <c r="AJ116" i="21"/>
  <c r="AL116" i="21"/>
  <c r="AM116" i="21" s="1"/>
  <c r="AN116" i="21"/>
  <c r="AO116" i="21"/>
  <c r="C117" i="21"/>
  <c r="D117" i="21"/>
  <c r="F117" i="21"/>
  <c r="W117" i="21"/>
  <c r="X117" i="21"/>
  <c r="Y117" i="21"/>
  <c r="Z117" i="21"/>
  <c r="AB117" i="21"/>
  <c r="AC117" i="21" s="1"/>
  <c r="AD117" i="21"/>
  <c r="AE117" i="21"/>
  <c r="AG117" i="21"/>
  <c r="AH117" i="21"/>
  <c r="AI117" i="21"/>
  <c r="AJ117" i="21"/>
  <c r="AL117" i="21"/>
  <c r="AM117" i="21" s="1"/>
  <c r="AN117" i="21"/>
  <c r="AO117" i="21"/>
  <c r="C118" i="21"/>
  <c r="D118" i="21"/>
  <c r="F118" i="21"/>
  <c r="W118" i="21"/>
  <c r="X118" i="21"/>
  <c r="Y118" i="21"/>
  <c r="Z118" i="21"/>
  <c r="AB118" i="21"/>
  <c r="AC118" i="21" s="1"/>
  <c r="AD118" i="21"/>
  <c r="AE118" i="21"/>
  <c r="AG118" i="21"/>
  <c r="AH118" i="21"/>
  <c r="AI118" i="21"/>
  <c r="AJ118" i="21"/>
  <c r="AL118" i="21"/>
  <c r="AM118" i="21" s="1"/>
  <c r="AN118" i="21"/>
  <c r="AO118" i="21"/>
  <c r="C119" i="21"/>
  <c r="D119" i="21"/>
  <c r="F119" i="21"/>
  <c r="W119" i="21"/>
  <c r="X119" i="21"/>
  <c r="Y119" i="21"/>
  <c r="Z119" i="21"/>
  <c r="AB119" i="21"/>
  <c r="AC119" i="21" s="1"/>
  <c r="AD119" i="21"/>
  <c r="AE119" i="21"/>
  <c r="AG119" i="21"/>
  <c r="AH119" i="21"/>
  <c r="AI119" i="21"/>
  <c r="AJ119" i="21"/>
  <c r="AL119" i="21"/>
  <c r="AM119" i="21" s="1"/>
  <c r="AN119" i="21"/>
  <c r="AO119" i="21"/>
  <c r="C120" i="21"/>
  <c r="D120" i="21"/>
  <c r="F120" i="21"/>
  <c r="W120" i="21"/>
  <c r="X120" i="21"/>
  <c r="Y120" i="21"/>
  <c r="Z120" i="21"/>
  <c r="AB120" i="21"/>
  <c r="AC120" i="21" s="1"/>
  <c r="AD120" i="21"/>
  <c r="AE120" i="21"/>
  <c r="AG120" i="21"/>
  <c r="AH120" i="21"/>
  <c r="AI120" i="21"/>
  <c r="AJ120" i="21"/>
  <c r="AL120" i="21"/>
  <c r="AM120" i="21" s="1"/>
  <c r="AN120" i="21"/>
  <c r="AO120" i="21"/>
  <c r="C121" i="21"/>
  <c r="D121" i="21"/>
  <c r="F121" i="21"/>
  <c r="W121" i="21"/>
  <c r="X121" i="21"/>
  <c r="Y121" i="21"/>
  <c r="Z121" i="21"/>
  <c r="AB121" i="21"/>
  <c r="AC121" i="21" s="1"/>
  <c r="AD121" i="21"/>
  <c r="AE121" i="21"/>
  <c r="AG121" i="21"/>
  <c r="AH121" i="21"/>
  <c r="AI121" i="21"/>
  <c r="AJ121" i="21"/>
  <c r="AL121" i="21"/>
  <c r="AM121" i="21" s="1"/>
  <c r="AN121" i="21"/>
  <c r="AO121" i="21"/>
  <c r="C122" i="21"/>
  <c r="D122" i="21"/>
  <c r="F122" i="21"/>
  <c r="W122" i="21"/>
  <c r="X122" i="21"/>
  <c r="Y122" i="21"/>
  <c r="Z122" i="21"/>
  <c r="AB122" i="21"/>
  <c r="AC122" i="21" s="1"/>
  <c r="AD122" i="21"/>
  <c r="AE122" i="21"/>
  <c r="AG122" i="21"/>
  <c r="AH122" i="21"/>
  <c r="AI122" i="21"/>
  <c r="AJ122" i="21"/>
  <c r="AL122" i="21"/>
  <c r="AM122" i="21" s="1"/>
  <c r="AN122" i="21"/>
  <c r="AO122" i="21"/>
  <c r="C123" i="21"/>
  <c r="D123" i="21"/>
  <c r="F123" i="21"/>
  <c r="W123" i="21"/>
  <c r="X123" i="21"/>
  <c r="Y123" i="21"/>
  <c r="Z123" i="21"/>
  <c r="AB123" i="21"/>
  <c r="AC123" i="21" s="1"/>
  <c r="AD123" i="21"/>
  <c r="AE123" i="21"/>
  <c r="AG123" i="21"/>
  <c r="AH123" i="21"/>
  <c r="AI123" i="21"/>
  <c r="AJ123" i="21"/>
  <c r="AL123" i="21"/>
  <c r="AM123" i="21" s="1"/>
  <c r="AN123" i="21"/>
  <c r="AO123" i="21"/>
  <c r="C124" i="21"/>
  <c r="D124" i="21"/>
  <c r="F124" i="21"/>
  <c r="W124" i="21"/>
  <c r="X124" i="21"/>
  <c r="Y124" i="21"/>
  <c r="Z124" i="21"/>
  <c r="AB124" i="21"/>
  <c r="AC124" i="21" s="1"/>
  <c r="AD124" i="21"/>
  <c r="AE124" i="21"/>
  <c r="AG124" i="21"/>
  <c r="AH124" i="21"/>
  <c r="AI124" i="21"/>
  <c r="AJ124" i="21"/>
  <c r="AL124" i="21"/>
  <c r="AM124" i="21" s="1"/>
  <c r="AN124" i="21"/>
  <c r="AO124" i="21"/>
  <c r="C125" i="21"/>
  <c r="D125" i="21"/>
  <c r="F125" i="21"/>
  <c r="W125" i="21"/>
  <c r="X125" i="21"/>
  <c r="Y125" i="21"/>
  <c r="Z125" i="21"/>
  <c r="AB125" i="21"/>
  <c r="AC125" i="21" s="1"/>
  <c r="AD125" i="21"/>
  <c r="AE125" i="21"/>
  <c r="AG125" i="21"/>
  <c r="AH125" i="21"/>
  <c r="AI125" i="21"/>
  <c r="AJ125" i="21"/>
  <c r="AL125" i="21"/>
  <c r="AM125" i="21" s="1"/>
  <c r="AN125" i="21"/>
  <c r="AO125" i="21"/>
  <c r="C126" i="21"/>
  <c r="D126" i="21"/>
  <c r="F126" i="21"/>
  <c r="W126" i="21"/>
  <c r="X126" i="21"/>
  <c r="Y126" i="21"/>
  <c r="Z126" i="21"/>
  <c r="AB126" i="21"/>
  <c r="AC126" i="21" s="1"/>
  <c r="AD126" i="21"/>
  <c r="AE126" i="21"/>
  <c r="AG126" i="21"/>
  <c r="AH126" i="21"/>
  <c r="AI126" i="21"/>
  <c r="AJ126" i="21"/>
  <c r="AL126" i="21"/>
  <c r="AM126" i="21" s="1"/>
  <c r="AN126" i="21"/>
  <c r="AO126" i="21"/>
  <c r="C127" i="21"/>
  <c r="D127" i="21"/>
  <c r="F127" i="21"/>
  <c r="W127" i="21"/>
  <c r="X127" i="21"/>
  <c r="Y127" i="21"/>
  <c r="Z127" i="21"/>
  <c r="AB127" i="21"/>
  <c r="AC127" i="21" s="1"/>
  <c r="AD127" i="21"/>
  <c r="AE127" i="21"/>
  <c r="AG127" i="21"/>
  <c r="AH127" i="21"/>
  <c r="AI127" i="21"/>
  <c r="AJ127" i="21"/>
  <c r="AL127" i="21"/>
  <c r="AM127" i="21" s="1"/>
  <c r="AN127" i="21"/>
  <c r="AO127" i="21"/>
  <c r="C128" i="21"/>
  <c r="D128" i="21"/>
  <c r="F128" i="21"/>
  <c r="W128" i="21"/>
  <c r="X128" i="21"/>
  <c r="Y128" i="21"/>
  <c r="Z128" i="21"/>
  <c r="AB128" i="21"/>
  <c r="AC128" i="21" s="1"/>
  <c r="AD128" i="21"/>
  <c r="AE128" i="21"/>
  <c r="AG128" i="21"/>
  <c r="AH128" i="21"/>
  <c r="AI128" i="21"/>
  <c r="AJ128" i="21"/>
  <c r="AL128" i="21"/>
  <c r="AM128" i="21" s="1"/>
  <c r="AN128" i="21"/>
  <c r="AO128" i="21"/>
  <c r="C129" i="21"/>
  <c r="D129" i="21"/>
  <c r="F129" i="21"/>
  <c r="W129" i="21"/>
  <c r="X129" i="21"/>
  <c r="Y129" i="21"/>
  <c r="Z129" i="21"/>
  <c r="AB129" i="21"/>
  <c r="AC129" i="21" s="1"/>
  <c r="AD129" i="21"/>
  <c r="AE129" i="21"/>
  <c r="AG129" i="21"/>
  <c r="AH129" i="21"/>
  <c r="AI129" i="21"/>
  <c r="AJ129" i="21"/>
  <c r="AL129" i="21"/>
  <c r="AM129" i="21" s="1"/>
  <c r="AN129" i="21"/>
  <c r="AO129" i="21"/>
  <c r="C130" i="21"/>
  <c r="D130" i="21"/>
  <c r="F130" i="21"/>
  <c r="W130" i="21"/>
  <c r="X130" i="21"/>
  <c r="Y130" i="21"/>
  <c r="Z130" i="21"/>
  <c r="AB130" i="21"/>
  <c r="AC130" i="21" s="1"/>
  <c r="AD130" i="21"/>
  <c r="AE130" i="21"/>
  <c r="AG130" i="21"/>
  <c r="AH130" i="21"/>
  <c r="AI130" i="21"/>
  <c r="AJ130" i="21"/>
  <c r="AL130" i="21"/>
  <c r="AM130" i="21" s="1"/>
  <c r="AN130" i="21"/>
  <c r="AO130" i="21"/>
  <c r="C131" i="21"/>
  <c r="D131" i="21"/>
  <c r="F131" i="21"/>
  <c r="W131" i="21"/>
  <c r="X131" i="21"/>
  <c r="Y131" i="21"/>
  <c r="Z131" i="21"/>
  <c r="AB131" i="21"/>
  <c r="AC131" i="21" s="1"/>
  <c r="AD131" i="21"/>
  <c r="AE131" i="21"/>
  <c r="AG131" i="21"/>
  <c r="AH131" i="21"/>
  <c r="AI131" i="21"/>
  <c r="AJ131" i="21"/>
  <c r="AL131" i="21"/>
  <c r="AM131" i="21" s="1"/>
  <c r="AN131" i="21"/>
  <c r="AO131" i="21"/>
  <c r="C132" i="21"/>
  <c r="D132" i="21"/>
  <c r="F132" i="21"/>
  <c r="W132" i="21"/>
  <c r="X132" i="21"/>
  <c r="Y132" i="21"/>
  <c r="Z132" i="21"/>
  <c r="AB132" i="21"/>
  <c r="AC132" i="21" s="1"/>
  <c r="AD132" i="21"/>
  <c r="AE132" i="21"/>
  <c r="AG132" i="21"/>
  <c r="AH132" i="21"/>
  <c r="AI132" i="21"/>
  <c r="AJ132" i="21"/>
  <c r="AL132" i="21"/>
  <c r="AM132" i="21" s="1"/>
  <c r="AN132" i="21"/>
  <c r="AO132" i="21"/>
  <c r="C133" i="21"/>
  <c r="D133" i="21"/>
  <c r="F133" i="21"/>
  <c r="W133" i="21"/>
  <c r="X133" i="21"/>
  <c r="Y133" i="21"/>
  <c r="Z133" i="21"/>
  <c r="AB133" i="21"/>
  <c r="AC133" i="21" s="1"/>
  <c r="AD133" i="21"/>
  <c r="AE133" i="21"/>
  <c r="AG133" i="21"/>
  <c r="AH133" i="21"/>
  <c r="AI133" i="21"/>
  <c r="AJ133" i="21"/>
  <c r="AL133" i="21"/>
  <c r="AM133" i="21" s="1"/>
  <c r="AN133" i="21"/>
  <c r="AO133" i="21"/>
  <c r="C134" i="21"/>
  <c r="D134" i="21"/>
  <c r="F134" i="21"/>
  <c r="W134" i="21"/>
  <c r="X134" i="21"/>
  <c r="Y134" i="21"/>
  <c r="Z134" i="21"/>
  <c r="AB134" i="21"/>
  <c r="AC134" i="21" s="1"/>
  <c r="AD134" i="21"/>
  <c r="AE134" i="21"/>
  <c r="AG134" i="21"/>
  <c r="AH134" i="21"/>
  <c r="AI134" i="21"/>
  <c r="AJ134" i="21"/>
  <c r="AL134" i="21"/>
  <c r="AM134" i="21" s="1"/>
  <c r="AN134" i="21"/>
  <c r="AO134" i="21"/>
  <c r="C135" i="21"/>
  <c r="D135" i="21"/>
  <c r="F135" i="21"/>
  <c r="W135" i="21"/>
  <c r="X135" i="21"/>
  <c r="Y135" i="21"/>
  <c r="Z135" i="21"/>
  <c r="AB135" i="21"/>
  <c r="AC135" i="21" s="1"/>
  <c r="AD135" i="21"/>
  <c r="AE135" i="21"/>
  <c r="AG135" i="21"/>
  <c r="AH135" i="21"/>
  <c r="AI135" i="21"/>
  <c r="AJ135" i="21"/>
  <c r="AL135" i="21"/>
  <c r="AM135" i="21" s="1"/>
  <c r="AN135" i="21"/>
  <c r="AO135" i="21"/>
  <c r="C136" i="21"/>
  <c r="D136" i="21"/>
  <c r="F136" i="21"/>
  <c r="W136" i="21"/>
  <c r="X136" i="21"/>
  <c r="Y136" i="21"/>
  <c r="Z136" i="21"/>
  <c r="AB136" i="21"/>
  <c r="AC136" i="21" s="1"/>
  <c r="AD136" i="21"/>
  <c r="AE136" i="21"/>
  <c r="AG136" i="21"/>
  <c r="AH136" i="21"/>
  <c r="AI136" i="21"/>
  <c r="AJ136" i="21"/>
  <c r="AL136" i="21"/>
  <c r="AM136" i="21" s="1"/>
  <c r="AN136" i="21"/>
  <c r="AO136" i="21"/>
  <c r="C137" i="21"/>
  <c r="D137" i="21"/>
  <c r="F137" i="21"/>
  <c r="W137" i="21"/>
  <c r="X137" i="21"/>
  <c r="Y137" i="21"/>
  <c r="Z137" i="21"/>
  <c r="AB137" i="21"/>
  <c r="AC137" i="21" s="1"/>
  <c r="AD137" i="21"/>
  <c r="AE137" i="21"/>
  <c r="AG137" i="21"/>
  <c r="AH137" i="21"/>
  <c r="AI137" i="21"/>
  <c r="AJ137" i="21"/>
  <c r="AL137" i="21"/>
  <c r="AM137" i="21" s="1"/>
  <c r="AN137" i="21"/>
  <c r="AO137" i="21"/>
  <c r="C138" i="21"/>
  <c r="D138" i="21"/>
  <c r="F138" i="21"/>
  <c r="W138" i="21"/>
  <c r="X138" i="21"/>
  <c r="Y138" i="21"/>
  <c r="Z138" i="21"/>
  <c r="AB138" i="21"/>
  <c r="AC138" i="21" s="1"/>
  <c r="AD138" i="21"/>
  <c r="AE138" i="21"/>
  <c r="AG138" i="21"/>
  <c r="AH138" i="21"/>
  <c r="AI138" i="21"/>
  <c r="AJ138" i="21"/>
  <c r="AL138" i="21"/>
  <c r="AM138" i="21" s="1"/>
  <c r="AN138" i="21"/>
  <c r="AO138" i="21"/>
  <c r="C139" i="21"/>
  <c r="D139" i="21"/>
  <c r="F139" i="21"/>
  <c r="W139" i="21"/>
  <c r="X139" i="21"/>
  <c r="Y139" i="21"/>
  <c r="Z139" i="21"/>
  <c r="AB139" i="21"/>
  <c r="AC139" i="21" s="1"/>
  <c r="AD139" i="21"/>
  <c r="AE139" i="21"/>
  <c r="AG139" i="21"/>
  <c r="AH139" i="21"/>
  <c r="AI139" i="21"/>
  <c r="AJ139" i="21"/>
  <c r="AL139" i="21"/>
  <c r="AM139" i="21" s="1"/>
  <c r="AN139" i="21"/>
  <c r="AO139" i="21"/>
  <c r="C140" i="21"/>
  <c r="D140" i="21"/>
  <c r="F140" i="21"/>
  <c r="W140" i="21"/>
  <c r="X140" i="21"/>
  <c r="Y140" i="21"/>
  <c r="Z140" i="21"/>
  <c r="AB140" i="21"/>
  <c r="AC140" i="21" s="1"/>
  <c r="AD140" i="21"/>
  <c r="AE140" i="21"/>
  <c r="AG140" i="21"/>
  <c r="AH140" i="21"/>
  <c r="AI140" i="21"/>
  <c r="AJ140" i="21"/>
  <c r="AL140" i="21"/>
  <c r="AM140" i="21" s="1"/>
  <c r="AN140" i="21"/>
  <c r="AO140" i="21"/>
  <c r="C141" i="21"/>
  <c r="D141" i="21"/>
  <c r="F141" i="21"/>
  <c r="W141" i="21"/>
  <c r="X141" i="21"/>
  <c r="Y141" i="21"/>
  <c r="Z141" i="21"/>
  <c r="AB141" i="21"/>
  <c r="AC141" i="21" s="1"/>
  <c r="AD141" i="21"/>
  <c r="AE141" i="21"/>
  <c r="AG141" i="21"/>
  <c r="AH141" i="21"/>
  <c r="AI141" i="21"/>
  <c r="AJ141" i="21"/>
  <c r="AL141" i="21"/>
  <c r="AM141" i="21" s="1"/>
  <c r="AN141" i="21"/>
  <c r="AO141" i="21"/>
  <c r="C142" i="21"/>
  <c r="D142" i="21"/>
  <c r="F142" i="21"/>
  <c r="W142" i="21"/>
  <c r="X142" i="21"/>
  <c r="Y142" i="21"/>
  <c r="Z142" i="21"/>
  <c r="AB142" i="21"/>
  <c r="AC142" i="21" s="1"/>
  <c r="AD142" i="21"/>
  <c r="AE142" i="21"/>
  <c r="AG142" i="21"/>
  <c r="AH142" i="21"/>
  <c r="AI142" i="21"/>
  <c r="AJ142" i="21"/>
  <c r="AL142" i="21"/>
  <c r="AM142" i="21" s="1"/>
  <c r="AN142" i="21"/>
  <c r="AO142" i="21"/>
  <c r="C143" i="21"/>
  <c r="D143" i="21"/>
  <c r="F143" i="21"/>
  <c r="W143" i="21"/>
  <c r="X143" i="21"/>
  <c r="Y143" i="21"/>
  <c r="Z143" i="21"/>
  <c r="AB143" i="21"/>
  <c r="AC143" i="21" s="1"/>
  <c r="AD143" i="21"/>
  <c r="AE143" i="21"/>
  <c r="AG143" i="21"/>
  <c r="AH143" i="21"/>
  <c r="AI143" i="21"/>
  <c r="AJ143" i="21"/>
  <c r="AL143" i="21"/>
  <c r="AM143" i="21" s="1"/>
  <c r="AN143" i="21"/>
  <c r="AO143" i="21"/>
  <c r="C144" i="21"/>
  <c r="D144" i="21"/>
  <c r="F144" i="21"/>
  <c r="W144" i="21"/>
  <c r="X144" i="21"/>
  <c r="Y144" i="21"/>
  <c r="Z144" i="21"/>
  <c r="AB144" i="21"/>
  <c r="AC144" i="21" s="1"/>
  <c r="AD144" i="21"/>
  <c r="AE144" i="21"/>
  <c r="AG144" i="21"/>
  <c r="AH144" i="21"/>
  <c r="AI144" i="21"/>
  <c r="AJ144" i="21"/>
  <c r="AL144" i="21"/>
  <c r="AM144" i="21" s="1"/>
  <c r="AN144" i="21"/>
  <c r="AO144" i="21"/>
  <c r="C145" i="21"/>
  <c r="D145" i="21"/>
  <c r="F145" i="21"/>
  <c r="W145" i="21"/>
  <c r="X145" i="21"/>
  <c r="Y145" i="21"/>
  <c r="Z145" i="21"/>
  <c r="AB145" i="21"/>
  <c r="AC145" i="21" s="1"/>
  <c r="AD145" i="21"/>
  <c r="AE145" i="21"/>
  <c r="AG145" i="21"/>
  <c r="AH145" i="21"/>
  <c r="AI145" i="21"/>
  <c r="AJ145" i="21"/>
  <c r="AL145" i="21"/>
  <c r="AM145" i="21" s="1"/>
  <c r="AN145" i="21"/>
  <c r="AO145" i="21"/>
  <c r="C146" i="21"/>
  <c r="D146" i="21"/>
  <c r="F146" i="21"/>
  <c r="W146" i="21"/>
  <c r="X146" i="21"/>
  <c r="Y146" i="21"/>
  <c r="Z146" i="21"/>
  <c r="AB146" i="21"/>
  <c r="AC146" i="21" s="1"/>
  <c r="AD146" i="21"/>
  <c r="AE146" i="21"/>
  <c r="AG146" i="21"/>
  <c r="AH146" i="21"/>
  <c r="AI146" i="21"/>
  <c r="AJ146" i="21"/>
  <c r="AL146" i="21"/>
  <c r="AM146" i="21" s="1"/>
  <c r="AN146" i="21"/>
  <c r="AO146" i="21"/>
  <c r="C147" i="21"/>
  <c r="D147" i="21"/>
  <c r="F147" i="21"/>
  <c r="W147" i="21"/>
  <c r="X147" i="21"/>
  <c r="Y147" i="21"/>
  <c r="Z147" i="21"/>
  <c r="AB147" i="21"/>
  <c r="AC147" i="21" s="1"/>
  <c r="AD147" i="21"/>
  <c r="AE147" i="21"/>
  <c r="AG147" i="21"/>
  <c r="AH147" i="21"/>
  <c r="AI147" i="21"/>
  <c r="AJ147" i="21"/>
  <c r="AL147" i="21"/>
  <c r="AM147" i="21" s="1"/>
  <c r="AN147" i="21"/>
  <c r="AO147" i="21"/>
  <c r="C148" i="21"/>
  <c r="D148" i="21"/>
  <c r="F148" i="21"/>
  <c r="W148" i="21"/>
  <c r="X148" i="21"/>
  <c r="Y148" i="21"/>
  <c r="Z148" i="21"/>
  <c r="AB148" i="21"/>
  <c r="AC148" i="21" s="1"/>
  <c r="AD148" i="21"/>
  <c r="AE148" i="21"/>
  <c r="AG148" i="21"/>
  <c r="AH148" i="21"/>
  <c r="AI148" i="21"/>
  <c r="AJ148" i="21"/>
  <c r="AL148" i="21"/>
  <c r="AM148" i="21" s="1"/>
  <c r="AN148" i="21"/>
  <c r="AO148" i="21"/>
  <c r="C149" i="21"/>
  <c r="D149" i="21"/>
  <c r="F149" i="21"/>
  <c r="W149" i="21"/>
  <c r="X149" i="21"/>
  <c r="Y149" i="21"/>
  <c r="Z149" i="21"/>
  <c r="AB149" i="21"/>
  <c r="AC149" i="21" s="1"/>
  <c r="AD149" i="21"/>
  <c r="AE149" i="21"/>
  <c r="AG149" i="21"/>
  <c r="AH149" i="21"/>
  <c r="AI149" i="21"/>
  <c r="AJ149" i="21"/>
  <c r="AL149" i="21"/>
  <c r="AM149" i="21" s="1"/>
  <c r="AN149" i="21"/>
  <c r="AO149" i="21"/>
  <c r="C150" i="21"/>
  <c r="D150" i="21"/>
  <c r="F150" i="21"/>
  <c r="W150" i="21"/>
  <c r="X150" i="21"/>
  <c r="Y150" i="21"/>
  <c r="Z150" i="21"/>
  <c r="AB150" i="21"/>
  <c r="AC150" i="21" s="1"/>
  <c r="AD150" i="21"/>
  <c r="AE150" i="21"/>
  <c r="AG150" i="21"/>
  <c r="AH150" i="21"/>
  <c r="AI150" i="21"/>
  <c r="AJ150" i="21"/>
  <c r="AL150" i="21"/>
  <c r="AM150" i="21" s="1"/>
  <c r="AN150" i="21"/>
  <c r="AO150" i="21"/>
  <c r="C151" i="21"/>
  <c r="D151" i="21"/>
  <c r="F151" i="21"/>
  <c r="W151" i="21"/>
  <c r="X151" i="21"/>
  <c r="Y151" i="21"/>
  <c r="Z151" i="21"/>
  <c r="AB151" i="21"/>
  <c r="AC151" i="21" s="1"/>
  <c r="AD151" i="21"/>
  <c r="AE151" i="21"/>
  <c r="AG151" i="21"/>
  <c r="AH151" i="21"/>
  <c r="AI151" i="21"/>
  <c r="AJ151" i="21"/>
  <c r="AL151" i="21"/>
  <c r="AM151" i="21" s="1"/>
  <c r="AN151" i="21"/>
  <c r="AO151" i="21"/>
  <c r="C152" i="21"/>
  <c r="D152" i="21"/>
  <c r="F152" i="21"/>
  <c r="W152" i="21"/>
  <c r="X152" i="21"/>
  <c r="Y152" i="21"/>
  <c r="Z152" i="21"/>
  <c r="AB152" i="21"/>
  <c r="AC152" i="21" s="1"/>
  <c r="AD152" i="21"/>
  <c r="AE152" i="21"/>
  <c r="AG152" i="21"/>
  <c r="AH152" i="21"/>
  <c r="AI152" i="21"/>
  <c r="AJ152" i="21"/>
  <c r="AL152" i="21"/>
  <c r="AM152" i="21" s="1"/>
  <c r="AN152" i="21"/>
  <c r="AO152" i="21"/>
  <c r="C153" i="21"/>
  <c r="D153" i="21"/>
  <c r="F153" i="21"/>
  <c r="W153" i="21"/>
  <c r="X153" i="21"/>
  <c r="Y153" i="21"/>
  <c r="Z153" i="21"/>
  <c r="AB153" i="21"/>
  <c r="AC153" i="21" s="1"/>
  <c r="AD153" i="21"/>
  <c r="AE153" i="21"/>
  <c r="AG153" i="21"/>
  <c r="AH153" i="21"/>
  <c r="AI153" i="21"/>
  <c r="AJ153" i="21"/>
  <c r="AL153" i="21"/>
  <c r="AM153" i="21" s="1"/>
  <c r="AN153" i="21"/>
  <c r="AO153" i="21"/>
  <c r="C154" i="21"/>
  <c r="D154" i="21"/>
  <c r="F154" i="21"/>
  <c r="W154" i="21"/>
  <c r="X154" i="21"/>
  <c r="Y154" i="21"/>
  <c r="Z154" i="21"/>
  <c r="AB154" i="21"/>
  <c r="AC154" i="21" s="1"/>
  <c r="AD154" i="21"/>
  <c r="AE154" i="21"/>
  <c r="AG154" i="21"/>
  <c r="AH154" i="21"/>
  <c r="AI154" i="21"/>
  <c r="AJ154" i="21"/>
  <c r="AL154" i="21"/>
  <c r="AM154" i="21" s="1"/>
  <c r="AN154" i="21"/>
  <c r="AO154" i="21"/>
  <c r="C155" i="21"/>
  <c r="D155" i="21"/>
  <c r="F155" i="21"/>
  <c r="W155" i="21"/>
  <c r="X155" i="21"/>
  <c r="Y155" i="21"/>
  <c r="Z155" i="21"/>
  <c r="AB155" i="21"/>
  <c r="AC155" i="21" s="1"/>
  <c r="AD155" i="21"/>
  <c r="AE155" i="21"/>
  <c r="AG155" i="21"/>
  <c r="AH155" i="21"/>
  <c r="AI155" i="21"/>
  <c r="AJ155" i="21"/>
  <c r="AL155" i="21"/>
  <c r="AM155" i="21" s="1"/>
  <c r="AN155" i="21"/>
  <c r="AO155" i="21"/>
  <c r="C156" i="21"/>
  <c r="D156" i="21"/>
  <c r="F156" i="21"/>
  <c r="W156" i="21"/>
  <c r="X156" i="21"/>
  <c r="Y156" i="21"/>
  <c r="Z156" i="21"/>
  <c r="AB156" i="21"/>
  <c r="AC156" i="21" s="1"/>
  <c r="AD156" i="21"/>
  <c r="AE156" i="21"/>
  <c r="AG156" i="21"/>
  <c r="AH156" i="21"/>
  <c r="AI156" i="21"/>
  <c r="AJ156" i="21"/>
  <c r="AL156" i="21"/>
  <c r="AM156" i="21" s="1"/>
  <c r="AN156" i="21"/>
  <c r="AO156" i="21"/>
  <c r="C157" i="21"/>
  <c r="D157" i="21"/>
  <c r="F157" i="21"/>
  <c r="W157" i="21"/>
  <c r="X157" i="21"/>
  <c r="Y157" i="21"/>
  <c r="Z157" i="21"/>
  <c r="AB157" i="21"/>
  <c r="AC157" i="21" s="1"/>
  <c r="AD157" i="21"/>
  <c r="AE157" i="21"/>
  <c r="AG157" i="21"/>
  <c r="AH157" i="21"/>
  <c r="AI157" i="21"/>
  <c r="AJ157" i="21"/>
  <c r="AL157" i="21"/>
  <c r="AM157" i="21" s="1"/>
  <c r="AN157" i="21"/>
  <c r="AO157" i="21"/>
  <c r="C158" i="21"/>
  <c r="D158" i="21"/>
  <c r="F158" i="21"/>
  <c r="W158" i="21"/>
  <c r="X158" i="21"/>
  <c r="Y158" i="21"/>
  <c r="Z158" i="21"/>
  <c r="AB158" i="21"/>
  <c r="AC158" i="21" s="1"/>
  <c r="AD158" i="21"/>
  <c r="AE158" i="21"/>
  <c r="AG158" i="21"/>
  <c r="AH158" i="21"/>
  <c r="AI158" i="21"/>
  <c r="AJ158" i="21"/>
  <c r="AL158" i="21"/>
  <c r="AM158" i="21" s="1"/>
  <c r="AN158" i="21"/>
  <c r="AO158" i="21"/>
  <c r="C159" i="21"/>
  <c r="D159" i="21"/>
  <c r="F159" i="21"/>
  <c r="W159" i="21"/>
  <c r="X159" i="21"/>
  <c r="Y159" i="21"/>
  <c r="Z159" i="21"/>
  <c r="AB159" i="21"/>
  <c r="AC159" i="21" s="1"/>
  <c r="AD159" i="21"/>
  <c r="AE159" i="21"/>
  <c r="AG159" i="21"/>
  <c r="AH159" i="21"/>
  <c r="AI159" i="21"/>
  <c r="AJ159" i="21"/>
  <c r="AL159" i="21"/>
  <c r="AM159" i="21" s="1"/>
  <c r="AN159" i="21"/>
  <c r="AO159" i="21"/>
  <c r="C160" i="21"/>
  <c r="D160" i="21"/>
  <c r="F160" i="21"/>
  <c r="W160" i="21"/>
  <c r="X160" i="21"/>
  <c r="Y160" i="21"/>
  <c r="Z160" i="21"/>
  <c r="AB160" i="21"/>
  <c r="AC160" i="21" s="1"/>
  <c r="AD160" i="21"/>
  <c r="AE160" i="21"/>
  <c r="AG160" i="21"/>
  <c r="AH160" i="21"/>
  <c r="AI160" i="21"/>
  <c r="AJ160" i="21"/>
  <c r="AL160" i="21"/>
  <c r="AM160" i="21" s="1"/>
  <c r="AN160" i="21"/>
  <c r="AO160" i="21"/>
  <c r="C161" i="21"/>
  <c r="D161" i="21"/>
  <c r="F161" i="21"/>
  <c r="W161" i="21"/>
  <c r="X161" i="21"/>
  <c r="Y161" i="21"/>
  <c r="Z161" i="21"/>
  <c r="AB161" i="21"/>
  <c r="AC161" i="21" s="1"/>
  <c r="AD161" i="21"/>
  <c r="AE161" i="21"/>
  <c r="AG161" i="21"/>
  <c r="AH161" i="21"/>
  <c r="AI161" i="21"/>
  <c r="AJ161" i="21"/>
  <c r="AL161" i="21"/>
  <c r="AM161" i="21" s="1"/>
  <c r="AN161" i="21"/>
  <c r="AO161" i="21"/>
  <c r="C162" i="21"/>
  <c r="D162" i="21"/>
  <c r="F162" i="21"/>
  <c r="W162" i="21"/>
  <c r="X162" i="21"/>
  <c r="Y162" i="21"/>
  <c r="Z162" i="21"/>
  <c r="AB162" i="21"/>
  <c r="AC162" i="21" s="1"/>
  <c r="AD162" i="21"/>
  <c r="AE162" i="21"/>
  <c r="AG162" i="21"/>
  <c r="AH162" i="21"/>
  <c r="AI162" i="21"/>
  <c r="AJ162" i="21"/>
  <c r="AL162" i="21"/>
  <c r="AM162" i="21" s="1"/>
  <c r="AN162" i="21"/>
  <c r="AO162" i="21"/>
  <c r="C163" i="21"/>
  <c r="D163" i="21"/>
  <c r="F163" i="21"/>
  <c r="W163" i="21"/>
  <c r="X163" i="21"/>
  <c r="Y163" i="21"/>
  <c r="Z163" i="21"/>
  <c r="AB163" i="21"/>
  <c r="AC163" i="21" s="1"/>
  <c r="AD163" i="21"/>
  <c r="AE163" i="21"/>
  <c r="AG163" i="21"/>
  <c r="AH163" i="21"/>
  <c r="AI163" i="21"/>
  <c r="AJ163" i="21"/>
  <c r="AL163" i="21"/>
  <c r="AM163" i="21" s="1"/>
  <c r="AN163" i="21"/>
  <c r="AO163" i="21"/>
  <c r="C164" i="21"/>
  <c r="D164" i="21"/>
  <c r="F164" i="21"/>
  <c r="W164" i="21"/>
  <c r="X164" i="21"/>
  <c r="Y164" i="21"/>
  <c r="Z164" i="21"/>
  <c r="AB164" i="21"/>
  <c r="AC164" i="21" s="1"/>
  <c r="AD164" i="21"/>
  <c r="AE164" i="21"/>
  <c r="AG164" i="21"/>
  <c r="AH164" i="21"/>
  <c r="AI164" i="21"/>
  <c r="AJ164" i="21"/>
  <c r="AL164" i="21"/>
  <c r="AM164" i="21" s="1"/>
  <c r="AN164" i="21"/>
  <c r="AO164" i="21"/>
  <c r="C165" i="21"/>
  <c r="D165" i="21"/>
  <c r="F165" i="21"/>
  <c r="W165" i="21"/>
  <c r="X165" i="21"/>
  <c r="Y165" i="21"/>
  <c r="Z165" i="21"/>
  <c r="AB165" i="21"/>
  <c r="AC165" i="21" s="1"/>
  <c r="AD165" i="21"/>
  <c r="AE165" i="21"/>
  <c r="AG165" i="21"/>
  <c r="AH165" i="21"/>
  <c r="AI165" i="21"/>
  <c r="AJ165" i="21"/>
  <c r="AL165" i="21"/>
  <c r="AM165" i="21" s="1"/>
  <c r="AN165" i="21"/>
  <c r="AO165" i="21"/>
  <c r="C166" i="21"/>
  <c r="D166" i="21"/>
  <c r="F166" i="21"/>
  <c r="W166" i="21"/>
  <c r="X166" i="21"/>
  <c r="Y166" i="21"/>
  <c r="Z166" i="21"/>
  <c r="AB166" i="21"/>
  <c r="AC166" i="21" s="1"/>
  <c r="AD166" i="21"/>
  <c r="AE166" i="21"/>
  <c r="AG166" i="21"/>
  <c r="AH166" i="21"/>
  <c r="AI166" i="21"/>
  <c r="AJ166" i="21"/>
  <c r="AL166" i="21"/>
  <c r="AM166" i="21" s="1"/>
  <c r="AN166" i="21"/>
  <c r="AO166" i="21"/>
  <c r="C167" i="21"/>
  <c r="D167" i="21"/>
  <c r="F167" i="21"/>
  <c r="W167" i="21"/>
  <c r="X167" i="21"/>
  <c r="Y167" i="21"/>
  <c r="Z167" i="21"/>
  <c r="AB167" i="21"/>
  <c r="AC167" i="21" s="1"/>
  <c r="AD167" i="21"/>
  <c r="AE167" i="21"/>
  <c r="AG167" i="21"/>
  <c r="AH167" i="21"/>
  <c r="AI167" i="21"/>
  <c r="AJ167" i="21"/>
  <c r="AL167" i="21"/>
  <c r="AM167" i="21" s="1"/>
  <c r="AN167" i="21"/>
  <c r="AO167" i="21"/>
  <c r="C168" i="21"/>
  <c r="D168" i="21"/>
  <c r="F168" i="21"/>
  <c r="W168" i="21"/>
  <c r="X168" i="21"/>
  <c r="Y168" i="21"/>
  <c r="Z168" i="21"/>
  <c r="AB168" i="21"/>
  <c r="AC168" i="21" s="1"/>
  <c r="AD168" i="21"/>
  <c r="AE168" i="21"/>
  <c r="AG168" i="21"/>
  <c r="AH168" i="21"/>
  <c r="AI168" i="21"/>
  <c r="AJ168" i="21"/>
  <c r="AL168" i="21"/>
  <c r="AM168" i="21" s="1"/>
  <c r="AN168" i="21"/>
  <c r="AO168" i="21"/>
  <c r="C169" i="21"/>
  <c r="D169" i="21"/>
  <c r="F169" i="21"/>
  <c r="W169" i="21"/>
  <c r="X169" i="21"/>
  <c r="Y169" i="21"/>
  <c r="Z169" i="21"/>
  <c r="AB169" i="21"/>
  <c r="AC169" i="21" s="1"/>
  <c r="AD169" i="21"/>
  <c r="AE169" i="21"/>
  <c r="AG169" i="21"/>
  <c r="AH169" i="21"/>
  <c r="AI169" i="21"/>
  <c r="AJ169" i="21"/>
  <c r="AL169" i="21"/>
  <c r="AM169" i="21" s="1"/>
  <c r="AN169" i="21"/>
  <c r="AO169" i="21"/>
  <c r="C170" i="21"/>
  <c r="D170" i="21"/>
  <c r="F170" i="21"/>
  <c r="W170" i="21"/>
  <c r="X170" i="21"/>
  <c r="Y170" i="21"/>
  <c r="Z170" i="21"/>
  <c r="AB170" i="21"/>
  <c r="AC170" i="21" s="1"/>
  <c r="AD170" i="21"/>
  <c r="AE170" i="21"/>
  <c r="AG170" i="21"/>
  <c r="AH170" i="21"/>
  <c r="AI170" i="21"/>
  <c r="AJ170" i="21"/>
  <c r="AL170" i="21"/>
  <c r="AM170" i="21" s="1"/>
  <c r="AN170" i="21"/>
  <c r="AO170" i="21"/>
  <c r="C171" i="21"/>
  <c r="D171" i="21"/>
  <c r="F171" i="21"/>
  <c r="W171" i="21"/>
  <c r="X171" i="21"/>
  <c r="Y171" i="21"/>
  <c r="Z171" i="21"/>
  <c r="AB171" i="21"/>
  <c r="AC171" i="21" s="1"/>
  <c r="AD171" i="21"/>
  <c r="AE171" i="21"/>
  <c r="AG171" i="21"/>
  <c r="AH171" i="21"/>
  <c r="AI171" i="21"/>
  <c r="AJ171" i="21"/>
  <c r="AL171" i="21"/>
  <c r="AM171" i="21" s="1"/>
  <c r="AN171" i="21"/>
  <c r="AO171" i="21"/>
  <c r="C172" i="21"/>
  <c r="D172" i="21"/>
  <c r="F172" i="21"/>
  <c r="W172" i="21"/>
  <c r="X172" i="21"/>
  <c r="Y172" i="21"/>
  <c r="Z172" i="21"/>
  <c r="AB172" i="21"/>
  <c r="AC172" i="21" s="1"/>
  <c r="AD172" i="21"/>
  <c r="AE172" i="21"/>
  <c r="AG172" i="21"/>
  <c r="AH172" i="21"/>
  <c r="AI172" i="21"/>
  <c r="AJ172" i="21"/>
  <c r="AL172" i="21"/>
  <c r="AM172" i="21" s="1"/>
  <c r="AN172" i="21"/>
  <c r="AO172" i="21"/>
  <c r="C173" i="21"/>
  <c r="D173" i="21"/>
  <c r="F173" i="21"/>
  <c r="W173" i="21"/>
  <c r="X173" i="21"/>
  <c r="Y173" i="21"/>
  <c r="Z173" i="21"/>
  <c r="AB173" i="21"/>
  <c r="AC173" i="21" s="1"/>
  <c r="AD173" i="21"/>
  <c r="AE173" i="21"/>
  <c r="AG173" i="21"/>
  <c r="AH173" i="21"/>
  <c r="AI173" i="21"/>
  <c r="AJ173" i="21"/>
  <c r="AL173" i="21"/>
  <c r="AM173" i="21" s="1"/>
  <c r="AN173" i="21"/>
  <c r="AO173" i="21"/>
  <c r="C174" i="21"/>
  <c r="D174" i="21"/>
  <c r="F174" i="21"/>
  <c r="W174" i="21"/>
  <c r="X174" i="21"/>
  <c r="Y174" i="21"/>
  <c r="Z174" i="21"/>
  <c r="AB174" i="21"/>
  <c r="AC174" i="21" s="1"/>
  <c r="AD174" i="21"/>
  <c r="AE174" i="21"/>
  <c r="AG174" i="21"/>
  <c r="AH174" i="21"/>
  <c r="AI174" i="21"/>
  <c r="AJ174" i="21"/>
  <c r="AL174" i="21"/>
  <c r="AM174" i="21" s="1"/>
  <c r="AN174" i="21"/>
  <c r="AO174" i="21"/>
  <c r="C175" i="21"/>
  <c r="D175" i="21"/>
  <c r="F175" i="21"/>
  <c r="W175" i="21"/>
  <c r="X175" i="21"/>
  <c r="Y175" i="21"/>
  <c r="Z175" i="21"/>
  <c r="AB175" i="21"/>
  <c r="AC175" i="21" s="1"/>
  <c r="AD175" i="21"/>
  <c r="AE175" i="21"/>
  <c r="AG175" i="21"/>
  <c r="AH175" i="21"/>
  <c r="AI175" i="21"/>
  <c r="AJ175" i="21"/>
  <c r="AL175" i="21"/>
  <c r="AM175" i="21" s="1"/>
  <c r="AN175" i="21"/>
  <c r="AO175" i="21"/>
  <c r="C176" i="21"/>
  <c r="D176" i="21"/>
  <c r="F176" i="21"/>
  <c r="W176" i="21"/>
  <c r="X176" i="21"/>
  <c r="Y176" i="21"/>
  <c r="Z176" i="21"/>
  <c r="AB176" i="21"/>
  <c r="AC176" i="21" s="1"/>
  <c r="AD176" i="21"/>
  <c r="AE176" i="21"/>
  <c r="AG176" i="21"/>
  <c r="AH176" i="21"/>
  <c r="AI176" i="21"/>
  <c r="AJ176" i="21"/>
  <c r="AL176" i="21"/>
  <c r="AM176" i="21" s="1"/>
  <c r="AN176" i="21"/>
  <c r="AO176" i="21"/>
  <c r="C177" i="21"/>
  <c r="D177" i="21"/>
  <c r="F177" i="21"/>
  <c r="W177" i="21"/>
  <c r="X177" i="21"/>
  <c r="Y177" i="21"/>
  <c r="Z177" i="21"/>
  <c r="AB177" i="21"/>
  <c r="AC177" i="21" s="1"/>
  <c r="AD177" i="21"/>
  <c r="AE177" i="21"/>
  <c r="AG177" i="21"/>
  <c r="AH177" i="21"/>
  <c r="AI177" i="21"/>
  <c r="AJ177" i="21"/>
  <c r="AL177" i="21"/>
  <c r="AM177" i="21" s="1"/>
  <c r="AN177" i="21"/>
  <c r="AO177" i="21"/>
  <c r="C178" i="21"/>
  <c r="D178" i="21"/>
  <c r="F178" i="21"/>
  <c r="W178" i="21"/>
  <c r="X178" i="21"/>
  <c r="Y178" i="21"/>
  <c r="Z178" i="21"/>
  <c r="AB178" i="21"/>
  <c r="AC178" i="21" s="1"/>
  <c r="AD178" i="21"/>
  <c r="AE178" i="21"/>
  <c r="AG178" i="21"/>
  <c r="AH178" i="21"/>
  <c r="AI178" i="21"/>
  <c r="AJ178" i="21"/>
  <c r="AL178" i="21"/>
  <c r="AM178" i="21" s="1"/>
  <c r="AN178" i="21"/>
  <c r="AO178" i="21"/>
  <c r="C179" i="21"/>
  <c r="D179" i="21"/>
  <c r="F179" i="21"/>
  <c r="W179" i="21"/>
  <c r="X179" i="21"/>
  <c r="Y179" i="21"/>
  <c r="Z179" i="21"/>
  <c r="AB179" i="21"/>
  <c r="AC179" i="21" s="1"/>
  <c r="AD179" i="21"/>
  <c r="AE179" i="21"/>
  <c r="AG179" i="21"/>
  <c r="AH179" i="21"/>
  <c r="AI179" i="21"/>
  <c r="AJ179" i="21"/>
  <c r="AL179" i="21"/>
  <c r="AM179" i="21" s="1"/>
  <c r="AN179" i="21"/>
  <c r="AO179" i="21"/>
  <c r="C180" i="21"/>
  <c r="D180" i="21"/>
  <c r="F180" i="21"/>
  <c r="W180" i="21"/>
  <c r="X180" i="21"/>
  <c r="Y180" i="21"/>
  <c r="Z180" i="21"/>
  <c r="AB180" i="21"/>
  <c r="AC180" i="21" s="1"/>
  <c r="AD180" i="21"/>
  <c r="AE180" i="21"/>
  <c r="AG180" i="21"/>
  <c r="AH180" i="21"/>
  <c r="AI180" i="21"/>
  <c r="AJ180" i="21"/>
  <c r="AL180" i="21"/>
  <c r="AM180" i="21" s="1"/>
  <c r="AN180" i="21"/>
  <c r="AO180" i="21"/>
  <c r="C181" i="21"/>
  <c r="D181" i="21"/>
  <c r="F181" i="21"/>
  <c r="W181" i="21"/>
  <c r="X181" i="21"/>
  <c r="Y181" i="21"/>
  <c r="Z181" i="21"/>
  <c r="AB181" i="21"/>
  <c r="AC181" i="21" s="1"/>
  <c r="AD181" i="21"/>
  <c r="AE181" i="21"/>
  <c r="AG181" i="21"/>
  <c r="AH181" i="21"/>
  <c r="AI181" i="21"/>
  <c r="AJ181" i="21"/>
  <c r="AL181" i="21"/>
  <c r="AM181" i="21" s="1"/>
  <c r="AN181" i="21"/>
  <c r="AO181" i="21"/>
  <c r="C182" i="21"/>
  <c r="D182" i="21"/>
  <c r="F182" i="21"/>
  <c r="W182" i="21"/>
  <c r="X182" i="21"/>
  <c r="Y182" i="21"/>
  <c r="Z182" i="21"/>
  <c r="AB182" i="21"/>
  <c r="AC182" i="21" s="1"/>
  <c r="AD182" i="21"/>
  <c r="AE182" i="21"/>
  <c r="AG182" i="21"/>
  <c r="AH182" i="21"/>
  <c r="AI182" i="21"/>
  <c r="AJ182" i="21"/>
  <c r="AL182" i="21"/>
  <c r="AM182" i="21" s="1"/>
  <c r="AN182" i="21"/>
  <c r="AO182" i="21"/>
  <c r="C183" i="21"/>
  <c r="D183" i="21"/>
  <c r="F183" i="21"/>
  <c r="W183" i="21"/>
  <c r="X183" i="21"/>
  <c r="Y183" i="21"/>
  <c r="Z183" i="21"/>
  <c r="AB183" i="21"/>
  <c r="AC183" i="21" s="1"/>
  <c r="AD183" i="21"/>
  <c r="AE183" i="21"/>
  <c r="AG183" i="21"/>
  <c r="AH183" i="21"/>
  <c r="AI183" i="21"/>
  <c r="AJ183" i="21"/>
  <c r="AL183" i="21"/>
  <c r="AM183" i="21" s="1"/>
  <c r="AN183" i="21"/>
  <c r="AO183" i="21"/>
  <c r="C184" i="21"/>
  <c r="D184" i="21"/>
  <c r="F184" i="21"/>
  <c r="W184" i="21"/>
  <c r="X184" i="21"/>
  <c r="Y184" i="21"/>
  <c r="Z184" i="21"/>
  <c r="AB184" i="21"/>
  <c r="AC184" i="21" s="1"/>
  <c r="AD184" i="21"/>
  <c r="AE184" i="21"/>
  <c r="AG184" i="21"/>
  <c r="AH184" i="21"/>
  <c r="AI184" i="21"/>
  <c r="AJ184" i="21"/>
  <c r="AL184" i="21"/>
  <c r="AM184" i="21" s="1"/>
  <c r="AN184" i="21"/>
  <c r="AO184" i="21"/>
  <c r="C185" i="21"/>
  <c r="D185" i="21"/>
  <c r="F185" i="21"/>
  <c r="W185" i="21"/>
  <c r="X185" i="21"/>
  <c r="Y185" i="21"/>
  <c r="Z185" i="21"/>
  <c r="AB185" i="21"/>
  <c r="AC185" i="21" s="1"/>
  <c r="AD185" i="21"/>
  <c r="AE185" i="21"/>
  <c r="AG185" i="21"/>
  <c r="AH185" i="21"/>
  <c r="AI185" i="21"/>
  <c r="AJ185" i="21"/>
  <c r="AL185" i="21"/>
  <c r="AM185" i="21" s="1"/>
  <c r="AN185" i="21"/>
  <c r="AO185" i="21"/>
  <c r="C186" i="21"/>
  <c r="D186" i="21"/>
  <c r="F186" i="21"/>
  <c r="W186" i="21"/>
  <c r="X186" i="21"/>
  <c r="Y186" i="21"/>
  <c r="Z186" i="21"/>
  <c r="AB186" i="21"/>
  <c r="AC186" i="21" s="1"/>
  <c r="AD186" i="21"/>
  <c r="AE186" i="21"/>
  <c r="AG186" i="21"/>
  <c r="AH186" i="21"/>
  <c r="AI186" i="21"/>
  <c r="AJ186" i="21"/>
  <c r="AL186" i="21"/>
  <c r="AM186" i="21" s="1"/>
  <c r="AN186" i="21"/>
  <c r="AO186" i="21"/>
  <c r="C187" i="21"/>
  <c r="D187" i="21"/>
  <c r="F187" i="21"/>
  <c r="W187" i="21"/>
  <c r="X187" i="21"/>
  <c r="Y187" i="21"/>
  <c r="Z187" i="21"/>
  <c r="AB187" i="21"/>
  <c r="AC187" i="21" s="1"/>
  <c r="AD187" i="21"/>
  <c r="AE187" i="21"/>
  <c r="AG187" i="21"/>
  <c r="AH187" i="21"/>
  <c r="AI187" i="21"/>
  <c r="AJ187" i="21"/>
  <c r="AL187" i="21"/>
  <c r="AM187" i="21" s="1"/>
  <c r="AN187" i="21"/>
  <c r="AO187" i="21"/>
  <c r="C188" i="21"/>
  <c r="D188" i="21"/>
  <c r="F188" i="21"/>
  <c r="W188" i="21"/>
  <c r="X188" i="21"/>
  <c r="Y188" i="21"/>
  <c r="Z188" i="21"/>
  <c r="AB188" i="21"/>
  <c r="AC188" i="21" s="1"/>
  <c r="AD188" i="21"/>
  <c r="AE188" i="21"/>
  <c r="AG188" i="21"/>
  <c r="AH188" i="21"/>
  <c r="AI188" i="21"/>
  <c r="AJ188" i="21"/>
  <c r="AL188" i="21"/>
  <c r="AM188" i="21" s="1"/>
  <c r="AN188" i="21"/>
  <c r="AO188" i="21"/>
  <c r="C189" i="21"/>
  <c r="D189" i="21"/>
  <c r="F189" i="21"/>
  <c r="W189" i="21"/>
  <c r="X189" i="21"/>
  <c r="Y189" i="21"/>
  <c r="Z189" i="21"/>
  <c r="AB189" i="21"/>
  <c r="AC189" i="21" s="1"/>
  <c r="AD189" i="21"/>
  <c r="AE189" i="21"/>
  <c r="AG189" i="21"/>
  <c r="AH189" i="21"/>
  <c r="AI189" i="21"/>
  <c r="AJ189" i="21"/>
  <c r="AL189" i="21"/>
  <c r="AM189" i="21" s="1"/>
  <c r="AN189" i="21"/>
  <c r="AO189" i="21"/>
  <c r="C190" i="21"/>
  <c r="D190" i="21"/>
  <c r="F190" i="21"/>
  <c r="W190" i="21"/>
  <c r="X190" i="21"/>
  <c r="Y190" i="21"/>
  <c r="Z190" i="21"/>
  <c r="AB190" i="21"/>
  <c r="AC190" i="21" s="1"/>
  <c r="AD190" i="21"/>
  <c r="AE190" i="21"/>
  <c r="AG190" i="21"/>
  <c r="AH190" i="21"/>
  <c r="AI190" i="21"/>
  <c r="AJ190" i="21"/>
  <c r="AL190" i="21"/>
  <c r="AM190" i="21" s="1"/>
  <c r="AN190" i="21"/>
  <c r="AO190" i="21"/>
  <c r="C191" i="21"/>
  <c r="D191" i="21"/>
  <c r="F191" i="21"/>
  <c r="W191" i="21"/>
  <c r="X191" i="21"/>
  <c r="Y191" i="21"/>
  <c r="Z191" i="21"/>
  <c r="AB191" i="21"/>
  <c r="AC191" i="21" s="1"/>
  <c r="AD191" i="21"/>
  <c r="AE191" i="21"/>
  <c r="AG191" i="21"/>
  <c r="AH191" i="21"/>
  <c r="AI191" i="21"/>
  <c r="AJ191" i="21"/>
  <c r="AL191" i="21"/>
  <c r="AM191" i="21" s="1"/>
  <c r="AN191" i="21"/>
  <c r="AO191" i="21"/>
  <c r="C192" i="21"/>
  <c r="D192" i="21"/>
  <c r="F192" i="21"/>
  <c r="W192" i="21"/>
  <c r="X192" i="21"/>
  <c r="Y192" i="21"/>
  <c r="Z192" i="21"/>
  <c r="AB192" i="21"/>
  <c r="AC192" i="21" s="1"/>
  <c r="AD192" i="21"/>
  <c r="AE192" i="21"/>
  <c r="AG192" i="21"/>
  <c r="AH192" i="21"/>
  <c r="AI192" i="21"/>
  <c r="AJ192" i="21"/>
  <c r="AL192" i="21"/>
  <c r="AM192" i="21" s="1"/>
  <c r="AN192" i="21"/>
  <c r="AO192" i="21"/>
  <c r="C193" i="21"/>
  <c r="D193" i="21"/>
  <c r="F193" i="21"/>
  <c r="W193" i="21"/>
  <c r="X193" i="21"/>
  <c r="Y193" i="21"/>
  <c r="Z193" i="21"/>
  <c r="AB193" i="21"/>
  <c r="AC193" i="21" s="1"/>
  <c r="AD193" i="21"/>
  <c r="AE193" i="21"/>
  <c r="AG193" i="21"/>
  <c r="AH193" i="21"/>
  <c r="AI193" i="21"/>
  <c r="AJ193" i="21"/>
  <c r="AL193" i="21"/>
  <c r="AM193" i="21" s="1"/>
  <c r="AN193" i="21"/>
  <c r="AO193" i="21"/>
  <c r="C194" i="21"/>
  <c r="D194" i="21"/>
  <c r="F194" i="21"/>
  <c r="W194" i="21"/>
  <c r="X194" i="21"/>
  <c r="Y194" i="21"/>
  <c r="Z194" i="21"/>
  <c r="AB194" i="21"/>
  <c r="AC194" i="21" s="1"/>
  <c r="AD194" i="21"/>
  <c r="AE194" i="21"/>
  <c r="AG194" i="21"/>
  <c r="AH194" i="21"/>
  <c r="AI194" i="21"/>
  <c r="AJ194" i="21"/>
  <c r="AL194" i="21"/>
  <c r="AM194" i="21" s="1"/>
  <c r="AN194" i="21"/>
  <c r="AO194" i="21"/>
  <c r="C195" i="21"/>
  <c r="D195" i="21"/>
  <c r="F195" i="21"/>
  <c r="W195" i="21"/>
  <c r="X195" i="21"/>
  <c r="Y195" i="21"/>
  <c r="Z195" i="21"/>
  <c r="AB195" i="21"/>
  <c r="AC195" i="21" s="1"/>
  <c r="AD195" i="21"/>
  <c r="AE195" i="21"/>
  <c r="AG195" i="21"/>
  <c r="AH195" i="21"/>
  <c r="AI195" i="21"/>
  <c r="AJ195" i="21"/>
  <c r="AL195" i="21"/>
  <c r="AM195" i="21" s="1"/>
  <c r="AN195" i="21"/>
  <c r="AO195" i="21"/>
  <c r="C196" i="21"/>
  <c r="D196" i="21"/>
  <c r="F196" i="21"/>
  <c r="W196" i="21"/>
  <c r="X196" i="21"/>
  <c r="Y196" i="21"/>
  <c r="Z196" i="21"/>
  <c r="AB196" i="21"/>
  <c r="AC196" i="21" s="1"/>
  <c r="AD196" i="21"/>
  <c r="AE196" i="21"/>
  <c r="AG196" i="21"/>
  <c r="AH196" i="21"/>
  <c r="AI196" i="21"/>
  <c r="AJ196" i="21"/>
  <c r="AL196" i="21"/>
  <c r="AM196" i="21" s="1"/>
  <c r="AN196" i="21"/>
  <c r="AO196" i="21"/>
  <c r="C197" i="21"/>
  <c r="D197" i="21"/>
  <c r="F197" i="21"/>
  <c r="W197" i="21"/>
  <c r="X197" i="21"/>
  <c r="Y197" i="21"/>
  <c r="Z197" i="21"/>
  <c r="AB197" i="21"/>
  <c r="AC197" i="21" s="1"/>
  <c r="AD197" i="21"/>
  <c r="AE197" i="21"/>
  <c r="AG197" i="21"/>
  <c r="AH197" i="21"/>
  <c r="AI197" i="21"/>
  <c r="AJ197" i="21"/>
  <c r="AL197" i="21"/>
  <c r="AM197" i="21" s="1"/>
  <c r="AN197" i="21"/>
  <c r="AO197" i="21"/>
  <c r="C198" i="21"/>
  <c r="D198" i="21"/>
  <c r="F198" i="21"/>
  <c r="W198" i="21"/>
  <c r="X198" i="21"/>
  <c r="Y198" i="21"/>
  <c r="Z198" i="21"/>
  <c r="AB198" i="21"/>
  <c r="AC198" i="21" s="1"/>
  <c r="AD198" i="21"/>
  <c r="AE198" i="21"/>
  <c r="AG198" i="21"/>
  <c r="AH198" i="21"/>
  <c r="AI198" i="21"/>
  <c r="AJ198" i="21"/>
  <c r="AL198" i="21"/>
  <c r="AM198" i="21" s="1"/>
  <c r="AN198" i="21"/>
  <c r="AO198" i="21"/>
  <c r="C199" i="21"/>
  <c r="D199" i="21"/>
  <c r="F199" i="21"/>
  <c r="W199" i="21"/>
  <c r="X199" i="21"/>
  <c r="Y199" i="21"/>
  <c r="Z199" i="21"/>
  <c r="AB199" i="21"/>
  <c r="AC199" i="21" s="1"/>
  <c r="AD199" i="21"/>
  <c r="AE199" i="21"/>
  <c r="AG199" i="21"/>
  <c r="AH199" i="21"/>
  <c r="AI199" i="21"/>
  <c r="AJ199" i="21"/>
  <c r="AL199" i="21"/>
  <c r="AM199" i="21" s="1"/>
  <c r="AN199" i="21"/>
  <c r="AO199" i="21"/>
  <c r="C200" i="21"/>
  <c r="D200" i="21"/>
  <c r="F200" i="21"/>
  <c r="W200" i="21"/>
  <c r="X200" i="21"/>
  <c r="Y200" i="21"/>
  <c r="Z200" i="21"/>
  <c r="AB200" i="21"/>
  <c r="AC200" i="21" s="1"/>
  <c r="AD200" i="21"/>
  <c r="AE200" i="21"/>
  <c r="AG200" i="21"/>
  <c r="AH200" i="21"/>
  <c r="AI200" i="21"/>
  <c r="AJ200" i="21"/>
  <c r="AL200" i="21"/>
  <c r="AM200" i="21" s="1"/>
  <c r="AN200" i="21"/>
  <c r="AO200" i="21"/>
  <c r="C201" i="21"/>
  <c r="D201" i="21"/>
  <c r="F201" i="21"/>
  <c r="W201" i="21"/>
  <c r="X201" i="21"/>
  <c r="Y201" i="21"/>
  <c r="Z201" i="21"/>
  <c r="AB201" i="21"/>
  <c r="AC201" i="21" s="1"/>
  <c r="AD201" i="21"/>
  <c r="AE201" i="21"/>
  <c r="AG201" i="21"/>
  <c r="AH201" i="21"/>
  <c r="AI201" i="21"/>
  <c r="AJ201" i="21"/>
  <c r="AL201" i="21"/>
  <c r="AM201" i="21" s="1"/>
  <c r="AN201" i="21"/>
  <c r="AO201" i="21"/>
  <c r="C202" i="21"/>
  <c r="D202" i="21"/>
  <c r="F202" i="21"/>
  <c r="W202" i="21"/>
  <c r="X202" i="21"/>
  <c r="Y202" i="21"/>
  <c r="Z202" i="21"/>
  <c r="AB202" i="21"/>
  <c r="AC202" i="21" s="1"/>
  <c r="AD202" i="21"/>
  <c r="AE202" i="21"/>
  <c r="AG202" i="21"/>
  <c r="AH202" i="21"/>
  <c r="AI202" i="21"/>
  <c r="AJ202" i="21"/>
  <c r="AL202" i="21"/>
  <c r="AM202" i="21" s="1"/>
  <c r="AN202" i="21"/>
  <c r="AO202" i="21"/>
  <c r="C203" i="21"/>
  <c r="D203" i="21"/>
  <c r="F203" i="21"/>
  <c r="W203" i="21"/>
  <c r="X203" i="21"/>
  <c r="Y203" i="21"/>
  <c r="Z203" i="21"/>
  <c r="AB203" i="21"/>
  <c r="AC203" i="21" s="1"/>
  <c r="AD203" i="21"/>
  <c r="AE203" i="21"/>
  <c r="AG203" i="21"/>
  <c r="AH203" i="21"/>
  <c r="AI203" i="21"/>
  <c r="AJ203" i="21"/>
  <c r="AL203" i="21"/>
  <c r="AM203" i="21" s="1"/>
  <c r="AN203" i="21"/>
  <c r="AO203" i="21"/>
  <c r="C204" i="21"/>
  <c r="D204" i="21"/>
  <c r="F204" i="21"/>
  <c r="W204" i="21"/>
  <c r="X204" i="21"/>
  <c r="Y204" i="21"/>
  <c r="Z204" i="21"/>
  <c r="AB204" i="21"/>
  <c r="AC204" i="21" s="1"/>
  <c r="AD204" i="21"/>
  <c r="AE204" i="21"/>
  <c r="AG204" i="21"/>
  <c r="AH204" i="21"/>
  <c r="AI204" i="21"/>
  <c r="AJ204" i="21"/>
  <c r="AL204" i="21"/>
  <c r="AM204" i="21" s="1"/>
  <c r="AN204" i="21"/>
  <c r="AO204" i="21"/>
  <c r="C205" i="21"/>
  <c r="D205" i="21"/>
  <c r="F205" i="21"/>
  <c r="W205" i="21"/>
  <c r="X205" i="21"/>
  <c r="Y205" i="21"/>
  <c r="Z205" i="21"/>
  <c r="AB205" i="21"/>
  <c r="AC205" i="21" s="1"/>
  <c r="AD205" i="21"/>
  <c r="AE205" i="21"/>
  <c r="AG205" i="21"/>
  <c r="AH205" i="21"/>
  <c r="AI205" i="21"/>
  <c r="AJ205" i="21"/>
  <c r="AL205" i="21"/>
  <c r="AM205" i="21" s="1"/>
  <c r="AN205" i="21"/>
  <c r="AO205" i="21"/>
  <c r="C206" i="21"/>
  <c r="D206" i="21"/>
  <c r="F206" i="21"/>
  <c r="W206" i="21"/>
  <c r="X206" i="21"/>
  <c r="Y206" i="21"/>
  <c r="Z206" i="21"/>
  <c r="AB206" i="21"/>
  <c r="AC206" i="21" s="1"/>
  <c r="AD206" i="21"/>
  <c r="AE206" i="21"/>
  <c r="AG206" i="21"/>
  <c r="AH206" i="21"/>
  <c r="AI206" i="21"/>
  <c r="AJ206" i="21"/>
  <c r="AL206" i="21"/>
  <c r="AM206" i="21" s="1"/>
  <c r="AN206" i="21"/>
  <c r="AO206" i="21"/>
  <c r="C207" i="21"/>
  <c r="D207" i="21"/>
  <c r="F207" i="21"/>
  <c r="W207" i="21"/>
  <c r="X207" i="21"/>
  <c r="Y207" i="21"/>
  <c r="Z207" i="21"/>
  <c r="AB207" i="21"/>
  <c r="AC207" i="21" s="1"/>
  <c r="AD207" i="21"/>
  <c r="AE207" i="21"/>
  <c r="AG207" i="21"/>
  <c r="AH207" i="21"/>
  <c r="AI207" i="21"/>
  <c r="AJ207" i="21"/>
  <c r="AL207" i="21"/>
  <c r="AM207" i="21" s="1"/>
  <c r="AN207" i="21"/>
  <c r="AO207" i="21"/>
  <c r="C208" i="21"/>
  <c r="D208" i="21"/>
  <c r="F208" i="21"/>
  <c r="W208" i="21"/>
  <c r="X208" i="21"/>
  <c r="Y208" i="21"/>
  <c r="Z208" i="21"/>
  <c r="AB208" i="21"/>
  <c r="AC208" i="21" s="1"/>
  <c r="AD208" i="21"/>
  <c r="AE208" i="21"/>
  <c r="AG208" i="21"/>
  <c r="AH208" i="21"/>
  <c r="AI208" i="21"/>
  <c r="AJ208" i="21"/>
  <c r="AL208" i="21"/>
  <c r="AM208" i="21" s="1"/>
  <c r="AN208" i="21"/>
  <c r="AO208" i="21"/>
  <c r="C209" i="21"/>
  <c r="D209" i="21"/>
  <c r="F209" i="21"/>
  <c r="W209" i="21"/>
  <c r="X209" i="21"/>
  <c r="Y209" i="21"/>
  <c r="Z209" i="21"/>
  <c r="AB209" i="21"/>
  <c r="AC209" i="21" s="1"/>
  <c r="AD209" i="21"/>
  <c r="AE209" i="21"/>
  <c r="AG209" i="21"/>
  <c r="AH209" i="21"/>
  <c r="AI209" i="21"/>
  <c r="AJ209" i="21"/>
  <c r="AL209" i="21"/>
  <c r="AM209" i="21" s="1"/>
  <c r="AN209" i="21"/>
  <c r="AO209" i="21"/>
  <c r="C210" i="21"/>
  <c r="D210" i="21"/>
  <c r="F210" i="21"/>
  <c r="W210" i="21"/>
  <c r="X210" i="21"/>
  <c r="Y210" i="21"/>
  <c r="Z210" i="21"/>
  <c r="AB210" i="21"/>
  <c r="AC210" i="21" s="1"/>
  <c r="AD210" i="21"/>
  <c r="AE210" i="21"/>
  <c r="AG210" i="21"/>
  <c r="AH210" i="21"/>
  <c r="AI210" i="21"/>
  <c r="AJ210" i="21"/>
  <c r="AL210" i="21"/>
  <c r="AM210" i="21" s="1"/>
  <c r="AN210" i="21"/>
  <c r="AO210" i="21"/>
  <c r="C211" i="21"/>
  <c r="D211" i="21"/>
  <c r="F211" i="21"/>
  <c r="W211" i="21"/>
  <c r="X211" i="21"/>
  <c r="Y211" i="21"/>
  <c r="Z211" i="21"/>
  <c r="AB211" i="21"/>
  <c r="AC211" i="21" s="1"/>
  <c r="AD211" i="21"/>
  <c r="AE211" i="21"/>
  <c r="AG211" i="21"/>
  <c r="AH211" i="21"/>
  <c r="AI211" i="21"/>
  <c r="AJ211" i="21"/>
  <c r="AL211" i="21"/>
  <c r="AM211" i="21" s="1"/>
  <c r="AN211" i="21"/>
  <c r="AO211" i="21"/>
  <c r="C212" i="21"/>
  <c r="D212" i="21"/>
  <c r="F212" i="21"/>
  <c r="W212" i="21"/>
  <c r="X212" i="21"/>
  <c r="Y212" i="21"/>
  <c r="Z212" i="21"/>
  <c r="AB212" i="21"/>
  <c r="AC212" i="21" s="1"/>
  <c r="AD212" i="21"/>
  <c r="AE212" i="21"/>
  <c r="AG212" i="21"/>
  <c r="AH212" i="21"/>
  <c r="AI212" i="21"/>
  <c r="AJ212" i="21"/>
  <c r="AL212" i="21"/>
  <c r="AM212" i="21" s="1"/>
  <c r="AN212" i="21"/>
  <c r="AO212" i="21"/>
  <c r="C213" i="21"/>
  <c r="D213" i="21"/>
  <c r="F213" i="21"/>
  <c r="W213" i="21"/>
  <c r="X213" i="21"/>
  <c r="Y213" i="21"/>
  <c r="Z213" i="21"/>
  <c r="AB213" i="21"/>
  <c r="AC213" i="21" s="1"/>
  <c r="AD213" i="21"/>
  <c r="AE213" i="21"/>
  <c r="AG213" i="21"/>
  <c r="AH213" i="21"/>
  <c r="AI213" i="21"/>
  <c r="AJ213" i="21"/>
  <c r="AL213" i="21"/>
  <c r="AM213" i="21" s="1"/>
  <c r="AN213" i="21"/>
  <c r="AO213" i="21"/>
  <c r="C214" i="21"/>
  <c r="D214" i="21"/>
  <c r="F214" i="21"/>
  <c r="W214" i="21"/>
  <c r="X214" i="21"/>
  <c r="Y214" i="21"/>
  <c r="Z214" i="21"/>
  <c r="AB214" i="21"/>
  <c r="AC214" i="21" s="1"/>
  <c r="AD214" i="21"/>
  <c r="AE214" i="21"/>
  <c r="AG214" i="21"/>
  <c r="AH214" i="21"/>
  <c r="AI214" i="21"/>
  <c r="AJ214" i="21"/>
  <c r="AL214" i="21"/>
  <c r="AM214" i="21" s="1"/>
  <c r="AN214" i="21"/>
  <c r="AO214" i="21"/>
  <c r="C215" i="21"/>
  <c r="D215" i="21"/>
  <c r="F215" i="21"/>
  <c r="W215" i="21"/>
  <c r="X215" i="21"/>
  <c r="Y215" i="21"/>
  <c r="Z215" i="21"/>
  <c r="AB215" i="21"/>
  <c r="AC215" i="21" s="1"/>
  <c r="AD215" i="21"/>
  <c r="AE215" i="21"/>
  <c r="AG215" i="21"/>
  <c r="AH215" i="21"/>
  <c r="AI215" i="21"/>
  <c r="AJ215" i="21"/>
  <c r="AL215" i="21"/>
  <c r="AM215" i="21" s="1"/>
  <c r="AN215" i="21"/>
  <c r="AO215" i="21"/>
  <c r="C216" i="21"/>
  <c r="D216" i="21"/>
  <c r="F216" i="21"/>
  <c r="W216" i="21"/>
  <c r="X216" i="21"/>
  <c r="Y216" i="21"/>
  <c r="Z216" i="21"/>
  <c r="AB216" i="21"/>
  <c r="AC216" i="21" s="1"/>
  <c r="AD216" i="21"/>
  <c r="AE216" i="21"/>
  <c r="AG216" i="21"/>
  <c r="AH216" i="21"/>
  <c r="AI216" i="21"/>
  <c r="AJ216" i="21"/>
  <c r="AL216" i="21"/>
  <c r="AM216" i="21" s="1"/>
  <c r="AN216" i="21"/>
  <c r="AO216" i="21"/>
  <c r="C217" i="21"/>
  <c r="D217" i="21"/>
  <c r="F217" i="21"/>
  <c r="W217" i="21"/>
  <c r="X217" i="21"/>
  <c r="Y217" i="21"/>
  <c r="Z217" i="21"/>
  <c r="AB217" i="21"/>
  <c r="AC217" i="21" s="1"/>
  <c r="AD217" i="21"/>
  <c r="AE217" i="21"/>
  <c r="AG217" i="21"/>
  <c r="AH217" i="21"/>
  <c r="AI217" i="21"/>
  <c r="AJ217" i="21"/>
  <c r="AL217" i="21"/>
  <c r="AM217" i="21" s="1"/>
  <c r="AN217" i="21"/>
  <c r="AO217" i="21"/>
  <c r="C218" i="21"/>
  <c r="D218" i="21"/>
  <c r="F218" i="21"/>
  <c r="W218" i="21"/>
  <c r="X218" i="21"/>
  <c r="Y218" i="21"/>
  <c r="Z218" i="21"/>
  <c r="AB218" i="21"/>
  <c r="AC218" i="21" s="1"/>
  <c r="AD218" i="21"/>
  <c r="AE218" i="21"/>
  <c r="AG218" i="21"/>
  <c r="AH218" i="21"/>
  <c r="AI218" i="21"/>
  <c r="AJ218" i="21"/>
  <c r="AL218" i="21"/>
  <c r="AM218" i="21" s="1"/>
  <c r="AN218" i="21"/>
  <c r="AO218" i="21"/>
  <c r="C219" i="21"/>
  <c r="D219" i="21"/>
  <c r="F219" i="21"/>
  <c r="W219" i="21"/>
  <c r="X219" i="21"/>
  <c r="Y219" i="21"/>
  <c r="Z219" i="21"/>
  <c r="AB219" i="21"/>
  <c r="AC219" i="21" s="1"/>
  <c r="AD219" i="21"/>
  <c r="AE219" i="21"/>
  <c r="AG219" i="21"/>
  <c r="AH219" i="21"/>
  <c r="AI219" i="21"/>
  <c r="AJ219" i="21"/>
  <c r="AL219" i="21"/>
  <c r="AM219" i="21" s="1"/>
  <c r="AN219" i="21"/>
  <c r="AO219" i="21"/>
  <c r="C220" i="21"/>
  <c r="D220" i="21"/>
  <c r="F220" i="21"/>
  <c r="W220" i="21"/>
  <c r="X220" i="21"/>
  <c r="Y220" i="21"/>
  <c r="Z220" i="21"/>
  <c r="AB220" i="21"/>
  <c r="AC220" i="21" s="1"/>
  <c r="AD220" i="21"/>
  <c r="AE220" i="21"/>
  <c r="AG220" i="21"/>
  <c r="AH220" i="21"/>
  <c r="AI220" i="21"/>
  <c r="AJ220" i="21"/>
  <c r="AL220" i="21"/>
  <c r="AM220" i="21" s="1"/>
  <c r="AN220" i="21"/>
  <c r="AO220" i="21"/>
  <c r="C221" i="21"/>
  <c r="D221" i="21"/>
  <c r="F221" i="21"/>
  <c r="W221" i="21"/>
  <c r="X221" i="21"/>
  <c r="Y221" i="21"/>
  <c r="Z221" i="21"/>
  <c r="AB221" i="21"/>
  <c r="AC221" i="21" s="1"/>
  <c r="AD221" i="21"/>
  <c r="AE221" i="21"/>
  <c r="AG221" i="21"/>
  <c r="AH221" i="21"/>
  <c r="AI221" i="21"/>
  <c r="AJ221" i="21"/>
  <c r="AL221" i="21"/>
  <c r="AM221" i="21" s="1"/>
  <c r="AN221" i="21"/>
  <c r="AO221" i="21"/>
  <c r="C222" i="21"/>
  <c r="D222" i="21"/>
  <c r="F222" i="21"/>
  <c r="W222" i="21"/>
  <c r="X222" i="21"/>
  <c r="Y222" i="21"/>
  <c r="Z222" i="21"/>
  <c r="AB222" i="21"/>
  <c r="AC222" i="21" s="1"/>
  <c r="AD222" i="21"/>
  <c r="AE222" i="21"/>
  <c r="AG222" i="21"/>
  <c r="AH222" i="21"/>
  <c r="AI222" i="21"/>
  <c r="AJ222" i="21"/>
  <c r="AL222" i="21"/>
  <c r="AM222" i="21" s="1"/>
  <c r="AN222" i="21"/>
  <c r="AO222" i="21"/>
  <c r="C223" i="21"/>
  <c r="D223" i="21"/>
  <c r="F223" i="21"/>
  <c r="W223" i="21"/>
  <c r="X223" i="21"/>
  <c r="Y223" i="21"/>
  <c r="Z223" i="21"/>
  <c r="AB223" i="21"/>
  <c r="AC223" i="21" s="1"/>
  <c r="AD223" i="21"/>
  <c r="AE223" i="21"/>
  <c r="AG223" i="21"/>
  <c r="AH223" i="21"/>
  <c r="AI223" i="21"/>
  <c r="AJ223" i="21"/>
  <c r="AL223" i="21"/>
  <c r="AM223" i="21" s="1"/>
  <c r="AN223" i="21"/>
  <c r="AO223" i="21"/>
  <c r="C224" i="21"/>
  <c r="D224" i="21"/>
  <c r="F224" i="21"/>
  <c r="W224" i="21"/>
  <c r="X224" i="21"/>
  <c r="Y224" i="21"/>
  <c r="Z224" i="21"/>
  <c r="AB224" i="21"/>
  <c r="AC224" i="21" s="1"/>
  <c r="AD224" i="21"/>
  <c r="AE224" i="21"/>
  <c r="AG224" i="21"/>
  <c r="AH224" i="21"/>
  <c r="AI224" i="21"/>
  <c r="AJ224" i="21"/>
  <c r="AL224" i="21"/>
  <c r="AM224" i="21" s="1"/>
  <c r="AN224" i="21"/>
  <c r="AO224" i="21"/>
  <c r="C225" i="21"/>
  <c r="D225" i="21"/>
  <c r="F225" i="21"/>
  <c r="W225" i="21"/>
  <c r="X225" i="21"/>
  <c r="Y225" i="21"/>
  <c r="Z225" i="21"/>
  <c r="AB225" i="21"/>
  <c r="AC225" i="21" s="1"/>
  <c r="AD225" i="21"/>
  <c r="AE225" i="21"/>
  <c r="AG225" i="21"/>
  <c r="AH225" i="21"/>
  <c r="AI225" i="21"/>
  <c r="AJ225" i="21"/>
  <c r="AL225" i="21"/>
  <c r="AM225" i="21" s="1"/>
  <c r="AN225" i="21"/>
  <c r="AO225" i="21"/>
  <c r="C226" i="21"/>
  <c r="D226" i="21"/>
  <c r="F226" i="21"/>
  <c r="W226" i="21"/>
  <c r="X226" i="21"/>
  <c r="Y226" i="21"/>
  <c r="Z226" i="21"/>
  <c r="AB226" i="21"/>
  <c r="AC226" i="21" s="1"/>
  <c r="AD226" i="21"/>
  <c r="AE226" i="21"/>
  <c r="AG226" i="21"/>
  <c r="AH226" i="21"/>
  <c r="AI226" i="21"/>
  <c r="AJ226" i="21"/>
  <c r="AL226" i="21"/>
  <c r="AM226" i="21" s="1"/>
  <c r="AN226" i="21"/>
  <c r="AO226" i="21"/>
  <c r="C227" i="21"/>
  <c r="D227" i="21"/>
  <c r="F227" i="21"/>
  <c r="W227" i="21"/>
  <c r="X227" i="21"/>
  <c r="Y227" i="21"/>
  <c r="Z227" i="21"/>
  <c r="AB227" i="21"/>
  <c r="AC227" i="21" s="1"/>
  <c r="AD227" i="21"/>
  <c r="AE227" i="21"/>
  <c r="AG227" i="21"/>
  <c r="AH227" i="21"/>
  <c r="AI227" i="21"/>
  <c r="AJ227" i="21"/>
  <c r="AL227" i="21"/>
  <c r="AM227" i="21" s="1"/>
  <c r="AN227" i="21"/>
  <c r="AO227" i="21"/>
  <c r="C228" i="21"/>
  <c r="D228" i="21"/>
  <c r="F228" i="21"/>
  <c r="W228" i="21"/>
  <c r="X228" i="21"/>
  <c r="Y228" i="21"/>
  <c r="Z228" i="21"/>
  <c r="AB228" i="21"/>
  <c r="AC228" i="21" s="1"/>
  <c r="AD228" i="21"/>
  <c r="AE228" i="21"/>
  <c r="AG228" i="21"/>
  <c r="AH228" i="21"/>
  <c r="AI228" i="21"/>
  <c r="AJ228" i="21"/>
  <c r="AL228" i="21"/>
  <c r="AM228" i="21" s="1"/>
  <c r="AN228" i="21"/>
  <c r="AO228" i="21"/>
  <c r="C229" i="21"/>
  <c r="D229" i="21"/>
  <c r="F229" i="21"/>
  <c r="W229" i="21"/>
  <c r="X229" i="21"/>
  <c r="Y229" i="21"/>
  <c r="Z229" i="21"/>
  <c r="AB229" i="21"/>
  <c r="AC229" i="21" s="1"/>
  <c r="AD229" i="21"/>
  <c r="AE229" i="21"/>
  <c r="AG229" i="21"/>
  <c r="AH229" i="21"/>
  <c r="AI229" i="21"/>
  <c r="AJ229" i="21"/>
  <c r="AL229" i="21"/>
  <c r="AM229" i="21" s="1"/>
  <c r="AN229" i="21"/>
  <c r="AO229" i="21"/>
  <c r="C230" i="21"/>
  <c r="D230" i="21"/>
  <c r="F230" i="21"/>
  <c r="W230" i="21"/>
  <c r="X230" i="21"/>
  <c r="Y230" i="21"/>
  <c r="Z230" i="21"/>
  <c r="AB230" i="21"/>
  <c r="AC230" i="21" s="1"/>
  <c r="AD230" i="21"/>
  <c r="AE230" i="21"/>
  <c r="AG230" i="21"/>
  <c r="AH230" i="21"/>
  <c r="AI230" i="21"/>
  <c r="AJ230" i="21"/>
  <c r="AL230" i="21"/>
  <c r="AM230" i="21" s="1"/>
  <c r="AN230" i="21"/>
  <c r="AO230" i="21"/>
  <c r="C231" i="21"/>
  <c r="D231" i="21"/>
  <c r="F231" i="21"/>
  <c r="W231" i="21"/>
  <c r="X231" i="21"/>
  <c r="Y231" i="21"/>
  <c r="Z231" i="21"/>
  <c r="AB231" i="21"/>
  <c r="AC231" i="21" s="1"/>
  <c r="AD231" i="21"/>
  <c r="AE231" i="21"/>
  <c r="AG231" i="21"/>
  <c r="AH231" i="21"/>
  <c r="AI231" i="21"/>
  <c r="AJ231" i="21"/>
  <c r="AL231" i="21"/>
  <c r="AM231" i="21" s="1"/>
  <c r="AN231" i="21"/>
  <c r="AO231" i="21"/>
  <c r="C232" i="21"/>
  <c r="D232" i="21"/>
  <c r="F232" i="21"/>
  <c r="W232" i="21"/>
  <c r="X232" i="21"/>
  <c r="Y232" i="21"/>
  <c r="Z232" i="21"/>
  <c r="AB232" i="21"/>
  <c r="AC232" i="21" s="1"/>
  <c r="AD232" i="21"/>
  <c r="AE232" i="21"/>
  <c r="AG232" i="21"/>
  <c r="AH232" i="21"/>
  <c r="AI232" i="21"/>
  <c r="AJ232" i="21"/>
  <c r="AL232" i="21"/>
  <c r="AM232" i="21" s="1"/>
  <c r="AN232" i="21"/>
  <c r="AO232" i="21"/>
  <c r="C233" i="21"/>
  <c r="D233" i="21"/>
  <c r="F233" i="21"/>
  <c r="W233" i="21"/>
  <c r="X233" i="21"/>
  <c r="Y233" i="21"/>
  <c r="Z233" i="21"/>
  <c r="AB233" i="21"/>
  <c r="AC233" i="21" s="1"/>
  <c r="AD233" i="21"/>
  <c r="AE233" i="21"/>
  <c r="AG233" i="21"/>
  <c r="AH233" i="21"/>
  <c r="AI233" i="21"/>
  <c r="AJ233" i="21"/>
  <c r="AL233" i="21"/>
  <c r="AM233" i="21" s="1"/>
  <c r="AN233" i="21"/>
  <c r="AO233" i="21"/>
  <c r="C234" i="21"/>
  <c r="D234" i="21"/>
  <c r="F234" i="21"/>
  <c r="W234" i="21"/>
  <c r="X234" i="21"/>
  <c r="Y234" i="21"/>
  <c r="Z234" i="21"/>
  <c r="AB234" i="21"/>
  <c r="AC234" i="21" s="1"/>
  <c r="AD234" i="21"/>
  <c r="AE234" i="21"/>
  <c r="AG234" i="21"/>
  <c r="AH234" i="21"/>
  <c r="AI234" i="21"/>
  <c r="AJ234" i="21"/>
  <c r="AL234" i="21"/>
  <c r="AM234" i="21" s="1"/>
  <c r="AN234" i="21"/>
  <c r="AO234" i="21"/>
  <c r="C235" i="21"/>
  <c r="D235" i="21"/>
  <c r="F235" i="21"/>
  <c r="W235" i="21"/>
  <c r="X235" i="21"/>
  <c r="Y235" i="21"/>
  <c r="Z235" i="21"/>
  <c r="AB235" i="21"/>
  <c r="AC235" i="21" s="1"/>
  <c r="AD235" i="21"/>
  <c r="AE235" i="21"/>
  <c r="AG235" i="21"/>
  <c r="AH235" i="21"/>
  <c r="AI235" i="21"/>
  <c r="AJ235" i="21"/>
  <c r="AL235" i="21"/>
  <c r="AM235" i="21" s="1"/>
  <c r="AN235" i="21"/>
  <c r="AO235" i="21"/>
  <c r="C236" i="21"/>
  <c r="D236" i="21"/>
  <c r="F236" i="21"/>
  <c r="W236" i="21"/>
  <c r="X236" i="21"/>
  <c r="Y236" i="21"/>
  <c r="Z236" i="21"/>
  <c r="AB236" i="21"/>
  <c r="AC236" i="21" s="1"/>
  <c r="AD236" i="21"/>
  <c r="AE236" i="21"/>
  <c r="AG236" i="21"/>
  <c r="AH236" i="21"/>
  <c r="AI236" i="21"/>
  <c r="AJ236" i="21"/>
  <c r="AL236" i="21"/>
  <c r="AM236" i="21" s="1"/>
  <c r="AN236" i="21"/>
  <c r="AO236" i="21"/>
  <c r="C237" i="21"/>
  <c r="D237" i="21"/>
  <c r="F237" i="21"/>
  <c r="W237" i="21"/>
  <c r="X237" i="21"/>
  <c r="Y237" i="21"/>
  <c r="Z237" i="21"/>
  <c r="AB237" i="21"/>
  <c r="AC237" i="21" s="1"/>
  <c r="AD237" i="21"/>
  <c r="AE237" i="21"/>
  <c r="AG237" i="21"/>
  <c r="AH237" i="21"/>
  <c r="AI237" i="21"/>
  <c r="AJ237" i="21"/>
  <c r="AL237" i="21"/>
  <c r="AM237" i="21" s="1"/>
  <c r="AN237" i="21"/>
  <c r="AO237" i="21"/>
  <c r="C238" i="21"/>
  <c r="D238" i="21"/>
  <c r="F238" i="21"/>
  <c r="W238" i="21"/>
  <c r="X238" i="21"/>
  <c r="Y238" i="21"/>
  <c r="Z238" i="21"/>
  <c r="AB238" i="21"/>
  <c r="AC238" i="21" s="1"/>
  <c r="AD238" i="21"/>
  <c r="AE238" i="21"/>
  <c r="AG238" i="21"/>
  <c r="AH238" i="21"/>
  <c r="AI238" i="21"/>
  <c r="AJ238" i="21"/>
  <c r="AL238" i="21"/>
  <c r="AM238" i="21" s="1"/>
  <c r="AN238" i="21"/>
  <c r="AO238" i="21"/>
  <c r="C239" i="21"/>
  <c r="D239" i="21"/>
  <c r="F239" i="21"/>
  <c r="W239" i="21"/>
  <c r="X239" i="21"/>
  <c r="Y239" i="21"/>
  <c r="Z239" i="21"/>
  <c r="AB239" i="21"/>
  <c r="AC239" i="21" s="1"/>
  <c r="AD239" i="21"/>
  <c r="AE239" i="21"/>
  <c r="AG239" i="21"/>
  <c r="AH239" i="21"/>
  <c r="AI239" i="21"/>
  <c r="AJ239" i="21"/>
  <c r="AL239" i="21"/>
  <c r="AM239" i="21" s="1"/>
  <c r="AN239" i="21"/>
  <c r="AO239" i="21"/>
  <c r="C240" i="21"/>
  <c r="D240" i="21"/>
  <c r="F240" i="21"/>
  <c r="W240" i="21"/>
  <c r="X240" i="21"/>
  <c r="Y240" i="21"/>
  <c r="Z240" i="21"/>
  <c r="AB240" i="21"/>
  <c r="AC240" i="21" s="1"/>
  <c r="AD240" i="21"/>
  <c r="AE240" i="21"/>
  <c r="AG240" i="21"/>
  <c r="AH240" i="21"/>
  <c r="AI240" i="21"/>
  <c r="AJ240" i="21"/>
  <c r="AL240" i="21"/>
  <c r="AM240" i="21" s="1"/>
  <c r="AN240" i="21"/>
  <c r="AO240" i="21"/>
  <c r="W241" i="21"/>
  <c r="X241" i="21"/>
  <c r="Y241" i="21"/>
  <c r="Z241" i="21"/>
  <c r="AB241" i="21"/>
  <c r="AC241" i="21" s="1"/>
  <c r="AD241" i="21"/>
  <c r="AE241" i="21"/>
  <c r="AG241" i="21"/>
  <c r="AH241" i="21"/>
  <c r="AI241" i="21"/>
  <c r="AJ241" i="21"/>
  <c r="AL241" i="21"/>
  <c r="AM241" i="21" s="1"/>
  <c r="AN241" i="21"/>
  <c r="AO241" i="21"/>
  <c r="AY60" i="21" l="1"/>
  <c r="G60" i="31" s="1"/>
  <c r="AF8" i="21"/>
  <c r="X181" i="22"/>
  <c r="AA181" i="22" s="1"/>
  <c r="AD181" i="22" s="1"/>
  <c r="I181" i="31" s="1"/>
  <c r="X141" i="22"/>
  <c r="AA141" i="22" s="1"/>
  <c r="AD141" i="22" s="1"/>
  <c r="I141" i="31" s="1"/>
  <c r="X236" i="22"/>
  <c r="AA236" i="22" s="1"/>
  <c r="AD236" i="22" s="1"/>
  <c r="I236" i="31" s="1"/>
  <c r="N176" i="29"/>
  <c r="O176" i="29" s="1"/>
  <c r="P176" i="29" s="1"/>
  <c r="K177" i="31" s="1"/>
  <c r="N169" i="29"/>
  <c r="O169" i="29" s="1"/>
  <c r="P169" i="29" s="1"/>
  <c r="K170" i="31" s="1"/>
  <c r="X86" i="22"/>
  <c r="AA86" i="22" s="1"/>
  <c r="AD86" i="22" s="1"/>
  <c r="I86" i="31" s="1"/>
  <c r="X85" i="22"/>
  <c r="AA85" i="22" s="1"/>
  <c r="AD85" i="22" s="1"/>
  <c r="I85" i="31" s="1"/>
  <c r="AF144" i="21"/>
  <c r="X216" i="22"/>
  <c r="AA216" i="22" s="1"/>
  <c r="AD216" i="22" s="1"/>
  <c r="I216" i="31" s="1"/>
  <c r="X104" i="22"/>
  <c r="AA104" i="22" s="1"/>
  <c r="AD104" i="22" s="1"/>
  <c r="I104" i="31" s="1"/>
  <c r="X228" i="22"/>
  <c r="AA228" i="22" s="1"/>
  <c r="AD228" i="22" s="1"/>
  <c r="I228" i="31" s="1"/>
  <c r="X191" i="22"/>
  <c r="AA191" i="22" s="1"/>
  <c r="AD191" i="22" s="1"/>
  <c r="I191" i="31" s="1"/>
  <c r="X213" i="22"/>
  <c r="AA213" i="22" s="1"/>
  <c r="AD213" i="22" s="1"/>
  <c r="I213" i="31" s="1"/>
  <c r="AF36" i="21"/>
  <c r="AY63" i="21"/>
  <c r="G63" i="31" s="1"/>
  <c r="O63" i="31"/>
  <c r="P63" i="31" s="1"/>
  <c r="AF22" i="21"/>
  <c r="AY62" i="21"/>
  <c r="G62" i="31" s="1"/>
  <c r="O62" i="31"/>
  <c r="P62" i="31" s="1"/>
  <c r="X14" i="22"/>
  <c r="AA14" i="22" s="1"/>
  <c r="AD14" i="22" s="1"/>
  <c r="I14" i="31" s="1"/>
  <c r="AF24" i="21"/>
  <c r="AP138" i="21"/>
  <c r="AP98" i="21"/>
  <c r="AF23" i="21"/>
  <c r="AF143" i="21"/>
  <c r="X89" i="22"/>
  <c r="AA89" i="22" s="1"/>
  <c r="AD89" i="22" s="1"/>
  <c r="I89" i="31" s="1"/>
  <c r="N173" i="29"/>
  <c r="O173" i="29" s="1"/>
  <c r="P173" i="29" s="1"/>
  <c r="K174" i="31" s="1"/>
  <c r="W17" i="22"/>
  <c r="X8" i="22"/>
  <c r="AA8" i="22" s="1"/>
  <c r="AD8" i="22" s="1"/>
  <c r="I8" i="31" s="1"/>
  <c r="N8" i="29"/>
  <c r="O8" i="29" s="1"/>
  <c r="P8" i="29" s="1"/>
  <c r="K8" i="31" s="1"/>
  <c r="AP223" i="21"/>
  <c r="N53" i="29"/>
  <c r="O53" i="29" s="1"/>
  <c r="P53" i="29" s="1"/>
  <c r="K53" i="31" s="1"/>
  <c r="N27" i="29"/>
  <c r="O27" i="29" s="1"/>
  <c r="P27" i="29" s="1"/>
  <c r="K27" i="31" s="1"/>
  <c r="AA7" i="21"/>
  <c r="AP101" i="21"/>
  <c r="AP91" i="21"/>
  <c r="X99" i="22"/>
  <c r="AA99" i="22" s="1"/>
  <c r="AD99" i="22" s="1"/>
  <c r="I99" i="31" s="1"/>
  <c r="AF160" i="21"/>
  <c r="X219" i="22"/>
  <c r="AA219" i="22" s="1"/>
  <c r="AD219" i="22" s="1"/>
  <c r="I219" i="31" s="1"/>
  <c r="AF157" i="21"/>
  <c r="N162" i="29"/>
  <c r="O162" i="29" s="1"/>
  <c r="P162" i="29" s="1"/>
  <c r="K163" i="31" s="1"/>
  <c r="AA25" i="21"/>
  <c r="AK12" i="21"/>
  <c r="AA6" i="21"/>
  <c r="W9" i="22"/>
  <c r="Z9" i="22" s="1"/>
  <c r="AC9" i="22" s="1"/>
  <c r="H9" i="31" s="1"/>
  <c r="N3" i="29"/>
  <c r="O3" i="29" s="1"/>
  <c r="P3" i="29" s="1"/>
  <c r="K3" i="31" s="1"/>
  <c r="AK35" i="21"/>
  <c r="X12" i="22"/>
  <c r="AA12" i="22" s="1"/>
  <c r="AD12" i="22" s="1"/>
  <c r="I12" i="31" s="1"/>
  <c r="N6" i="29"/>
  <c r="O6" i="29" s="1"/>
  <c r="P6" i="29" s="1"/>
  <c r="K6" i="31" s="1"/>
  <c r="AA145" i="21"/>
  <c r="W4" i="22"/>
  <c r="AF30" i="21"/>
  <c r="X160" i="22"/>
  <c r="AA160" i="22" s="1"/>
  <c r="AD160" i="22" s="1"/>
  <c r="I160" i="31" s="1"/>
  <c r="X128" i="22"/>
  <c r="AA128" i="22" s="1"/>
  <c r="AD128" i="22" s="1"/>
  <c r="I128" i="31" s="1"/>
  <c r="X120" i="22"/>
  <c r="AA120" i="22" s="1"/>
  <c r="AD120" i="22" s="1"/>
  <c r="I120" i="31" s="1"/>
  <c r="AK14" i="21"/>
  <c r="AK10" i="21"/>
  <c r="X155" i="22"/>
  <c r="AA155" i="22" s="1"/>
  <c r="AD155" i="22" s="1"/>
  <c r="I155" i="31" s="1"/>
  <c r="AF25" i="21"/>
  <c r="AK6" i="21"/>
  <c r="W14" i="22"/>
  <c r="W8" i="22"/>
  <c r="Z8" i="22" s="1"/>
  <c r="AC8" i="22" s="1"/>
  <c r="H8" i="31" s="1"/>
  <c r="X4" i="22"/>
  <c r="AA4" i="22" s="1"/>
  <c r="AD4" i="22" s="1"/>
  <c r="I4" i="31" s="1"/>
  <c r="AF189" i="21"/>
  <c r="AF159" i="21"/>
  <c r="AF32" i="21"/>
  <c r="AK13" i="21"/>
  <c r="AK9" i="21"/>
  <c r="AF4" i="21"/>
  <c r="X10" i="22"/>
  <c r="AA10" i="22" s="1"/>
  <c r="AD10" i="22" s="1"/>
  <c r="I10" i="31" s="1"/>
  <c r="AP39" i="21"/>
  <c r="AK22" i="21"/>
  <c r="AA5" i="21"/>
  <c r="X24" i="22"/>
  <c r="AA24" i="22" s="1"/>
  <c r="AD24" i="22" s="1"/>
  <c r="I24" i="31" s="1"/>
  <c r="X20" i="22"/>
  <c r="AA20" i="22" s="1"/>
  <c r="AD20" i="22" s="1"/>
  <c r="I20" i="31" s="1"/>
  <c r="X16" i="22"/>
  <c r="AA16" i="22" s="1"/>
  <c r="AD16" i="22" s="1"/>
  <c r="I16" i="31" s="1"/>
  <c r="N20" i="29"/>
  <c r="O20" i="29" s="1"/>
  <c r="P20" i="29" s="1"/>
  <c r="K20" i="31" s="1"/>
  <c r="N14" i="29"/>
  <c r="O14" i="29" s="1"/>
  <c r="P14" i="29" s="1"/>
  <c r="K14" i="31" s="1"/>
  <c r="X123" i="22"/>
  <c r="AA123" i="22" s="1"/>
  <c r="AD123" i="22" s="1"/>
  <c r="I123" i="31" s="1"/>
  <c r="X115" i="22"/>
  <c r="AA115" i="22" s="1"/>
  <c r="AD115" i="22" s="1"/>
  <c r="I115" i="31" s="1"/>
  <c r="AF234" i="21"/>
  <c r="AF187" i="21"/>
  <c r="N150" i="29"/>
  <c r="O150" i="29" s="1"/>
  <c r="P150" i="29" s="1"/>
  <c r="K151" i="31" s="1"/>
  <c r="AA26" i="21"/>
  <c r="W12" i="22"/>
  <c r="Z12" i="22" s="1"/>
  <c r="AC12" i="22" s="1"/>
  <c r="H12" i="31" s="1"/>
  <c r="W11" i="22"/>
  <c r="Z11" i="22" s="1"/>
  <c r="AC11" i="22" s="1"/>
  <c r="H11" i="31" s="1"/>
  <c r="N18" i="29"/>
  <c r="O18" i="29" s="1"/>
  <c r="P18" i="29" s="1"/>
  <c r="K18" i="31" s="1"/>
  <c r="N12" i="29"/>
  <c r="O12" i="29" s="1"/>
  <c r="P12" i="29" s="1"/>
  <c r="K12" i="31" s="1"/>
  <c r="W25" i="22"/>
  <c r="N4" i="29"/>
  <c r="O4" i="29" s="1"/>
  <c r="P4" i="29" s="1"/>
  <c r="K4" i="31" s="1"/>
  <c r="AA85" i="21"/>
  <c r="X179" i="22"/>
  <c r="AA179" i="22" s="1"/>
  <c r="AD179" i="22" s="1"/>
  <c r="I179" i="31" s="1"/>
  <c r="AP31" i="21"/>
  <c r="AK11" i="21"/>
  <c r="AA4" i="21"/>
  <c r="AA144" i="21"/>
  <c r="AP117" i="21"/>
  <c r="X232" i="22"/>
  <c r="AA232" i="22" s="1"/>
  <c r="AD232" i="22" s="1"/>
  <c r="I232" i="31" s="1"/>
  <c r="X231" i="22"/>
  <c r="AA231" i="22" s="1"/>
  <c r="AD231" i="22" s="1"/>
  <c r="I231" i="31" s="1"/>
  <c r="W228" i="22"/>
  <c r="Y228" i="22" s="1"/>
  <c r="AB228" i="22" s="1"/>
  <c r="AE228" i="22" s="1"/>
  <c r="J228" i="31" s="1"/>
  <c r="X186" i="22"/>
  <c r="AA186" i="22" s="1"/>
  <c r="AD186" i="22" s="1"/>
  <c r="I186" i="31" s="1"/>
  <c r="X154" i="22"/>
  <c r="AA154" i="22" s="1"/>
  <c r="AD154" i="22" s="1"/>
  <c r="I154" i="31" s="1"/>
  <c r="N98" i="29"/>
  <c r="O98" i="29" s="1"/>
  <c r="P98" i="29" s="1"/>
  <c r="K98" i="31" s="1"/>
  <c r="AF35" i="21"/>
  <c r="N32" i="29"/>
  <c r="O32" i="29" s="1"/>
  <c r="P32" i="29" s="1"/>
  <c r="K32" i="31" s="1"/>
  <c r="AK23" i="21"/>
  <c r="AF5" i="21"/>
  <c r="X22" i="22"/>
  <c r="AA22" i="22" s="1"/>
  <c r="AD22" i="22" s="1"/>
  <c r="I22" i="31" s="1"/>
  <c r="X18" i="22"/>
  <c r="AA18" i="22" s="1"/>
  <c r="AD18" i="22" s="1"/>
  <c r="I18" i="31" s="1"/>
  <c r="X13" i="22"/>
  <c r="AA13" i="22" s="1"/>
  <c r="AD13" i="22" s="1"/>
  <c r="I13" i="31" s="1"/>
  <c r="X6" i="22"/>
  <c r="AA6" i="22" s="1"/>
  <c r="AD6" i="22" s="1"/>
  <c r="I6" i="31" s="1"/>
  <c r="N24" i="29"/>
  <c r="O24" i="29" s="1"/>
  <c r="P24" i="29" s="1"/>
  <c r="K24" i="31" s="1"/>
  <c r="N16" i="29"/>
  <c r="O16" i="29" s="1"/>
  <c r="P16" i="29" s="1"/>
  <c r="K16" i="31" s="1"/>
  <c r="N10" i="29"/>
  <c r="O10" i="29" s="1"/>
  <c r="P10" i="29" s="1"/>
  <c r="K10" i="31" s="1"/>
  <c r="AK4" i="21"/>
  <c r="AF3" i="21"/>
  <c r="AA3" i="21"/>
  <c r="N26" i="29"/>
  <c r="O26" i="29" s="1"/>
  <c r="P26" i="29" s="1"/>
  <c r="K26" i="31" s="1"/>
  <c r="N22" i="29"/>
  <c r="O22" i="29" s="1"/>
  <c r="P22" i="29" s="1"/>
  <c r="K22" i="31" s="1"/>
  <c r="AP26" i="21"/>
  <c r="AF26" i="21"/>
  <c r="AA22" i="21"/>
  <c r="AK21" i="21"/>
  <c r="X26" i="22"/>
  <c r="AA26" i="22" s="1"/>
  <c r="AD26" i="22" s="1"/>
  <c r="I26" i="31" s="1"/>
  <c r="W26" i="22"/>
  <c r="X27" i="22"/>
  <c r="AA27" i="22" s="1"/>
  <c r="AD27" i="22" s="1"/>
  <c r="I27" i="31" s="1"/>
  <c r="W27" i="22"/>
  <c r="Z27" i="22" s="1"/>
  <c r="AC27" i="22" s="1"/>
  <c r="H27" i="31" s="1"/>
  <c r="W23" i="22"/>
  <c r="Z23" i="22" s="1"/>
  <c r="AC23" i="22" s="1"/>
  <c r="H23" i="31" s="1"/>
  <c r="W21" i="22"/>
  <c r="Z21" i="22" s="1"/>
  <c r="AC21" i="22" s="1"/>
  <c r="H21" i="31" s="1"/>
  <c r="AK20" i="21"/>
  <c r="AK19" i="21"/>
  <c r="AK18" i="21"/>
  <c r="AK17" i="21"/>
  <c r="AK16" i="21"/>
  <c r="AK15" i="21"/>
  <c r="X19" i="22"/>
  <c r="AA19" i="22" s="1"/>
  <c r="AD19" i="22" s="1"/>
  <c r="I19" i="31" s="1"/>
  <c r="W15" i="22"/>
  <c r="Z15" i="22" s="1"/>
  <c r="AC15" i="22" s="1"/>
  <c r="H15" i="31" s="1"/>
  <c r="W20" i="22"/>
  <c r="W19" i="22"/>
  <c r="W18" i="22"/>
  <c r="N51" i="29"/>
  <c r="O51" i="29" s="1"/>
  <c r="P51" i="29" s="1"/>
  <c r="K51" i="31" s="1"/>
  <c r="N30" i="29"/>
  <c r="O30" i="29" s="1"/>
  <c r="P30" i="29" s="1"/>
  <c r="K30" i="31" s="1"/>
  <c r="N29" i="29"/>
  <c r="O29" i="29" s="1"/>
  <c r="P29" i="29" s="1"/>
  <c r="K29" i="31" s="1"/>
  <c r="AF236" i="21"/>
  <c r="AP166" i="21"/>
  <c r="AP118" i="21"/>
  <c r="AF117" i="21"/>
  <c r="N168" i="29"/>
  <c r="O168" i="29" s="1"/>
  <c r="P168" i="29" s="1"/>
  <c r="K169" i="31" s="1"/>
  <c r="X65" i="22"/>
  <c r="AA65" i="22" s="1"/>
  <c r="AD65" i="22" s="1"/>
  <c r="I65" i="31" s="1"/>
  <c r="X45" i="22"/>
  <c r="AA45" i="22" s="1"/>
  <c r="AD45" i="22" s="1"/>
  <c r="I45" i="31" s="1"/>
  <c r="AP35" i="21"/>
  <c r="AP32" i="21"/>
  <c r="AP30" i="21"/>
  <c r="AF29" i="21"/>
  <c r="AF28" i="21"/>
  <c r="X29" i="22"/>
  <c r="AA29" i="22" s="1"/>
  <c r="AD29" i="22" s="1"/>
  <c r="I29" i="31" s="1"/>
  <c r="W29" i="22"/>
  <c r="Z29" i="22" s="1"/>
  <c r="AC29" i="22" s="1"/>
  <c r="H29" i="31" s="1"/>
  <c r="AK3" i="21"/>
  <c r="AP125" i="21"/>
  <c r="AP102" i="21"/>
  <c r="X169" i="22"/>
  <c r="AA169" i="22" s="1"/>
  <c r="AD169" i="22" s="1"/>
  <c r="I169" i="31" s="1"/>
  <c r="AF203" i="21"/>
  <c r="AF192" i="21"/>
  <c r="AP185" i="21"/>
  <c r="AF184" i="21"/>
  <c r="AF176" i="21"/>
  <c r="AP173" i="21"/>
  <c r="AF172" i="21"/>
  <c r="AF164" i="21"/>
  <c r="AP155" i="21"/>
  <c r="AA153" i="21"/>
  <c r="AF151" i="21"/>
  <c r="AA151" i="21"/>
  <c r="AP148" i="21"/>
  <c r="AA78" i="21"/>
  <c r="AF71" i="21"/>
  <c r="X208" i="22"/>
  <c r="AA208" i="22" s="1"/>
  <c r="AD208" i="22" s="1"/>
  <c r="I208" i="31" s="1"/>
  <c r="X200" i="22"/>
  <c r="AA200" i="22" s="1"/>
  <c r="AD200" i="22" s="1"/>
  <c r="I200" i="31" s="1"/>
  <c r="X192" i="22"/>
  <c r="AA192" i="22" s="1"/>
  <c r="AD192" i="22" s="1"/>
  <c r="I192" i="31" s="1"/>
  <c r="X180" i="22"/>
  <c r="AA180" i="22" s="1"/>
  <c r="AD180" i="22" s="1"/>
  <c r="I180" i="31" s="1"/>
  <c r="X121" i="22"/>
  <c r="AA121" i="22" s="1"/>
  <c r="AD121" i="22" s="1"/>
  <c r="I121" i="31" s="1"/>
  <c r="X113" i="22"/>
  <c r="AA113" i="22" s="1"/>
  <c r="AD113" i="22" s="1"/>
  <c r="I113" i="31" s="1"/>
  <c r="X98" i="22"/>
  <c r="AA98" i="22" s="1"/>
  <c r="AD98" i="22" s="1"/>
  <c r="I98" i="31" s="1"/>
  <c r="W89" i="22"/>
  <c r="X83" i="22"/>
  <c r="AA83" i="22" s="1"/>
  <c r="AD83" i="22" s="1"/>
  <c r="I83" i="31" s="1"/>
  <c r="N170" i="29"/>
  <c r="O170" i="29" s="1"/>
  <c r="P170" i="29" s="1"/>
  <c r="K171" i="31" s="1"/>
  <c r="N46" i="29"/>
  <c r="O46" i="29" s="1"/>
  <c r="P46" i="29" s="1"/>
  <c r="K46" i="31" s="1"/>
  <c r="AK41" i="21"/>
  <c r="AF40" i="21"/>
  <c r="AF37" i="21"/>
  <c r="X40" i="22"/>
  <c r="AA40" i="22" s="1"/>
  <c r="AD40" i="22" s="1"/>
  <c r="I40" i="31" s="1"/>
  <c r="AP28" i="21"/>
  <c r="AA236" i="21"/>
  <c r="AA161" i="21"/>
  <c r="X177" i="22"/>
  <c r="AA177" i="22" s="1"/>
  <c r="AD177" i="22" s="1"/>
  <c r="I177" i="31" s="1"/>
  <c r="X161" i="22"/>
  <c r="AA161" i="22" s="1"/>
  <c r="AD161" i="22" s="1"/>
  <c r="I161" i="31" s="1"/>
  <c r="AF205" i="21"/>
  <c r="AA160" i="21"/>
  <c r="AP119" i="21"/>
  <c r="AP100" i="21"/>
  <c r="AP97" i="21"/>
  <c r="AP93" i="21"/>
  <c r="AA92" i="21"/>
  <c r="X143" i="22"/>
  <c r="AA143" i="22" s="1"/>
  <c r="AD143" i="22" s="1"/>
  <c r="I143" i="31" s="1"/>
  <c r="X140" i="22"/>
  <c r="AA140" i="22" s="1"/>
  <c r="AD140" i="22" s="1"/>
  <c r="I140" i="31" s="1"/>
  <c r="W51" i="22"/>
  <c r="Z51" i="22" s="1"/>
  <c r="AC51" i="22" s="1"/>
  <c r="H51" i="31" s="1"/>
  <c r="W34" i="22"/>
  <c r="AK5" i="21"/>
  <c r="W13" i="22"/>
  <c r="N5" i="29"/>
  <c r="O5" i="29" s="1"/>
  <c r="P5" i="29" s="1"/>
  <c r="K5" i="31" s="1"/>
  <c r="AF27" i="21"/>
  <c r="AA27" i="21"/>
  <c r="AP24" i="21"/>
  <c r="AK8" i="21"/>
  <c r="AK7" i="21"/>
  <c r="X23" i="22"/>
  <c r="AA23" i="22" s="1"/>
  <c r="AD23" i="22" s="1"/>
  <c r="I23" i="31" s="1"/>
  <c r="X15" i="22"/>
  <c r="AA15" i="22" s="1"/>
  <c r="AD15" i="22" s="1"/>
  <c r="I15" i="31" s="1"/>
  <c r="X11" i="22"/>
  <c r="AA11" i="22" s="1"/>
  <c r="AD11" i="22" s="1"/>
  <c r="I11" i="31" s="1"/>
  <c r="X7" i="22"/>
  <c r="AA7" i="22" s="1"/>
  <c r="AD7" i="22" s="1"/>
  <c r="I7" i="31" s="1"/>
  <c r="W7" i="22"/>
  <c r="Z7" i="22" s="1"/>
  <c r="AC7" i="22" s="1"/>
  <c r="H7" i="31" s="1"/>
  <c r="W6" i="22"/>
  <c r="X5" i="22"/>
  <c r="AA5" i="22" s="1"/>
  <c r="AD5" i="22" s="1"/>
  <c r="I5" i="31" s="1"/>
  <c r="W5" i="22"/>
  <c r="Z5" i="22" s="1"/>
  <c r="AC5" i="22" s="1"/>
  <c r="H5" i="31" s="1"/>
  <c r="X3" i="22"/>
  <c r="AA3" i="22" s="1"/>
  <c r="AD3" i="22" s="1"/>
  <c r="I3" i="31" s="1"/>
  <c r="W3" i="22"/>
  <c r="Z3" i="22" s="1"/>
  <c r="AC3" i="22" s="1"/>
  <c r="H3" i="31" s="1"/>
  <c r="N25" i="29"/>
  <c r="O25" i="29" s="1"/>
  <c r="P25" i="29" s="1"/>
  <c r="K25" i="31" s="1"/>
  <c r="N21" i="29"/>
  <c r="O21" i="29" s="1"/>
  <c r="P21" i="29" s="1"/>
  <c r="K21" i="31" s="1"/>
  <c r="N17" i="29"/>
  <c r="O17" i="29" s="1"/>
  <c r="P17" i="29" s="1"/>
  <c r="K17" i="31" s="1"/>
  <c r="N9" i="29"/>
  <c r="O9" i="29" s="1"/>
  <c r="P9" i="29" s="1"/>
  <c r="K9" i="31" s="1"/>
  <c r="X31" i="22"/>
  <c r="AA31" i="22" s="1"/>
  <c r="AD31" i="22" s="1"/>
  <c r="I31" i="31" s="1"/>
  <c r="W31" i="22"/>
  <c r="X30" i="22"/>
  <c r="AA30" i="22" s="1"/>
  <c r="AD30" i="22" s="1"/>
  <c r="I30" i="31" s="1"/>
  <c r="W30" i="22"/>
  <c r="Z30" i="22" s="1"/>
  <c r="AC30" i="22" s="1"/>
  <c r="H30" i="31" s="1"/>
  <c r="X28" i="22"/>
  <c r="AA28" i="22" s="1"/>
  <c r="AD28" i="22" s="1"/>
  <c r="I28" i="31" s="1"/>
  <c r="AP25" i="21"/>
  <c r="AA24" i="21"/>
  <c r="AP21" i="21"/>
  <c r="AF21" i="21"/>
  <c r="AF20" i="21"/>
  <c r="AP19" i="21"/>
  <c r="AF19" i="21"/>
  <c r="AF18" i="21"/>
  <c r="AP17" i="21"/>
  <c r="AF17" i="21"/>
  <c r="AF16" i="21"/>
  <c r="AP15" i="21"/>
  <c r="AF15" i="21"/>
  <c r="AF14" i="21"/>
  <c r="AP13" i="21"/>
  <c r="AR13" i="21" s="1"/>
  <c r="AF13" i="21"/>
  <c r="AF12" i="21"/>
  <c r="AP11" i="21"/>
  <c r="AF11" i="21"/>
  <c r="AF10" i="21"/>
  <c r="AP9" i="21"/>
  <c r="AF9" i="21"/>
  <c r="AP5" i="21"/>
  <c r="AP4" i="21"/>
  <c r="AP3" i="21"/>
  <c r="X25" i="22"/>
  <c r="AA25" i="22" s="1"/>
  <c r="AD25" i="22" s="1"/>
  <c r="I25" i="31" s="1"/>
  <c r="X21" i="22"/>
  <c r="AA21" i="22" s="1"/>
  <c r="AD21" i="22" s="1"/>
  <c r="I21" i="31" s="1"/>
  <c r="X17" i="22"/>
  <c r="AA17" i="22" s="1"/>
  <c r="AD17" i="22" s="1"/>
  <c r="I17" i="31" s="1"/>
  <c r="X9" i="22"/>
  <c r="AA9" i="22" s="1"/>
  <c r="AD9" i="22" s="1"/>
  <c r="I9" i="31" s="1"/>
  <c r="AA21" i="21"/>
  <c r="AA20" i="21"/>
  <c r="AA19" i="21"/>
  <c r="AA18" i="21"/>
  <c r="AA17" i="21"/>
  <c r="AA16" i="21"/>
  <c r="AQ16" i="21" s="1"/>
  <c r="AT16" i="21" s="1"/>
  <c r="AW16" i="21" s="1"/>
  <c r="E16" i="31" s="1"/>
  <c r="AA15" i="21"/>
  <c r="AA14" i="21"/>
  <c r="AA13" i="21"/>
  <c r="AA12" i="21"/>
  <c r="AA11" i="21"/>
  <c r="AA10" i="21"/>
  <c r="AA9" i="21"/>
  <c r="AF6" i="21"/>
  <c r="W24" i="22"/>
  <c r="Q24" i="29" s="1"/>
  <c r="R24" i="29" s="1"/>
  <c r="S24" i="29" s="1"/>
  <c r="L24" i="31" s="1"/>
  <c r="W22" i="22"/>
  <c r="W16" i="22"/>
  <c r="W10" i="22"/>
  <c r="AA8" i="21"/>
  <c r="AP7" i="21"/>
  <c r="AF7" i="21"/>
  <c r="AK123" i="21"/>
  <c r="AF114" i="21"/>
  <c r="AP110" i="21"/>
  <c r="AP109" i="21"/>
  <c r="AK92" i="21"/>
  <c r="AP90" i="21"/>
  <c r="X240" i="22"/>
  <c r="AA240" i="22" s="1"/>
  <c r="AD240" i="22" s="1"/>
  <c r="I240" i="31" s="1"/>
  <c r="X203" i="22"/>
  <c r="AA203" i="22" s="1"/>
  <c r="AD203" i="22" s="1"/>
  <c r="I203" i="31" s="1"/>
  <c r="X168" i="22"/>
  <c r="AA168" i="22" s="1"/>
  <c r="AD168" i="22" s="1"/>
  <c r="I168" i="31" s="1"/>
  <c r="X137" i="22"/>
  <c r="AA137" i="22" s="1"/>
  <c r="AD137" i="22" s="1"/>
  <c r="I137" i="31" s="1"/>
  <c r="X129" i="22"/>
  <c r="AA129" i="22" s="1"/>
  <c r="AD129" i="22" s="1"/>
  <c r="I129" i="31" s="1"/>
  <c r="X125" i="22"/>
  <c r="AA125" i="22" s="1"/>
  <c r="AD125" i="22" s="1"/>
  <c r="I125" i="31" s="1"/>
  <c r="W125" i="22"/>
  <c r="Z125" i="22" s="1"/>
  <c r="AC125" i="22" s="1"/>
  <c r="H125" i="31" s="1"/>
  <c r="X114" i="22"/>
  <c r="AA114" i="22" s="1"/>
  <c r="AD114" i="22" s="1"/>
  <c r="I114" i="31" s="1"/>
  <c r="X75" i="22"/>
  <c r="AA75" i="22" s="1"/>
  <c r="AD75" i="22" s="1"/>
  <c r="I75" i="31" s="1"/>
  <c r="X74" i="22"/>
  <c r="AA74" i="22" s="1"/>
  <c r="AD74" i="22" s="1"/>
  <c r="I74" i="31" s="1"/>
  <c r="N196" i="29"/>
  <c r="O196" i="29" s="1"/>
  <c r="P196" i="29" s="1"/>
  <c r="K197" i="31" s="1"/>
  <c r="N188" i="29"/>
  <c r="O188" i="29" s="1"/>
  <c r="P188" i="29" s="1"/>
  <c r="K189" i="31" s="1"/>
  <c r="N148" i="29"/>
  <c r="O148" i="29" s="1"/>
  <c r="P148" i="29" s="1"/>
  <c r="K149" i="31" s="1"/>
  <c r="N145" i="29"/>
  <c r="O145" i="29" s="1"/>
  <c r="P145" i="29" s="1"/>
  <c r="K145" i="31" s="1"/>
  <c r="N141" i="29"/>
  <c r="O141" i="29" s="1"/>
  <c r="P141" i="29" s="1"/>
  <c r="K141" i="31" s="1"/>
  <c r="N124" i="29"/>
  <c r="O124" i="29" s="1"/>
  <c r="P124" i="29" s="1"/>
  <c r="K124" i="31" s="1"/>
  <c r="N108" i="29"/>
  <c r="O108" i="29" s="1"/>
  <c r="P108" i="29" s="1"/>
  <c r="K108" i="31" s="1"/>
  <c r="AF64" i="21"/>
  <c r="AF59" i="21"/>
  <c r="AF56" i="21"/>
  <c r="AF55" i="21"/>
  <c r="AF52" i="21"/>
  <c r="AF51" i="21"/>
  <c r="AF44" i="21"/>
  <c r="X52" i="22"/>
  <c r="AA52" i="22" s="1"/>
  <c r="AD52" i="22" s="1"/>
  <c r="I52" i="31" s="1"/>
  <c r="X44" i="22"/>
  <c r="AA44" i="22" s="1"/>
  <c r="AD44" i="22" s="1"/>
  <c r="I44" i="31" s="1"/>
  <c r="AF41" i="21"/>
  <c r="X34" i="22"/>
  <c r="AA34" i="22" s="1"/>
  <c r="AD34" i="22" s="1"/>
  <c r="I34" i="31" s="1"/>
  <c r="N35" i="29"/>
  <c r="O35" i="29" s="1"/>
  <c r="P35" i="29" s="1"/>
  <c r="K35" i="31" s="1"/>
  <c r="AK31" i="21"/>
  <c r="AP29" i="21"/>
  <c r="AK24" i="21"/>
  <c r="AA220" i="21"/>
  <c r="AK214" i="21"/>
  <c r="AF183" i="21"/>
  <c r="AA205" i="21"/>
  <c r="AA204" i="21"/>
  <c r="AP191" i="21"/>
  <c r="AA190" i="21"/>
  <c r="AA188" i="21"/>
  <c r="AP187" i="21"/>
  <c r="AA186" i="21"/>
  <c r="AF148" i="21"/>
  <c r="AP146" i="21"/>
  <c r="AP140" i="21"/>
  <c r="AF139" i="21"/>
  <c r="AK127" i="21"/>
  <c r="AK112" i="21"/>
  <c r="AA107" i="21"/>
  <c r="AP84" i="21"/>
  <c r="X201" i="22"/>
  <c r="AA201" i="22" s="1"/>
  <c r="AD201" i="22" s="1"/>
  <c r="I201" i="31" s="1"/>
  <c r="X162" i="22"/>
  <c r="AA162" i="22" s="1"/>
  <c r="AD162" i="22" s="1"/>
  <c r="I162" i="31" s="1"/>
  <c r="X138" i="22"/>
  <c r="AA138" i="22" s="1"/>
  <c r="AD138" i="22" s="1"/>
  <c r="I138" i="31" s="1"/>
  <c r="X124" i="22"/>
  <c r="AA124" i="22" s="1"/>
  <c r="AD124" i="22" s="1"/>
  <c r="I124" i="31" s="1"/>
  <c r="X82" i="22"/>
  <c r="AA82" i="22" s="1"/>
  <c r="AD82" i="22" s="1"/>
  <c r="I82" i="31" s="1"/>
  <c r="N198" i="29"/>
  <c r="O198" i="29" s="1"/>
  <c r="P198" i="29" s="1"/>
  <c r="K199" i="31" s="1"/>
  <c r="N142" i="29"/>
  <c r="O142" i="29" s="1"/>
  <c r="P142" i="29" s="1"/>
  <c r="K142" i="31" s="1"/>
  <c r="N130" i="29"/>
  <c r="O130" i="29" s="1"/>
  <c r="P130" i="29" s="1"/>
  <c r="K130" i="31" s="1"/>
  <c r="N127" i="29"/>
  <c r="O127" i="29" s="1"/>
  <c r="P127" i="29" s="1"/>
  <c r="K127" i="31" s="1"/>
  <c r="N123" i="29"/>
  <c r="O123" i="29" s="1"/>
  <c r="P123" i="29" s="1"/>
  <c r="K123" i="31" s="1"/>
  <c r="N111" i="29"/>
  <c r="O111" i="29" s="1"/>
  <c r="P111" i="29" s="1"/>
  <c r="K111" i="31" s="1"/>
  <c r="N107" i="29"/>
  <c r="O107" i="29" s="1"/>
  <c r="P107" i="29" s="1"/>
  <c r="K107" i="31" s="1"/>
  <c r="N106" i="29"/>
  <c r="O106" i="29" s="1"/>
  <c r="P106" i="29" s="1"/>
  <c r="K106" i="31" s="1"/>
  <c r="N103" i="29"/>
  <c r="O103" i="29" s="1"/>
  <c r="P103" i="29" s="1"/>
  <c r="K103" i="31" s="1"/>
  <c r="N99" i="29"/>
  <c r="O99" i="29" s="1"/>
  <c r="P99" i="29" s="1"/>
  <c r="K99" i="31" s="1"/>
  <c r="N92" i="29"/>
  <c r="O92" i="29" s="1"/>
  <c r="P92" i="29" s="1"/>
  <c r="K92" i="31" s="1"/>
  <c r="N80" i="29"/>
  <c r="O80" i="29" s="1"/>
  <c r="P80" i="29" s="1"/>
  <c r="K80" i="31" s="1"/>
  <c r="AF66" i="21"/>
  <c r="AF65" i="21"/>
  <c r="AF58" i="21"/>
  <c r="AF57" i="21"/>
  <c r="AF54" i="21"/>
  <c r="AF53" i="21"/>
  <c r="AF46" i="21"/>
  <c r="AF45" i="21"/>
  <c r="N65" i="29"/>
  <c r="O65" i="29" s="1"/>
  <c r="P65" i="29" s="1"/>
  <c r="K65" i="31" s="1"/>
  <c r="N57" i="29"/>
  <c r="O57" i="29" s="1"/>
  <c r="P57" i="29" s="1"/>
  <c r="K57" i="31" s="1"/>
  <c r="N45" i="29"/>
  <c r="O45" i="29" s="1"/>
  <c r="P45" i="29" s="1"/>
  <c r="K45" i="31" s="1"/>
  <c r="AK37" i="21"/>
  <c r="AP34" i="21"/>
  <c r="AF34" i="21"/>
  <c r="X38" i="22"/>
  <c r="AA38" i="22" s="1"/>
  <c r="AD38" i="22" s="1"/>
  <c r="I38" i="31" s="1"/>
  <c r="N40" i="29"/>
  <c r="O40" i="29" s="1"/>
  <c r="P40" i="29" s="1"/>
  <c r="K40" i="31" s="1"/>
  <c r="N36" i="29"/>
  <c r="O36" i="29" s="1"/>
  <c r="P36" i="29" s="1"/>
  <c r="K36" i="31" s="1"/>
  <c r="AK26" i="21"/>
  <c r="AA217" i="21"/>
  <c r="AK210" i="21"/>
  <c r="AP180" i="21"/>
  <c r="AF179" i="21"/>
  <c r="AP176" i="21"/>
  <c r="AF163" i="21"/>
  <c r="AP238" i="21"/>
  <c r="AA237" i="21"/>
  <c r="AF223" i="21"/>
  <c r="AF215" i="21"/>
  <c r="AF214" i="21"/>
  <c r="AP208" i="21"/>
  <c r="AF199" i="21"/>
  <c r="AP194" i="21"/>
  <c r="AA169" i="21"/>
  <c r="AF168" i="21"/>
  <c r="AA165" i="21"/>
  <c r="W65" i="22"/>
  <c r="Z65" i="22" s="1"/>
  <c r="AC65" i="22" s="1"/>
  <c r="H65" i="31" s="1"/>
  <c r="W57" i="22"/>
  <c r="Z57" i="22" s="1"/>
  <c r="AC57" i="22" s="1"/>
  <c r="H57" i="31" s="1"/>
  <c r="AK39" i="21"/>
  <c r="AA39" i="21"/>
  <c r="W41" i="22"/>
  <c r="Z41" i="22" s="1"/>
  <c r="AC41" i="22" s="1"/>
  <c r="H41" i="31" s="1"/>
  <c r="AK25" i="21"/>
  <c r="AA23" i="21"/>
  <c r="W28" i="22"/>
  <c r="Z28" i="22" s="1"/>
  <c r="AC28" i="22" s="1"/>
  <c r="H28" i="31" s="1"/>
  <c r="N31" i="29"/>
  <c r="O31" i="29" s="1"/>
  <c r="P31" i="29" s="1"/>
  <c r="K31" i="31" s="1"/>
  <c r="AP23" i="21"/>
  <c r="AP22" i="21"/>
  <c r="AF31" i="21"/>
  <c r="AA31" i="21"/>
  <c r="AP27" i="21"/>
  <c r="AK27" i="21"/>
  <c r="X32" i="22"/>
  <c r="AA32" i="22" s="1"/>
  <c r="AD32" i="22" s="1"/>
  <c r="I32" i="31" s="1"/>
  <c r="W32" i="22"/>
  <c r="Z32" i="22" s="1"/>
  <c r="AC32" i="22" s="1"/>
  <c r="H32" i="31" s="1"/>
  <c r="AP20" i="21"/>
  <c r="AP18" i="21"/>
  <c r="AP16" i="21"/>
  <c r="AP14" i="21"/>
  <c r="AP12" i="21"/>
  <c r="AP10" i="21"/>
  <c r="AP8" i="21"/>
  <c r="AP6" i="21"/>
  <c r="N23" i="29"/>
  <c r="O23" i="29" s="1"/>
  <c r="P23" i="29" s="1"/>
  <c r="K23" i="31" s="1"/>
  <c r="N15" i="29"/>
  <c r="O15" i="29" s="1"/>
  <c r="P15" i="29" s="1"/>
  <c r="K15" i="31" s="1"/>
  <c r="N11" i="29"/>
  <c r="O11" i="29" s="1"/>
  <c r="P11" i="29" s="1"/>
  <c r="K11" i="31" s="1"/>
  <c r="N19" i="29"/>
  <c r="O19" i="29" s="1"/>
  <c r="P19" i="29" s="1"/>
  <c r="K19" i="31" s="1"/>
  <c r="N13" i="29"/>
  <c r="O13" i="29" s="1"/>
  <c r="P13" i="29" s="1"/>
  <c r="K13" i="31" s="1"/>
  <c r="N7" i="29"/>
  <c r="O7" i="29" s="1"/>
  <c r="P7" i="29" s="1"/>
  <c r="K7" i="31" s="1"/>
  <c r="AA221" i="21"/>
  <c r="AA184" i="21"/>
  <c r="AA164" i="21"/>
  <c r="AK150" i="21"/>
  <c r="AA128" i="21"/>
  <c r="AK116" i="21"/>
  <c r="AA112" i="21"/>
  <c r="AK108" i="21"/>
  <c r="AK76" i="21"/>
  <c r="W209" i="22"/>
  <c r="W201" i="22"/>
  <c r="Y201" i="22" s="1"/>
  <c r="AB201" i="22" s="1"/>
  <c r="AE201" i="22" s="1"/>
  <c r="J201" i="31" s="1"/>
  <c r="W121" i="22"/>
  <c r="Z121" i="22" s="1"/>
  <c r="AC121" i="22" s="1"/>
  <c r="H121" i="31" s="1"/>
  <c r="W53" i="22"/>
  <c r="Z53" i="22" s="1"/>
  <c r="AC53" i="22" s="1"/>
  <c r="H53" i="31" s="1"/>
  <c r="W52" i="22"/>
  <c r="W45" i="22"/>
  <c r="AK38" i="21"/>
  <c r="AK29" i="21"/>
  <c r="AA29" i="21"/>
  <c r="AK28" i="21"/>
  <c r="AA28" i="21"/>
  <c r="AP239" i="21"/>
  <c r="AF237" i="21"/>
  <c r="AP233" i="21"/>
  <c r="AA233" i="21"/>
  <c r="AK230" i="21"/>
  <c r="AK226" i="21"/>
  <c r="AF224" i="21"/>
  <c r="AA222" i="21"/>
  <c r="AF221" i="21"/>
  <c r="AP207" i="21"/>
  <c r="AF207" i="21"/>
  <c r="AF204" i="21"/>
  <c r="AP201" i="21"/>
  <c r="AF200" i="21"/>
  <c r="AA200" i="21"/>
  <c r="AP192" i="21"/>
  <c r="AF191" i="21"/>
  <c r="AP174" i="21"/>
  <c r="AP156" i="21"/>
  <c r="AF155" i="21"/>
  <c r="AF152" i="21"/>
  <c r="AP132" i="21"/>
  <c r="AA106" i="21"/>
  <c r="AP96" i="21"/>
  <c r="AA84" i="21"/>
  <c r="AP77" i="21"/>
  <c r="AF77" i="21"/>
  <c r="AP71" i="21"/>
  <c r="AK69" i="21"/>
  <c r="X233" i="22"/>
  <c r="AA233" i="22" s="1"/>
  <c r="AD233" i="22" s="1"/>
  <c r="I233" i="31" s="1"/>
  <c r="X225" i="22"/>
  <c r="AA225" i="22" s="1"/>
  <c r="AD225" i="22" s="1"/>
  <c r="I225" i="31" s="1"/>
  <c r="X218" i="22"/>
  <c r="AA218" i="22" s="1"/>
  <c r="AD218" i="22" s="1"/>
  <c r="I218" i="31" s="1"/>
  <c r="X211" i="22"/>
  <c r="AA211" i="22" s="1"/>
  <c r="AD211" i="22" s="1"/>
  <c r="I211" i="31" s="1"/>
  <c r="X193" i="22"/>
  <c r="AA193" i="22" s="1"/>
  <c r="AD193" i="22" s="1"/>
  <c r="I193" i="31" s="1"/>
  <c r="X170" i="22"/>
  <c r="AA170" i="22" s="1"/>
  <c r="AD170" i="22" s="1"/>
  <c r="I170" i="31" s="1"/>
  <c r="X163" i="22"/>
  <c r="AA163" i="22" s="1"/>
  <c r="AD163" i="22" s="1"/>
  <c r="I163" i="31" s="1"/>
  <c r="X156" i="22"/>
  <c r="AA156" i="22" s="1"/>
  <c r="AD156" i="22" s="1"/>
  <c r="I156" i="31" s="1"/>
  <c r="X130" i="22"/>
  <c r="AA130" i="22" s="1"/>
  <c r="AD130" i="22" s="1"/>
  <c r="I130" i="31" s="1"/>
  <c r="X106" i="22"/>
  <c r="AA106" i="22" s="1"/>
  <c r="AD106" i="22" s="1"/>
  <c r="I106" i="31" s="1"/>
  <c r="W103" i="22"/>
  <c r="Y103" i="22" s="1"/>
  <c r="AB103" i="22" s="1"/>
  <c r="AE103" i="22" s="1"/>
  <c r="J103" i="31" s="1"/>
  <c r="X84" i="22"/>
  <c r="AA84" i="22" s="1"/>
  <c r="AD84" i="22" s="1"/>
  <c r="I84" i="31" s="1"/>
  <c r="X70" i="22"/>
  <c r="AA70" i="22" s="1"/>
  <c r="AD70" i="22" s="1"/>
  <c r="I70" i="31" s="1"/>
  <c r="N189" i="29"/>
  <c r="O189" i="29" s="1"/>
  <c r="P189" i="29" s="1"/>
  <c r="K190" i="31" s="1"/>
  <c r="N158" i="29"/>
  <c r="O158" i="29" s="1"/>
  <c r="P158" i="29" s="1"/>
  <c r="K159" i="31" s="1"/>
  <c r="N155" i="29"/>
  <c r="O155" i="29" s="1"/>
  <c r="P155" i="29" s="1"/>
  <c r="K156" i="31" s="1"/>
  <c r="N151" i="29"/>
  <c r="O151" i="29" s="1"/>
  <c r="P151" i="29" s="1"/>
  <c r="K152" i="31" s="1"/>
  <c r="N140" i="29"/>
  <c r="O140" i="29" s="1"/>
  <c r="P140" i="29" s="1"/>
  <c r="K140" i="31" s="1"/>
  <c r="N136" i="29"/>
  <c r="O136" i="29" s="1"/>
  <c r="P136" i="29" s="1"/>
  <c r="K136" i="31" s="1"/>
  <c r="N104" i="29"/>
  <c r="O104" i="29" s="1"/>
  <c r="P104" i="29" s="1"/>
  <c r="K104" i="31" s="1"/>
  <c r="N90" i="29"/>
  <c r="O90" i="29" s="1"/>
  <c r="P90" i="29" s="1"/>
  <c r="K90" i="31" s="1"/>
  <c r="N86" i="29"/>
  <c r="O86" i="29" s="1"/>
  <c r="P86" i="29" s="1"/>
  <c r="K86" i="31" s="1"/>
  <c r="N82" i="29"/>
  <c r="O82" i="29" s="1"/>
  <c r="P82" i="29" s="1"/>
  <c r="K82" i="31" s="1"/>
  <c r="N78" i="29"/>
  <c r="O78" i="29" s="1"/>
  <c r="P78" i="29" s="1"/>
  <c r="K78" i="31" s="1"/>
  <c r="AK64" i="21"/>
  <c r="AA59" i="21"/>
  <c r="AK58" i="21"/>
  <c r="AA57" i="21"/>
  <c r="AK56" i="21"/>
  <c r="AA55" i="21"/>
  <c r="AK54" i="21"/>
  <c r="AA53" i="21"/>
  <c r="AK52" i="21"/>
  <c r="AA51" i="21"/>
  <c r="AK46" i="21"/>
  <c r="AA45" i="21"/>
  <c r="AK44" i="21"/>
  <c r="W59" i="22"/>
  <c r="Z59" i="22" s="1"/>
  <c r="AC59" i="22" s="1"/>
  <c r="H59" i="31" s="1"/>
  <c r="X58" i="22"/>
  <c r="AA58" i="22" s="1"/>
  <c r="AD58" i="22" s="1"/>
  <c r="I58" i="31" s="1"/>
  <c r="W58" i="22"/>
  <c r="X55" i="22"/>
  <c r="AA55" i="22" s="1"/>
  <c r="AD55" i="22" s="1"/>
  <c r="I55" i="31" s="1"/>
  <c r="W55" i="22"/>
  <c r="N55" i="29"/>
  <c r="O55" i="29" s="1"/>
  <c r="P55" i="29" s="1"/>
  <c r="K55" i="31" s="1"/>
  <c r="AP41" i="21"/>
  <c r="AP40" i="21"/>
  <c r="AK40" i="21"/>
  <c r="AF39" i="21"/>
  <c r="AP37" i="21"/>
  <c r="AK34" i="21"/>
  <c r="X41" i="22"/>
  <c r="AA41" i="22" s="1"/>
  <c r="AD41" i="22" s="1"/>
  <c r="I41" i="31" s="1"/>
  <c r="X36" i="22"/>
  <c r="AA36" i="22" s="1"/>
  <c r="AD36" i="22" s="1"/>
  <c r="I36" i="31" s="1"/>
  <c r="W36" i="22"/>
  <c r="N41" i="29"/>
  <c r="O41" i="29" s="1"/>
  <c r="P41" i="29" s="1"/>
  <c r="K41" i="31" s="1"/>
  <c r="AK32" i="21"/>
  <c r="AA32" i="21"/>
  <c r="AK30" i="21"/>
  <c r="AA30" i="21"/>
  <c r="AP241" i="21"/>
  <c r="AF240" i="21"/>
  <c r="AF230" i="21"/>
  <c r="AF220" i="21"/>
  <c r="AP217" i="21"/>
  <c r="AP196" i="21"/>
  <c r="AF196" i="21"/>
  <c r="AA196" i="21"/>
  <c r="AK194" i="21"/>
  <c r="AP190" i="21"/>
  <c r="AP179" i="21"/>
  <c r="AA177" i="21"/>
  <c r="AF175" i="21"/>
  <c r="AA175" i="21"/>
  <c r="AF171" i="21"/>
  <c r="AA171" i="21"/>
  <c r="AF170" i="21"/>
  <c r="AF167" i="21"/>
  <c r="AF136" i="21"/>
  <c r="AK134" i="21"/>
  <c r="AF132" i="21"/>
  <c r="AP130" i="21"/>
  <c r="AF129" i="21"/>
  <c r="AF126" i="21"/>
  <c r="AK124" i="21"/>
  <c r="AA124" i="21"/>
  <c r="AP122" i="21"/>
  <c r="AK120" i="21"/>
  <c r="AA119" i="21"/>
  <c r="AP116" i="21"/>
  <c r="AA116" i="21"/>
  <c r="AP113" i="21"/>
  <c r="AF113" i="21"/>
  <c r="AP106" i="21"/>
  <c r="AK90" i="21"/>
  <c r="X235" i="22"/>
  <c r="AA235" i="22" s="1"/>
  <c r="AD235" i="22" s="1"/>
  <c r="I235" i="31" s="1"/>
  <c r="X209" i="22"/>
  <c r="AA209" i="22" s="1"/>
  <c r="AD209" i="22" s="1"/>
  <c r="I209" i="31" s="1"/>
  <c r="X202" i="22"/>
  <c r="AA202" i="22" s="1"/>
  <c r="AD202" i="22" s="1"/>
  <c r="I202" i="31" s="1"/>
  <c r="X195" i="22"/>
  <c r="AA195" i="22" s="1"/>
  <c r="AD195" i="22" s="1"/>
  <c r="I195" i="31" s="1"/>
  <c r="X194" i="22"/>
  <c r="AA194" i="22" s="1"/>
  <c r="AD194" i="22" s="1"/>
  <c r="I194" i="31" s="1"/>
  <c r="X157" i="22"/>
  <c r="AA157" i="22" s="1"/>
  <c r="AD157" i="22" s="1"/>
  <c r="I157" i="31" s="1"/>
  <c r="X147" i="22"/>
  <c r="AA147" i="22" s="1"/>
  <c r="AD147" i="22" s="1"/>
  <c r="I147" i="31" s="1"/>
  <c r="X135" i="22"/>
  <c r="AA135" i="22" s="1"/>
  <c r="AD135" i="22" s="1"/>
  <c r="I135" i="31" s="1"/>
  <c r="X111" i="22"/>
  <c r="AA111" i="22" s="1"/>
  <c r="AD111" i="22" s="1"/>
  <c r="I111" i="31" s="1"/>
  <c r="X97" i="22"/>
  <c r="AA97" i="22" s="1"/>
  <c r="AD97" i="22" s="1"/>
  <c r="I97" i="31" s="1"/>
  <c r="X96" i="22"/>
  <c r="AA96" i="22" s="1"/>
  <c r="AD96" i="22" s="1"/>
  <c r="I96" i="31" s="1"/>
  <c r="N184" i="29"/>
  <c r="O184" i="29" s="1"/>
  <c r="P184" i="29" s="1"/>
  <c r="K185" i="31" s="1"/>
  <c r="N180" i="29"/>
  <c r="O180" i="29" s="1"/>
  <c r="P180" i="29" s="1"/>
  <c r="K181" i="31" s="1"/>
  <c r="N152" i="29"/>
  <c r="O152" i="29" s="1"/>
  <c r="P152" i="29" s="1"/>
  <c r="K153" i="31" s="1"/>
  <c r="N122" i="29"/>
  <c r="O122" i="29" s="1"/>
  <c r="P122" i="29" s="1"/>
  <c r="K122" i="31" s="1"/>
  <c r="N118" i="29"/>
  <c r="O118" i="29" s="1"/>
  <c r="P118" i="29" s="1"/>
  <c r="K118" i="31" s="1"/>
  <c r="N114" i="29"/>
  <c r="O114" i="29" s="1"/>
  <c r="P114" i="29" s="1"/>
  <c r="K114" i="31" s="1"/>
  <c r="N110" i="29"/>
  <c r="O110" i="29" s="1"/>
  <c r="P110" i="29" s="1"/>
  <c r="K110" i="31" s="1"/>
  <c r="N70" i="29"/>
  <c r="O70" i="29" s="1"/>
  <c r="P70" i="29" s="1"/>
  <c r="K70" i="31" s="1"/>
  <c r="AP66" i="21"/>
  <c r="AK66" i="21"/>
  <c r="AA66" i="21"/>
  <c r="AA64" i="21"/>
  <c r="AK59" i="21"/>
  <c r="AA58" i="21"/>
  <c r="AK57" i="21"/>
  <c r="AA56" i="21"/>
  <c r="AK55" i="21"/>
  <c r="AA54" i="21"/>
  <c r="AK53" i="21"/>
  <c r="AA52" i="21"/>
  <c r="AK51" i="21"/>
  <c r="AA46" i="21"/>
  <c r="AK45" i="21"/>
  <c r="AA44" i="21"/>
  <c r="X59" i="22"/>
  <c r="AA59" i="22" s="1"/>
  <c r="AD59" i="22" s="1"/>
  <c r="I59" i="31" s="1"/>
  <c r="X53" i="22"/>
  <c r="AA53" i="22" s="1"/>
  <c r="AD53" i="22" s="1"/>
  <c r="I53" i="31" s="1"/>
  <c r="X46" i="22"/>
  <c r="AA46" i="22" s="1"/>
  <c r="AD46" i="22" s="1"/>
  <c r="I46" i="31" s="1"/>
  <c r="N58" i="29"/>
  <c r="O58" i="29" s="1"/>
  <c r="P58" i="29" s="1"/>
  <c r="K58" i="31" s="1"/>
  <c r="N54" i="29"/>
  <c r="O54" i="29" s="1"/>
  <c r="P54" i="29" s="1"/>
  <c r="K54" i="31" s="1"/>
  <c r="AP38" i="21"/>
  <c r="AF38" i="21"/>
  <c r="AA34" i="21"/>
  <c r="X39" i="22"/>
  <c r="AA39" i="22" s="1"/>
  <c r="AD39" i="22" s="1"/>
  <c r="I39" i="31" s="1"/>
  <c r="W39" i="22"/>
  <c r="Z39" i="22" s="1"/>
  <c r="AC39" i="22" s="1"/>
  <c r="H39" i="31" s="1"/>
  <c r="N39" i="29"/>
  <c r="O39" i="29" s="1"/>
  <c r="P39" i="29" s="1"/>
  <c r="K39" i="31" s="1"/>
  <c r="X37" i="22"/>
  <c r="AA37" i="22" s="1"/>
  <c r="AD37" i="22" s="1"/>
  <c r="I37" i="31" s="1"/>
  <c r="W37" i="22"/>
  <c r="X35" i="22"/>
  <c r="AA35" i="22" s="1"/>
  <c r="AD35" i="22" s="1"/>
  <c r="I35" i="31" s="1"/>
  <c r="N38" i="29"/>
  <c r="O38" i="29" s="1"/>
  <c r="P38" i="29" s="1"/>
  <c r="K38" i="31" s="1"/>
  <c r="W35" i="22"/>
  <c r="N37" i="29"/>
  <c r="O37" i="29" s="1"/>
  <c r="P37" i="29" s="1"/>
  <c r="K37" i="31" s="1"/>
  <c r="N34" i="29"/>
  <c r="O34" i="29" s="1"/>
  <c r="P34" i="29" s="1"/>
  <c r="K34" i="31" s="1"/>
  <c r="N28" i="29"/>
  <c r="AF232" i="21"/>
  <c r="AP229" i="21"/>
  <c r="AA229" i="21"/>
  <c r="AP227" i="21"/>
  <c r="AF227" i="21"/>
  <c r="AA227" i="21"/>
  <c r="AP222" i="21"/>
  <c r="AA208" i="21"/>
  <c r="AA206" i="21"/>
  <c r="AA181" i="21"/>
  <c r="AP178" i="21"/>
  <c r="AK178" i="21"/>
  <c r="AP175" i="21"/>
  <c r="AA168" i="21"/>
  <c r="AP165" i="21"/>
  <c r="AA162" i="21"/>
  <c r="AA157" i="21"/>
  <c r="AP154" i="21"/>
  <c r="AP126" i="21"/>
  <c r="AP121" i="21"/>
  <c r="AK96" i="21"/>
  <c r="AF78" i="21"/>
  <c r="W225" i="22"/>
  <c r="Z225" i="22" s="1"/>
  <c r="AC225" i="22" s="1"/>
  <c r="H225" i="31" s="1"/>
  <c r="X224" i="22"/>
  <c r="AA224" i="22" s="1"/>
  <c r="AD224" i="22" s="1"/>
  <c r="I224" i="31" s="1"/>
  <c r="X217" i="22"/>
  <c r="AA217" i="22" s="1"/>
  <c r="AD217" i="22" s="1"/>
  <c r="I217" i="31" s="1"/>
  <c r="W217" i="22"/>
  <c r="Y217" i="22" s="1"/>
  <c r="AB217" i="22" s="1"/>
  <c r="AE217" i="22" s="1"/>
  <c r="J217" i="31" s="1"/>
  <c r="X146" i="22"/>
  <c r="AA146" i="22" s="1"/>
  <c r="AD146" i="22" s="1"/>
  <c r="I146" i="31" s="1"/>
  <c r="X105" i="22"/>
  <c r="AA105" i="22" s="1"/>
  <c r="AD105" i="22" s="1"/>
  <c r="I105" i="31" s="1"/>
  <c r="AA241" i="21"/>
  <c r="AA240" i="21"/>
  <c r="AF231" i="21"/>
  <c r="AA231" i="21"/>
  <c r="AA225" i="21"/>
  <c r="AP224" i="21"/>
  <c r="AF219" i="21"/>
  <c r="AF218" i="21"/>
  <c r="AF216" i="21"/>
  <c r="AA216" i="21"/>
  <c r="AP213" i="21"/>
  <c r="AA213" i="21"/>
  <c r="AP211" i="21"/>
  <c r="AF211" i="21"/>
  <c r="AA211" i="21"/>
  <c r="AF208" i="21"/>
  <c r="AP206" i="21"/>
  <c r="AA201" i="21"/>
  <c r="AF198" i="21"/>
  <c r="AK190" i="21"/>
  <c r="AF188" i="21"/>
  <c r="AP186" i="21"/>
  <c r="AA185" i="21"/>
  <c r="AP181" i="21"/>
  <c r="AK174" i="21"/>
  <c r="AA172" i="21"/>
  <c r="AP168" i="21"/>
  <c r="AP162" i="21"/>
  <c r="AF149" i="21"/>
  <c r="AP147" i="21"/>
  <c r="AA146" i="21"/>
  <c r="AA141" i="21"/>
  <c r="AF133" i="21"/>
  <c r="AP131" i="21"/>
  <c r="AA130" i="21"/>
  <c r="AK128" i="21"/>
  <c r="AA127" i="21"/>
  <c r="AP114" i="21"/>
  <c r="AF109" i="21"/>
  <c r="AP105" i="21"/>
  <c r="AF105" i="21"/>
  <c r="AF101" i="21"/>
  <c r="W239" i="22"/>
  <c r="W233" i="22"/>
  <c r="X227" i="22"/>
  <c r="AA227" i="22" s="1"/>
  <c r="AD227" i="22" s="1"/>
  <c r="I227" i="31" s="1"/>
  <c r="W159" i="22"/>
  <c r="Y159" i="22" s="1"/>
  <c r="AB159" i="22" s="1"/>
  <c r="AE159" i="22" s="1"/>
  <c r="J159" i="31" s="1"/>
  <c r="X153" i="22"/>
  <c r="AA153" i="22" s="1"/>
  <c r="AD153" i="22" s="1"/>
  <c r="I153" i="31" s="1"/>
  <c r="W127" i="22"/>
  <c r="Z127" i="22" s="1"/>
  <c r="AC127" i="22" s="1"/>
  <c r="H127" i="31" s="1"/>
  <c r="X116" i="22"/>
  <c r="AA116" i="22" s="1"/>
  <c r="AD116" i="22" s="1"/>
  <c r="I116" i="31" s="1"/>
  <c r="W111" i="22"/>
  <c r="Y111" i="22" s="1"/>
  <c r="AB111" i="22" s="1"/>
  <c r="AE111" i="22" s="1"/>
  <c r="J111" i="31" s="1"/>
  <c r="X107" i="22"/>
  <c r="AA107" i="22" s="1"/>
  <c r="AD107" i="22" s="1"/>
  <c r="I107" i="31" s="1"/>
  <c r="W71" i="22"/>
  <c r="W69" i="22"/>
  <c r="N194" i="29"/>
  <c r="O194" i="29" s="1"/>
  <c r="P194" i="29" s="1"/>
  <c r="K195" i="31" s="1"/>
  <c r="X64" i="22"/>
  <c r="AA64" i="22" s="1"/>
  <c r="AD64" i="22" s="1"/>
  <c r="I64" i="31" s="1"/>
  <c r="W64" i="22"/>
  <c r="Z64" i="22" s="1"/>
  <c r="AC64" i="22" s="1"/>
  <c r="H64" i="31" s="1"/>
  <c r="X54" i="22"/>
  <c r="AA54" i="22" s="1"/>
  <c r="AD54" i="22" s="1"/>
  <c r="I54" i="31" s="1"/>
  <c r="W54" i="22"/>
  <c r="AF235" i="21"/>
  <c r="AA232" i="21"/>
  <c r="AA238" i="21"/>
  <c r="AA224" i="21"/>
  <c r="AA215" i="21"/>
  <c r="AF202" i="21"/>
  <c r="AF193" i="21"/>
  <c r="AA193" i="21"/>
  <c r="AA179" i="21"/>
  <c r="AA149" i="21"/>
  <c r="AA133" i="21"/>
  <c r="AK103" i="21"/>
  <c r="AK70" i="21"/>
  <c r="W199" i="22"/>
  <c r="Z199" i="22" s="1"/>
  <c r="AC199" i="22" s="1"/>
  <c r="H199" i="31" s="1"/>
  <c r="W175" i="22"/>
  <c r="W169" i="22"/>
  <c r="W143" i="22"/>
  <c r="Y143" i="22" s="1"/>
  <c r="AB143" i="22" s="1"/>
  <c r="AE143" i="22" s="1"/>
  <c r="J143" i="31" s="1"/>
  <c r="X103" i="22"/>
  <c r="AA103" i="22" s="1"/>
  <c r="AD103" i="22" s="1"/>
  <c r="I103" i="31" s="1"/>
  <c r="W97" i="22"/>
  <c r="Y97" i="22" s="1"/>
  <c r="AB97" i="22" s="1"/>
  <c r="AE97" i="22" s="1"/>
  <c r="J97" i="31" s="1"/>
  <c r="W82" i="22"/>
  <c r="Z82" i="22" s="1"/>
  <c r="AC82" i="22" s="1"/>
  <c r="H82" i="31" s="1"/>
  <c r="X80" i="22"/>
  <c r="AA80" i="22" s="1"/>
  <c r="AD80" i="22" s="1"/>
  <c r="I80" i="31" s="1"/>
  <c r="X77" i="22"/>
  <c r="AA77" i="22" s="1"/>
  <c r="AD77" i="22" s="1"/>
  <c r="I77" i="31" s="1"/>
  <c r="N74" i="29"/>
  <c r="O74" i="29" s="1"/>
  <c r="P74" i="29" s="1"/>
  <c r="K74" i="31" s="1"/>
  <c r="AA37" i="21"/>
  <c r="AA35" i="21"/>
  <c r="AF141" i="21"/>
  <c r="AP139" i="21"/>
  <c r="AA137" i="21"/>
  <c r="AF135" i="21"/>
  <c r="AA135" i="21"/>
  <c r="AA126" i="21"/>
  <c r="AP124" i="21"/>
  <c r="AA118" i="21"/>
  <c r="AA108" i="21"/>
  <c r="AF106" i="21"/>
  <c r="AK98" i="21"/>
  <c r="AP94" i="21"/>
  <c r="AP89" i="21"/>
  <c r="AA86" i="21"/>
  <c r="AP83" i="21"/>
  <c r="AF83" i="21"/>
  <c r="AA83" i="21"/>
  <c r="AA82" i="21"/>
  <c r="AK80" i="21"/>
  <c r="AA80" i="21"/>
  <c r="AP78" i="21"/>
  <c r="AA76" i="21"/>
  <c r="AP74" i="21"/>
  <c r="AF74" i="21"/>
  <c r="AA74" i="21"/>
  <c r="W241" i="22"/>
  <c r="Z241" i="22" s="1"/>
  <c r="AC241" i="22" s="1"/>
  <c r="H241" i="31" s="1"/>
  <c r="X237" i="22"/>
  <c r="AA237" i="22" s="1"/>
  <c r="AD237" i="22" s="1"/>
  <c r="I237" i="31" s="1"/>
  <c r="W237" i="22"/>
  <c r="W227" i="22"/>
  <c r="Z227" i="22" s="1"/>
  <c r="AC227" i="22" s="1"/>
  <c r="H227" i="31" s="1"/>
  <c r="X226" i="22"/>
  <c r="AA226" i="22" s="1"/>
  <c r="AD226" i="22" s="1"/>
  <c r="I226" i="31" s="1"/>
  <c r="W223" i="22"/>
  <c r="Y223" i="22" s="1"/>
  <c r="AB223" i="22" s="1"/>
  <c r="AE223" i="22" s="1"/>
  <c r="J223" i="31" s="1"/>
  <c r="X199" i="22"/>
  <c r="AA199" i="22" s="1"/>
  <c r="AD199" i="22" s="1"/>
  <c r="I199" i="31" s="1"/>
  <c r="X189" i="22"/>
  <c r="AA189" i="22" s="1"/>
  <c r="AD189" i="22" s="1"/>
  <c r="I189" i="31" s="1"/>
  <c r="W189" i="22"/>
  <c r="Z189" i="22" s="1"/>
  <c r="AC189" i="22" s="1"/>
  <c r="H189" i="31" s="1"/>
  <c r="X187" i="22"/>
  <c r="AA187" i="22" s="1"/>
  <c r="AD187" i="22" s="1"/>
  <c r="I187" i="31" s="1"/>
  <c r="W183" i="22"/>
  <c r="Y183" i="22" s="1"/>
  <c r="AB183" i="22" s="1"/>
  <c r="AE183" i="22" s="1"/>
  <c r="J183" i="31" s="1"/>
  <c r="X176" i="22"/>
  <c r="AA176" i="22" s="1"/>
  <c r="AD176" i="22" s="1"/>
  <c r="I176" i="31" s="1"/>
  <c r="X159" i="22"/>
  <c r="AA159" i="22" s="1"/>
  <c r="AD159" i="22" s="1"/>
  <c r="I159" i="31" s="1"/>
  <c r="X144" i="22"/>
  <c r="AA144" i="22" s="1"/>
  <c r="AD144" i="22" s="1"/>
  <c r="I144" i="31" s="1"/>
  <c r="W137" i="22"/>
  <c r="Y137" i="22" s="1"/>
  <c r="AB137" i="22" s="1"/>
  <c r="AE137" i="22" s="1"/>
  <c r="J137" i="31" s="1"/>
  <c r="W135" i="22"/>
  <c r="Z135" i="22" s="1"/>
  <c r="AC135" i="22" s="1"/>
  <c r="H135" i="31" s="1"/>
  <c r="X131" i="22"/>
  <c r="AA131" i="22" s="1"/>
  <c r="AD131" i="22" s="1"/>
  <c r="I131" i="31" s="1"/>
  <c r="W119" i="22"/>
  <c r="Y119" i="22" s="1"/>
  <c r="AB119" i="22" s="1"/>
  <c r="AE119" i="22" s="1"/>
  <c r="J119" i="31" s="1"/>
  <c r="W95" i="22"/>
  <c r="Z95" i="22" s="1"/>
  <c r="AC95" i="22" s="1"/>
  <c r="H95" i="31" s="1"/>
  <c r="X91" i="22"/>
  <c r="AA91" i="22" s="1"/>
  <c r="AD91" i="22" s="1"/>
  <c r="I91" i="31" s="1"/>
  <c r="X90" i="22"/>
  <c r="AA90" i="22" s="1"/>
  <c r="AD90" i="22" s="1"/>
  <c r="I90" i="31" s="1"/>
  <c r="W84" i="22"/>
  <c r="Z84" i="22" s="1"/>
  <c r="AC84" i="22" s="1"/>
  <c r="H84" i="31" s="1"/>
  <c r="N192" i="29"/>
  <c r="O192" i="29" s="1"/>
  <c r="P192" i="29" s="1"/>
  <c r="K193" i="31" s="1"/>
  <c r="N185" i="29"/>
  <c r="O185" i="29" s="1"/>
  <c r="P185" i="29" s="1"/>
  <c r="K186" i="31" s="1"/>
  <c r="N181" i="29"/>
  <c r="O181" i="29" s="1"/>
  <c r="P181" i="29" s="1"/>
  <c r="K182" i="31" s="1"/>
  <c r="N177" i="29"/>
  <c r="O177" i="29" s="1"/>
  <c r="P177" i="29" s="1"/>
  <c r="K178" i="31" s="1"/>
  <c r="N174" i="29"/>
  <c r="O174" i="29" s="1"/>
  <c r="P174" i="29" s="1"/>
  <c r="K175" i="31" s="1"/>
  <c r="N163" i="29"/>
  <c r="O163" i="29" s="1"/>
  <c r="P163" i="29" s="1"/>
  <c r="K164" i="31" s="1"/>
  <c r="N159" i="29"/>
  <c r="O159" i="29" s="1"/>
  <c r="P159" i="29" s="1"/>
  <c r="K160" i="31" s="1"/>
  <c r="N156" i="29"/>
  <c r="O156" i="29" s="1"/>
  <c r="P156" i="29" s="1"/>
  <c r="K157" i="31" s="1"/>
  <c r="N146" i="29"/>
  <c r="O146" i="29" s="1"/>
  <c r="P146" i="29" s="1"/>
  <c r="K146" i="31" s="1"/>
  <c r="N134" i="29"/>
  <c r="O134" i="29" s="1"/>
  <c r="P134" i="29" s="1"/>
  <c r="K134" i="31" s="1"/>
  <c r="N131" i="29"/>
  <c r="O131" i="29" s="1"/>
  <c r="P131" i="29" s="1"/>
  <c r="K131" i="31" s="1"/>
  <c r="N116" i="29"/>
  <c r="O116" i="29" s="1"/>
  <c r="P116" i="29" s="1"/>
  <c r="K116" i="31" s="1"/>
  <c r="N102" i="29"/>
  <c r="O102" i="29" s="1"/>
  <c r="P102" i="29" s="1"/>
  <c r="K102" i="31" s="1"/>
  <c r="N95" i="29"/>
  <c r="O95" i="29" s="1"/>
  <c r="P95" i="29" s="1"/>
  <c r="K95" i="31" s="1"/>
  <c r="N85" i="29"/>
  <c r="O85" i="29" s="1"/>
  <c r="P85" i="29" s="1"/>
  <c r="K85" i="31" s="1"/>
  <c r="N77" i="29"/>
  <c r="O77" i="29" s="1"/>
  <c r="P77" i="29" s="1"/>
  <c r="K77" i="31" s="1"/>
  <c r="N71" i="29"/>
  <c r="O71" i="29" s="1"/>
  <c r="P71" i="29" s="1"/>
  <c r="K71" i="31" s="1"/>
  <c r="AP64" i="21"/>
  <c r="AP59" i="21"/>
  <c r="AP58" i="21"/>
  <c r="AP57" i="21"/>
  <c r="AP56" i="21"/>
  <c r="AP55" i="21"/>
  <c r="AP54" i="21"/>
  <c r="AP53" i="21"/>
  <c r="AP52" i="21"/>
  <c r="AP51" i="21"/>
  <c r="AP46" i="21"/>
  <c r="AP45" i="21"/>
  <c r="AP44" i="21"/>
  <c r="X66" i="22"/>
  <c r="AA66" i="22" s="1"/>
  <c r="AD66" i="22" s="1"/>
  <c r="I66" i="31" s="1"/>
  <c r="W66" i="22"/>
  <c r="X57" i="22"/>
  <c r="AA41" i="21"/>
  <c r="N52" i="29"/>
  <c r="O52" i="29" s="1"/>
  <c r="P52" i="29" s="1"/>
  <c r="K52" i="31" s="1"/>
  <c r="AA38" i="21"/>
  <c r="AP36" i="21"/>
  <c r="AK36" i="21"/>
  <c r="W38" i="22"/>
  <c r="AF239" i="21"/>
  <c r="AP228" i="21"/>
  <c r="AF228" i="21"/>
  <c r="AA228" i="21"/>
  <c r="AP226" i="21"/>
  <c r="AA226" i="21"/>
  <c r="AF225" i="21"/>
  <c r="AP212" i="21"/>
  <c r="AF212" i="21"/>
  <c r="AA212" i="21"/>
  <c r="AP210" i="21"/>
  <c r="AF209" i="21"/>
  <c r="AA209" i="21"/>
  <c r="AP197" i="21"/>
  <c r="AA197" i="21"/>
  <c r="AP195" i="21"/>
  <c r="AF195" i="21"/>
  <c r="AA195" i="21"/>
  <c r="AA192" i="21"/>
  <c r="AA189" i="21"/>
  <c r="AP188" i="21"/>
  <c r="AF182" i="21"/>
  <c r="AF180" i="21"/>
  <c r="AA180" i="21"/>
  <c r="AP177" i="21"/>
  <c r="AA176" i="21"/>
  <c r="AA173" i="21"/>
  <c r="AK170" i="21"/>
  <c r="AF169" i="21"/>
  <c r="AP167" i="21"/>
  <c r="AA166" i="21"/>
  <c r="AP161" i="21"/>
  <c r="AF158" i="21"/>
  <c r="AF156" i="21"/>
  <c r="AA156" i="21"/>
  <c r="AP153" i="21"/>
  <c r="AA152" i="21"/>
  <c r="AF150" i="21"/>
  <c r="AA148" i="21"/>
  <c r="AF147" i="21"/>
  <c r="AP145" i="21"/>
  <c r="AF142" i="21"/>
  <c r="AF140" i="21"/>
  <c r="AA140" i="21"/>
  <c r="AP137" i="21"/>
  <c r="AA136" i="21"/>
  <c r="AF134" i="21"/>
  <c r="AA132" i="21"/>
  <c r="AF131" i="21"/>
  <c r="AP129" i="21"/>
  <c r="AP128" i="21"/>
  <c r="AF125" i="21"/>
  <c r="AA123" i="21"/>
  <c r="AK122" i="21"/>
  <c r="AA120" i="21"/>
  <c r="AF118" i="21"/>
  <c r="AA114" i="21"/>
  <c r="AP112" i="21"/>
  <c r="AP107" i="21"/>
  <c r="AA104" i="21"/>
  <c r="AF102" i="21"/>
  <c r="AK100" i="21"/>
  <c r="AR100" i="21" s="1"/>
  <c r="AA100" i="21"/>
  <c r="AF98" i="21"/>
  <c r="AF97" i="21"/>
  <c r="AA93" i="21"/>
  <c r="AA90" i="21"/>
  <c r="AP86" i="21"/>
  <c r="AP79" i="21"/>
  <c r="AA79" i="21"/>
  <c r="AK75" i="21"/>
  <c r="AA70" i="21"/>
  <c r="X239" i="22"/>
  <c r="AA239" i="22" s="1"/>
  <c r="AD239" i="22" s="1"/>
  <c r="I239" i="31" s="1"/>
  <c r="X234" i="22"/>
  <c r="AA234" i="22" s="1"/>
  <c r="AD234" i="22" s="1"/>
  <c r="I234" i="31" s="1"/>
  <c r="W231" i="22"/>
  <c r="Z231" i="22" s="1"/>
  <c r="AC231" i="22" s="1"/>
  <c r="H231" i="31" s="1"/>
  <c r="X212" i="22"/>
  <c r="AA212" i="22" s="1"/>
  <c r="AD212" i="22" s="1"/>
  <c r="I212" i="31" s="1"/>
  <c r="W212" i="22"/>
  <c r="W211" i="22"/>
  <c r="Z211" i="22" s="1"/>
  <c r="AC211" i="22" s="1"/>
  <c r="H211" i="31" s="1"/>
  <c r="X210" i="22"/>
  <c r="AA210" i="22" s="1"/>
  <c r="AD210" i="22" s="1"/>
  <c r="I210" i="31" s="1"/>
  <c r="W207" i="22"/>
  <c r="Z207" i="22" s="1"/>
  <c r="AC207" i="22" s="1"/>
  <c r="H207" i="31" s="1"/>
  <c r="W191" i="22"/>
  <c r="Z191" i="22" s="1"/>
  <c r="AC191" i="22" s="1"/>
  <c r="H191" i="31" s="1"/>
  <c r="X188" i="22"/>
  <c r="AA188" i="22" s="1"/>
  <c r="AD188" i="22" s="1"/>
  <c r="I188" i="31" s="1"/>
  <c r="X185" i="22"/>
  <c r="AA185" i="22" s="1"/>
  <c r="AD185" i="22" s="1"/>
  <c r="I185" i="31" s="1"/>
  <c r="W185" i="22"/>
  <c r="Z185" i="22" s="1"/>
  <c r="AC185" i="22" s="1"/>
  <c r="H185" i="31" s="1"/>
  <c r="X184" i="22"/>
  <c r="AA184" i="22" s="1"/>
  <c r="AD184" i="22" s="1"/>
  <c r="I184" i="31" s="1"/>
  <c r="X178" i="22"/>
  <c r="AA178" i="22" s="1"/>
  <c r="AD178" i="22" s="1"/>
  <c r="I178" i="31" s="1"/>
  <c r="X171" i="22"/>
  <c r="AA171" i="22" s="1"/>
  <c r="AD171" i="22" s="1"/>
  <c r="I171" i="31" s="1"/>
  <c r="W167" i="22"/>
  <c r="Z167" i="22" s="1"/>
  <c r="AC167" i="22" s="1"/>
  <c r="H167" i="31" s="1"/>
  <c r="X165" i="22"/>
  <c r="AA165" i="22" s="1"/>
  <c r="AD165" i="22" s="1"/>
  <c r="I165" i="31" s="1"/>
  <c r="W165" i="22"/>
  <c r="Z165" i="22" s="1"/>
  <c r="AC165" i="22" s="1"/>
  <c r="H165" i="31" s="1"/>
  <c r="W153" i="22"/>
  <c r="Z153" i="22" s="1"/>
  <c r="AC153" i="22" s="1"/>
  <c r="H153" i="31" s="1"/>
  <c r="X152" i="22"/>
  <c r="AA152" i="22" s="1"/>
  <c r="AD152" i="22" s="1"/>
  <c r="I152" i="31" s="1"/>
  <c r="X151" i="22"/>
  <c r="AA151" i="22" s="1"/>
  <c r="AD151" i="22" s="1"/>
  <c r="I151" i="31" s="1"/>
  <c r="X145" i="22"/>
  <c r="AA145" i="22" s="1"/>
  <c r="AD145" i="22" s="1"/>
  <c r="I145" i="31" s="1"/>
  <c r="X139" i="22"/>
  <c r="AA139" i="22" s="1"/>
  <c r="AD139" i="22" s="1"/>
  <c r="I139" i="31" s="1"/>
  <c r="X127" i="22"/>
  <c r="AA127" i="22" s="1"/>
  <c r="AD127" i="22" s="1"/>
  <c r="I127" i="31" s="1"/>
  <c r="X122" i="22"/>
  <c r="AA122" i="22" s="1"/>
  <c r="AD122" i="22" s="1"/>
  <c r="I122" i="31" s="1"/>
  <c r="X117" i="22"/>
  <c r="AA117" i="22" s="1"/>
  <c r="AD117" i="22" s="1"/>
  <c r="I117" i="31" s="1"/>
  <c r="X112" i="22"/>
  <c r="AA112" i="22" s="1"/>
  <c r="AD112" i="22" s="1"/>
  <c r="I112" i="31" s="1"/>
  <c r="X109" i="22"/>
  <c r="AA109" i="22" s="1"/>
  <c r="AD109" i="22" s="1"/>
  <c r="I109" i="31" s="1"/>
  <c r="X101" i="22"/>
  <c r="AA101" i="22" s="1"/>
  <c r="AD101" i="22" s="1"/>
  <c r="I101" i="31" s="1"/>
  <c r="W101" i="22"/>
  <c r="Z101" i="22" s="1"/>
  <c r="AC101" i="22" s="1"/>
  <c r="H101" i="31" s="1"/>
  <c r="X95" i="22"/>
  <c r="AA95" i="22" s="1"/>
  <c r="AD95" i="22" s="1"/>
  <c r="I95" i="31" s="1"/>
  <c r="X76" i="22"/>
  <c r="AA76" i="22" s="1"/>
  <c r="AD76" i="22" s="1"/>
  <c r="I76" i="31" s="1"/>
  <c r="X69" i="22"/>
  <c r="AA69" i="22" s="1"/>
  <c r="AD69" i="22" s="1"/>
  <c r="I69" i="31" s="1"/>
  <c r="N241" i="29"/>
  <c r="O241" i="29" s="1"/>
  <c r="P241" i="29" s="1"/>
  <c r="K241" i="31" s="1"/>
  <c r="K238" i="31"/>
  <c r="N233" i="29"/>
  <c r="O233" i="29" s="1"/>
  <c r="P233" i="29" s="1"/>
  <c r="K234" i="31" s="1"/>
  <c r="N229" i="29"/>
  <c r="O229" i="29" s="1"/>
  <c r="P229" i="29" s="1"/>
  <c r="K230" i="31" s="1"/>
  <c r="N225" i="29"/>
  <c r="O225" i="29" s="1"/>
  <c r="P225" i="29" s="1"/>
  <c r="K226" i="31" s="1"/>
  <c r="N221" i="29"/>
  <c r="O221" i="29" s="1"/>
  <c r="P221" i="29" s="1"/>
  <c r="K222" i="31" s="1"/>
  <c r="N217" i="29"/>
  <c r="O217" i="29" s="1"/>
  <c r="P217" i="29" s="1"/>
  <c r="K218" i="31" s="1"/>
  <c r="N213" i="29"/>
  <c r="O213" i="29" s="1"/>
  <c r="P213" i="29" s="1"/>
  <c r="K214" i="31" s="1"/>
  <c r="N209" i="29"/>
  <c r="O209" i="29" s="1"/>
  <c r="P209" i="29" s="1"/>
  <c r="K210" i="31" s="1"/>
  <c r="N205" i="29"/>
  <c r="O205" i="29" s="1"/>
  <c r="P205" i="29" s="1"/>
  <c r="K206" i="31" s="1"/>
  <c r="N201" i="29"/>
  <c r="O201" i="29" s="1"/>
  <c r="P201" i="29" s="1"/>
  <c r="K202" i="31" s="1"/>
  <c r="N193" i="29"/>
  <c r="O193" i="29" s="1"/>
  <c r="P193" i="29" s="1"/>
  <c r="K194" i="31" s="1"/>
  <c r="N190" i="29"/>
  <c r="O190" i="29" s="1"/>
  <c r="P190" i="29" s="1"/>
  <c r="K191" i="31" s="1"/>
  <c r="N186" i="29"/>
  <c r="O186" i="29" s="1"/>
  <c r="P186" i="29" s="1"/>
  <c r="K187" i="31" s="1"/>
  <c r="N178" i="29"/>
  <c r="O178" i="29" s="1"/>
  <c r="P178" i="29" s="1"/>
  <c r="K179" i="31" s="1"/>
  <c r="N172" i="29"/>
  <c r="O172" i="29" s="1"/>
  <c r="P172" i="29" s="1"/>
  <c r="K173" i="31" s="1"/>
  <c r="N165" i="29"/>
  <c r="O165" i="29" s="1"/>
  <c r="P165" i="29" s="1"/>
  <c r="K166" i="31" s="1"/>
  <c r="N160" i="29"/>
  <c r="O160" i="29" s="1"/>
  <c r="P160" i="29" s="1"/>
  <c r="K161" i="31" s="1"/>
  <c r="N154" i="29"/>
  <c r="O154" i="29" s="1"/>
  <c r="P154" i="29" s="1"/>
  <c r="K155" i="31" s="1"/>
  <c r="N144" i="29"/>
  <c r="O144" i="29" s="1"/>
  <c r="P144" i="29" s="1"/>
  <c r="K144" i="31" s="1"/>
  <c r="N137" i="29"/>
  <c r="N133" i="29"/>
  <c r="O133" i="29" s="1"/>
  <c r="P133" i="29" s="1"/>
  <c r="K133" i="31" s="1"/>
  <c r="N132" i="29"/>
  <c r="O132" i="29" s="1"/>
  <c r="P132" i="29" s="1"/>
  <c r="K132" i="31" s="1"/>
  <c r="N126" i="29"/>
  <c r="O126" i="29" s="1"/>
  <c r="P126" i="29" s="1"/>
  <c r="K126" i="31" s="1"/>
  <c r="N119" i="29"/>
  <c r="N115" i="29"/>
  <c r="O115" i="29" s="1"/>
  <c r="P115" i="29" s="1"/>
  <c r="K115" i="31" s="1"/>
  <c r="N100" i="29"/>
  <c r="O100" i="29" s="1"/>
  <c r="P100" i="29" s="1"/>
  <c r="K100" i="31" s="1"/>
  <c r="N94" i="29"/>
  <c r="O94" i="29" s="1"/>
  <c r="P94" i="29" s="1"/>
  <c r="K94" i="31" s="1"/>
  <c r="N83" i="29"/>
  <c r="O83" i="29" s="1"/>
  <c r="P83" i="29" s="1"/>
  <c r="K83" i="31" s="1"/>
  <c r="N76" i="29"/>
  <c r="O76" i="29" s="1"/>
  <c r="P76" i="29" s="1"/>
  <c r="K76" i="31" s="1"/>
  <c r="AP65" i="21"/>
  <c r="AK65" i="21"/>
  <c r="W46" i="22"/>
  <c r="W44" i="22"/>
  <c r="N66" i="29"/>
  <c r="O66" i="29" s="1"/>
  <c r="P66" i="29" s="1"/>
  <c r="K66" i="31" s="1"/>
  <c r="N59" i="29"/>
  <c r="O59" i="29" s="1"/>
  <c r="P59" i="29" s="1"/>
  <c r="K59" i="31" s="1"/>
  <c r="N56" i="29"/>
  <c r="AA40" i="21"/>
  <c r="AA36" i="21"/>
  <c r="W40" i="22"/>
  <c r="AA65" i="21"/>
  <c r="X56" i="22"/>
  <c r="AA56" i="22" s="1"/>
  <c r="AD56" i="22" s="1"/>
  <c r="I56" i="31" s="1"/>
  <c r="W56" i="22"/>
  <c r="X51" i="22"/>
  <c r="AA51" i="22" s="1"/>
  <c r="AD51" i="22" s="1"/>
  <c r="I51" i="31" s="1"/>
  <c r="N64" i="29"/>
  <c r="O64" i="29" s="1"/>
  <c r="P64" i="29" s="1"/>
  <c r="K64" i="31" s="1"/>
  <c r="N44" i="29"/>
  <c r="O44" i="29" s="1"/>
  <c r="P44" i="29" s="1"/>
  <c r="K44" i="31" s="1"/>
  <c r="AF238" i="21"/>
  <c r="AF229" i="21"/>
  <c r="AF222" i="21"/>
  <c r="AF213" i="21"/>
  <c r="AA210" i="21"/>
  <c r="AF206" i="21"/>
  <c r="AA199" i="21"/>
  <c r="AK198" i="21"/>
  <c r="AF197" i="21"/>
  <c r="AA194" i="21"/>
  <c r="AF190" i="21"/>
  <c r="AQ190" i="21" s="1"/>
  <c r="AT190" i="21" s="1"/>
  <c r="AW190" i="21" s="1"/>
  <c r="E190" i="31" s="1"/>
  <c r="AA183" i="21"/>
  <c r="AK182" i="21"/>
  <c r="AF181" i="21"/>
  <c r="AA178" i="21"/>
  <c r="AA174" i="21"/>
  <c r="AA163" i="21"/>
  <c r="AA159" i="21"/>
  <c r="AK158" i="21"/>
  <c r="AA154" i="21"/>
  <c r="AA143" i="21"/>
  <c r="AK142" i="21"/>
  <c r="AA138" i="21"/>
  <c r="AA121" i="21"/>
  <c r="AK115" i="21"/>
  <c r="AK111" i="21"/>
  <c r="AF186" i="21"/>
  <c r="AF177" i="21"/>
  <c r="AF173" i="21"/>
  <c r="AP172" i="21"/>
  <c r="AP171" i="21"/>
  <c r="AP170" i="21"/>
  <c r="AA170" i="21"/>
  <c r="AF166" i="21"/>
  <c r="AF162" i="21"/>
  <c r="AP157" i="21"/>
  <c r="AA155" i="21"/>
  <c r="AK154" i="21"/>
  <c r="AF153" i="21"/>
  <c r="AP152" i="21"/>
  <c r="AP151" i="21"/>
  <c r="AP150" i="21"/>
  <c r="AA150" i="21"/>
  <c r="AF146" i="21"/>
  <c r="AP141" i="21"/>
  <c r="AA139" i="21"/>
  <c r="AK138" i="21"/>
  <c r="AF137" i="21"/>
  <c r="AP136" i="21"/>
  <c r="AP135" i="21"/>
  <c r="AP134" i="21"/>
  <c r="AA134" i="21"/>
  <c r="AF130" i="21"/>
  <c r="AF122" i="21"/>
  <c r="AA122" i="21"/>
  <c r="AF121" i="21"/>
  <c r="AK119" i="21"/>
  <c r="AK114" i="21"/>
  <c r="AA109" i="21"/>
  <c r="AK107" i="21"/>
  <c r="AK106" i="21"/>
  <c r="AA96" i="21"/>
  <c r="AK85" i="21"/>
  <c r="AP82" i="21"/>
  <c r="AP240" i="21"/>
  <c r="AK241" i="21"/>
  <c r="AA239" i="21"/>
  <c r="AP235" i="21"/>
  <c r="AP234" i="21"/>
  <c r="AP225" i="21"/>
  <c r="AA223" i="21"/>
  <c r="AK222" i="21"/>
  <c r="AP220" i="21"/>
  <c r="AP219" i="21"/>
  <c r="AP218" i="21"/>
  <c r="AA218" i="21"/>
  <c r="AP209" i="21"/>
  <c r="AA207" i="21"/>
  <c r="AK206" i="21"/>
  <c r="AP204" i="21"/>
  <c r="AP203" i="21"/>
  <c r="AP202" i="21"/>
  <c r="AA202" i="21"/>
  <c r="AP193" i="21"/>
  <c r="AA191" i="21"/>
  <c r="AF241" i="21"/>
  <c r="AK238" i="21"/>
  <c r="AP236" i="21"/>
  <c r="AA234" i="21"/>
  <c r="AP237" i="21"/>
  <c r="AA235" i="21"/>
  <c r="AK234" i="21"/>
  <c r="AF233" i="21"/>
  <c r="AP232" i="21"/>
  <c r="AP231" i="21"/>
  <c r="AP230" i="21"/>
  <c r="AA230" i="21"/>
  <c r="AF226" i="21"/>
  <c r="AP221" i="21"/>
  <c r="AA219" i="21"/>
  <c r="AK218" i="21"/>
  <c r="AF217" i="21"/>
  <c r="AP216" i="21"/>
  <c r="AP215" i="21"/>
  <c r="AP214" i="21"/>
  <c r="AA214" i="21"/>
  <c r="AF210" i="21"/>
  <c r="AP205" i="21"/>
  <c r="AA203" i="21"/>
  <c r="AK202" i="21"/>
  <c r="AF201" i="21"/>
  <c r="AP200" i="21"/>
  <c r="AP199" i="21"/>
  <c r="AP198" i="21"/>
  <c r="AA198" i="21"/>
  <c r="AF194" i="21"/>
  <c r="AP189" i="21"/>
  <c r="AA187" i="21"/>
  <c r="AK186" i="21"/>
  <c r="AF185" i="21"/>
  <c r="AP184" i="21"/>
  <c r="AP183" i="21"/>
  <c r="AP182" i="21"/>
  <c r="AA182" i="21"/>
  <c r="AF178" i="21"/>
  <c r="AF174" i="21"/>
  <c r="AP169" i="21"/>
  <c r="AA167" i="21"/>
  <c r="AK166" i="21"/>
  <c r="AF165" i="21"/>
  <c r="AQ165" i="21" s="1"/>
  <c r="AT165" i="21" s="1"/>
  <c r="AW165" i="21" s="1"/>
  <c r="E165" i="31" s="1"/>
  <c r="AP164" i="21"/>
  <c r="AP163" i="21"/>
  <c r="AK162" i="21"/>
  <c r="AF161" i="21"/>
  <c r="AP160" i="21"/>
  <c r="AP159" i="21"/>
  <c r="AP158" i="21"/>
  <c r="AA158" i="21"/>
  <c r="AF154" i="21"/>
  <c r="AP149" i="21"/>
  <c r="AA147" i="21"/>
  <c r="AK146" i="21"/>
  <c r="AF145" i="21"/>
  <c r="AP144" i="21"/>
  <c r="AP143" i="21"/>
  <c r="AP142" i="21"/>
  <c r="AA142" i="21"/>
  <c r="AF138" i="21"/>
  <c r="AP133" i="21"/>
  <c r="AA131" i="21"/>
  <c r="AK130" i="21"/>
  <c r="AA129" i="21"/>
  <c r="AP127" i="21"/>
  <c r="AA125" i="21"/>
  <c r="AP123" i="21"/>
  <c r="AP120" i="21"/>
  <c r="AA117" i="21"/>
  <c r="AQ117" i="21" s="1"/>
  <c r="AT117" i="21" s="1"/>
  <c r="AW117" i="21" s="1"/>
  <c r="E117" i="31" s="1"/>
  <c r="AP115" i="21"/>
  <c r="AA115" i="21"/>
  <c r="AA113" i="21"/>
  <c r="AP111" i="21"/>
  <c r="AA111" i="21"/>
  <c r="AF110" i="21"/>
  <c r="AA110" i="21"/>
  <c r="AK104" i="21"/>
  <c r="AP92" i="21"/>
  <c r="AP87" i="21"/>
  <c r="AP108" i="21"/>
  <c r="AP104" i="21"/>
  <c r="AA101" i="21"/>
  <c r="AP99" i="21"/>
  <c r="AA99" i="21"/>
  <c r="AA97" i="21"/>
  <c r="AP95" i="21"/>
  <c r="AA95" i="21"/>
  <c r="AF94" i="21"/>
  <c r="AA94" i="21"/>
  <c r="AF93" i="21"/>
  <c r="AK91" i="21"/>
  <c r="AK89" i="21"/>
  <c r="AK82" i="21"/>
  <c r="AP76" i="21"/>
  <c r="AP70" i="21"/>
  <c r="X229" i="22"/>
  <c r="AA229" i="22" s="1"/>
  <c r="AD229" i="22" s="1"/>
  <c r="I229" i="31" s="1"/>
  <c r="W229" i="22"/>
  <c r="X220" i="22"/>
  <c r="AA220" i="22" s="1"/>
  <c r="AD220" i="22" s="1"/>
  <c r="I220" i="31" s="1"/>
  <c r="X204" i="22"/>
  <c r="AA204" i="22" s="1"/>
  <c r="AD204" i="22" s="1"/>
  <c r="I204" i="31" s="1"/>
  <c r="X197" i="22"/>
  <c r="AA197" i="22" s="1"/>
  <c r="AD197" i="22" s="1"/>
  <c r="I197" i="31" s="1"/>
  <c r="W197" i="22"/>
  <c r="X175" i="22"/>
  <c r="AA175" i="22" s="1"/>
  <c r="AD175" i="22" s="1"/>
  <c r="I175" i="31" s="1"/>
  <c r="X173" i="22"/>
  <c r="AA173" i="22" s="1"/>
  <c r="AD173" i="22" s="1"/>
  <c r="I173" i="31" s="1"/>
  <c r="W173" i="22"/>
  <c r="Z173" i="22" s="1"/>
  <c r="AC173" i="22" s="1"/>
  <c r="H173" i="31" s="1"/>
  <c r="X167" i="22"/>
  <c r="AA167" i="22" s="1"/>
  <c r="AD167" i="22" s="1"/>
  <c r="I167" i="31" s="1"/>
  <c r="X164" i="22"/>
  <c r="AA164" i="22" s="1"/>
  <c r="AD164" i="22" s="1"/>
  <c r="I164" i="31" s="1"/>
  <c r="W164" i="22"/>
  <c r="Y164" i="22" s="1"/>
  <c r="AB164" i="22" s="1"/>
  <c r="AE164" i="22" s="1"/>
  <c r="J164" i="31" s="1"/>
  <c r="W163" i="22"/>
  <c r="Z163" i="22" s="1"/>
  <c r="AC163" i="22" s="1"/>
  <c r="H163" i="31" s="1"/>
  <c r="W161" i="22"/>
  <c r="X148" i="22"/>
  <c r="AA148" i="22" s="1"/>
  <c r="AD148" i="22" s="1"/>
  <c r="I148" i="31" s="1"/>
  <c r="W148" i="22"/>
  <c r="Y148" i="22" s="1"/>
  <c r="AB148" i="22" s="1"/>
  <c r="AE148" i="22" s="1"/>
  <c r="J148" i="31" s="1"/>
  <c r="W147" i="22"/>
  <c r="Z147" i="22" s="1"/>
  <c r="AC147" i="22" s="1"/>
  <c r="H147" i="31" s="1"/>
  <c r="W145" i="22"/>
  <c r="Z145" i="22" s="1"/>
  <c r="AC145" i="22" s="1"/>
  <c r="H145" i="31" s="1"/>
  <c r="X136" i="22"/>
  <c r="AA136" i="22" s="1"/>
  <c r="AD136" i="22" s="1"/>
  <c r="I136" i="31" s="1"/>
  <c r="X133" i="22"/>
  <c r="AA133" i="22" s="1"/>
  <c r="AD133" i="22" s="1"/>
  <c r="I133" i="31" s="1"/>
  <c r="W133" i="22"/>
  <c r="Y133" i="22" s="1"/>
  <c r="AB133" i="22" s="1"/>
  <c r="AE133" i="22" s="1"/>
  <c r="J133" i="31" s="1"/>
  <c r="W109" i="22"/>
  <c r="Z109" i="22" s="1"/>
  <c r="AC109" i="22" s="1"/>
  <c r="H109" i="31" s="1"/>
  <c r="W105" i="22"/>
  <c r="Y105" i="22" s="1"/>
  <c r="AB105" i="22" s="1"/>
  <c r="AE105" i="22" s="1"/>
  <c r="J105" i="31" s="1"/>
  <c r="X94" i="22"/>
  <c r="AA94" i="22" s="1"/>
  <c r="AD94" i="22" s="1"/>
  <c r="I94" i="31" s="1"/>
  <c r="W94" i="22"/>
  <c r="Z94" i="22" s="1"/>
  <c r="AC94" i="22" s="1"/>
  <c r="H94" i="31" s="1"/>
  <c r="X92" i="22"/>
  <c r="AA92" i="22" s="1"/>
  <c r="AD92" i="22" s="1"/>
  <c r="I92" i="31" s="1"/>
  <c r="W92" i="22"/>
  <c r="Y92" i="22" s="1"/>
  <c r="AB92" i="22" s="1"/>
  <c r="AE92" i="22" s="1"/>
  <c r="J92" i="31" s="1"/>
  <c r="W77" i="22"/>
  <c r="Z77" i="22" s="1"/>
  <c r="AC77" i="22" s="1"/>
  <c r="H77" i="31" s="1"/>
  <c r="W75" i="22"/>
  <c r="Z75" i="22" s="1"/>
  <c r="AC75" i="22" s="1"/>
  <c r="H75" i="31" s="1"/>
  <c r="X71" i="22"/>
  <c r="AA71" i="22" s="1"/>
  <c r="AD71" i="22" s="1"/>
  <c r="I71" i="31" s="1"/>
  <c r="K240" i="31"/>
  <c r="N235" i="29"/>
  <c r="O235" i="29" s="1"/>
  <c r="P235" i="29" s="1"/>
  <c r="K236" i="31" s="1"/>
  <c r="N231" i="29"/>
  <c r="O231" i="29" s="1"/>
  <c r="P231" i="29" s="1"/>
  <c r="K232" i="31" s="1"/>
  <c r="N227" i="29"/>
  <c r="O227" i="29" s="1"/>
  <c r="P227" i="29" s="1"/>
  <c r="K228" i="31" s="1"/>
  <c r="N223" i="29"/>
  <c r="O223" i="29" s="1"/>
  <c r="P223" i="29" s="1"/>
  <c r="K224" i="31" s="1"/>
  <c r="N219" i="29"/>
  <c r="O219" i="29" s="1"/>
  <c r="P219" i="29" s="1"/>
  <c r="K220" i="31" s="1"/>
  <c r="N215" i="29"/>
  <c r="O215" i="29" s="1"/>
  <c r="P215" i="29" s="1"/>
  <c r="K216" i="31" s="1"/>
  <c r="N211" i="29"/>
  <c r="O211" i="29" s="1"/>
  <c r="P211" i="29" s="1"/>
  <c r="K212" i="31" s="1"/>
  <c r="N207" i="29"/>
  <c r="O207" i="29" s="1"/>
  <c r="P207" i="29" s="1"/>
  <c r="K208" i="31" s="1"/>
  <c r="N203" i="29"/>
  <c r="O203" i="29" s="1"/>
  <c r="P203" i="29" s="1"/>
  <c r="K204" i="31" s="1"/>
  <c r="N199" i="29"/>
  <c r="O199" i="29" s="1"/>
  <c r="P199" i="29" s="1"/>
  <c r="K200" i="31" s="1"/>
  <c r="N164" i="29"/>
  <c r="O164" i="29" s="1"/>
  <c r="P164" i="29" s="1"/>
  <c r="K165" i="31" s="1"/>
  <c r="N112" i="29"/>
  <c r="O112" i="29" s="1"/>
  <c r="P112" i="29" s="1"/>
  <c r="K112" i="31" s="1"/>
  <c r="AA105" i="21"/>
  <c r="AP103" i="21"/>
  <c r="AA103" i="21"/>
  <c r="AA102" i="21"/>
  <c r="AK99" i="21"/>
  <c r="AA98" i="21"/>
  <c r="AK95" i="21"/>
  <c r="AP85" i="21"/>
  <c r="AP80" i="21"/>
  <c r="AA77" i="21"/>
  <c r="AP75" i="21"/>
  <c r="AA75" i="21"/>
  <c r="AA71" i="21"/>
  <c r="AP69" i="21"/>
  <c r="AA69" i="21"/>
  <c r="W235" i="22"/>
  <c r="Y235" i="22" s="1"/>
  <c r="AB235" i="22" s="1"/>
  <c r="AE235" i="22" s="1"/>
  <c r="J235" i="31" s="1"/>
  <c r="X223" i="22"/>
  <c r="AA223" i="22" s="1"/>
  <c r="AD223" i="22" s="1"/>
  <c r="I223" i="31" s="1"/>
  <c r="X221" i="22"/>
  <c r="AA221" i="22" s="1"/>
  <c r="AD221" i="22" s="1"/>
  <c r="I221" i="31" s="1"/>
  <c r="W221" i="22"/>
  <c r="Z221" i="22" s="1"/>
  <c r="AC221" i="22" s="1"/>
  <c r="H221" i="31" s="1"/>
  <c r="W219" i="22"/>
  <c r="X215" i="22"/>
  <c r="AA215" i="22" s="1"/>
  <c r="AD215" i="22" s="1"/>
  <c r="I215" i="31" s="1"/>
  <c r="W215" i="22"/>
  <c r="Z215" i="22" s="1"/>
  <c r="AC215" i="22" s="1"/>
  <c r="H215" i="31" s="1"/>
  <c r="X207" i="22"/>
  <c r="AA207" i="22" s="1"/>
  <c r="AD207" i="22" s="1"/>
  <c r="I207" i="31" s="1"/>
  <c r="X205" i="22"/>
  <c r="AA205" i="22" s="1"/>
  <c r="AD205" i="22" s="1"/>
  <c r="I205" i="31" s="1"/>
  <c r="W205" i="22"/>
  <c r="Z205" i="22" s="1"/>
  <c r="AC205" i="22" s="1"/>
  <c r="H205" i="31" s="1"/>
  <c r="W203" i="22"/>
  <c r="Z203" i="22" s="1"/>
  <c r="AC203" i="22" s="1"/>
  <c r="H203" i="31" s="1"/>
  <c r="W187" i="22"/>
  <c r="Z187" i="22" s="1"/>
  <c r="AC187" i="22" s="1"/>
  <c r="H187" i="31" s="1"/>
  <c r="X183" i="22"/>
  <c r="AA183" i="22" s="1"/>
  <c r="AD183" i="22" s="1"/>
  <c r="I183" i="31" s="1"/>
  <c r="W180" i="22"/>
  <c r="W179" i="22"/>
  <c r="Z179" i="22" s="1"/>
  <c r="AC179" i="22" s="1"/>
  <c r="H179" i="31" s="1"/>
  <c r="W177" i="22"/>
  <c r="Y177" i="22" s="1"/>
  <c r="AB177" i="22" s="1"/>
  <c r="AE177" i="22" s="1"/>
  <c r="J177" i="31" s="1"/>
  <c r="X149" i="22"/>
  <c r="AA149" i="22" s="1"/>
  <c r="AD149" i="22" s="1"/>
  <c r="I149" i="31" s="1"/>
  <c r="W149" i="22"/>
  <c r="Z149" i="22" s="1"/>
  <c r="AC149" i="22" s="1"/>
  <c r="H149" i="31" s="1"/>
  <c r="W123" i="22"/>
  <c r="Y123" i="22" s="1"/>
  <c r="AB123" i="22" s="1"/>
  <c r="AE123" i="22" s="1"/>
  <c r="J123" i="31" s="1"/>
  <c r="X119" i="22"/>
  <c r="AA119" i="22" s="1"/>
  <c r="AD119" i="22" s="1"/>
  <c r="I119" i="31" s="1"/>
  <c r="W116" i="22"/>
  <c r="W115" i="22"/>
  <c r="Z115" i="22" s="1"/>
  <c r="AC115" i="22" s="1"/>
  <c r="H115" i="31" s="1"/>
  <c r="W113" i="22"/>
  <c r="Z113" i="22" s="1"/>
  <c r="AC113" i="22" s="1"/>
  <c r="H113" i="31" s="1"/>
  <c r="X100" i="22"/>
  <c r="AA100" i="22" s="1"/>
  <c r="AD100" i="22" s="1"/>
  <c r="I100" i="31" s="1"/>
  <c r="W99" i="22"/>
  <c r="Z99" i="22" s="1"/>
  <c r="AC99" i="22" s="1"/>
  <c r="H99" i="31" s="1"/>
  <c r="X93" i="22"/>
  <c r="AA93" i="22" s="1"/>
  <c r="AD93" i="22" s="1"/>
  <c r="I93" i="31" s="1"/>
  <c r="W93" i="22"/>
  <c r="Z93" i="22" s="1"/>
  <c r="AC93" i="22" s="1"/>
  <c r="H93" i="31" s="1"/>
  <c r="W91" i="22"/>
  <c r="Z91" i="22" s="1"/>
  <c r="AC91" i="22" s="1"/>
  <c r="H91" i="31" s="1"/>
  <c r="X79" i="22"/>
  <c r="AA79" i="22" s="1"/>
  <c r="AD79" i="22" s="1"/>
  <c r="I79" i="31" s="1"/>
  <c r="W79" i="22"/>
  <c r="N87" i="29"/>
  <c r="O87" i="29" s="1"/>
  <c r="P87" i="29" s="1"/>
  <c r="K87" i="31" s="1"/>
  <c r="N166" i="29"/>
  <c r="O166" i="29" s="1"/>
  <c r="P166" i="29" s="1"/>
  <c r="K167" i="31" s="1"/>
  <c r="N138" i="29"/>
  <c r="O138" i="29" s="1"/>
  <c r="P138" i="29" s="1"/>
  <c r="K138" i="31" s="1"/>
  <c r="N128" i="29"/>
  <c r="O128" i="29" s="1"/>
  <c r="P128" i="29" s="1"/>
  <c r="K128" i="31" s="1"/>
  <c r="N96" i="29"/>
  <c r="O96" i="29" s="1"/>
  <c r="P96" i="29" s="1"/>
  <c r="K96" i="31" s="1"/>
  <c r="AA91" i="21"/>
  <c r="AA89" i="21"/>
  <c r="AF87" i="21"/>
  <c r="AA87" i="21"/>
  <c r="AF86" i="21"/>
  <c r="AK84" i="21"/>
  <c r="AF82" i="21"/>
  <c r="AK79" i="21"/>
  <c r="AK74" i="21"/>
  <c r="W213" i="22"/>
  <c r="Y213" i="22" s="1"/>
  <c r="AB213" i="22" s="1"/>
  <c r="AE213" i="22" s="1"/>
  <c r="J213" i="31" s="1"/>
  <c r="X196" i="22"/>
  <c r="AA196" i="22" s="1"/>
  <c r="AD196" i="22" s="1"/>
  <c r="I196" i="31" s="1"/>
  <c r="W196" i="22"/>
  <c r="Y196" i="22" s="1"/>
  <c r="AB196" i="22" s="1"/>
  <c r="AE196" i="22" s="1"/>
  <c r="J196" i="31" s="1"/>
  <c r="W195" i="22"/>
  <c r="Z195" i="22" s="1"/>
  <c r="AC195" i="22" s="1"/>
  <c r="H195" i="31" s="1"/>
  <c r="W193" i="22"/>
  <c r="X182" i="22"/>
  <c r="AA182" i="22" s="1"/>
  <c r="AD182" i="22" s="1"/>
  <c r="I182" i="31" s="1"/>
  <c r="W182" i="22"/>
  <c r="W181" i="22"/>
  <c r="X172" i="22"/>
  <c r="AA172" i="22" s="1"/>
  <c r="AD172" i="22" s="1"/>
  <c r="I172" i="31" s="1"/>
  <c r="W171" i="22"/>
  <c r="Z171" i="22" s="1"/>
  <c r="AC171" i="22" s="1"/>
  <c r="H171" i="31" s="1"/>
  <c r="W157" i="22"/>
  <c r="Z157" i="22" s="1"/>
  <c r="AC157" i="22" s="1"/>
  <c r="H157" i="31" s="1"/>
  <c r="W155" i="22"/>
  <c r="Z155" i="22" s="1"/>
  <c r="AC155" i="22" s="1"/>
  <c r="H155" i="31" s="1"/>
  <c r="W151" i="22"/>
  <c r="Y151" i="22" s="1"/>
  <c r="AB151" i="22" s="1"/>
  <c r="AE151" i="22" s="1"/>
  <c r="J151" i="31" s="1"/>
  <c r="W141" i="22"/>
  <c r="Z141" i="22" s="1"/>
  <c r="AC141" i="22" s="1"/>
  <c r="H141" i="31" s="1"/>
  <c r="W139" i="22"/>
  <c r="Z139" i="22" s="1"/>
  <c r="AC139" i="22" s="1"/>
  <c r="H139" i="31" s="1"/>
  <c r="X132" i="22"/>
  <c r="AA132" i="22" s="1"/>
  <c r="AD132" i="22" s="1"/>
  <c r="I132" i="31" s="1"/>
  <c r="W132" i="22"/>
  <c r="Z132" i="22" s="1"/>
  <c r="AC132" i="22" s="1"/>
  <c r="H132" i="31" s="1"/>
  <c r="W131" i="22"/>
  <c r="Z131" i="22" s="1"/>
  <c r="AC131" i="22" s="1"/>
  <c r="H131" i="31" s="1"/>
  <c r="W129" i="22"/>
  <c r="X118" i="22"/>
  <c r="AA118" i="22" s="1"/>
  <c r="AD118" i="22" s="1"/>
  <c r="I118" i="31" s="1"/>
  <c r="W118" i="22"/>
  <c r="Y118" i="22" s="1"/>
  <c r="AB118" i="22" s="1"/>
  <c r="AE118" i="22" s="1"/>
  <c r="J118" i="31" s="1"/>
  <c r="W117" i="22"/>
  <c r="X108" i="22"/>
  <c r="AA108" i="22" s="1"/>
  <c r="AD108" i="22" s="1"/>
  <c r="I108" i="31" s="1"/>
  <c r="W107" i="22"/>
  <c r="Z107" i="22" s="1"/>
  <c r="AC107" i="22" s="1"/>
  <c r="H107" i="31" s="1"/>
  <c r="W86" i="22"/>
  <c r="Z86" i="22" s="1"/>
  <c r="AC86" i="22" s="1"/>
  <c r="H86" i="31" s="1"/>
  <c r="X78" i="22"/>
  <c r="AA78" i="22" s="1"/>
  <c r="AD78" i="22" s="1"/>
  <c r="I78" i="31" s="1"/>
  <c r="W78" i="22"/>
  <c r="Z78" i="22" s="1"/>
  <c r="AC78" i="22" s="1"/>
  <c r="H78" i="31" s="1"/>
  <c r="N236" i="29"/>
  <c r="O236" i="29" s="1"/>
  <c r="P236" i="29" s="1"/>
  <c r="K237" i="31" s="1"/>
  <c r="N232" i="29"/>
  <c r="O232" i="29" s="1"/>
  <c r="P232" i="29" s="1"/>
  <c r="K233" i="31" s="1"/>
  <c r="N228" i="29"/>
  <c r="O228" i="29" s="1"/>
  <c r="P228" i="29" s="1"/>
  <c r="K229" i="31" s="1"/>
  <c r="N224" i="29"/>
  <c r="O224" i="29" s="1"/>
  <c r="P224" i="29" s="1"/>
  <c r="K225" i="31" s="1"/>
  <c r="N220" i="29"/>
  <c r="O220" i="29" s="1"/>
  <c r="P220" i="29" s="1"/>
  <c r="K221" i="31" s="1"/>
  <c r="N216" i="29"/>
  <c r="O216" i="29" s="1"/>
  <c r="P216" i="29" s="1"/>
  <c r="K217" i="31" s="1"/>
  <c r="N212" i="29"/>
  <c r="N208" i="29"/>
  <c r="O208" i="29" s="1"/>
  <c r="P208" i="29" s="1"/>
  <c r="K209" i="31" s="1"/>
  <c r="N204" i="29"/>
  <c r="O204" i="29" s="1"/>
  <c r="P204" i="29" s="1"/>
  <c r="K205" i="31" s="1"/>
  <c r="N200" i="29"/>
  <c r="O200" i="29" s="1"/>
  <c r="P200" i="29" s="1"/>
  <c r="K201" i="31" s="1"/>
  <c r="N197" i="29"/>
  <c r="O197" i="29" s="1"/>
  <c r="P197" i="29" s="1"/>
  <c r="K198" i="31" s="1"/>
  <c r="N195" i="29"/>
  <c r="O195" i="29" s="1"/>
  <c r="P195" i="29" s="1"/>
  <c r="K196" i="31" s="1"/>
  <c r="N182" i="29"/>
  <c r="O182" i="29" s="1"/>
  <c r="P182" i="29" s="1"/>
  <c r="K183" i="31" s="1"/>
  <c r="N120" i="29"/>
  <c r="O120" i="29" s="1"/>
  <c r="P120" i="29" s="1"/>
  <c r="K120" i="31" s="1"/>
  <c r="K239" i="31"/>
  <c r="N234" i="29"/>
  <c r="O234" i="29" s="1"/>
  <c r="P234" i="29" s="1"/>
  <c r="K235" i="31" s="1"/>
  <c r="N230" i="29"/>
  <c r="O230" i="29" s="1"/>
  <c r="P230" i="29" s="1"/>
  <c r="K231" i="31" s="1"/>
  <c r="N226" i="29"/>
  <c r="O226" i="29" s="1"/>
  <c r="P226" i="29" s="1"/>
  <c r="K227" i="31" s="1"/>
  <c r="N222" i="29"/>
  <c r="O222" i="29" s="1"/>
  <c r="P222" i="29" s="1"/>
  <c r="K223" i="31" s="1"/>
  <c r="N218" i="29"/>
  <c r="O218" i="29" s="1"/>
  <c r="P218" i="29" s="1"/>
  <c r="K219" i="31" s="1"/>
  <c r="N214" i="29"/>
  <c r="O214" i="29" s="1"/>
  <c r="P214" i="29" s="1"/>
  <c r="K215" i="31" s="1"/>
  <c r="N210" i="29"/>
  <c r="O210" i="29" s="1"/>
  <c r="P210" i="29" s="1"/>
  <c r="K211" i="31" s="1"/>
  <c r="N206" i="29"/>
  <c r="O206" i="29" s="1"/>
  <c r="P206" i="29" s="1"/>
  <c r="K207" i="31" s="1"/>
  <c r="N202" i="29"/>
  <c r="O202" i="29" s="1"/>
  <c r="P202" i="29" s="1"/>
  <c r="K203" i="31" s="1"/>
  <c r="N191" i="29"/>
  <c r="O191" i="29" s="1"/>
  <c r="P191" i="29" s="1"/>
  <c r="K192" i="31" s="1"/>
  <c r="N183" i="29"/>
  <c r="O183" i="29" s="1"/>
  <c r="P183" i="29" s="1"/>
  <c r="K184" i="31" s="1"/>
  <c r="N175" i="29"/>
  <c r="O175" i="29" s="1"/>
  <c r="P175" i="29" s="1"/>
  <c r="K176" i="31" s="1"/>
  <c r="N167" i="29"/>
  <c r="O167" i="29" s="1"/>
  <c r="P167" i="29" s="1"/>
  <c r="K168" i="31" s="1"/>
  <c r="N157" i="29"/>
  <c r="O157" i="29" s="1"/>
  <c r="P157" i="29" s="1"/>
  <c r="K158" i="31" s="1"/>
  <c r="N149" i="29"/>
  <c r="O149" i="29" s="1"/>
  <c r="P149" i="29" s="1"/>
  <c r="K150" i="31" s="1"/>
  <c r="N147" i="29"/>
  <c r="O147" i="29" s="1"/>
  <c r="P147" i="29" s="1"/>
  <c r="K148" i="31" s="1"/>
  <c r="N139" i="29"/>
  <c r="O139" i="29" s="1"/>
  <c r="P139" i="29" s="1"/>
  <c r="K139" i="31" s="1"/>
  <c r="N129" i="29"/>
  <c r="O129" i="29" s="1"/>
  <c r="P129" i="29" s="1"/>
  <c r="K129" i="31" s="1"/>
  <c r="N121" i="29"/>
  <c r="O121" i="29" s="1"/>
  <c r="P121" i="29" s="1"/>
  <c r="K121" i="31" s="1"/>
  <c r="N113" i="29"/>
  <c r="O113" i="29" s="1"/>
  <c r="P113" i="29" s="1"/>
  <c r="K113" i="31" s="1"/>
  <c r="N105" i="29"/>
  <c r="O105" i="29" s="1"/>
  <c r="P105" i="29" s="1"/>
  <c r="K105" i="31" s="1"/>
  <c r="N97" i="29"/>
  <c r="O97" i="29" s="1"/>
  <c r="P97" i="29" s="1"/>
  <c r="K97" i="31" s="1"/>
  <c r="N89" i="29"/>
  <c r="O89" i="29" s="1"/>
  <c r="P89" i="29" s="1"/>
  <c r="K89" i="31" s="1"/>
  <c r="N79" i="29"/>
  <c r="O79" i="29" s="1"/>
  <c r="P79" i="29" s="1"/>
  <c r="K79" i="31" s="1"/>
  <c r="N69" i="29"/>
  <c r="O69" i="29" s="1"/>
  <c r="P69" i="29" s="1"/>
  <c r="K69" i="31" s="1"/>
  <c r="N187" i="29"/>
  <c r="O187" i="29" s="1"/>
  <c r="P187" i="29" s="1"/>
  <c r="K188" i="31" s="1"/>
  <c r="N179" i="29"/>
  <c r="O179" i="29" s="1"/>
  <c r="P179" i="29" s="1"/>
  <c r="K180" i="31" s="1"/>
  <c r="N171" i="29"/>
  <c r="O171" i="29" s="1"/>
  <c r="P171" i="29" s="1"/>
  <c r="K172" i="31" s="1"/>
  <c r="N161" i="29"/>
  <c r="O161" i="29" s="1"/>
  <c r="P161" i="29" s="1"/>
  <c r="K162" i="31" s="1"/>
  <c r="N153" i="29"/>
  <c r="O153" i="29" s="1"/>
  <c r="P153" i="29" s="1"/>
  <c r="K154" i="31" s="1"/>
  <c r="N143" i="29"/>
  <c r="O143" i="29" s="1"/>
  <c r="P143" i="29" s="1"/>
  <c r="K143" i="31" s="1"/>
  <c r="N135" i="29"/>
  <c r="O135" i="29" s="1"/>
  <c r="P135" i="29" s="1"/>
  <c r="K135" i="31" s="1"/>
  <c r="N125" i="29"/>
  <c r="O125" i="29" s="1"/>
  <c r="P125" i="29" s="1"/>
  <c r="K125" i="31" s="1"/>
  <c r="N117" i="29"/>
  <c r="O117" i="29" s="1"/>
  <c r="P117" i="29" s="1"/>
  <c r="K117" i="31" s="1"/>
  <c r="N109" i="29"/>
  <c r="O109" i="29" s="1"/>
  <c r="P109" i="29" s="1"/>
  <c r="K109" i="31" s="1"/>
  <c r="N101" i="29"/>
  <c r="O101" i="29" s="1"/>
  <c r="P101" i="29" s="1"/>
  <c r="K101" i="31" s="1"/>
  <c r="N93" i="29"/>
  <c r="O93" i="29" s="1"/>
  <c r="P93" i="29" s="1"/>
  <c r="K93" i="31" s="1"/>
  <c r="N91" i="29"/>
  <c r="O91" i="29" s="1"/>
  <c r="P91" i="29" s="1"/>
  <c r="K91" i="31" s="1"/>
  <c r="N84" i="29"/>
  <c r="O84" i="29" s="1"/>
  <c r="P84" i="29" s="1"/>
  <c r="K84" i="31" s="1"/>
  <c r="N75" i="29"/>
  <c r="O75" i="29" s="1"/>
  <c r="P75" i="29" s="1"/>
  <c r="K75" i="31" s="1"/>
  <c r="Y65" i="22"/>
  <c r="AB65" i="22" s="1"/>
  <c r="AE65" i="22" s="1"/>
  <c r="J65" i="31" s="1"/>
  <c r="AK229" i="21"/>
  <c r="AK217" i="21"/>
  <c r="AK213" i="21"/>
  <c r="AK209" i="21"/>
  <c r="AK205" i="21"/>
  <c r="AK201" i="21"/>
  <c r="AK193" i="21"/>
  <c r="AK189" i="21"/>
  <c r="AK181" i="21"/>
  <c r="AK177" i="21"/>
  <c r="AK173" i="21"/>
  <c r="AK165" i="21"/>
  <c r="AK161" i="21"/>
  <c r="AK157" i="21"/>
  <c r="AR157" i="21" s="1"/>
  <c r="AK153" i="21"/>
  <c r="AK145" i="21"/>
  <c r="AK137" i="21"/>
  <c r="AK129" i="21"/>
  <c r="AK117" i="21"/>
  <c r="AK109" i="21"/>
  <c r="AK93" i="21"/>
  <c r="AK78" i="21"/>
  <c r="X230" i="22"/>
  <c r="AA230" i="22" s="1"/>
  <c r="AD230" i="22" s="1"/>
  <c r="I230" i="31" s="1"/>
  <c r="Z228" i="22"/>
  <c r="AC228" i="22" s="1"/>
  <c r="H228" i="31" s="1"/>
  <c r="W166" i="22"/>
  <c r="AK240" i="21"/>
  <c r="AK236" i="21"/>
  <c r="AK232" i="21"/>
  <c r="AK228" i="21"/>
  <c r="AK224" i="21"/>
  <c r="AK220" i="21"/>
  <c r="AK216" i="21"/>
  <c r="AK212" i="21"/>
  <c r="AK208" i="21"/>
  <c r="AK204" i="21"/>
  <c r="AK200" i="21"/>
  <c r="AK196" i="21"/>
  <c r="AK192" i="21"/>
  <c r="AK188" i="21"/>
  <c r="AK184" i="21"/>
  <c r="AK180" i="21"/>
  <c r="AK176" i="21"/>
  <c r="AK172" i="21"/>
  <c r="AK168" i="21"/>
  <c r="AK164" i="21"/>
  <c r="AK160" i="21"/>
  <c r="AK156" i="21"/>
  <c r="AK152" i="21"/>
  <c r="AK148" i="21"/>
  <c r="AK144" i="21"/>
  <c r="AK140" i="21"/>
  <c r="AK136" i="21"/>
  <c r="AK132" i="21"/>
  <c r="AK118" i="21"/>
  <c r="AK110" i="21"/>
  <c r="AK102" i="21"/>
  <c r="AK94" i="21"/>
  <c r="AK83" i="21"/>
  <c r="AK71" i="21"/>
  <c r="Y219" i="22"/>
  <c r="AB219" i="22" s="1"/>
  <c r="AE219" i="22" s="1"/>
  <c r="J219" i="31" s="1"/>
  <c r="X214" i="22"/>
  <c r="AA214" i="22" s="1"/>
  <c r="AD214" i="22" s="1"/>
  <c r="I214" i="31" s="1"/>
  <c r="W214" i="22"/>
  <c r="Z193" i="22"/>
  <c r="AC193" i="22" s="1"/>
  <c r="H193" i="31" s="1"/>
  <c r="X150" i="22"/>
  <c r="AA150" i="22" s="1"/>
  <c r="AD150" i="22" s="1"/>
  <c r="I150" i="31" s="1"/>
  <c r="W150" i="22"/>
  <c r="Y89" i="22"/>
  <c r="AB89" i="22" s="1"/>
  <c r="AE89" i="22" s="1"/>
  <c r="J89" i="31" s="1"/>
  <c r="Z89" i="22"/>
  <c r="AC89" i="22" s="1"/>
  <c r="H89" i="31" s="1"/>
  <c r="AK237" i="21"/>
  <c r="AK233" i="21"/>
  <c r="AK225" i="21"/>
  <c r="AK221" i="21"/>
  <c r="AK197" i="21"/>
  <c r="AK185" i="21"/>
  <c r="AK169" i="21"/>
  <c r="AK149" i="21"/>
  <c r="AK141" i="21"/>
  <c r="AK133" i="21"/>
  <c r="AK126" i="21"/>
  <c r="AK125" i="21"/>
  <c r="AK101" i="21"/>
  <c r="AR101" i="21" s="1"/>
  <c r="AK86" i="21"/>
  <c r="W230" i="22"/>
  <c r="X166" i="22"/>
  <c r="AA166" i="22" s="1"/>
  <c r="AD166" i="22" s="1"/>
  <c r="I166" i="31" s="1"/>
  <c r="AK239" i="21"/>
  <c r="AK235" i="21"/>
  <c r="AK231" i="21"/>
  <c r="AK227" i="21"/>
  <c r="AK223" i="21"/>
  <c r="AK219" i="21"/>
  <c r="AK215" i="21"/>
  <c r="AK211" i="21"/>
  <c r="AK207" i="21"/>
  <c r="AK203" i="21"/>
  <c r="AK199" i="21"/>
  <c r="AK195" i="21"/>
  <c r="AK191" i="21"/>
  <c r="AK187" i="21"/>
  <c r="AK183" i="21"/>
  <c r="AK179" i="21"/>
  <c r="AK175" i="21"/>
  <c r="AK171" i="21"/>
  <c r="AK167" i="21"/>
  <c r="AK163" i="21"/>
  <c r="AK159" i="21"/>
  <c r="AK155" i="21"/>
  <c r="AK151" i="21"/>
  <c r="AK147" i="21"/>
  <c r="AK143" i="21"/>
  <c r="AK139" i="21"/>
  <c r="AR139" i="21" s="1"/>
  <c r="AK135" i="21"/>
  <c r="AK131" i="21"/>
  <c r="AK121" i="21"/>
  <c r="AK113" i="21"/>
  <c r="AR113" i="21" s="1"/>
  <c r="AK105" i="21"/>
  <c r="AK97" i="21"/>
  <c r="AK87" i="21"/>
  <c r="AK77" i="21"/>
  <c r="Z213" i="22"/>
  <c r="AC213" i="22" s="1"/>
  <c r="H213" i="31" s="1"/>
  <c r="X198" i="22"/>
  <c r="AA198" i="22" s="1"/>
  <c r="AD198" i="22" s="1"/>
  <c r="I198" i="31" s="1"/>
  <c r="W198" i="22"/>
  <c r="Y153" i="22"/>
  <c r="AB153" i="22" s="1"/>
  <c r="AE153" i="22" s="1"/>
  <c r="J153" i="31" s="1"/>
  <c r="X134" i="22"/>
  <c r="AA134" i="22" s="1"/>
  <c r="AD134" i="22" s="1"/>
  <c r="I134" i="31" s="1"/>
  <c r="W134" i="22"/>
  <c r="Y132" i="22"/>
  <c r="AB132" i="22" s="1"/>
  <c r="AE132" i="22" s="1"/>
  <c r="J132" i="31" s="1"/>
  <c r="Y175" i="22"/>
  <c r="AB175" i="22" s="1"/>
  <c r="AE175" i="22" s="1"/>
  <c r="J175" i="31" s="1"/>
  <c r="Z175" i="22"/>
  <c r="AC175" i="22" s="1"/>
  <c r="H175" i="31" s="1"/>
  <c r="X238" i="22"/>
  <c r="AA238" i="22" s="1"/>
  <c r="AD238" i="22" s="1"/>
  <c r="I238" i="31" s="1"/>
  <c r="W238" i="22"/>
  <c r="W236" i="22"/>
  <c r="X222" i="22"/>
  <c r="AA222" i="22" s="1"/>
  <c r="AD222" i="22" s="1"/>
  <c r="I222" i="31" s="1"/>
  <c r="W222" i="22"/>
  <c r="W220" i="22"/>
  <c r="X206" i="22"/>
  <c r="AA206" i="22" s="1"/>
  <c r="AD206" i="22" s="1"/>
  <c r="I206" i="31" s="1"/>
  <c r="W206" i="22"/>
  <c r="W204" i="22"/>
  <c r="X190" i="22"/>
  <c r="AA190" i="22" s="1"/>
  <c r="AD190" i="22" s="1"/>
  <c r="I190" i="31" s="1"/>
  <c r="W190" i="22"/>
  <c r="W188" i="22"/>
  <c r="X174" i="22"/>
  <c r="AA174" i="22" s="1"/>
  <c r="AD174" i="22" s="1"/>
  <c r="I174" i="31" s="1"/>
  <c r="W174" i="22"/>
  <c r="W172" i="22"/>
  <c r="X158" i="22"/>
  <c r="AA158" i="22" s="1"/>
  <c r="AD158" i="22" s="1"/>
  <c r="I158" i="31" s="1"/>
  <c r="W158" i="22"/>
  <c r="W156" i="22"/>
  <c r="X142" i="22"/>
  <c r="AA142" i="22" s="1"/>
  <c r="AD142" i="22" s="1"/>
  <c r="I142" i="31" s="1"/>
  <c r="W142" i="22"/>
  <c r="W140" i="22"/>
  <c r="X126" i="22"/>
  <c r="AA126" i="22" s="1"/>
  <c r="AD126" i="22" s="1"/>
  <c r="I126" i="31" s="1"/>
  <c r="W126" i="22"/>
  <c r="W124" i="22"/>
  <c r="X110" i="22"/>
  <c r="AA110" i="22" s="1"/>
  <c r="AD110" i="22" s="1"/>
  <c r="I110" i="31" s="1"/>
  <c r="W110" i="22"/>
  <c r="W108" i="22"/>
  <c r="W76" i="22"/>
  <c r="X102" i="22"/>
  <c r="AA102" i="22" s="1"/>
  <c r="AD102" i="22" s="1"/>
  <c r="I102" i="31" s="1"/>
  <c r="W102" i="22"/>
  <c r="W100" i="22"/>
  <c r="X87" i="22"/>
  <c r="AA87" i="22" s="1"/>
  <c r="AD87" i="22" s="1"/>
  <c r="I87" i="31" s="1"/>
  <c r="W87" i="22"/>
  <c r="W85" i="22"/>
  <c r="AF128" i="21"/>
  <c r="AF124" i="21"/>
  <c r="AF120" i="21"/>
  <c r="AF116" i="21"/>
  <c r="AF112" i="21"/>
  <c r="AF108" i="21"/>
  <c r="AF104" i="21"/>
  <c r="AF100" i="21"/>
  <c r="AF96" i="21"/>
  <c r="AF92" i="21"/>
  <c r="AF90" i="21"/>
  <c r="AF85" i="21"/>
  <c r="AF80" i="21"/>
  <c r="AF76" i="21"/>
  <c r="AF70" i="21"/>
  <c r="X241" i="22"/>
  <c r="AA241" i="22" s="1"/>
  <c r="AD241" i="22" s="1"/>
  <c r="I241" i="31" s="1"/>
  <c r="W240" i="22"/>
  <c r="W232" i="22"/>
  <c r="W224" i="22"/>
  <c r="W216" i="22"/>
  <c r="W208" i="22"/>
  <c r="W200" i="22"/>
  <c r="W192" i="22"/>
  <c r="W184" i="22"/>
  <c r="W176" i="22"/>
  <c r="W168" i="22"/>
  <c r="W160" i="22"/>
  <c r="W152" i="22"/>
  <c r="W144" i="22"/>
  <c r="W136" i="22"/>
  <c r="W128" i="22"/>
  <c r="W120" i="22"/>
  <c r="W112" i="22"/>
  <c r="W104" i="22"/>
  <c r="W96" i="22"/>
  <c r="W90" i="22"/>
  <c r="W80" i="22"/>
  <c r="W70" i="22"/>
  <c r="AF127" i="21"/>
  <c r="AF123" i="21"/>
  <c r="AF119" i="21"/>
  <c r="AF115" i="21"/>
  <c r="AF111" i="21"/>
  <c r="AF107" i="21"/>
  <c r="AF103" i="21"/>
  <c r="AF99" i="21"/>
  <c r="AF95" i="21"/>
  <c r="AF91" i="21"/>
  <c r="AF89" i="21"/>
  <c r="AF84" i="21"/>
  <c r="AF79" i="21"/>
  <c r="AF75" i="21"/>
  <c r="AF69" i="21"/>
  <c r="W234" i="22"/>
  <c r="W226" i="22"/>
  <c r="W218" i="22"/>
  <c r="W210" i="22"/>
  <c r="W202" i="22"/>
  <c r="W194" i="22"/>
  <c r="W186" i="22"/>
  <c r="W178" i="22"/>
  <c r="W170" i="22"/>
  <c r="W162" i="22"/>
  <c r="W154" i="22"/>
  <c r="W146" i="22"/>
  <c r="W138" i="22"/>
  <c r="W130" i="22"/>
  <c r="W122" i="22"/>
  <c r="W114" i="22"/>
  <c r="W106" i="22"/>
  <c r="W98" i="22"/>
  <c r="W83" i="22"/>
  <c r="W74" i="22"/>
  <c r="AQ217" i="21" l="1"/>
  <c r="AT217" i="21" s="1"/>
  <c r="AW217" i="21" s="1"/>
  <c r="E217" i="31" s="1"/>
  <c r="AQ8" i="21"/>
  <c r="AT8" i="21" s="1"/>
  <c r="AW8" i="21" s="1"/>
  <c r="E8" i="31" s="1"/>
  <c r="AR127" i="21"/>
  <c r="AQ23" i="21"/>
  <c r="AT23" i="21" s="1"/>
  <c r="AW23" i="21" s="1"/>
  <c r="E23" i="31" s="1"/>
  <c r="AR26" i="21"/>
  <c r="AR185" i="21"/>
  <c r="AR108" i="21"/>
  <c r="AR164" i="21"/>
  <c r="AR210" i="21"/>
  <c r="AQ164" i="21"/>
  <c r="AT164" i="21" s="1"/>
  <c r="AW164" i="21" s="1"/>
  <c r="E164" i="31" s="1"/>
  <c r="AQ22" i="21"/>
  <c r="AT22" i="21" s="1"/>
  <c r="AW22" i="21" s="1"/>
  <c r="E22" i="31" s="1"/>
  <c r="AQ30" i="21"/>
  <c r="AT30" i="21" s="1"/>
  <c r="AW30" i="21" s="1"/>
  <c r="E30" i="31" s="1"/>
  <c r="AQ89" i="21"/>
  <c r="AT89" i="21" s="1"/>
  <c r="AW89" i="21" s="1"/>
  <c r="E89" i="31" s="1"/>
  <c r="Y147" i="22"/>
  <c r="AB147" i="22" s="1"/>
  <c r="AE147" i="22" s="1"/>
  <c r="J147" i="31" s="1"/>
  <c r="AQ36" i="21"/>
  <c r="AT36" i="21" s="1"/>
  <c r="AW36" i="21" s="1"/>
  <c r="E36" i="31" s="1"/>
  <c r="Z148" i="22"/>
  <c r="AC148" i="22" s="1"/>
  <c r="H148" i="31" s="1"/>
  <c r="Y58" i="22"/>
  <c r="AB58" i="22" s="1"/>
  <c r="AE58" i="22" s="1"/>
  <c r="J58" i="31" s="1"/>
  <c r="Y69" i="22"/>
  <c r="AB69" i="22" s="1"/>
  <c r="AE69" i="22" s="1"/>
  <c r="J69" i="31" s="1"/>
  <c r="AQ111" i="21"/>
  <c r="AT111" i="21" s="1"/>
  <c r="AW111" i="21" s="1"/>
  <c r="E111" i="31" s="1"/>
  <c r="AQ21" i="21"/>
  <c r="AT21" i="21" s="1"/>
  <c r="AW21" i="21" s="1"/>
  <c r="E21" i="31" s="1"/>
  <c r="AQ53" i="21"/>
  <c r="AT53" i="21" s="1"/>
  <c r="AW53" i="21" s="1"/>
  <c r="E53" i="31" s="1"/>
  <c r="Y14" i="22"/>
  <c r="AB14" i="22" s="1"/>
  <c r="AE14" i="22" s="1"/>
  <c r="J14" i="31" s="1"/>
  <c r="AR107" i="21"/>
  <c r="AQ9" i="21"/>
  <c r="AT9" i="21" s="1"/>
  <c r="AW9" i="21" s="1"/>
  <c r="E9" i="31" s="1"/>
  <c r="AQ215" i="21"/>
  <c r="AT215" i="21" s="1"/>
  <c r="AW215" i="21" s="1"/>
  <c r="E215" i="31" s="1"/>
  <c r="Y10" i="22"/>
  <c r="AB10" i="22" s="1"/>
  <c r="AE10" i="22" s="1"/>
  <c r="J10" i="31" s="1"/>
  <c r="Y31" i="22"/>
  <c r="AB31" i="22" s="1"/>
  <c r="AE31" i="22" s="1"/>
  <c r="J31" i="31" s="1"/>
  <c r="AR188" i="21"/>
  <c r="AS188" i="21" s="1"/>
  <c r="AV188" i="21" s="1"/>
  <c r="AQ139" i="21"/>
  <c r="AT139" i="21" s="1"/>
  <c r="AW139" i="21" s="1"/>
  <c r="E139" i="31" s="1"/>
  <c r="Y185" i="22"/>
  <c r="AB185" i="22" s="1"/>
  <c r="AE185" i="22" s="1"/>
  <c r="J185" i="31" s="1"/>
  <c r="AR193" i="21"/>
  <c r="Y56" i="22"/>
  <c r="AB56" i="22" s="1"/>
  <c r="AE56" i="22" s="1"/>
  <c r="J56" i="31" s="1"/>
  <c r="AQ205" i="21"/>
  <c r="AT205" i="21" s="1"/>
  <c r="AW205" i="21" s="1"/>
  <c r="E205" i="31" s="1"/>
  <c r="AQ65" i="21"/>
  <c r="AT65" i="21" s="1"/>
  <c r="AW65" i="21" s="1"/>
  <c r="E65" i="31" s="1"/>
  <c r="T169" i="29"/>
  <c r="U169" i="29" s="1"/>
  <c r="V169" i="29" s="1"/>
  <c r="M170" i="31" s="1"/>
  <c r="AQ144" i="21"/>
  <c r="AT144" i="21" s="1"/>
  <c r="AW144" i="21" s="1"/>
  <c r="E144" i="31" s="1"/>
  <c r="Y125" i="22"/>
  <c r="AB125" i="22" s="1"/>
  <c r="AE125" i="22" s="1"/>
  <c r="J125" i="31" s="1"/>
  <c r="AR117" i="21"/>
  <c r="AQ163" i="21"/>
  <c r="AT163" i="21" s="1"/>
  <c r="AW163" i="21" s="1"/>
  <c r="E163" i="31" s="1"/>
  <c r="AQ24" i="21"/>
  <c r="AT24" i="21" s="1"/>
  <c r="AW24" i="21" s="1"/>
  <c r="E24" i="31" s="1"/>
  <c r="Q169" i="29"/>
  <c r="R169" i="29" s="1"/>
  <c r="S169" i="29" s="1"/>
  <c r="L170" i="31" s="1"/>
  <c r="AR180" i="21"/>
  <c r="AU180" i="21" s="1"/>
  <c r="AX180" i="21" s="1"/>
  <c r="F180" i="31" s="1"/>
  <c r="Y26" i="22"/>
  <c r="AB26" i="22" s="1"/>
  <c r="AE26" i="22" s="1"/>
  <c r="J26" i="31" s="1"/>
  <c r="AQ182" i="21"/>
  <c r="AT182" i="21" s="1"/>
  <c r="AW182" i="21" s="1"/>
  <c r="E182" i="31" s="1"/>
  <c r="AR86" i="21"/>
  <c r="AU86" i="21" s="1"/>
  <c r="AX86" i="21" s="1"/>
  <c r="F86" i="31" s="1"/>
  <c r="AQ157" i="21"/>
  <c r="AT157" i="21" s="1"/>
  <c r="AW157" i="21" s="1"/>
  <c r="E157" i="31" s="1"/>
  <c r="Y13" i="22"/>
  <c r="AB13" i="22" s="1"/>
  <c r="AE13" i="22" s="1"/>
  <c r="J13" i="31" s="1"/>
  <c r="AR83" i="21"/>
  <c r="AR74" i="21"/>
  <c r="AU74" i="21" s="1"/>
  <c r="AX74" i="21" s="1"/>
  <c r="F74" i="31" s="1"/>
  <c r="AQ28" i="21"/>
  <c r="AT28" i="21" s="1"/>
  <c r="AW28" i="21" s="1"/>
  <c r="E28" i="31" s="1"/>
  <c r="AR187" i="21"/>
  <c r="AS187" i="21" s="1"/>
  <c r="AV187" i="21" s="1"/>
  <c r="AQ102" i="21"/>
  <c r="AT102" i="21" s="1"/>
  <c r="AW102" i="21" s="1"/>
  <c r="E102" i="31" s="1"/>
  <c r="AR166" i="21"/>
  <c r="AS166" i="21" s="1"/>
  <c r="AV166" i="21" s="1"/>
  <c r="AY166" i="21" s="1"/>
  <c r="G166" i="31" s="1"/>
  <c r="AR119" i="21"/>
  <c r="AR28" i="21"/>
  <c r="Z223" i="22"/>
  <c r="AC223" i="22" s="1"/>
  <c r="H223" i="31" s="1"/>
  <c r="AR235" i="21"/>
  <c r="AS235" i="21" s="1"/>
  <c r="AV235" i="21" s="1"/>
  <c r="AR230" i="21"/>
  <c r="AS230" i="21" s="1"/>
  <c r="AV230" i="21" s="1"/>
  <c r="AY230" i="21" s="1"/>
  <c r="G230" i="31" s="1"/>
  <c r="AQ220" i="21"/>
  <c r="AT220" i="21" s="1"/>
  <c r="AW220" i="21" s="1"/>
  <c r="E220" i="31" s="1"/>
  <c r="Y18" i="22"/>
  <c r="AB18" i="22" s="1"/>
  <c r="AE18" i="22" s="1"/>
  <c r="J18" i="31" s="1"/>
  <c r="AR132" i="21"/>
  <c r="AS132" i="21" s="1"/>
  <c r="AV132" i="21" s="1"/>
  <c r="AR229" i="21"/>
  <c r="Q193" i="29"/>
  <c r="R193" i="29" s="1"/>
  <c r="S193" i="29" s="1"/>
  <c r="L194" i="31" s="1"/>
  <c r="AR138" i="21"/>
  <c r="AS138" i="21" s="1"/>
  <c r="AV138" i="21" s="1"/>
  <c r="AY138" i="21" s="1"/>
  <c r="G138" i="31" s="1"/>
  <c r="AQ118" i="21"/>
  <c r="AT118" i="21" s="1"/>
  <c r="AW118" i="21" s="1"/>
  <c r="E118" i="31" s="1"/>
  <c r="AQ132" i="21"/>
  <c r="AT132" i="21" s="1"/>
  <c r="AW132" i="21" s="1"/>
  <c r="E132" i="31" s="1"/>
  <c r="Y35" i="22"/>
  <c r="AB35" i="22" s="1"/>
  <c r="AE35" i="22" s="1"/>
  <c r="J35" i="31" s="1"/>
  <c r="Y19" i="22"/>
  <c r="AB19" i="22" s="1"/>
  <c r="AE19" i="22" s="1"/>
  <c r="J19" i="31" s="1"/>
  <c r="AQ181" i="21"/>
  <c r="AT181" i="21" s="1"/>
  <c r="AW181" i="21" s="1"/>
  <c r="E181" i="31" s="1"/>
  <c r="AQ27" i="21"/>
  <c r="AT27" i="21" s="1"/>
  <c r="AW27" i="21" s="1"/>
  <c r="E27" i="31" s="1"/>
  <c r="Y37" i="22"/>
  <c r="AB37" i="22" s="1"/>
  <c r="AE37" i="22" s="1"/>
  <c r="J37" i="31" s="1"/>
  <c r="Y91" i="22"/>
  <c r="AB91" i="22" s="1"/>
  <c r="AE91" i="22" s="1"/>
  <c r="J91" i="31" s="1"/>
  <c r="Y45" i="22"/>
  <c r="AB45" i="22" s="1"/>
  <c r="AE45" i="22" s="1"/>
  <c r="J45" i="31" s="1"/>
  <c r="Y36" i="22"/>
  <c r="AB36" i="22" s="1"/>
  <c r="AE36" i="22" s="1"/>
  <c r="J36" i="31" s="1"/>
  <c r="Y6" i="22"/>
  <c r="AB6" i="22" s="1"/>
  <c r="AE6" i="22" s="1"/>
  <c r="J6" i="31" s="1"/>
  <c r="Y57" i="22"/>
  <c r="AB57" i="22" s="1"/>
  <c r="AE57" i="22" s="1"/>
  <c r="J57" i="31" s="1"/>
  <c r="Q10" i="29"/>
  <c r="R10" i="29" s="1"/>
  <c r="S10" i="29" s="1"/>
  <c r="L10" i="31" s="1"/>
  <c r="Y22" i="22"/>
  <c r="AB22" i="22" s="1"/>
  <c r="AE22" i="22" s="1"/>
  <c r="J22" i="31" s="1"/>
  <c r="Y17" i="22"/>
  <c r="AB17" i="22" s="1"/>
  <c r="AE17" i="22" s="1"/>
  <c r="J17" i="31" s="1"/>
  <c r="AQ17" i="21"/>
  <c r="AT17" i="21" s="1"/>
  <c r="AW17" i="21" s="1"/>
  <c r="E17" i="31" s="1"/>
  <c r="AR52" i="21"/>
  <c r="AU52" i="21" s="1"/>
  <c r="AX52" i="21" s="1"/>
  <c r="F52" i="31" s="1"/>
  <c r="Y25" i="22"/>
  <c r="AB25" i="22" s="1"/>
  <c r="AE25" i="22" s="1"/>
  <c r="J25" i="31" s="1"/>
  <c r="Y41" i="22"/>
  <c r="AB41" i="22" s="1"/>
  <c r="AE41" i="22" s="1"/>
  <c r="J41" i="31" s="1"/>
  <c r="Q77" i="29"/>
  <c r="R77" i="29" s="1"/>
  <c r="S77" i="29" s="1"/>
  <c r="L77" i="31" s="1"/>
  <c r="Y54" i="22"/>
  <c r="AB54" i="22" s="1"/>
  <c r="AE54" i="22" s="1"/>
  <c r="J54" i="31" s="1"/>
  <c r="Y207" i="22"/>
  <c r="AB207" i="22" s="1"/>
  <c r="AE207" i="22" s="1"/>
  <c r="J207" i="31" s="1"/>
  <c r="AR169" i="21"/>
  <c r="AR160" i="21"/>
  <c r="AQ97" i="21"/>
  <c r="AT97" i="21" s="1"/>
  <c r="AW97" i="21" s="1"/>
  <c r="E97" i="31" s="1"/>
  <c r="AR90" i="21"/>
  <c r="AU90" i="21" s="1"/>
  <c r="AX90" i="21" s="1"/>
  <c r="F90" i="31" s="1"/>
  <c r="AR95" i="21"/>
  <c r="Z17" i="22"/>
  <c r="AC17" i="22" s="1"/>
  <c r="H17" i="31" s="1"/>
  <c r="AR77" i="21"/>
  <c r="AU77" i="21" s="1"/>
  <c r="AX77" i="21" s="1"/>
  <c r="F77" i="31" s="1"/>
  <c r="AQ126" i="21"/>
  <c r="AT126" i="21" s="1"/>
  <c r="AW126" i="21" s="1"/>
  <c r="E126" i="31" s="1"/>
  <c r="AQ115" i="21"/>
  <c r="AT115" i="21" s="1"/>
  <c r="AW115" i="21" s="1"/>
  <c r="E115" i="31" s="1"/>
  <c r="AR32" i="21"/>
  <c r="AU32" i="21" s="1"/>
  <c r="AX32" i="21" s="1"/>
  <c r="F32" i="31" s="1"/>
  <c r="Z26" i="22"/>
  <c r="AC26" i="22" s="1"/>
  <c r="H26" i="31" s="1"/>
  <c r="T111" i="29"/>
  <c r="U111" i="29" s="1"/>
  <c r="V111" i="29" s="1"/>
  <c r="M111" i="31" s="1"/>
  <c r="Z164" i="22"/>
  <c r="AC164" i="22" s="1"/>
  <c r="H164" i="31" s="1"/>
  <c r="AQ234" i="21"/>
  <c r="AT234" i="21" s="1"/>
  <c r="AW234" i="21" s="1"/>
  <c r="E234" i="31" s="1"/>
  <c r="Q119" i="29"/>
  <c r="R119" i="29" s="1"/>
  <c r="S119" i="29" s="1"/>
  <c r="L119" i="31" s="1"/>
  <c r="AQ236" i="21"/>
  <c r="AT236" i="21" s="1"/>
  <c r="AW236" i="21" s="1"/>
  <c r="E236" i="31" s="1"/>
  <c r="Y77" i="22"/>
  <c r="AB77" i="22" s="1"/>
  <c r="AE77" i="22" s="1"/>
  <c r="J77" i="31" s="1"/>
  <c r="AR177" i="21"/>
  <c r="AS177" i="21" s="1"/>
  <c r="AV177" i="21" s="1"/>
  <c r="Q27" i="29"/>
  <c r="R27" i="29" s="1"/>
  <c r="S27" i="29" s="1"/>
  <c r="L27" i="31" s="1"/>
  <c r="AQ143" i="21"/>
  <c r="AT143" i="21" s="1"/>
  <c r="AW143" i="21" s="1"/>
  <c r="E143" i="31" s="1"/>
  <c r="Z159" i="22"/>
  <c r="AC159" i="22" s="1"/>
  <c r="H159" i="31" s="1"/>
  <c r="AR91" i="21"/>
  <c r="AU91" i="21" s="1"/>
  <c r="AX91" i="21" s="1"/>
  <c r="F91" i="31" s="1"/>
  <c r="AQ136" i="21"/>
  <c r="AT136" i="21" s="1"/>
  <c r="AW136" i="21" s="1"/>
  <c r="E136" i="31" s="1"/>
  <c r="Q238" i="29"/>
  <c r="R238" i="29" s="1"/>
  <c r="S238" i="29" s="1"/>
  <c r="T238" i="29"/>
  <c r="U238" i="29" s="1"/>
  <c r="V238" i="29" s="1"/>
  <c r="M238" i="31" s="1"/>
  <c r="AR204" i="21"/>
  <c r="AS204" i="21" s="1"/>
  <c r="AV204" i="21" s="1"/>
  <c r="AR236" i="21"/>
  <c r="AS236" i="21" s="1"/>
  <c r="AV236" i="21" s="1"/>
  <c r="AR114" i="21"/>
  <c r="AS114" i="21" s="1"/>
  <c r="AV114" i="21" s="1"/>
  <c r="AQ166" i="21"/>
  <c r="AT166" i="21" s="1"/>
  <c r="AW166" i="21" s="1"/>
  <c r="E166" i="31" s="1"/>
  <c r="AR46" i="21"/>
  <c r="AQ221" i="21"/>
  <c r="AT221" i="21" s="1"/>
  <c r="AW221" i="21" s="1"/>
  <c r="E221" i="31" s="1"/>
  <c r="AQ7" i="21"/>
  <c r="AT7" i="21" s="1"/>
  <c r="AW7" i="21" s="1"/>
  <c r="E7" i="31" s="1"/>
  <c r="AR56" i="21"/>
  <c r="AU56" i="21" s="1"/>
  <c r="AX56" i="21" s="1"/>
  <c r="F56" i="31" s="1"/>
  <c r="Q239" i="29"/>
  <c r="R239" i="29" s="1"/>
  <c r="S239" i="29" s="1"/>
  <c r="L239" i="31" s="1"/>
  <c r="T239" i="29"/>
  <c r="U239" i="29" s="1"/>
  <c r="V239" i="29" s="1"/>
  <c r="M239" i="31" s="1"/>
  <c r="AQ59" i="21"/>
  <c r="AT59" i="21" s="1"/>
  <c r="AW59" i="21" s="1"/>
  <c r="E59" i="31" s="1"/>
  <c r="AQ184" i="21"/>
  <c r="AT184" i="21" s="1"/>
  <c r="AW184" i="21" s="1"/>
  <c r="E184" i="31" s="1"/>
  <c r="AR12" i="21"/>
  <c r="AU12" i="21" s="1"/>
  <c r="AX12" i="21" s="1"/>
  <c r="F12" i="31" s="1"/>
  <c r="AQ10" i="21"/>
  <c r="AT10" i="21" s="1"/>
  <c r="AW10" i="21" s="1"/>
  <c r="E10" i="31" s="1"/>
  <c r="AQ18" i="21"/>
  <c r="AT18" i="21" s="1"/>
  <c r="AW18" i="21" s="1"/>
  <c r="E18" i="31" s="1"/>
  <c r="AQ3" i="21"/>
  <c r="AT3" i="21" s="1"/>
  <c r="AW3" i="21" s="1"/>
  <c r="E3" i="31" s="1"/>
  <c r="AQ120" i="21"/>
  <c r="AT120" i="21" s="1"/>
  <c r="AW120" i="21" s="1"/>
  <c r="E120" i="31" s="1"/>
  <c r="Z237" i="22"/>
  <c r="AC237" i="22" s="1"/>
  <c r="H237" i="31" s="1"/>
  <c r="Q237" i="29"/>
  <c r="R237" i="29" s="1"/>
  <c r="S237" i="29" s="1"/>
  <c r="T237" i="29"/>
  <c r="U237" i="29" s="1"/>
  <c r="V237" i="29" s="1"/>
  <c r="AR14" i="21"/>
  <c r="AU14" i="21" s="1"/>
  <c r="AX14" i="21" s="1"/>
  <c r="F14" i="31" s="1"/>
  <c r="Q189" i="29"/>
  <c r="R189" i="29" s="1"/>
  <c r="S189" i="29" s="1"/>
  <c r="L190" i="31" s="1"/>
  <c r="Q177" i="29"/>
  <c r="R177" i="29" s="1"/>
  <c r="S177" i="29" s="1"/>
  <c r="L178" i="31" s="1"/>
  <c r="T240" i="29"/>
  <c r="U240" i="29" s="1"/>
  <c r="V240" i="29" s="1"/>
  <c r="M240" i="31" s="1"/>
  <c r="Q240" i="29"/>
  <c r="R240" i="29" s="1"/>
  <c r="S240" i="29" s="1"/>
  <c r="AQ128" i="21"/>
  <c r="AT128" i="21" s="1"/>
  <c r="AW128" i="21" s="1"/>
  <c r="E128" i="31" s="1"/>
  <c r="AR223" i="21"/>
  <c r="AS223" i="21" s="1"/>
  <c r="AV223" i="21" s="1"/>
  <c r="Y187" i="22"/>
  <c r="AB187" i="22" s="1"/>
  <c r="AE187" i="22" s="1"/>
  <c r="J187" i="31" s="1"/>
  <c r="AR84" i="21"/>
  <c r="AQ145" i="21"/>
  <c r="AT145" i="21" s="1"/>
  <c r="AW145" i="21" s="1"/>
  <c r="E145" i="31" s="1"/>
  <c r="Z6" i="22"/>
  <c r="AC6" i="22" s="1"/>
  <c r="H6" i="31" s="1"/>
  <c r="AQ100" i="21"/>
  <c r="AT100" i="21" s="1"/>
  <c r="AW100" i="21" s="1"/>
  <c r="E100" i="31" s="1"/>
  <c r="Y109" i="22"/>
  <c r="AB109" i="22" s="1"/>
  <c r="AE109" i="22" s="1"/>
  <c r="J109" i="31" s="1"/>
  <c r="AR110" i="21"/>
  <c r="AS110" i="21" s="1"/>
  <c r="AV110" i="21" s="1"/>
  <c r="AR156" i="21"/>
  <c r="AS156" i="21" s="1"/>
  <c r="AV156" i="21" s="1"/>
  <c r="AQ114" i="21"/>
  <c r="AT114" i="21" s="1"/>
  <c r="AW114" i="21" s="1"/>
  <c r="E114" i="31" s="1"/>
  <c r="AQ106" i="21"/>
  <c r="AT106" i="21" s="1"/>
  <c r="AW106" i="21" s="1"/>
  <c r="E106" i="31" s="1"/>
  <c r="AQ152" i="21"/>
  <c r="AT152" i="21" s="1"/>
  <c r="AW152" i="21" s="1"/>
  <c r="E152" i="31" s="1"/>
  <c r="Q4" i="29"/>
  <c r="R4" i="29" s="1"/>
  <c r="S4" i="29" s="1"/>
  <c r="L4" i="31" s="1"/>
  <c r="Z4" i="22"/>
  <c r="AC4" i="22" s="1"/>
  <c r="H4" i="31" s="1"/>
  <c r="T58" i="29"/>
  <c r="U58" i="29" s="1"/>
  <c r="V58" i="29" s="1"/>
  <c r="M58" i="31" s="1"/>
  <c r="AQ198" i="21"/>
  <c r="AT198" i="21" s="1"/>
  <c r="AW198" i="21" s="1"/>
  <c r="E198" i="31" s="1"/>
  <c r="AR15" i="21"/>
  <c r="AU15" i="21" s="1"/>
  <c r="AX15" i="21" s="1"/>
  <c r="F15" i="31" s="1"/>
  <c r="AR35" i="21"/>
  <c r="AU35" i="21" s="1"/>
  <c r="AX35" i="21" s="1"/>
  <c r="F35" i="31" s="1"/>
  <c r="AR155" i="21"/>
  <c r="AS155" i="21" s="1"/>
  <c r="AV155" i="21" s="1"/>
  <c r="AR201" i="21"/>
  <c r="AS201" i="21" s="1"/>
  <c r="AV201" i="21" s="1"/>
  <c r="AR99" i="21"/>
  <c r="AS99" i="21" s="1"/>
  <c r="AV99" i="21" s="1"/>
  <c r="AQ161" i="21"/>
  <c r="AT161" i="21" s="1"/>
  <c r="AW161" i="21" s="1"/>
  <c r="E161" i="31" s="1"/>
  <c r="AQ187" i="21"/>
  <c r="AT187" i="21" s="1"/>
  <c r="AW187" i="21" s="1"/>
  <c r="E187" i="31" s="1"/>
  <c r="AQ226" i="21"/>
  <c r="AT226" i="21" s="1"/>
  <c r="AW226" i="21" s="1"/>
  <c r="E226" i="31" s="1"/>
  <c r="AQ206" i="21"/>
  <c r="AT206" i="21" s="1"/>
  <c r="AW206" i="21" s="1"/>
  <c r="E206" i="31" s="1"/>
  <c r="AQ189" i="21"/>
  <c r="AT189" i="21" s="1"/>
  <c r="AW189" i="21" s="1"/>
  <c r="E189" i="31" s="1"/>
  <c r="AR98" i="21"/>
  <c r="AU98" i="21" s="1"/>
  <c r="AX98" i="21" s="1"/>
  <c r="F98" i="31" s="1"/>
  <c r="AQ232" i="21"/>
  <c r="AT232" i="21" s="1"/>
  <c r="AW232" i="21" s="1"/>
  <c r="E232" i="31" s="1"/>
  <c r="AR51" i="21"/>
  <c r="AU51" i="21" s="1"/>
  <c r="AX51" i="21" s="1"/>
  <c r="F51" i="31" s="1"/>
  <c r="AQ29" i="21"/>
  <c r="AT29" i="21" s="1"/>
  <c r="AW29" i="21" s="1"/>
  <c r="E29" i="31" s="1"/>
  <c r="AR175" i="21"/>
  <c r="AR79" i="21"/>
  <c r="AU79" i="21" s="1"/>
  <c r="AX79" i="21" s="1"/>
  <c r="F79" i="31" s="1"/>
  <c r="AR104" i="21"/>
  <c r="AU104" i="21" s="1"/>
  <c r="AX104" i="21" s="1"/>
  <c r="F104" i="31" s="1"/>
  <c r="AQ203" i="21"/>
  <c r="AT203" i="21" s="1"/>
  <c r="AW203" i="21" s="1"/>
  <c r="E203" i="31" s="1"/>
  <c r="AQ231" i="21"/>
  <c r="AT231" i="21" s="1"/>
  <c r="AW231" i="21" s="1"/>
  <c r="E231" i="31" s="1"/>
  <c r="AR29" i="21"/>
  <c r="AR31" i="21"/>
  <c r="Z45" i="22"/>
  <c r="AC45" i="22" s="1"/>
  <c r="H45" i="31" s="1"/>
  <c r="Y12" i="22"/>
  <c r="AB12" i="22" s="1"/>
  <c r="AE12" i="22" s="1"/>
  <c r="J12" i="31" s="1"/>
  <c r="Y52" i="22"/>
  <c r="AB52" i="22" s="1"/>
  <c r="AE52" i="22" s="1"/>
  <c r="J52" i="31" s="1"/>
  <c r="Q20" i="29"/>
  <c r="R20" i="29" s="1"/>
  <c r="S20" i="29" s="1"/>
  <c r="L20" i="31" s="1"/>
  <c r="T22" i="29"/>
  <c r="U22" i="29" s="1"/>
  <c r="V22" i="29" s="1"/>
  <c r="M22" i="31" s="1"/>
  <c r="T26" i="29"/>
  <c r="U26" i="29" s="1"/>
  <c r="V26" i="29" s="1"/>
  <c r="M26" i="31" s="1"/>
  <c r="Q17" i="29"/>
  <c r="R17" i="29" s="1"/>
  <c r="S17" i="29" s="1"/>
  <c r="L17" i="31" s="1"/>
  <c r="Q46" i="29"/>
  <c r="R46" i="29" s="1"/>
  <c r="S46" i="29" s="1"/>
  <c r="L46" i="31" s="1"/>
  <c r="Q26" i="29"/>
  <c r="R26" i="29" s="1"/>
  <c r="S26" i="29" s="1"/>
  <c r="L26" i="31" s="1"/>
  <c r="T8" i="29"/>
  <c r="U8" i="29" s="1"/>
  <c r="V8" i="29" s="1"/>
  <c r="M8" i="31" s="1"/>
  <c r="Q41" i="29"/>
  <c r="R41" i="29" s="1"/>
  <c r="S41" i="29" s="1"/>
  <c r="L41" i="31" s="1"/>
  <c r="T14" i="29"/>
  <c r="U14" i="29" s="1"/>
  <c r="V14" i="29" s="1"/>
  <c r="M14" i="31" s="1"/>
  <c r="Z25" i="22"/>
  <c r="AC25" i="22" s="1"/>
  <c r="H25" i="31" s="1"/>
  <c r="Y4" i="22"/>
  <c r="AB4" i="22" s="1"/>
  <c r="AE4" i="22" s="1"/>
  <c r="J4" i="31" s="1"/>
  <c r="Y16" i="22"/>
  <c r="AB16" i="22" s="1"/>
  <c r="AE16" i="22" s="1"/>
  <c r="J16" i="31" s="1"/>
  <c r="T4" i="29"/>
  <c r="U4" i="29" s="1"/>
  <c r="V4" i="29" s="1"/>
  <c r="M4" i="31" s="1"/>
  <c r="AQ6" i="21"/>
  <c r="AT6" i="21" s="1"/>
  <c r="AW6" i="21" s="1"/>
  <c r="E6" i="31" s="1"/>
  <c r="AQ25" i="21"/>
  <c r="AT25" i="21" s="1"/>
  <c r="AW25" i="21" s="1"/>
  <c r="E25" i="31" s="1"/>
  <c r="AR69" i="21"/>
  <c r="AQ35" i="21"/>
  <c r="AT35" i="21" s="1"/>
  <c r="AW35" i="21" s="1"/>
  <c r="E35" i="31" s="1"/>
  <c r="AQ41" i="21"/>
  <c r="AT41" i="21" s="1"/>
  <c r="AW41" i="21" s="1"/>
  <c r="E41" i="31" s="1"/>
  <c r="AR18" i="21"/>
  <c r="AU18" i="21" s="1"/>
  <c r="AX18" i="21" s="1"/>
  <c r="F18" i="31" s="1"/>
  <c r="AQ56" i="21"/>
  <c r="AT56" i="21" s="1"/>
  <c r="AW56" i="21" s="1"/>
  <c r="E56" i="31" s="1"/>
  <c r="AR6" i="21"/>
  <c r="AR8" i="21"/>
  <c r="AU8" i="21" s="1"/>
  <c r="AX8" i="21" s="1"/>
  <c r="F8" i="31" s="1"/>
  <c r="AR5" i="21"/>
  <c r="AU5" i="21" s="1"/>
  <c r="AX5" i="21" s="1"/>
  <c r="F5" i="31" s="1"/>
  <c r="AR4" i="21"/>
  <c r="AU4" i="21" s="1"/>
  <c r="AX4" i="21" s="1"/>
  <c r="F4" i="31" s="1"/>
  <c r="AQ5" i="21"/>
  <c r="AT5" i="21" s="1"/>
  <c r="AW5" i="21" s="1"/>
  <c r="E5" i="31" s="1"/>
  <c r="AR11" i="21"/>
  <c r="AU11" i="21" s="1"/>
  <c r="AX11" i="21" s="1"/>
  <c r="F11" i="31" s="1"/>
  <c r="AR10" i="21"/>
  <c r="AU10" i="21" s="1"/>
  <c r="AX10" i="21" s="1"/>
  <c r="F10" i="31" s="1"/>
  <c r="AR19" i="21"/>
  <c r="AU19" i="21" s="1"/>
  <c r="AX19" i="21" s="1"/>
  <c r="F19" i="31" s="1"/>
  <c r="AR17" i="21"/>
  <c r="AQ69" i="21"/>
  <c r="AT69" i="21" s="1"/>
  <c r="AW69" i="21" s="1"/>
  <c r="E69" i="31" s="1"/>
  <c r="Y84" i="22"/>
  <c r="AB84" i="22" s="1"/>
  <c r="AE84" i="22" s="1"/>
  <c r="J84" i="31" s="1"/>
  <c r="Q173" i="29"/>
  <c r="R173" i="29" s="1"/>
  <c r="S173" i="29" s="1"/>
  <c r="L174" i="31" s="1"/>
  <c r="T94" i="29"/>
  <c r="U94" i="29" s="1"/>
  <c r="V94" i="29" s="1"/>
  <c r="M94" i="31" s="1"/>
  <c r="AR109" i="21"/>
  <c r="AS109" i="21" s="1"/>
  <c r="AV109" i="21" s="1"/>
  <c r="AQ71" i="21"/>
  <c r="AT71" i="21" s="1"/>
  <c r="AW71" i="21" s="1"/>
  <c r="E71" i="31" s="1"/>
  <c r="AR22" i="21"/>
  <c r="AQ14" i="21"/>
  <c r="AT14" i="21" s="1"/>
  <c r="AW14" i="21" s="1"/>
  <c r="E14" i="31" s="1"/>
  <c r="AR93" i="21"/>
  <c r="AU93" i="21" s="1"/>
  <c r="AX93" i="21" s="1"/>
  <c r="F93" i="31" s="1"/>
  <c r="AQ26" i="21"/>
  <c r="AT26" i="21" s="1"/>
  <c r="AW26" i="21" s="1"/>
  <c r="E26" i="31" s="1"/>
  <c r="Z97" i="22"/>
  <c r="AC97" i="22" s="1"/>
  <c r="H97" i="31" s="1"/>
  <c r="AR102" i="21"/>
  <c r="AU102" i="21" s="1"/>
  <c r="AX102" i="21" s="1"/>
  <c r="F102" i="31" s="1"/>
  <c r="AR173" i="21"/>
  <c r="AS173" i="21" s="1"/>
  <c r="AV173" i="21" s="1"/>
  <c r="T65" i="29"/>
  <c r="U65" i="29" s="1"/>
  <c r="V65" i="29" s="1"/>
  <c r="M65" i="31" s="1"/>
  <c r="AR58" i="21"/>
  <c r="AU58" i="21" s="1"/>
  <c r="AX58" i="21" s="1"/>
  <c r="F58" i="31" s="1"/>
  <c r="AQ37" i="21"/>
  <c r="AT37" i="21" s="1"/>
  <c r="AW37" i="21" s="1"/>
  <c r="E37" i="31" s="1"/>
  <c r="Z37" i="22"/>
  <c r="AC37" i="22" s="1"/>
  <c r="H37" i="31" s="1"/>
  <c r="Y28" i="22"/>
  <c r="AB28" i="22" s="1"/>
  <c r="AE28" i="22" s="1"/>
  <c r="J28" i="31" s="1"/>
  <c r="AR41" i="21"/>
  <c r="AQ151" i="21"/>
  <c r="AT151" i="21" s="1"/>
  <c r="AW151" i="21" s="1"/>
  <c r="E151" i="31" s="1"/>
  <c r="Y46" i="22"/>
  <c r="AB46" i="22" s="1"/>
  <c r="AE46" i="22" s="1"/>
  <c r="J46" i="31" s="1"/>
  <c r="T37" i="29"/>
  <c r="U37" i="29" s="1"/>
  <c r="V37" i="29" s="1"/>
  <c r="M37" i="31" s="1"/>
  <c r="AR39" i="21"/>
  <c r="AU39" i="21" s="1"/>
  <c r="AX39" i="21" s="1"/>
  <c r="F39" i="31" s="1"/>
  <c r="AR190" i="21"/>
  <c r="AS190" i="21" s="1"/>
  <c r="AV190" i="21" s="1"/>
  <c r="AY190" i="21" s="1"/>
  <c r="G190" i="31" s="1"/>
  <c r="AQ204" i="21"/>
  <c r="AT204" i="21" s="1"/>
  <c r="AW204" i="21" s="1"/>
  <c r="E204" i="31" s="1"/>
  <c r="Q16" i="29"/>
  <c r="R16" i="29" s="1"/>
  <c r="S16" i="29" s="1"/>
  <c r="L16" i="31" s="1"/>
  <c r="AR239" i="21"/>
  <c r="AU239" i="21" s="1"/>
  <c r="AX239" i="21" s="1"/>
  <c r="F239" i="31" s="1"/>
  <c r="Q228" i="29"/>
  <c r="R228" i="29" s="1"/>
  <c r="S228" i="29" s="1"/>
  <c r="L229" i="31" s="1"/>
  <c r="Q78" i="29"/>
  <c r="R78" i="29" s="1"/>
  <c r="S78" i="29" s="1"/>
  <c r="L78" i="31" s="1"/>
  <c r="Z10" i="22"/>
  <c r="AC10" i="22" s="1"/>
  <c r="H10" i="31" s="1"/>
  <c r="AQ12" i="21"/>
  <c r="AT12" i="21" s="1"/>
  <c r="AW12" i="21" s="1"/>
  <c r="E12" i="31" s="1"/>
  <c r="T51" i="29"/>
  <c r="U51" i="29" s="1"/>
  <c r="V51" i="29" s="1"/>
  <c r="M51" i="31" s="1"/>
  <c r="AQ160" i="21"/>
  <c r="AT160" i="21" s="1"/>
  <c r="AW160" i="21" s="1"/>
  <c r="E160" i="31" s="1"/>
  <c r="Z177" i="22"/>
  <c r="AC177" i="22" s="1"/>
  <c r="H177" i="31" s="1"/>
  <c r="AQ92" i="21"/>
  <c r="AT92" i="21" s="1"/>
  <c r="AW92" i="21" s="1"/>
  <c r="E92" i="31" s="1"/>
  <c r="Y221" i="22"/>
  <c r="AB221" i="22" s="1"/>
  <c r="AE221" i="22" s="1"/>
  <c r="J221" i="31" s="1"/>
  <c r="AR215" i="21"/>
  <c r="AS215" i="21" s="1"/>
  <c r="AV215" i="21" s="1"/>
  <c r="Y121" i="22"/>
  <c r="AB121" i="22" s="1"/>
  <c r="AE121" i="22" s="1"/>
  <c r="J121" i="31" s="1"/>
  <c r="AR125" i="21"/>
  <c r="AS125" i="21" s="1"/>
  <c r="AV125" i="21" s="1"/>
  <c r="AQ174" i="21"/>
  <c r="AT174" i="21" s="1"/>
  <c r="AW174" i="21" s="1"/>
  <c r="E174" i="31" s="1"/>
  <c r="AQ140" i="21"/>
  <c r="AT140" i="21" s="1"/>
  <c r="AW140" i="21" s="1"/>
  <c r="E140" i="31" s="1"/>
  <c r="AQ209" i="21"/>
  <c r="AT209" i="21" s="1"/>
  <c r="AW209" i="21" s="1"/>
  <c r="E209" i="31" s="1"/>
  <c r="AR54" i="21"/>
  <c r="AQ101" i="21"/>
  <c r="AT101" i="21" s="1"/>
  <c r="AW101" i="21" s="1"/>
  <c r="E101" i="31" s="1"/>
  <c r="AQ172" i="21"/>
  <c r="AT172" i="21" s="1"/>
  <c r="AW172" i="21" s="1"/>
  <c r="E172" i="31" s="1"/>
  <c r="AQ237" i="21"/>
  <c r="AT237" i="21" s="1"/>
  <c r="AW237" i="21" s="1"/>
  <c r="E237" i="31" s="1"/>
  <c r="T10" i="29"/>
  <c r="U10" i="29" s="1"/>
  <c r="V10" i="29" s="1"/>
  <c r="M10" i="31" s="1"/>
  <c r="AQ11" i="21"/>
  <c r="AT11" i="21" s="1"/>
  <c r="AW11" i="21" s="1"/>
  <c r="E11" i="31" s="1"/>
  <c r="AQ4" i="21"/>
  <c r="AT4" i="21" s="1"/>
  <c r="AW4" i="21" s="1"/>
  <c r="E4" i="31" s="1"/>
  <c r="Q111" i="29"/>
  <c r="R111" i="29" s="1"/>
  <c r="S111" i="29" s="1"/>
  <c r="L111" i="31" s="1"/>
  <c r="Z201" i="22"/>
  <c r="AC201" i="22" s="1"/>
  <c r="H201" i="31" s="1"/>
  <c r="Y27" i="22"/>
  <c r="AB27" i="22" s="1"/>
  <c r="AE27" i="22" s="1"/>
  <c r="J27" i="31" s="1"/>
  <c r="AR16" i="21"/>
  <c r="AS16" i="21" s="1"/>
  <c r="AV16" i="21" s="1"/>
  <c r="AQ31" i="21"/>
  <c r="AT31" i="21" s="1"/>
  <c r="AW31" i="21" s="1"/>
  <c r="E31" i="31" s="1"/>
  <c r="Y9" i="22"/>
  <c r="AB9" i="22" s="1"/>
  <c r="AE9" i="22" s="1"/>
  <c r="J9" i="31" s="1"/>
  <c r="T115" i="29"/>
  <c r="U115" i="29" s="1"/>
  <c r="V115" i="29" s="1"/>
  <c r="M115" i="31" s="1"/>
  <c r="AR97" i="21"/>
  <c r="AU97" i="21" s="1"/>
  <c r="AX97" i="21" s="1"/>
  <c r="F97" i="31" s="1"/>
  <c r="AR147" i="21"/>
  <c r="AS147" i="21" s="1"/>
  <c r="AV147" i="21" s="1"/>
  <c r="Z119" i="22"/>
  <c r="AC119" i="22" s="1"/>
  <c r="H119" i="31" s="1"/>
  <c r="T235" i="29"/>
  <c r="U235" i="29" s="1"/>
  <c r="V235" i="29" s="1"/>
  <c r="M236" i="31" s="1"/>
  <c r="Q199" i="29"/>
  <c r="R199" i="29" s="1"/>
  <c r="S199" i="29" s="1"/>
  <c r="L200" i="31" s="1"/>
  <c r="Z58" i="22"/>
  <c r="AC58" i="22" s="1"/>
  <c r="H58" i="31" s="1"/>
  <c r="AQ154" i="21"/>
  <c r="AT154" i="21" s="1"/>
  <c r="AW154" i="21" s="1"/>
  <c r="E154" i="31" s="1"/>
  <c r="AQ137" i="21"/>
  <c r="AT137" i="21" s="1"/>
  <c r="AW137" i="21" s="1"/>
  <c r="E137" i="31" s="1"/>
  <c r="AQ162" i="21"/>
  <c r="AT162" i="21" s="1"/>
  <c r="AW162" i="21" s="1"/>
  <c r="E162" i="31" s="1"/>
  <c r="T27" i="29"/>
  <c r="U27" i="29" s="1"/>
  <c r="V27" i="29" s="1"/>
  <c r="M27" i="31" s="1"/>
  <c r="Q103" i="29"/>
  <c r="R103" i="29" s="1"/>
  <c r="S103" i="29" s="1"/>
  <c r="L103" i="31" s="1"/>
  <c r="Z31" i="22"/>
  <c r="AC31" i="22" s="1"/>
  <c r="H31" i="31" s="1"/>
  <c r="Z16" i="22"/>
  <c r="AC16" i="22" s="1"/>
  <c r="H16" i="31" s="1"/>
  <c r="T18" i="29"/>
  <c r="U18" i="29" s="1"/>
  <c r="V18" i="29" s="1"/>
  <c r="M18" i="31" s="1"/>
  <c r="T92" i="29"/>
  <c r="U92" i="29" s="1"/>
  <c r="V92" i="29" s="1"/>
  <c r="M92" i="31" s="1"/>
  <c r="AR207" i="21"/>
  <c r="AS207" i="21" s="1"/>
  <c r="AV207" i="21" s="1"/>
  <c r="AR174" i="21"/>
  <c r="AU174" i="21" s="1"/>
  <c r="AX174" i="21" s="1"/>
  <c r="F174" i="31" s="1"/>
  <c r="Q22" i="29"/>
  <c r="R22" i="29" s="1"/>
  <c r="S22" i="29" s="1"/>
  <c r="L22" i="31" s="1"/>
  <c r="Q8" i="29"/>
  <c r="R8" i="29" s="1"/>
  <c r="S8" i="29" s="1"/>
  <c r="L8" i="31" s="1"/>
  <c r="AQ99" i="21"/>
  <c r="AT99" i="21" s="1"/>
  <c r="AW99" i="21" s="1"/>
  <c r="E99" i="31" s="1"/>
  <c r="T143" i="29"/>
  <c r="U143" i="29" s="1"/>
  <c r="V143" i="29" s="1"/>
  <c r="M143" i="31" s="1"/>
  <c r="Y149" i="22"/>
  <c r="AB149" i="22" s="1"/>
  <c r="AE149" i="22" s="1"/>
  <c r="J149" i="31" s="1"/>
  <c r="Q203" i="29"/>
  <c r="R203" i="29" s="1"/>
  <c r="S203" i="29" s="1"/>
  <c r="L204" i="31" s="1"/>
  <c r="Z183" i="22"/>
  <c r="AC183" i="22" s="1"/>
  <c r="H183" i="31" s="1"/>
  <c r="AR176" i="21"/>
  <c r="AS176" i="21" s="1"/>
  <c r="AV176" i="21" s="1"/>
  <c r="AR208" i="21"/>
  <c r="AU208" i="21" s="1"/>
  <c r="AX208" i="21" s="1"/>
  <c r="F208" i="31" s="1"/>
  <c r="AR240" i="21"/>
  <c r="AS240" i="21" s="1"/>
  <c r="AV240" i="21" s="1"/>
  <c r="AR226" i="21"/>
  <c r="AS226" i="21" s="1"/>
  <c r="AV226" i="21" s="1"/>
  <c r="AY226" i="21" s="1"/>
  <c r="G226" i="31" s="1"/>
  <c r="Y34" i="22"/>
  <c r="AB34" i="22" s="1"/>
  <c r="AE34" i="22" s="1"/>
  <c r="J34" i="31" s="1"/>
  <c r="AQ32" i="21"/>
  <c r="AT32" i="21" s="1"/>
  <c r="AW32" i="21" s="1"/>
  <c r="E32" i="31" s="1"/>
  <c r="AR34" i="21"/>
  <c r="AU34" i="21" s="1"/>
  <c r="AX34" i="21" s="1"/>
  <c r="F34" i="31" s="1"/>
  <c r="Q31" i="29"/>
  <c r="R31" i="29" s="1"/>
  <c r="S31" i="29" s="1"/>
  <c r="L31" i="31" s="1"/>
  <c r="Z14" i="22"/>
  <c r="AC14" i="22" s="1"/>
  <c r="H14" i="31" s="1"/>
  <c r="AR20" i="21"/>
  <c r="AU20" i="21" s="1"/>
  <c r="AX20" i="21" s="1"/>
  <c r="F20" i="31" s="1"/>
  <c r="T12" i="29"/>
  <c r="U12" i="29" s="1"/>
  <c r="V12" i="29" s="1"/>
  <c r="M12" i="31" s="1"/>
  <c r="AR154" i="21"/>
  <c r="AS154" i="21" s="1"/>
  <c r="AV154" i="21" s="1"/>
  <c r="AY154" i="21" s="1"/>
  <c r="G154" i="31" s="1"/>
  <c r="Y20" i="22"/>
  <c r="AB20" i="22" s="1"/>
  <c r="AE20" i="22" s="1"/>
  <c r="J20" i="31" s="1"/>
  <c r="AQ80" i="21"/>
  <c r="AT80" i="21" s="1"/>
  <c r="AW80" i="21" s="1"/>
  <c r="E80" i="31" s="1"/>
  <c r="AR214" i="21"/>
  <c r="AU214" i="21" s="1"/>
  <c r="AX214" i="21" s="1"/>
  <c r="F214" i="31" s="1"/>
  <c r="AQ191" i="21"/>
  <c r="AT191" i="21" s="1"/>
  <c r="AW191" i="21" s="1"/>
  <c r="E191" i="31" s="1"/>
  <c r="AQ34" i="21"/>
  <c r="AT34" i="21" s="1"/>
  <c r="AW34" i="21" s="1"/>
  <c r="E34" i="31" s="1"/>
  <c r="AQ54" i="21"/>
  <c r="AT54" i="21" s="1"/>
  <c r="AW54" i="21" s="1"/>
  <c r="E54" i="31" s="1"/>
  <c r="AR116" i="21"/>
  <c r="AU116" i="21" s="1"/>
  <c r="AX116" i="21" s="1"/>
  <c r="F116" i="31" s="1"/>
  <c r="T6" i="29"/>
  <c r="U6" i="29" s="1"/>
  <c r="V6" i="29" s="1"/>
  <c r="M6" i="31" s="1"/>
  <c r="Q14" i="29"/>
  <c r="R14" i="29" s="1"/>
  <c r="S14" i="29" s="1"/>
  <c r="L14" i="31" s="1"/>
  <c r="AQ168" i="21"/>
  <c r="AT168" i="21" s="1"/>
  <c r="AW168" i="21" s="1"/>
  <c r="E168" i="31" s="1"/>
  <c r="AQ66" i="21"/>
  <c r="AT66" i="21" s="1"/>
  <c r="AW66" i="21" s="1"/>
  <c r="E66" i="31" s="1"/>
  <c r="AR94" i="21"/>
  <c r="AS94" i="21" s="1"/>
  <c r="AV94" i="21" s="1"/>
  <c r="AR25" i="21"/>
  <c r="AR9" i="21"/>
  <c r="AU9" i="21" s="1"/>
  <c r="AX9" i="21" s="1"/>
  <c r="F9" i="31" s="1"/>
  <c r="AQ79" i="21"/>
  <c r="AT79" i="21" s="1"/>
  <c r="AW79" i="21" s="1"/>
  <c r="E79" i="31" s="1"/>
  <c r="AR191" i="21"/>
  <c r="AU191" i="21" s="1"/>
  <c r="AX191" i="21" s="1"/>
  <c r="F191" i="31" s="1"/>
  <c r="T105" i="29"/>
  <c r="U105" i="29" s="1"/>
  <c r="V105" i="29" s="1"/>
  <c r="M105" i="31" s="1"/>
  <c r="T151" i="29"/>
  <c r="U151" i="29" s="1"/>
  <c r="V151" i="29" s="1"/>
  <c r="M152" i="31" s="1"/>
  <c r="Q45" i="29"/>
  <c r="R45" i="29" s="1"/>
  <c r="S45" i="29" s="1"/>
  <c r="L45" i="31" s="1"/>
  <c r="AR80" i="21"/>
  <c r="AU80" i="21" s="1"/>
  <c r="AX80" i="21" s="1"/>
  <c r="F80" i="31" s="1"/>
  <c r="AQ84" i="21"/>
  <c r="AT84" i="21" s="1"/>
  <c r="AW84" i="21" s="1"/>
  <c r="E84" i="31" s="1"/>
  <c r="AQ107" i="21"/>
  <c r="AT107" i="21" s="1"/>
  <c r="AW107" i="21" s="1"/>
  <c r="E107" i="31" s="1"/>
  <c r="AQ85" i="21"/>
  <c r="AT85" i="21" s="1"/>
  <c r="AW85" i="21" s="1"/>
  <c r="E85" i="31" s="1"/>
  <c r="Q99" i="29"/>
  <c r="R99" i="29" s="1"/>
  <c r="S99" i="29" s="1"/>
  <c r="L99" i="31" s="1"/>
  <c r="Y211" i="22"/>
  <c r="AB211" i="22" s="1"/>
  <c r="AE211" i="22" s="1"/>
  <c r="J211" i="31" s="1"/>
  <c r="Z111" i="22"/>
  <c r="AC111" i="22" s="1"/>
  <c r="H111" i="31" s="1"/>
  <c r="Y101" i="22"/>
  <c r="AB101" i="22" s="1"/>
  <c r="AE101" i="22" s="1"/>
  <c r="J101" i="31" s="1"/>
  <c r="T217" i="29"/>
  <c r="U217" i="29" s="1"/>
  <c r="V217" i="29" s="1"/>
  <c r="M218" i="31" s="1"/>
  <c r="AR131" i="21"/>
  <c r="T121" i="29"/>
  <c r="U121" i="29" s="1"/>
  <c r="V121" i="29" s="1"/>
  <c r="M121" i="31" s="1"/>
  <c r="Z118" i="22"/>
  <c r="AC118" i="22" s="1"/>
  <c r="H118" i="31" s="1"/>
  <c r="AR220" i="21"/>
  <c r="AS220" i="21" s="1"/>
  <c r="AV220" i="21" s="1"/>
  <c r="Q151" i="29"/>
  <c r="R151" i="29" s="1"/>
  <c r="S151" i="29" s="1"/>
  <c r="L152" i="31" s="1"/>
  <c r="Q51" i="29"/>
  <c r="R51" i="29" s="1"/>
  <c r="S51" i="29" s="1"/>
  <c r="L51" i="31" s="1"/>
  <c r="AQ134" i="21"/>
  <c r="AT134" i="21" s="1"/>
  <c r="AW134" i="21" s="1"/>
  <c r="E134" i="31" s="1"/>
  <c r="AQ176" i="21"/>
  <c r="AT176" i="21" s="1"/>
  <c r="AW176" i="21" s="1"/>
  <c r="E176" i="31" s="1"/>
  <c r="AQ55" i="21"/>
  <c r="AT55" i="21" s="1"/>
  <c r="AW55" i="21" s="1"/>
  <c r="E55" i="31" s="1"/>
  <c r="Y8" i="22"/>
  <c r="AB8" i="22" s="1"/>
  <c r="AE8" i="22" s="1"/>
  <c r="J8" i="31" s="1"/>
  <c r="Q12" i="29"/>
  <c r="R12" i="29" s="1"/>
  <c r="S12" i="29" s="1"/>
  <c r="L12" i="31" s="1"/>
  <c r="Z217" i="22"/>
  <c r="AC217" i="22" s="1"/>
  <c r="H217" i="31" s="1"/>
  <c r="AQ112" i="21"/>
  <c r="AT112" i="21" s="1"/>
  <c r="AW112" i="21" s="1"/>
  <c r="E112" i="31" s="1"/>
  <c r="T177" i="29"/>
  <c r="U177" i="29" s="1"/>
  <c r="V177" i="29" s="1"/>
  <c r="M178" i="31" s="1"/>
  <c r="T145" i="29"/>
  <c r="U145" i="29" s="1"/>
  <c r="V145" i="29" s="1"/>
  <c r="M145" i="31" s="1"/>
  <c r="Z133" i="22"/>
  <c r="AC133" i="22" s="1"/>
  <c r="H133" i="31" s="1"/>
  <c r="AR118" i="21"/>
  <c r="AU118" i="21" s="1"/>
  <c r="AX118" i="21" s="1"/>
  <c r="F118" i="31" s="1"/>
  <c r="AR224" i="21"/>
  <c r="AU224" i="21" s="1"/>
  <c r="AX224" i="21" s="1"/>
  <c r="F224" i="31" s="1"/>
  <c r="AR186" i="21"/>
  <c r="AS186" i="21" s="1"/>
  <c r="AV186" i="21" s="1"/>
  <c r="AY186" i="21" s="1"/>
  <c r="G186" i="31" s="1"/>
  <c r="AQ201" i="21"/>
  <c r="AT201" i="21" s="1"/>
  <c r="AW201" i="21" s="1"/>
  <c r="E201" i="31" s="1"/>
  <c r="AQ186" i="21"/>
  <c r="AT186" i="21" s="1"/>
  <c r="AW186" i="21" s="1"/>
  <c r="E186" i="31" s="1"/>
  <c r="AQ199" i="21"/>
  <c r="AT199" i="21" s="1"/>
  <c r="AW199" i="21" s="1"/>
  <c r="E199" i="31" s="1"/>
  <c r="T41" i="29"/>
  <c r="U41" i="29" s="1"/>
  <c r="V41" i="29" s="1"/>
  <c r="M41" i="31" s="1"/>
  <c r="Q6" i="29"/>
  <c r="R6" i="29" s="1"/>
  <c r="S6" i="29" s="1"/>
  <c r="L6" i="31" s="1"/>
  <c r="Z22" i="22"/>
  <c r="AC22" i="22" s="1"/>
  <c r="H22" i="31" s="1"/>
  <c r="T20" i="29"/>
  <c r="U20" i="29" s="1"/>
  <c r="V20" i="29" s="1"/>
  <c r="M20" i="31" s="1"/>
  <c r="T5" i="29"/>
  <c r="U5" i="29" s="1"/>
  <c r="V5" i="29" s="1"/>
  <c r="M5" i="31" s="1"/>
  <c r="AR23" i="21"/>
  <c r="Q167" i="29"/>
  <c r="R167" i="29" s="1"/>
  <c r="S167" i="29" s="1"/>
  <c r="L168" i="31" s="1"/>
  <c r="AQ135" i="21"/>
  <c r="AT135" i="21" s="1"/>
  <c r="AW135" i="21" s="1"/>
  <c r="E135" i="31" s="1"/>
  <c r="Q25" i="29"/>
  <c r="R25" i="29" s="1"/>
  <c r="S25" i="29" s="1"/>
  <c r="L25" i="31" s="1"/>
  <c r="Y191" i="22"/>
  <c r="AB191" i="22" s="1"/>
  <c r="AE191" i="22" s="1"/>
  <c r="J191" i="31" s="1"/>
  <c r="T45" i="29"/>
  <c r="U45" i="29" s="1"/>
  <c r="V45" i="29" s="1"/>
  <c r="M45" i="31" s="1"/>
  <c r="AQ142" i="21"/>
  <c r="AT142" i="21" s="1"/>
  <c r="AW142" i="21" s="1"/>
  <c r="E142" i="31" s="1"/>
  <c r="AQ40" i="21"/>
  <c r="AT40" i="21" s="1"/>
  <c r="AW40" i="21" s="1"/>
  <c r="E40" i="31" s="1"/>
  <c r="AR75" i="21"/>
  <c r="AU75" i="21" s="1"/>
  <c r="AX75" i="21" s="1"/>
  <c r="F75" i="31" s="1"/>
  <c r="Q69" i="29"/>
  <c r="R69" i="29" s="1"/>
  <c r="S69" i="29" s="1"/>
  <c r="L69" i="31" s="1"/>
  <c r="Z35" i="22"/>
  <c r="AC35" i="22" s="1"/>
  <c r="H35" i="31" s="1"/>
  <c r="T30" i="29"/>
  <c r="U30" i="29" s="1"/>
  <c r="V30" i="29" s="1"/>
  <c r="M30" i="31" s="1"/>
  <c r="T17" i="29"/>
  <c r="U17" i="29" s="1"/>
  <c r="V17" i="29" s="1"/>
  <c r="M17" i="31" s="1"/>
  <c r="AQ15" i="21"/>
  <c r="AT15" i="21" s="1"/>
  <c r="AW15" i="21" s="1"/>
  <c r="E15" i="31" s="1"/>
  <c r="AQ20" i="21"/>
  <c r="AT20" i="21" s="1"/>
  <c r="AW20" i="21" s="1"/>
  <c r="E20" i="31" s="1"/>
  <c r="AR228" i="21"/>
  <c r="Q148" i="29"/>
  <c r="R148" i="29" s="1"/>
  <c r="S148" i="29" s="1"/>
  <c r="L149" i="31" s="1"/>
  <c r="AR120" i="21"/>
  <c r="AU120" i="21" s="1"/>
  <c r="AX120" i="21" s="1"/>
  <c r="F120" i="31" s="1"/>
  <c r="AR123" i="21"/>
  <c r="AS123" i="21" s="1"/>
  <c r="AV123" i="21" s="1"/>
  <c r="AQ13" i="21"/>
  <c r="AT13" i="21" s="1"/>
  <c r="AW13" i="21" s="1"/>
  <c r="E13" i="31" s="1"/>
  <c r="AQ19" i="21"/>
  <c r="AT19" i="21" s="1"/>
  <c r="AW19" i="21" s="1"/>
  <c r="E19" i="31" s="1"/>
  <c r="AR7" i="21"/>
  <c r="AU7" i="21" s="1"/>
  <c r="AX7" i="21" s="1"/>
  <c r="F7" i="31" s="1"/>
  <c r="Q29" i="29"/>
  <c r="R29" i="29" s="1"/>
  <c r="S29" i="29" s="1"/>
  <c r="L29" i="31" s="1"/>
  <c r="AR71" i="21"/>
  <c r="AU71" i="21" s="1"/>
  <c r="AX71" i="21" s="1"/>
  <c r="F71" i="31" s="1"/>
  <c r="AR122" i="21"/>
  <c r="AU122" i="21" s="1"/>
  <c r="AX122" i="21" s="1"/>
  <c r="F122" i="31" s="1"/>
  <c r="AR96" i="21"/>
  <c r="AU96" i="21" s="1"/>
  <c r="AX96" i="21" s="1"/>
  <c r="F96" i="31" s="1"/>
  <c r="AR21" i="21"/>
  <c r="AU21" i="21" s="1"/>
  <c r="AX21" i="21" s="1"/>
  <c r="F21" i="31" s="1"/>
  <c r="AQ116" i="21"/>
  <c r="AT116" i="21" s="1"/>
  <c r="AW116" i="21" s="1"/>
  <c r="E116" i="31" s="1"/>
  <c r="Q159" i="29"/>
  <c r="R159" i="29" s="1"/>
  <c r="S159" i="29" s="1"/>
  <c r="L160" i="31" s="1"/>
  <c r="AR140" i="21"/>
  <c r="AS140" i="21" s="1"/>
  <c r="AV140" i="21" s="1"/>
  <c r="T123" i="29"/>
  <c r="U123" i="29" s="1"/>
  <c r="V123" i="29" s="1"/>
  <c r="M123" i="31" s="1"/>
  <c r="Q65" i="29"/>
  <c r="R65" i="29" s="1"/>
  <c r="S65" i="29" s="1"/>
  <c r="L65" i="31" s="1"/>
  <c r="AR82" i="21"/>
  <c r="AQ129" i="21"/>
  <c r="AT129" i="21" s="1"/>
  <c r="AW129" i="21" s="1"/>
  <c r="E129" i="31" s="1"/>
  <c r="AQ159" i="21"/>
  <c r="AT159" i="21" s="1"/>
  <c r="AW159" i="21" s="1"/>
  <c r="E159" i="31" s="1"/>
  <c r="AQ74" i="21"/>
  <c r="AT74" i="21" s="1"/>
  <c r="AW74" i="21" s="1"/>
  <c r="E74" i="31" s="1"/>
  <c r="AQ83" i="21"/>
  <c r="AT83" i="21" s="1"/>
  <c r="AW83" i="21" s="1"/>
  <c r="E83" i="31" s="1"/>
  <c r="AQ200" i="21"/>
  <c r="AT200" i="21" s="1"/>
  <c r="AW200" i="21" s="1"/>
  <c r="E200" i="31" s="1"/>
  <c r="Z13" i="22"/>
  <c r="AC13" i="22" s="1"/>
  <c r="H13" i="31" s="1"/>
  <c r="AQ44" i="21"/>
  <c r="AT44" i="21" s="1"/>
  <c r="AW44" i="21" s="1"/>
  <c r="E44" i="31" s="1"/>
  <c r="T75" i="29"/>
  <c r="U75" i="29" s="1"/>
  <c r="V75" i="29" s="1"/>
  <c r="M75" i="31" s="1"/>
  <c r="AQ133" i="21"/>
  <c r="AT133" i="21" s="1"/>
  <c r="AW133" i="21" s="1"/>
  <c r="E133" i="31" s="1"/>
  <c r="AQ216" i="21"/>
  <c r="AT216" i="21" s="1"/>
  <c r="AW216" i="21" s="1"/>
  <c r="E216" i="31" s="1"/>
  <c r="AR148" i="21"/>
  <c r="AS148" i="21" s="1"/>
  <c r="AV148" i="21" s="1"/>
  <c r="AQ109" i="21"/>
  <c r="AT109" i="21" s="1"/>
  <c r="AW109" i="21" s="1"/>
  <c r="E109" i="31" s="1"/>
  <c r="AR70" i="21"/>
  <c r="AU70" i="21" s="1"/>
  <c r="AX70" i="21" s="1"/>
  <c r="F70" i="31" s="1"/>
  <c r="Q30" i="29"/>
  <c r="R30" i="29" s="1"/>
  <c r="S30" i="29" s="1"/>
  <c r="L30" i="31" s="1"/>
  <c r="AQ171" i="21"/>
  <c r="AT171" i="21" s="1"/>
  <c r="AW171" i="21" s="1"/>
  <c r="E171" i="31" s="1"/>
  <c r="AQ196" i="21"/>
  <c r="AT196" i="21" s="1"/>
  <c r="AW196" i="21" s="1"/>
  <c r="E196" i="31" s="1"/>
  <c r="Y11" i="22"/>
  <c r="AB11" i="22" s="1"/>
  <c r="AE11" i="22" s="1"/>
  <c r="J11" i="31" s="1"/>
  <c r="AQ52" i="21"/>
  <c r="AT52" i="21" s="1"/>
  <c r="AW52" i="21" s="1"/>
  <c r="E52" i="31" s="1"/>
  <c r="AR92" i="21"/>
  <c r="AU92" i="21" s="1"/>
  <c r="AX92" i="21" s="1"/>
  <c r="F92" i="31" s="1"/>
  <c r="AQ78" i="21"/>
  <c r="AT78" i="21" s="1"/>
  <c r="AW78" i="21" s="1"/>
  <c r="E78" i="31" s="1"/>
  <c r="AR3" i="21"/>
  <c r="T3" i="29"/>
  <c r="U3" i="29" s="1"/>
  <c r="V3" i="29" s="1"/>
  <c r="M3" i="31" s="1"/>
  <c r="Y3" i="22"/>
  <c r="AB3" i="22" s="1"/>
  <c r="AE3" i="22" s="1"/>
  <c r="J3" i="31" s="1"/>
  <c r="Q3" i="29"/>
  <c r="R3" i="29" s="1"/>
  <c r="S3" i="29" s="1"/>
  <c r="L3" i="31" s="1"/>
  <c r="T25" i="29"/>
  <c r="U25" i="29" s="1"/>
  <c r="V25" i="29" s="1"/>
  <c r="M25" i="31" s="1"/>
  <c r="AR24" i="21"/>
  <c r="AS24" i="21" s="1"/>
  <c r="AV24" i="21" s="1"/>
  <c r="Y24" i="22"/>
  <c r="AB24" i="22" s="1"/>
  <c r="AE24" i="22" s="1"/>
  <c r="J24" i="31" s="1"/>
  <c r="Z24" i="22"/>
  <c r="AC24" i="22" s="1"/>
  <c r="H24" i="31" s="1"/>
  <c r="Y23" i="22"/>
  <c r="AB23" i="22" s="1"/>
  <c r="AE23" i="22" s="1"/>
  <c r="J23" i="31" s="1"/>
  <c r="Y21" i="22"/>
  <c r="AB21" i="22" s="1"/>
  <c r="AE21" i="22" s="1"/>
  <c r="J21" i="31" s="1"/>
  <c r="Q44" i="29"/>
  <c r="R44" i="29" s="1"/>
  <c r="S44" i="29" s="1"/>
  <c r="L44" i="31" s="1"/>
  <c r="Q89" i="29"/>
  <c r="R89" i="29" s="1"/>
  <c r="S89" i="29" s="1"/>
  <c r="L89" i="31" s="1"/>
  <c r="Q34" i="29"/>
  <c r="R34" i="29" s="1"/>
  <c r="S34" i="29" s="1"/>
  <c r="L34" i="31" s="1"/>
  <c r="T34" i="29"/>
  <c r="U34" i="29" s="1"/>
  <c r="V34" i="29" s="1"/>
  <c r="M34" i="31" s="1"/>
  <c r="Z20" i="22"/>
  <c r="AC20" i="22" s="1"/>
  <c r="H20" i="31" s="1"/>
  <c r="Q19" i="29"/>
  <c r="R19" i="29" s="1"/>
  <c r="S19" i="29" s="1"/>
  <c r="L19" i="31" s="1"/>
  <c r="Z19" i="22"/>
  <c r="AC19" i="22" s="1"/>
  <c r="H19" i="31" s="1"/>
  <c r="Z18" i="22"/>
  <c r="AC18" i="22" s="1"/>
  <c r="H18" i="31" s="1"/>
  <c r="Q18" i="29"/>
  <c r="R18" i="29" s="1"/>
  <c r="S18" i="29" s="1"/>
  <c r="L18" i="31" s="1"/>
  <c r="T16" i="29"/>
  <c r="U16" i="29" s="1"/>
  <c r="V16" i="29" s="1"/>
  <c r="M16" i="31" s="1"/>
  <c r="Y15" i="22"/>
  <c r="AB15" i="22" s="1"/>
  <c r="AE15" i="22" s="1"/>
  <c r="J15" i="31" s="1"/>
  <c r="AQ51" i="21"/>
  <c r="AT51" i="21" s="1"/>
  <c r="AW51" i="21" s="1"/>
  <c r="E51" i="31" s="1"/>
  <c r="AQ64" i="21"/>
  <c r="AT64" i="21" s="1"/>
  <c r="AW64" i="21" s="1"/>
  <c r="E64" i="31" s="1"/>
  <c r="Y51" i="22"/>
  <c r="AB51" i="22" s="1"/>
  <c r="AE51" i="22" s="1"/>
  <c r="J51" i="31" s="1"/>
  <c r="AQ91" i="21"/>
  <c r="AT91" i="21" s="1"/>
  <c r="AW91" i="21" s="1"/>
  <c r="E91" i="31" s="1"/>
  <c r="AQ127" i="21"/>
  <c r="AT127" i="21" s="1"/>
  <c r="AW127" i="21" s="1"/>
  <c r="E127" i="31" s="1"/>
  <c r="AQ70" i="21"/>
  <c r="AT70" i="21" s="1"/>
  <c r="AW70" i="21" s="1"/>
  <c r="E70" i="31" s="1"/>
  <c r="T211" i="29"/>
  <c r="U211" i="29" s="1"/>
  <c r="V211" i="29" s="1"/>
  <c r="M212" i="31" s="1"/>
  <c r="Y86" i="22"/>
  <c r="AB86" i="22" s="1"/>
  <c r="AE86" i="22" s="1"/>
  <c r="J86" i="31" s="1"/>
  <c r="Y205" i="22"/>
  <c r="AB205" i="22" s="1"/>
  <c r="AE205" i="22" s="1"/>
  <c r="J205" i="31" s="1"/>
  <c r="Q101" i="29"/>
  <c r="R101" i="29" s="1"/>
  <c r="S101" i="29" s="1"/>
  <c r="L101" i="31" s="1"/>
  <c r="Q213" i="29"/>
  <c r="R213" i="29" s="1"/>
  <c r="S213" i="29" s="1"/>
  <c r="L214" i="31" s="1"/>
  <c r="AR179" i="21"/>
  <c r="AS179" i="21" s="1"/>
  <c r="AV179" i="21" s="1"/>
  <c r="Q121" i="29"/>
  <c r="R121" i="29" s="1"/>
  <c r="S121" i="29" s="1"/>
  <c r="L121" i="31" s="1"/>
  <c r="AR233" i="21"/>
  <c r="AS233" i="21" s="1"/>
  <c r="AV233" i="21" s="1"/>
  <c r="Q118" i="29"/>
  <c r="R118" i="29" s="1"/>
  <c r="S118" i="29" s="1"/>
  <c r="L118" i="31" s="1"/>
  <c r="Q201" i="29"/>
  <c r="R201" i="29" s="1"/>
  <c r="S201" i="29" s="1"/>
  <c r="L202" i="31" s="1"/>
  <c r="Q95" i="29"/>
  <c r="R95" i="29" s="1"/>
  <c r="S95" i="29" s="1"/>
  <c r="L95" i="31" s="1"/>
  <c r="Y193" i="22"/>
  <c r="AB193" i="22" s="1"/>
  <c r="AE193" i="22" s="1"/>
  <c r="J193" i="31" s="1"/>
  <c r="T225" i="29"/>
  <c r="U225" i="29" s="1"/>
  <c r="V225" i="29" s="1"/>
  <c r="M226" i="31" s="1"/>
  <c r="Z151" i="22"/>
  <c r="AC151" i="22" s="1"/>
  <c r="H151" i="31" s="1"/>
  <c r="T215" i="29"/>
  <c r="U215" i="29" s="1"/>
  <c r="V215" i="29" s="1"/>
  <c r="M216" i="31" s="1"/>
  <c r="T66" i="29"/>
  <c r="U66" i="29" s="1"/>
  <c r="V66" i="29" s="1"/>
  <c r="M66" i="31" s="1"/>
  <c r="Q58" i="29"/>
  <c r="R58" i="29" s="1"/>
  <c r="S58" i="29" s="1"/>
  <c r="L58" i="31" s="1"/>
  <c r="T116" i="29"/>
  <c r="U116" i="29" s="1"/>
  <c r="V116" i="29" s="1"/>
  <c r="M116" i="31" s="1"/>
  <c r="AQ194" i="21"/>
  <c r="AT194" i="21" s="1"/>
  <c r="AW194" i="21" s="1"/>
  <c r="E194" i="31" s="1"/>
  <c r="AQ230" i="21"/>
  <c r="AT230" i="21" s="1"/>
  <c r="AW230" i="21" s="1"/>
  <c r="E230" i="31" s="1"/>
  <c r="AQ223" i="21"/>
  <c r="AT223" i="21" s="1"/>
  <c r="AW223" i="21" s="1"/>
  <c r="E223" i="31" s="1"/>
  <c r="AQ239" i="21"/>
  <c r="AT239" i="21" s="1"/>
  <c r="AW239" i="21" s="1"/>
  <c r="E239" i="31" s="1"/>
  <c r="AR134" i="21"/>
  <c r="AU134" i="21" s="1"/>
  <c r="AX134" i="21" s="1"/>
  <c r="F134" i="31" s="1"/>
  <c r="AQ153" i="21"/>
  <c r="AT153" i="21" s="1"/>
  <c r="AW153" i="21" s="1"/>
  <c r="E153" i="31" s="1"/>
  <c r="AQ177" i="21"/>
  <c r="AT177" i="21" s="1"/>
  <c r="AW177" i="21" s="1"/>
  <c r="E177" i="31" s="1"/>
  <c r="AQ148" i="21"/>
  <c r="AT148" i="21" s="1"/>
  <c r="AW148" i="21" s="1"/>
  <c r="E148" i="31" s="1"/>
  <c r="AQ192" i="21"/>
  <c r="AT192" i="21" s="1"/>
  <c r="AW192" i="21" s="1"/>
  <c r="E192" i="31" s="1"/>
  <c r="AR45" i="21"/>
  <c r="AR53" i="21"/>
  <c r="AR57" i="21"/>
  <c r="AU57" i="21" s="1"/>
  <c r="AX57" i="21" s="1"/>
  <c r="F57" i="31" s="1"/>
  <c r="AQ193" i="21"/>
  <c r="AT193" i="21" s="1"/>
  <c r="AW193" i="21" s="1"/>
  <c r="E193" i="31" s="1"/>
  <c r="Z34" i="22"/>
  <c r="AC34" i="22" s="1"/>
  <c r="H34" i="31" s="1"/>
  <c r="Q32" i="29"/>
  <c r="R32" i="29" s="1"/>
  <c r="S32" i="29" s="1"/>
  <c r="L32" i="31" s="1"/>
  <c r="AQ46" i="21"/>
  <c r="AT46" i="21" s="1"/>
  <c r="AW46" i="21" s="1"/>
  <c r="E46" i="31" s="1"/>
  <c r="AQ58" i="21"/>
  <c r="AT58" i="21" s="1"/>
  <c r="AW58" i="21" s="1"/>
  <c r="E58" i="31" s="1"/>
  <c r="Y29" i="22"/>
  <c r="AB29" i="22" s="1"/>
  <c r="AE29" i="22" s="1"/>
  <c r="J29" i="31" s="1"/>
  <c r="T31" i="29"/>
  <c r="U31" i="29" s="1"/>
  <c r="V31" i="29" s="1"/>
  <c r="M31" i="31" s="1"/>
  <c r="Q11" i="29"/>
  <c r="R11" i="29" s="1"/>
  <c r="S11" i="29" s="1"/>
  <c r="L11" i="31" s="1"/>
  <c r="Y5" i="22"/>
  <c r="AB5" i="22" s="1"/>
  <c r="AE5" i="22" s="1"/>
  <c r="J5" i="31" s="1"/>
  <c r="T9" i="29"/>
  <c r="U9" i="29" s="1"/>
  <c r="V9" i="29" s="1"/>
  <c r="M9" i="31" s="1"/>
  <c r="T21" i="29"/>
  <c r="U21" i="29" s="1"/>
  <c r="V21" i="29" s="1"/>
  <c r="M21" i="31" s="1"/>
  <c r="Q7" i="29"/>
  <c r="R7" i="29" s="1"/>
  <c r="S7" i="29" s="1"/>
  <c r="L7" i="31" s="1"/>
  <c r="T24" i="29"/>
  <c r="U24" i="29" s="1"/>
  <c r="V24" i="29" s="1"/>
  <c r="M24" i="31" s="1"/>
  <c r="T15" i="29"/>
  <c r="U15" i="29" s="1"/>
  <c r="V15" i="29" s="1"/>
  <c r="M15" i="31" s="1"/>
  <c r="Y82" i="22"/>
  <c r="AB82" i="22" s="1"/>
  <c r="AE82" i="22" s="1"/>
  <c r="J82" i="31" s="1"/>
  <c r="T179" i="29"/>
  <c r="U179" i="29" s="1"/>
  <c r="V179" i="29" s="1"/>
  <c r="M180" i="31" s="1"/>
  <c r="T86" i="29"/>
  <c r="U86" i="29" s="1"/>
  <c r="V86" i="29" s="1"/>
  <c r="M86" i="31" s="1"/>
  <c r="Q97" i="29"/>
  <c r="R97" i="29" s="1"/>
  <c r="S97" i="29" s="1"/>
  <c r="L97" i="31" s="1"/>
  <c r="Y127" i="22"/>
  <c r="AB127" i="22" s="1"/>
  <c r="AE127" i="22" s="1"/>
  <c r="J127" i="31" s="1"/>
  <c r="T159" i="29"/>
  <c r="U159" i="29" s="1"/>
  <c r="V159" i="29" s="1"/>
  <c r="M160" i="31" s="1"/>
  <c r="T207" i="29"/>
  <c r="U207" i="29" s="1"/>
  <c r="V207" i="29" s="1"/>
  <c r="M208" i="31" s="1"/>
  <c r="Y113" i="22"/>
  <c r="AB113" i="22" s="1"/>
  <c r="AE113" i="22" s="1"/>
  <c r="J113" i="31" s="1"/>
  <c r="Q241" i="29"/>
  <c r="R241" i="29" s="1"/>
  <c r="S241" i="29" s="1"/>
  <c r="L241" i="31" s="1"/>
  <c r="Y107" i="22"/>
  <c r="AB107" i="22" s="1"/>
  <c r="AE107" i="22" s="1"/>
  <c r="J107" i="31" s="1"/>
  <c r="Y145" i="22"/>
  <c r="AB145" i="22" s="1"/>
  <c r="AE145" i="22" s="1"/>
  <c r="J145" i="31" s="1"/>
  <c r="AR141" i="21"/>
  <c r="AU141" i="21" s="1"/>
  <c r="AX141" i="21" s="1"/>
  <c r="F141" i="31" s="1"/>
  <c r="AR237" i="21"/>
  <c r="AS237" i="21" s="1"/>
  <c r="AV237" i="21" s="1"/>
  <c r="T89" i="29"/>
  <c r="U89" i="29" s="1"/>
  <c r="V89" i="29" s="1"/>
  <c r="M89" i="31" s="1"/>
  <c r="Q155" i="29"/>
  <c r="R155" i="29" s="1"/>
  <c r="S155" i="29" s="1"/>
  <c r="L156" i="31" s="1"/>
  <c r="Z169" i="22"/>
  <c r="AC169" i="22" s="1"/>
  <c r="H169" i="31" s="1"/>
  <c r="AR136" i="21"/>
  <c r="AS136" i="21" s="1"/>
  <c r="AV136" i="21" s="1"/>
  <c r="AR184" i="21"/>
  <c r="AS184" i="21" s="1"/>
  <c r="AV184" i="21" s="1"/>
  <c r="AR232" i="21"/>
  <c r="AU232" i="21" s="1"/>
  <c r="AX232" i="21" s="1"/>
  <c r="F232" i="31" s="1"/>
  <c r="AR189" i="21"/>
  <c r="AS189" i="21" s="1"/>
  <c r="AV189" i="21" s="1"/>
  <c r="Q66" i="29"/>
  <c r="R66" i="29" s="1"/>
  <c r="S66" i="29" s="1"/>
  <c r="L66" i="31" s="1"/>
  <c r="AQ82" i="21"/>
  <c r="AT82" i="21" s="1"/>
  <c r="AW82" i="21" s="1"/>
  <c r="E82" i="31" s="1"/>
  <c r="AR234" i="21"/>
  <c r="AQ207" i="21"/>
  <c r="AT207" i="21" s="1"/>
  <c r="AW207" i="21" s="1"/>
  <c r="E207" i="31" s="1"/>
  <c r="AR150" i="21"/>
  <c r="AS150" i="21" s="1"/>
  <c r="AV150" i="21" s="1"/>
  <c r="AY150" i="21" s="1"/>
  <c r="G150" i="31" s="1"/>
  <c r="AQ183" i="21"/>
  <c r="AT183" i="21" s="1"/>
  <c r="AW183" i="21" s="1"/>
  <c r="E183" i="31" s="1"/>
  <c r="AQ149" i="21"/>
  <c r="AT149" i="21" s="1"/>
  <c r="AW149" i="21" s="1"/>
  <c r="E149" i="31" s="1"/>
  <c r="AQ227" i="21"/>
  <c r="AT227" i="21" s="1"/>
  <c r="AW227" i="21" s="1"/>
  <c r="E227" i="31" s="1"/>
  <c r="T35" i="29"/>
  <c r="U35" i="29" s="1"/>
  <c r="V35" i="29" s="1"/>
  <c r="M35" i="31" s="1"/>
  <c r="AR59" i="21"/>
  <c r="AU59" i="21" s="1"/>
  <c r="AX59" i="21" s="1"/>
  <c r="F59" i="31" s="1"/>
  <c r="AR124" i="21"/>
  <c r="AU124" i="21" s="1"/>
  <c r="AX124" i="21" s="1"/>
  <c r="F124" i="31" s="1"/>
  <c r="AR194" i="21"/>
  <c r="AU194" i="21" s="1"/>
  <c r="AX194" i="21" s="1"/>
  <c r="F194" i="31" s="1"/>
  <c r="T29" i="29"/>
  <c r="U29" i="29" s="1"/>
  <c r="V29" i="29" s="1"/>
  <c r="M29" i="31" s="1"/>
  <c r="Y32" i="22"/>
  <c r="AB32" i="22" s="1"/>
  <c r="AE32" i="22" s="1"/>
  <c r="J32" i="31" s="1"/>
  <c r="AQ39" i="21"/>
  <c r="AT39" i="21" s="1"/>
  <c r="AW39" i="21" s="1"/>
  <c r="E39" i="31" s="1"/>
  <c r="T209" i="29"/>
  <c r="U209" i="29" s="1"/>
  <c r="V209" i="29" s="1"/>
  <c r="M210" i="31" s="1"/>
  <c r="Q21" i="29"/>
  <c r="R21" i="29" s="1"/>
  <c r="S21" i="29" s="1"/>
  <c r="L21" i="31" s="1"/>
  <c r="Q9" i="29"/>
  <c r="R9" i="29" s="1"/>
  <c r="S9" i="29" s="1"/>
  <c r="L9" i="31" s="1"/>
  <c r="Q5" i="29"/>
  <c r="R5" i="29" s="1"/>
  <c r="S5" i="29" s="1"/>
  <c r="L5" i="31" s="1"/>
  <c r="Q28" i="29"/>
  <c r="R28" i="29" s="1"/>
  <c r="S28" i="29" s="1"/>
  <c r="L28" i="31" s="1"/>
  <c r="Y30" i="22"/>
  <c r="AB30" i="22" s="1"/>
  <c r="AE30" i="22" s="1"/>
  <c r="J30" i="31" s="1"/>
  <c r="T32" i="29"/>
  <c r="U32" i="29" s="1"/>
  <c r="V32" i="29" s="1"/>
  <c r="M32" i="31" s="1"/>
  <c r="AR30" i="21"/>
  <c r="T36" i="29"/>
  <c r="U36" i="29" s="1"/>
  <c r="V36" i="29" s="1"/>
  <c r="M36" i="31" s="1"/>
  <c r="Y7" i="22"/>
  <c r="AB7" i="22" s="1"/>
  <c r="AE7" i="22" s="1"/>
  <c r="J7" i="31" s="1"/>
  <c r="AR37" i="21"/>
  <c r="AU37" i="21" s="1"/>
  <c r="AX37" i="21" s="1"/>
  <c r="F37" i="31" s="1"/>
  <c r="AQ45" i="21"/>
  <c r="AT45" i="21" s="1"/>
  <c r="AW45" i="21" s="1"/>
  <c r="E45" i="31" s="1"/>
  <c r="AQ57" i="21"/>
  <c r="AT57" i="21" s="1"/>
  <c r="AW57" i="21" s="1"/>
  <c r="E57" i="31" s="1"/>
  <c r="AR112" i="21"/>
  <c r="AQ188" i="21"/>
  <c r="AT188" i="21" s="1"/>
  <c r="AW188" i="21" s="1"/>
  <c r="E188" i="31" s="1"/>
  <c r="Q13" i="29"/>
  <c r="R13" i="29" s="1"/>
  <c r="S13" i="29" s="1"/>
  <c r="L13" i="31" s="1"/>
  <c r="Q55" i="29"/>
  <c r="R55" i="29" s="1"/>
  <c r="S55" i="29" s="1"/>
  <c r="L55" i="31" s="1"/>
  <c r="T55" i="29"/>
  <c r="U55" i="29" s="1"/>
  <c r="V55" i="29" s="1"/>
  <c r="M55" i="31" s="1"/>
  <c r="AR55" i="21"/>
  <c r="AU55" i="21" s="1"/>
  <c r="AX55" i="21" s="1"/>
  <c r="F55" i="31" s="1"/>
  <c r="AQ104" i="21"/>
  <c r="AT104" i="21" s="1"/>
  <c r="AW104" i="21" s="1"/>
  <c r="E104" i="31" s="1"/>
  <c r="Y75" i="22"/>
  <c r="AB75" i="22" s="1"/>
  <c r="AE75" i="22" s="1"/>
  <c r="J75" i="31" s="1"/>
  <c r="T99" i="29"/>
  <c r="U99" i="29" s="1"/>
  <c r="V99" i="29" s="1"/>
  <c r="M99" i="31" s="1"/>
  <c r="Z69" i="22"/>
  <c r="AC69" i="22" s="1"/>
  <c r="H69" i="31" s="1"/>
  <c r="Z103" i="22"/>
  <c r="AC103" i="22" s="1"/>
  <c r="H103" i="31" s="1"/>
  <c r="T173" i="29"/>
  <c r="U173" i="29" s="1"/>
  <c r="V173" i="29" s="1"/>
  <c r="M174" i="31" s="1"/>
  <c r="T149" i="29"/>
  <c r="U149" i="29" s="1"/>
  <c r="V149" i="29" s="1"/>
  <c r="M150" i="31" s="1"/>
  <c r="AR171" i="21"/>
  <c r="AS171" i="21" s="1"/>
  <c r="AV171" i="21" s="1"/>
  <c r="T231" i="29"/>
  <c r="U231" i="29" s="1"/>
  <c r="V231" i="29" s="1"/>
  <c r="M232" i="31" s="1"/>
  <c r="Y94" i="22"/>
  <c r="AB94" i="22" s="1"/>
  <c r="AE94" i="22" s="1"/>
  <c r="J94" i="31" s="1"/>
  <c r="Y209" i="22"/>
  <c r="AB209" i="22" s="1"/>
  <c r="AE209" i="22" s="1"/>
  <c r="J209" i="31" s="1"/>
  <c r="Y59" i="22"/>
  <c r="AB59" i="22" s="1"/>
  <c r="AE59" i="22" s="1"/>
  <c r="J59" i="31" s="1"/>
  <c r="Q54" i="29"/>
  <c r="R54" i="29" s="1"/>
  <c r="S54" i="29" s="1"/>
  <c r="L54" i="31" s="1"/>
  <c r="AQ110" i="21"/>
  <c r="AT110" i="21" s="1"/>
  <c r="AW110" i="21" s="1"/>
  <c r="E110" i="31" s="1"/>
  <c r="AQ113" i="21"/>
  <c r="AT113" i="21" s="1"/>
  <c r="AW113" i="21" s="1"/>
  <c r="E113" i="31" s="1"/>
  <c r="AQ214" i="21"/>
  <c r="AT214" i="21" s="1"/>
  <c r="AW214" i="21" s="1"/>
  <c r="E214" i="31" s="1"/>
  <c r="AQ241" i="21"/>
  <c r="AT241" i="21" s="1"/>
  <c r="AW241" i="21" s="1"/>
  <c r="E241" i="31" s="1"/>
  <c r="AR85" i="21"/>
  <c r="AU85" i="21" s="1"/>
  <c r="AX85" i="21" s="1"/>
  <c r="F85" i="31" s="1"/>
  <c r="AQ222" i="21"/>
  <c r="AT222" i="21" s="1"/>
  <c r="AW222" i="21" s="1"/>
  <c r="E222" i="31" s="1"/>
  <c r="AQ169" i="21"/>
  <c r="AT169" i="21" s="1"/>
  <c r="AW169" i="21" s="1"/>
  <c r="E169" i="31" s="1"/>
  <c r="Q35" i="29"/>
  <c r="R35" i="29" s="1"/>
  <c r="S35" i="29" s="1"/>
  <c r="L35" i="31" s="1"/>
  <c r="AR66" i="21"/>
  <c r="AU66" i="21" s="1"/>
  <c r="AX66" i="21" s="1"/>
  <c r="F66" i="31" s="1"/>
  <c r="AR106" i="21"/>
  <c r="AS106" i="21" s="1"/>
  <c r="AV106" i="21" s="1"/>
  <c r="AQ175" i="21"/>
  <c r="AT175" i="21" s="1"/>
  <c r="AW175" i="21" s="1"/>
  <c r="E175" i="31" s="1"/>
  <c r="AQ240" i="21"/>
  <c r="AT240" i="21" s="1"/>
  <c r="AW240" i="21" s="1"/>
  <c r="E240" i="31" s="1"/>
  <c r="T23" i="29"/>
  <c r="U23" i="29" s="1"/>
  <c r="V23" i="29" s="1"/>
  <c r="M23" i="31" s="1"/>
  <c r="AR27" i="21"/>
  <c r="T7" i="29"/>
  <c r="U7" i="29" s="1"/>
  <c r="V7" i="29" s="1"/>
  <c r="M7" i="31" s="1"/>
  <c r="T19" i="29"/>
  <c r="U19" i="29" s="1"/>
  <c r="V19" i="29" s="1"/>
  <c r="M19" i="31" s="1"/>
  <c r="T13" i="29"/>
  <c r="U13" i="29" s="1"/>
  <c r="V13" i="29" s="1"/>
  <c r="M13" i="31" s="1"/>
  <c r="AQ95" i="21"/>
  <c r="AT95" i="21" s="1"/>
  <c r="AW95" i="21" s="1"/>
  <c r="E95" i="31" s="1"/>
  <c r="T82" i="29"/>
  <c r="U82" i="29" s="1"/>
  <c r="V82" i="29" s="1"/>
  <c r="M82" i="31" s="1"/>
  <c r="Q75" i="29"/>
  <c r="R75" i="29" s="1"/>
  <c r="S75" i="29" s="1"/>
  <c r="L75" i="31" s="1"/>
  <c r="Q115" i="29"/>
  <c r="R115" i="29" s="1"/>
  <c r="S115" i="29" s="1"/>
  <c r="L115" i="31" s="1"/>
  <c r="T147" i="29"/>
  <c r="U147" i="29" s="1"/>
  <c r="V147" i="29" s="1"/>
  <c r="M147" i="31" s="1"/>
  <c r="Y163" i="22"/>
  <c r="AB163" i="22" s="1"/>
  <c r="AE163" i="22" s="1"/>
  <c r="J163" i="31" s="1"/>
  <c r="Q86" i="29"/>
  <c r="R86" i="29" s="1"/>
  <c r="S86" i="29" s="1"/>
  <c r="L86" i="31" s="1"/>
  <c r="T97" i="29"/>
  <c r="U97" i="29" s="1"/>
  <c r="V97" i="29" s="1"/>
  <c r="M97" i="31" s="1"/>
  <c r="T103" i="29"/>
  <c r="U103" i="29" s="1"/>
  <c r="V103" i="29" s="1"/>
  <c r="M103" i="31" s="1"/>
  <c r="T125" i="29"/>
  <c r="U125" i="29" s="1"/>
  <c r="V125" i="29" s="1"/>
  <c r="M125" i="31" s="1"/>
  <c r="Q157" i="29"/>
  <c r="R157" i="29" s="1"/>
  <c r="S157" i="29" s="1"/>
  <c r="L158" i="31" s="1"/>
  <c r="Y139" i="22"/>
  <c r="AB139" i="22" s="1"/>
  <c r="AE139" i="22" s="1"/>
  <c r="J139" i="31" s="1"/>
  <c r="AR87" i="21"/>
  <c r="AU87" i="21" s="1"/>
  <c r="AX87" i="21" s="1"/>
  <c r="F87" i="31" s="1"/>
  <c r="AR135" i="21"/>
  <c r="AS135" i="21" s="1"/>
  <c r="AV135" i="21" s="1"/>
  <c r="AR195" i="21"/>
  <c r="AS195" i="21" s="1"/>
  <c r="AV195" i="21" s="1"/>
  <c r="AR211" i="21"/>
  <c r="AS211" i="21" s="1"/>
  <c r="AV211" i="21" s="1"/>
  <c r="AR225" i="21"/>
  <c r="AU225" i="21" s="1"/>
  <c r="AX225" i="21" s="1"/>
  <c r="F225" i="31" s="1"/>
  <c r="T229" i="29"/>
  <c r="U229" i="29" s="1"/>
  <c r="V229" i="29" s="1"/>
  <c r="M230" i="31" s="1"/>
  <c r="Q57" i="29"/>
  <c r="R57" i="29" s="1"/>
  <c r="S57" i="29" s="1"/>
  <c r="L57" i="31" s="1"/>
  <c r="Z54" i="22"/>
  <c r="AC54" i="22" s="1"/>
  <c r="H54" i="31" s="1"/>
  <c r="Q171" i="29"/>
  <c r="R171" i="29" s="1"/>
  <c r="S171" i="29" s="1"/>
  <c r="L172" i="31" s="1"/>
  <c r="AQ105" i="21"/>
  <c r="AT105" i="21" s="1"/>
  <c r="AW105" i="21" s="1"/>
  <c r="E105" i="31" s="1"/>
  <c r="AR146" i="21"/>
  <c r="AQ155" i="21"/>
  <c r="AT155" i="21" s="1"/>
  <c r="AW155" i="21" s="1"/>
  <c r="E155" i="31" s="1"/>
  <c r="AQ225" i="21"/>
  <c r="AT225" i="21" s="1"/>
  <c r="AW225" i="21" s="1"/>
  <c r="E225" i="31" s="1"/>
  <c r="AQ38" i="21"/>
  <c r="AT38" i="21" s="1"/>
  <c r="AW38" i="21" s="1"/>
  <c r="E38" i="31" s="1"/>
  <c r="AR128" i="21"/>
  <c r="AU128" i="21" s="1"/>
  <c r="AX128" i="21" s="1"/>
  <c r="F128" i="31" s="1"/>
  <c r="AQ141" i="21"/>
  <c r="AT141" i="21" s="1"/>
  <c r="AW141" i="21" s="1"/>
  <c r="E141" i="31" s="1"/>
  <c r="AQ208" i="21"/>
  <c r="AT208" i="21" s="1"/>
  <c r="AW208" i="21" s="1"/>
  <c r="E208" i="31" s="1"/>
  <c r="AQ213" i="21"/>
  <c r="AT213" i="21" s="1"/>
  <c r="AW213" i="21" s="1"/>
  <c r="E213" i="31" s="1"/>
  <c r="AQ224" i="21"/>
  <c r="AT224" i="21" s="1"/>
  <c r="AW224" i="21" s="1"/>
  <c r="E224" i="31" s="1"/>
  <c r="AR38" i="21"/>
  <c r="AU3" i="21"/>
  <c r="AX3" i="21" s="1"/>
  <c r="F3" i="31" s="1"/>
  <c r="AS3" i="21"/>
  <c r="AV3" i="21" s="1"/>
  <c r="AU13" i="21"/>
  <c r="AX13" i="21" s="1"/>
  <c r="F13" i="31" s="1"/>
  <c r="T11" i="29"/>
  <c r="U11" i="29" s="1"/>
  <c r="V11" i="29" s="1"/>
  <c r="M11" i="31" s="1"/>
  <c r="Q23" i="29"/>
  <c r="R23" i="29" s="1"/>
  <c r="S23" i="29" s="1"/>
  <c r="L23" i="31" s="1"/>
  <c r="AS25" i="21"/>
  <c r="AV25" i="21" s="1"/>
  <c r="AU25" i="21"/>
  <c r="AX25" i="21" s="1"/>
  <c r="F25" i="31" s="1"/>
  <c r="AS23" i="21"/>
  <c r="AV23" i="21" s="1"/>
  <c r="AU23" i="21"/>
  <c r="AX23" i="21" s="1"/>
  <c r="F23" i="31" s="1"/>
  <c r="AU26" i="21"/>
  <c r="AX26" i="21" s="1"/>
  <c r="F26" i="31" s="1"/>
  <c r="AQ75" i="21"/>
  <c r="AT75" i="21" s="1"/>
  <c r="AW75" i="21" s="1"/>
  <c r="E75" i="31" s="1"/>
  <c r="AQ119" i="21"/>
  <c r="AT119" i="21" s="1"/>
  <c r="AW119" i="21" s="1"/>
  <c r="E119" i="31" s="1"/>
  <c r="T77" i="29"/>
  <c r="U77" i="29" s="1"/>
  <c r="V77" i="29" s="1"/>
  <c r="M77" i="31" s="1"/>
  <c r="T93" i="29"/>
  <c r="U93" i="29" s="1"/>
  <c r="V93" i="29" s="1"/>
  <c r="M93" i="31" s="1"/>
  <c r="Y99" i="22"/>
  <c r="AB99" i="22" s="1"/>
  <c r="AE99" i="22" s="1"/>
  <c r="J99" i="31" s="1"/>
  <c r="Q125" i="29"/>
  <c r="R125" i="29" s="1"/>
  <c r="S125" i="29" s="1"/>
  <c r="L125" i="31" s="1"/>
  <c r="Y173" i="22"/>
  <c r="AB173" i="22" s="1"/>
  <c r="AE173" i="22" s="1"/>
  <c r="J173" i="31" s="1"/>
  <c r="Y135" i="22"/>
  <c r="AB135" i="22" s="1"/>
  <c r="AE135" i="22" s="1"/>
  <c r="J135" i="31" s="1"/>
  <c r="AQ210" i="21"/>
  <c r="AT210" i="21" s="1"/>
  <c r="AW210" i="21" s="1"/>
  <c r="E210" i="31" s="1"/>
  <c r="AR238" i="21"/>
  <c r="AR206" i="21"/>
  <c r="AS206" i="21" s="1"/>
  <c r="AV206" i="21" s="1"/>
  <c r="AY206" i="21" s="1"/>
  <c r="G206" i="31" s="1"/>
  <c r="AQ178" i="21"/>
  <c r="AT178" i="21" s="1"/>
  <c r="AW178" i="21" s="1"/>
  <c r="E178" i="31" s="1"/>
  <c r="AQ179" i="21"/>
  <c r="AT179" i="21" s="1"/>
  <c r="AW179" i="21" s="1"/>
  <c r="E179" i="31" s="1"/>
  <c r="AQ130" i="21"/>
  <c r="AT130" i="21" s="1"/>
  <c r="AW130" i="21" s="1"/>
  <c r="E130" i="31" s="1"/>
  <c r="AQ211" i="21"/>
  <c r="AT211" i="21" s="1"/>
  <c r="AW211" i="21" s="1"/>
  <c r="E211" i="31" s="1"/>
  <c r="Q15" i="29"/>
  <c r="R15" i="29" s="1"/>
  <c r="S15" i="29" s="1"/>
  <c r="L15" i="31" s="1"/>
  <c r="O212" i="29"/>
  <c r="P212" i="29" s="1"/>
  <c r="K213" i="31" s="1"/>
  <c r="Q212" i="29"/>
  <c r="R212" i="29" s="1"/>
  <c r="S212" i="29" s="1"/>
  <c r="L213" i="31" s="1"/>
  <c r="Y141" i="22"/>
  <c r="AB141" i="22" s="1"/>
  <c r="AE141" i="22" s="1"/>
  <c r="J141" i="31" s="1"/>
  <c r="Y225" i="22"/>
  <c r="AB225" i="22" s="1"/>
  <c r="AE225" i="22" s="1"/>
  <c r="J225" i="31" s="1"/>
  <c r="Y44" i="22"/>
  <c r="AB44" i="22" s="1"/>
  <c r="AE44" i="22" s="1"/>
  <c r="J44" i="31" s="1"/>
  <c r="Z44" i="22"/>
  <c r="AC44" i="22" s="1"/>
  <c r="H44" i="31" s="1"/>
  <c r="Y239" i="22"/>
  <c r="AB239" i="22" s="1"/>
  <c r="AE239" i="22" s="1"/>
  <c r="J239" i="31" s="1"/>
  <c r="L240" i="31"/>
  <c r="AQ146" i="21"/>
  <c r="AT146" i="21" s="1"/>
  <c r="AW146" i="21" s="1"/>
  <c r="E146" i="31" s="1"/>
  <c r="AQ90" i="21"/>
  <c r="AT90" i="21" s="1"/>
  <c r="AW90" i="21" s="1"/>
  <c r="E90" i="31" s="1"/>
  <c r="T131" i="29"/>
  <c r="U131" i="29" s="1"/>
  <c r="V131" i="29" s="1"/>
  <c r="M131" i="31" s="1"/>
  <c r="Q79" i="29"/>
  <c r="R79" i="29" s="1"/>
  <c r="S79" i="29" s="1"/>
  <c r="L79" i="31" s="1"/>
  <c r="T205" i="29"/>
  <c r="U205" i="29" s="1"/>
  <c r="V205" i="29" s="1"/>
  <c r="M206" i="31" s="1"/>
  <c r="Q221" i="29"/>
  <c r="R221" i="29" s="1"/>
  <c r="S221" i="29" s="1"/>
  <c r="L222" i="31" s="1"/>
  <c r="T153" i="29"/>
  <c r="U153" i="29" s="1"/>
  <c r="V153" i="29" s="1"/>
  <c r="M154" i="31" s="1"/>
  <c r="AR105" i="21"/>
  <c r="AU105" i="21" s="1"/>
  <c r="AX105" i="21" s="1"/>
  <c r="F105" i="31" s="1"/>
  <c r="Q181" i="29"/>
  <c r="R181" i="29" s="1"/>
  <c r="S181" i="29" s="1"/>
  <c r="L182" i="31" s="1"/>
  <c r="T44" i="29"/>
  <c r="U44" i="29" s="1"/>
  <c r="V44" i="29" s="1"/>
  <c r="M44" i="31" s="1"/>
  <c r="Z180" i="22"/>
  <c r="AC180" i="22" s="1"/>
  <c r="H180" i="31" s="1"/>
  <c r="Q180" i="29"/>
  <c r="R180" i="29" s="1"/>
  <c r="S180" i="29" s="1"/>
  <c r="L181" i="31" s="1"/>
  <c r="T180" i="29"/>
  <c r="U180" i="29" s="1"/>
  <c r="V180" i="29" s="1"/>
  <c r="M181" i="31" s="1"/>
  <c r="AQ98" i="21"/>
  <c r="AT98" i="21" s="1"/>
  <c r="AW98" i="21" s="1"/>
  <c r="E98" i="31" s="1"/>
  <c r="Y161" i="22"/>
  <c r="AB161" i="22" s="1"/>
  <c r="AE161" i="22" s="1"/>
  <c r="J161" i="31" s="1"/>
  <c r="Q161" i="29"/>
  <c r="R161" i="29" s="1"/>
  <c r="S161" i="29" s="1"/>
  <c r="L162" i="31" s="1"/>
  <c r="T161" i="29"/>
  <c r="U161" i="29" s="1"/>
  <c r="V161" i="29" s="1"/>
  <c r="M162" i="31" s="1"/>
  <c r="T197" i="29"/>
  <c r="U197" i="29" s="1"/>
  <c r="V197" i="29" s="1"/>
  <c r="M198" i="31" s="1"/>
  <c r="Q197" i="29"/>
  <c r="R197" i="29" s="1"/>
  <c r="S197" i="29" s="1"/>
  <c r="L198" i="31" s="1"/>
  <c r="Z197" i="22"/>
  <c r="AC197" i="22" s="1"/>
  <c r="H197" i="31" s="1"/>
  <c r="Q229" i="29"/>
  <c r="R229" i="29" s="1"/>
  <c r="S229" i="29" s="1"/>
  <c r="L230" i="31" s="1"/>
  <c r="Y229" i="22"/>
  <c r="AB229" i="22" s="1"/>
  <c r="AE229" i="22" s="1"/>
  <c r="J229" i="31" s="1"/>
  <c r="AQ147" i="21"/>
  <c r="AT147" i="21" s="1"/>
  <c r="AW147" i="21" s="1"/>
  <c r="E147" i="31" s="1"/>
  <c r="O56" i="29"/>
  <c r="P56" i="29" s="1"/>
  <c r="K56" i="31" s="1"/>
  <c r="T56" i="29"/>
  <c r="U56" i="29" s="1"/>
  <c r="V56" i="29" s="1"/>
  <c r="M56" i="31" s="1"/>
  <c r="Z46" i="22"/>
  <c r="AC46" i="22" s="1"/>
  <c r="H46" i="31" s="1"/>
  <c r="T46" i="29"/>
  <c r="U46" i="29" s="1"/>
  <c r="V46" i="29" s="1"/>
  <c r="M46" i="31" s="1"/>
  <c r="O119" i="29"/>
  <c r="P119" i="29" s="1"/>
  <c r="K119" i="31" s="1"/>
  <c r="T119" i="29"/>
  <c r="U119" i="29" s="1"/>
  <c r="V119" i="29" s="1"/>
  <c r="M119" i="31" s="1"/>
  <c r="O137" i="29"/>
  <c r="P137" i="29" s="1"/>
  <c r="K137" i="31" s="1"/>
  <c r="Q137" i="29"/>
  <c r="R137" i="29" s="1"/>
  <c r="S137" i="29" s="1"/>
  <c r="L137" i="31" s="1"/>
  <c r="T137" i="29"/>
  <c r="U137" i="29" s="1"/>
  <c r="V137" i="29" s="1"/>
  <c r="M137" i="31" s="1"/>
  <c r="Q165" i="29"/>
  <c r="R165" i="29" s="1"/>
  <c r="S165" i="29" s="1"/>
  <c r="L166" i="31" s="1"/>
  <c r="Y165" i="22"/>
  <c r="AB165" i="22" s="1"/>
  <c r="AE165" i="22" s="1"/>
  <c r="J165" i="31" s="1"/>
  <c r="AQ180" i="21"/>
  <c r="AT180" i="21" s="1"/>
  <c r="AW180" i="21" s="1"/>
  <c r="E180" i="31" s="1"/>
  <c r="AQ197" i="21"/>
  <c r="AT197" i="21" s="1"/>
  <c r="AW197" i="21" s="1"/>
  <c r="E197" i="31" s="1"/>
  <c r="AQ228" i="21"/>
  <c r="AT228" i="21" s="1"/>
  <c r="AW228" i="21" s="1"/>
  <c r="E228" i="31" s="1"/>
  <c r="AA57" i="22"/>
  <c r="AD57" i="22" s="1"/>
  <c r="I57" i="31" s="1"/>
  <c r="T57" i="29"/>
  <c r="U57" i="29" s="1"/>
  <c r="V57" i="29" s="1"/>
  <c r="M57" i="31" s="1"/>
  <c r="AR89" i="21"/>
  <c r="AU89" i="21" s="1"/>
  <c r="AX89" i="21" s="1"/>
  <c r="F89" i="31" s="1"/>
  <c r="Y199" i="22"/>
  <c r="AB199" i="22" s="1"/>
  <c r="AE199" i="22" s="1"/>
  <c r="J199" i="31" s="1"/>
  <c r="T199" i="29"/>
  <c r="U199" i="29" s="1"/>
  <c r="V199" i="29" s="1"/>
  <c r="M200" i="31" s="1"/>
  <c r="AQ238" i="21"/>
  <c r="AT238" i="21" s="1"/>
  <c r="AW238" i="21" s="1"/>
  <c r="E238" i="31" s="1"/>
  <c r="O28" i="29"/>
  <c r="P28" i="29" s="1"/>
  <c r="K28" i="31" s="1"/>
  <c r="T28" i="29"/>
  <c r="U28" i="29" s="1"/>
  <c r="V28" i="29" s="1"/>
  <c r="M28" i="31" s="1"/>
  <c r="Q36" i="29"/>
  <c r="R36" i="29" s="1"/>
  <c r="S36" i="29" s="1"/>
  <c r="L36" i="31" s="1"/>
  <c r="Z36" i="22"/>
  <c r="AC36" i="22" s="1"/>
  <c r="H36" i="31" s="1"/>
  <c r="AR40" i="21"/>
  <c r="Y55" i="22"/>
  <c r="AB55" i="22" s="1"/>
  <c r="AE55" i="22" s="1"/>
  <c r="J55" i="31" s="1"/>
  <c r="Z55" i="22"/>
  <c r="AC55" i="22" s="1"/>
  <c r="H55" i="31" s="1"/>
  <c r="T52" i="29"/>
  <c r="U52" i="29" s="1"/>
  <c r="V52" i="29" s="1"/>
  <c r="M52" i="31" s="1"/>
  <c r="Z52" i="22"/>
  <c r="AC52" i="22" s="1"/>
  <c r="H52" i="31" s="1"/>
  <c r="Z209" i="22"/>
  <c r="AC209" i="22" s="1"/>
  <c r="H209" i="31" s="1"/>
  <c r="Q209" i="29"/>
  <c r="R209" i="29" s="1"/>
  <c r="S209" i="29" s="1"/>
  <c r="L210" i="31" s="1"/>
  <c r="Y117" i="22"/>
  <c r="AB117" i="22" s="1"/>
  <c r="AE117" i="22" s="1"/>
  <c r="J117" i="31" s="1"/>
  <c r="Z117" i="22"/>
  <c r="AC117" i="22" s="1"/>
  <c r="H117" i="31" s="1"/>
  <c r="T171" i="29"/>
  <c r="U171" i="29" s="1"/>
  <c r="V171" i="29" s="1"/>
  <c r="M172" i="31" s="1"/>
  <c r="Y171" i="22"/>
  <c r="AB171" i="22" s="1"/>
  <c r="AE171" i="22" s="1"/>
  <c r="J171" i="31" s="1"/>
  <c r="T64" i="29"/>
  <c r="U64" i="29" s="1"/>
  <c r="V64" i="29" s="1"/>
  <c r="M64" i="31" s="1"/>
  <c r="Y64" i="22"/>
  <c r="AB64" i="22" s="1"/>
  <c r="AE64" i="22" s="1"/>
  <c r="J64" i="31" s="1"/>
  <c r="T71" i="29"/>
  <c r="U71" i="29" s="1"/>
  <c r="V71" i="29" s="1"/>
  <c r="M71" i="31" s="1"/>
  <c r="Q71" i="29"/>
  <c r="R71" i="29" s="1"/>
  <c r="S71" i="29" s="1"/>
  <c r="L71" i="31" s="1"/>
  <c r="Z233" i="22"/>
  <c r="AC233" i="22" s="1"/>
  <c r="H233" i="31" s="1"/>
  <c r="T233" i="29"/>
  <c r="U233" i="29" s="1"/>
  <c r="V233" i="29" s="1"/>
  <c r="M234" i="31" s="1"/>
  <c r="Q91" i="29"/>
  <c r="R91" i="29" s="1"/>
  <c r="S91" i="29" s="1"/>
  <c r="L91" i="31" s="1"/>
  <c r="Y131" i="22"/>
  <c r="AB131" i="22" s="1"/>
  <c r="AE131" i="22" s="1"/>
  <c r="J131" i="31" s="1"/>
  <c r="Q147" i="29"/>
  <c r="R147" i="29" s="1"/>
  <c r="S147" i="29" s="1"/>
  <c r="L147" i="31" s="1"/>
  <c r="Q187" i="29"/>
  <c r="R187" i="29" s="1"/>
  <c r="S187" i="29" s="1"/>
  <c r="L188" i="31" s="1"/>
  <c r="Q231" i="29"/>
  <c r="R231" i="29" s="1"/>
  <c r="S231" i="29" s="1"/>
  <c r="L232" i="31" s="1"/>
  <c r="Y231" i="22"/>
  <c r="AB231" i="22" s="1"/>
  <c r="AE231" i="22" s="1"/>
  <c r="J231" i="31" s="1"/>
  <c r="Y39" i="22"/>
  <c r="AB39" i="22" s="1"/>
  <c r="AE39" i="22" s="1"/>
  <c r="J39" i="31" s="1"/>
  <c r="Q39" i="29"/>
  <c r="R39" i="29" s="1"/>
  <c r="S39" i="29" s="1"/>
  <c r="L39" i="31" s="1"/>
  <c r="AQ76" i="21"/>
  <c r="AT76" i="21" s="1"/>
  <c r="AW76" i="21" s="1"/>
  <c r="E76" i="31" s="1"/>
  <c r="AQ124" i="21"/>
  <c r="AT124" i="21" s="1"/>
  <c r="AW124" i="21" s="1"/>
  <c r="E124" i="31" s="1"/>
  <c r="T141" i="29"/>
  <c r="U141" i="29" s="1"/>
  <c r="V141" i="29" s="1"/>
  <c r="M141" i="31" s="1"/>
  <c r="L238" i="31"/>
  <c r="Q131" i="29"/>
  <c r="R131" i="29" s="1"/>
  <c r="S131" i="29" s="1"/>
  <c r="L131" i="31" s="1"/>
  <c r="Q141" i="29"/>
  <c r="R141" i="29" s="1"/>
  <c r="S141" i="29" s="1"/>
  <c r="L141" i="31" s="1"/>
  <c r="Y189" i="22"/>
  <c r="AB189" i="22" s="1"/>
  <c r="AE189" i="22" s="1"/>
  <c r="J189" i="31" s="1"/>
  <c r="Z239" i="22"/>
  <c r="AC239" i="22" s="1"/>
  <c r="H239" i="31" s="1"/>
  <c r="Y180" i="22"/>
  <c r="AB180" i="22" s="1"/>
  <c r="AE180" i="22" s="1"/>
  <c r="J180" i="31" s="1"/>
  <c r="Q117" i="29"/>
  <c r="R117" i="29" s="1"/>
  <c r="S117" i="29" s="1"/>
  <c r="L117" i="31" s="1"/>
  <c r="T228" i="29"/>
  <c r="U228" i="29" s="1"/>
  <c r="V228" i="29" s="1"/>
  <c r="M229" i="31" s="1"/>
  <c r="AR153" i="21"/>
  <c r="AS153" i="21" s="1"/>
  <c r="AV153" i="21" s="1"/>
  <c r="AR213" i="21"/>
  <c r="AS213" i="21" s="1"/>
  <c r="AV213" i="21" s="1"/>
  <c r="T78" i="29"/>
  <c r="U78" i="29" s="1"/>
  <c r="V78" i="29" s="1"/>
  <c r="M78" i="31" s="1"/>
  <c r="T129" i="29"/>
  <c r="U129" i="29" s="1"/>
  <c r="V129" i="29" s="1"/>
  <c r="M129" i="31" s="1"/>
  <c r="Q129" i="29"/>
  <c r="R129" i="29" s="1"/>
  <c r="S129" i="29" s="1"/>
  <c r="L129" i="31" s="1"/>
  <c r="Z129" i="22"/>
  <c r="AC129" i="22" s="1"/>
  <c r="H129" i="31" s="1"/>
  <c r="Q182" i="29"/>
  <c r="R182" i="29" s="1"/>
  <c r="S182" i="29" s="1"/>
  <c r="L183" i="31" s="1"/>
  <c r="Y182" i="22"/>
  <c r="AB182" i="22" s="1"/>
  <c r="AE182" i="22" s="1"/>
  <c r="J182" i="31" s="1"/>
  <c r="Q196" i="29"/>
  <c r="R196" i="29" s="1"/>
  <c r="S196" i="29" s="1"/>
  <c r="L197" i="31" s="1"/>
  <c r="T196" i="29"/>
  <c r="U196" i="29" s="1"/>
  <c r="V196" i="29" s="1"/>
  <c r="M197" i="31" s="1"/>
  <c r="AQ87" i="21"/>
  <c r="AT87" i="21" s="1"/>
  <c r="AW87" i="21" s="1"/>
  <c r="E87" i="31" s="1"/>
  <c r="Y116" i="22"/>
  <c r="AB116" i="22" s="1"/>
  <c r="AE116" i="22" s="1"/>
  <c r="J116" i="31" s="1"/>
  <c r="Z116" i="22"/>
  <c r="AC116" i="22" s="1"/>
  <c r="H116" i="31" s="1"/>
  <c r="Q116" i="29"/>
  <c r="R116" i="29" s="1"/>
  <c r="S116" i="29" s="1"/>
  <c r="L116" i="31" s="1"/>
  <c r="Z219" i="22"/>
  <c r="AC219" i="22" s="1"/>
  <c r="H219" i="31" s="1"/>
  <c r="T219" i="29"/>
  <c r="U219" i="29" s="1"/>
  <c r="V219" i="29" s="1"/>
  <c r="M220" i="31" s="1"/>
  <c r="Q219" i="29"/>
  <c r="R219" i="29" s="1"/>
  <c r="S219" i="29" s="1"/>
  <c r="L220" i="31" s="1"/>
  <c r="Q235" i="29"/>
  <c r="R235" i="29" s="1"/>
  <c r="S235" i="29" s="1"/>
  <c r="L236" i="31" s="1"/>
  <c r="Z235" i="22"/>
  <c r="AC235" i="22" s="1"/>
  <c r="H235" i="31" s="1"/>
  <c r="Q133" i="29"/>
  <c r="R133" i="29" s="1"/>
  <c r="S133" i="29" s="1"/>
  <c r="L133" i="31" s="1"/>
  <c r="T133" i="29"/>
  <c r="U133" i="29" s="1"/>
  <c r="V133" i="29" s="1"/>
  <c r="M133" i="31" s="1"/>
  <c r="AR130" i="21"/>
  <c r="AR162" i="21"/>
  <c r="AS162" i="21" s="1"/>
  <c r="AV162" i="21" s="1"/>
  <c r="AR222" i="21"/>
  <c r="AR178" i="21"/>
  <c r="AS178" i="21" s="1"/>
  <c r="AV178" i="21" s="1"/>
  <c r="AY178" i="21" s="1"/>
  <c r="G178" i="31" s="1"/>
  <c r="T39" i="29"/>
  <c r="U39" i="29" s="1"/>
  <c r="V39" i="29" s="1"/>
  <c r="M39" i="31" s="1"/>
  <c r="AR44" i="21"/>
  <c r="AR64" i="21"/>
  <c r="AU64" i="21" s="1"/>
  <c r="AX64" i="21" s="1"/>
  <c r="F64" i="31" s="1"/>
  <c r="Y53" i="22"/>
  <c r="AB53" i="22" s="1"/>
  <c r="AE53" i="22" s="1"/>
  <c r="J53" i="31" s="1"/>
  <c r="T53" i="29"/>
  <c r="U53" i="29" s="1"/>
  <c r="V53" i="29" s="1"/>
  <c r="M53" i="31" s="1"/>
  <c r="Q53" i="29"/>
  <c r="R53" i="29" s="1"/>
  <c r="S53" i="29" s="1"/>
  <c r="L53" i="31" s="1"/>
  <c r="AR143" i="21"/>
  <c r="AS143" i="21" s="1"/>
  <c r="AV143" i="21" s="1"/>
  <c r="AR231" i="21"/>
  <c r="AU231" i="21" s="1"/>
  <c r="AX231" i="21" s="1"/>
  <c r="F231" i="31" s="1"/>
  <c r="AR149" i="21"/>
  <c r="AU149" i="21" s="1"/>
  <c r="AX149" i="21" s="1"/>
  <c r="F149" i="31" s="1"/>
  <c r="AR221" i="21"/>
  <c r="AU221" i="21" s="1"/>
  <c r="AX221" i="21" s="1"/>
  <c r="F221" i="31" s="1"/>
  <c r="AR144" i="21"/>
  <c r="AS144" i="21" s="1"/>
  <c r="AV144" i="21" s="1"/>
  <c r="AR192" i="21"/>
  <c r="AS192" i="21" s="1"/>
  <c r="AV192" i="21" s="1"/>
  <c r="AR78" i="21"/>
  <c r="AR217" i="21"/>
  <c r="AS217" i="21" s="1"/>
  <c r="AV217" i="21" s="1"/>
  <c r="AQ125" i="21"/>
  <c r="AT125" i="21" s="1"/>
  <c r="AW125" i="21" s="1"/>
  <c r="E125" i="31" s="1"/>
  <c r="AQ167" i="21"/>
  <c r="AT167" i="21" s="1"/>
  <c r="AW167" i="21" s="1"/>
  <c r="E167" i="31" s="1"/>
  <c r="AR241" i="21"/>
  <c r="AU241" i="21" s="1"/>
  <c r="AX241" i="21" s="1"/>
  <c r="F241" i="31" s="1"/>
  <c r="AQ170" i="21"/>
  <c r="AT170" i="21" s="1"/>
  <c r="AW170" i="21" s="1"/>
  <c r="E170" i="31" s="1"/>
  <c r="AQ173" i="21"/>
  <c r="AT173" i="21" s="1"/>
  <c r="AW173" i="21" s="1"/>
  <c r="E173" i="31" s="1"/>
  <c r="AR115" i="21"/>
  <c r="AS115" i="21" s="1"/>
  <c r="AV115" i="21" s="1"/>
  <c r="AR65" i="21"/>
  <c r="AU65" i="21" s="1"/>
  <c r="AX65" i="21" s="1"/>
  <c r="F65" i="31" s="1"/>
  <c r="T212" i="29"/>
  <c r="U212" i="29" s="1"/>
  <c r="V212" i="29" s="1"/>
  <c r="M213" i="31" s="1"/>
  <c r="AQ150" i="21"/>
  <c r="AT150" i="21" s="1"/>
  <c r="AW150" i="21" s="1"/>
  <c r="E150" i="31" s="1"/>
  <c r="AQ156" i="21"/>
  <c r="AT156" i="21" s="1"/>
  <c r="AW156" i="21" s="1"/>
  <c r="E156" i="31" s="1"/>
  <c r="AQ195" i="21"/>
  <c r="AT195" i="21" s="1"/>
  <c r="AW195" i="21" s="1"/>
  <c r="E195" i="31" s="1"/>
  <c r="AQ212" i="21"/>
  <c r="AT212" i="21" s="1"/>
  <c r="AW212" i="21" s="1"/>
  <c r="E212" i="31" s="1"/>
  <c r="Y66" i="22"/>
  <c r="AB66" i="22" s="1"/>
  <c r="AE66" i="22" s="1"/>
  <c r="J66" i="31" s="1"/>
  <c r="T95" i="29"/>
  <c r="U95" i="29" s="1"/>
  <c r="V95" i="29" s="1"/>
  <c r="M95" i="31" s="1"/>
  <c r="Q183" i="29"/>
  <c r="R183" i="29" s="1"/>
  <c r="S183" i="29" s="1"/>
  <c r="L184" i="31" s="1"/>
  <c r="AR103" i="21"/>
  <c r="AS103" i="21" s="1"/>
  <c r="AV103" i="21" s="1"/>
  <c r="AU28" i="21"/>
  <c r="AX28" i="21" s="1"/>
  <c r="F28" i="31" s="1"/>
  <c r="AR126" i="21"/>
  <c r="AS126" i="21" s="1"/>
  <c r="AV126" i="21" s="1"/>
  <c r="AR196" i="21"/>
  <c r="AS196" i="21" s="1"/>
  <c r="AV196" i="21" s="1"/>
  <c r="AR212" i="21"/>
  <c r="AS212" i="21" s="1"/>
  <c r="AV212" i="21" s="1"/>
  <c r="AR161" i="21"/>
  <c r="AS161" i="21" s="1"/>
  <c r="AV161" i="21" s="1"/>
  <c r="T181" i="29"/>
  <c r="U181" i="29" s="1"/>
  <c r="V181" i="29" s="1"/>
  <c r="M182" i="31" s="1"/>
  <c r="AQ86" i="21"/>
  <c r="AT86" i="21" s="1"/>
  <c r="AW86" i="21" s="1"/>
  <c r="E86" i="31" s="1"/>
  <c r="T79" i="29"/>
  <c r="U79" i="29" s="1"/>
  <c r="V79" i="29" s="1"/>
  <c r="M79" i="31" s="1"/>
  <c r="AQ77" i="21"/>
  <c r="AT77" i="21" s="1"/>
  <c r="AW77" i="21" s="1"/>
  <c r="E77" i="31" s="1"/>
  <c r="AR76" i="21"/>
  <c r="AU76" i="21" s="1"/>
  <c r="AX76" i="21" s="1"/>
  <c r="F76" i="31" s="1"/>
  <c r="AR111" i="21"/>
  <c r="AU111" i="21" s="1"/>
  <c r="AX111" i="21" s="1"/>
  <c r="F111" i="31" s="1"/>
  <c r="AQ233" i="21"/>
  <c r="AT233" i="21" s="1"/>
  <c r="AW233" i="21" s="1"/>
  <c r="E233" i="31" s="1"/>
  <c r="AR170" i="21"/>
  <c r="AS170" i="21" s="1"/>
  <c r="AV170" i="21" s="1"/>
  <c r="AY170" i="21" s="1"/>
  <c r="G170" i="31" s="1"/>
  <c r="AQ138" i="21"/>
  <c r="AT138" i="21" s="1"/>
  <c r="AW138" i="21" s="1"/>
  <c r="E138" i="31" s="1"/>
  <c r="AQ229" i="21"/>
  <c r="AT229" i="21" s="1"/>
  <c r="AW229" i="21" s="1"/>
  <c r="E229" i="31" s="1"/>
  <c r="T167" i="29"/>
  <c r="U167" i="29" s="1"/>
  <c r="V167" i="29" s="1"/>
  <c r="M168" i="31" s="1"/>
  <c r="Q185" i="29"/>
  <c r="R185" i="29" s="1"/>
  <c r="S185" i="29" s="1"/>
  <c r="L186" i="31" s="1"/>
  <c r="AQ158" i="21"/>
  <c r="AT158" i="21" s="1"/>
  <c r="AW158" i="21" s="1"/>
  <c r="E158" i="31" s="1"/>
  <c r="Q37" i="29"/>
  <c r="R37" i="29" s="1"/>
  <c r="S37" i="29" s="1"/>
  <c r="L37" i="31" s="1"/>
  <c r="AU31" i="21"/>
  <c r="AX31" i="21" s="1"/>
  <c r="F31" i="31" s="1"/>
  <c r="AS210" i="21"/>
  <c r="AV210" i="21" s="1"/>
  <c r="AY210" i="21" s="1"/>
  <c r="G210" i="31" s="1"/>
  <c r="AU210" i="21"/>
  <c r="AX210" i="21" s="1"/>
  <c r="F210" i="31" s="1"/>
  <c r="Q59" i="29"/>
  <c r="R59" i="29" s="1"/>
  <c r="S59" i="29" s="1"/>
  <c r="L59" i="31" s="1"/>
  <c r="AQ108" i="21"/>
  <c r="AT108" i="21" s="1"/>
  <c r="AW108" i="21" s="1"/>
  <c r="E108" i="31" s="1"/>
  <c r="Y195" i="22"/>
  <c r="AB195" i="22" s="1"/>
  <c r="AE195" i="22" s="1"/>
  <c r="J195" i="31" s="1"/>
  <c r="Q227" i="29"/>
  <c r="R227" i="29" s="1"/>
  <c r="S227" i="29" s="1"/>
  <c r="L228" i="31" s="1"/>
  <c r="Z79" i="22"/>
  <c r="AC79" i="22" s="1"/>
  <c r="H79" i="31" s="1"/>
  <c r="Q143" i="29"/>
  <c r="R143" i="29" s="1"/>
  <c r="S143" i="29" s="1"/>
  <c r="L143" i="31" s="1"/>
  <c r="T189" i="29"/>
  <c r="U189" i="29" s="1"/>
  <c r="V189" i="29" s="1"/>
  <c r="M190" i="31" s="1"/>
  <c r="T101" i="29"/>
  <c r="U101" i="29" s="1"/>
  <c r="V101" i="29" s="1"/>
  <c r="M101" i="31" s="1"/>
  <c r="T113" i="29"/>
  <c r="U113" i="29" s="1"/>
  <c r="V113" i="29" s="1"/>
  <c r="M113" i="31" s="1"/>
  <c r="AR167" i="21"/>
  <c r="AS167" i="21" s="1"/>
  <c r="AV167" i="21" s="1"/>
  <c r="AU190" i="21"/>
  <c r="AX190" i="21" s="1"/>
  <c r="F190" i="31" s="1"/>
  <c r="AR199" i="21"/>
  <c r="AS199" i="21" s="1"/>
  <c r="AV199" i="21" s="1"/>
  <c r="Q105" i="29"/>
  <c r="R105" i="29" s="1"/>
  <c r="S105" i="29" s="1"/>
  <c r="L105" i="31" s="1"/>
  <c r="T135" i="29"/>
  <c r="U135" i="29" s="1"/>
  <c r="V135" i="29" s="1"/>
  <c r="M135" i="31" s="1"/>
  <c r="T182" i="29"/>
  <c r="U182" i="29" s="1"/>
  <c r="V182" i="29" s="1"/>
  <c r="M183" i="31" s="1"/>
  <c r="Z71" i="22"/>
  <c r="AC71" i="22" s="1"/>
  <c r="H71" i="31" s="1"/>
  <c r="Z212" i="22"/>
  <c r="AC212" i="22" s="1"/>
  <c r="H212" i="31" s="1"/>
  <c r="Q94" i="29"/>
  <c r="R94" i="29" s="1"/>
  <c r="S94" i="29" s="1"/>
  <c r="L94" i="31" s="1"/>
  <c r="Z181" i="22"/>
  <c r="AC181" i="22" s="1"/>
  <c r="H181" i="31" s="1"/>
  <c r="AQ103" i="21"/>
  <c r="AT103" i="21" s="1"/>
  <c r="AW103" i="21" s="1"/>
  <c r="E103" i="31" s="1"/>
  <c r="AQ123" i="21"/>
  <c r="AT123" i="21" s="1"/>
  <c r="AW123" i="21" s="1"/>
  <c r="E123" i="31" s="1"/>
  <c r="Q82" i="29"/>
  <c r="R82" i="29" s="1"/>
  <c r="S82" i="29" s="1"/>
  <c r="L82" i="31" s="1"/>
  <c r="K147" i="31"/>
  <c r="T163" i="29"/>
  <c r="U163" i="29" s="1"/>
  <c r="V163" i="29" s="1"/>
  <c r="M164" i="31" s="1"/>
  <c r="T195" i="29"/>
  <c r="U195" i="29" s="1"/>
  <c r="V195" i="29" s="1"/>
  <c r="M196" i="31" s="1"/>
  <c r="T227" i="29"/>
  <c r="U227" i="29" s="1"/>
  <c r="V227" i="29" s="1"/>
  <c r="M228" i="31" s="1"/>
  <c r="Y79" i="22"/>
  <c r="AB79" i="22" s="1"/>
  <c r="AE79" i="22" s="1"/>
  <c r="J79" i="31" s="1"/>
  <c r="T84" i="29"/>
  <c r="U84" i="29" s="1"/>
  <c r="V84" i="29" s="1"/>
  <c r="M84" i="31" s="1"/>
  <c r="T109" i="29"/>
  <c r="U109" i="29" s="1"/>
  <c r="V109" i="29" s="1"/>
  <c r="M109" i="31" s="1"/>
  <c r="Q127" i="29"/>
  <c r="R127" i="29" s="1"/>
  <c r="S127" i="29" s="1"/>
  <c r="L127" i="31" s="1"/>
  <c r="Z143" i="22"/>
  <c r="AC143" i="22" s="1"/>
  <c r="H143" i="31" s="1"/>
  <c r="Y157" i="22"/>
  <c r="AB157" i="22" s="1"/>
  <c r="AE157" i="22" s="1"/>
  <c r="J157" i="31" s="1"/>
  <c r="T175" i="29"/>
  <c r="U175" i="29" s="1"/>
  <c r="V175" i="29" s="1"/>
  <c r="M176" i="31" s="1"/>
  <c r="Q191" i="29"/>
  <c r="R191" i="29" s="1"/>
  <c r="S191" i="29" s="1"/>
  <c r="L192" i="31" s="1"/>
  <c r="Q207" i="29"/>
  <c r="R207" i="29" s="1"/>
  <c r="S207" i="29" s="1"/>
  <c r="L208" i="31" s="1"/>
  <c r="Q113" i="29"/>
  <c r="R113" i="29" s="1"/>
  <c r="S113" i="29" s="1"/>
  <c r="L113" i="31" s="1"/>
  <c r="Q139" i="29"/>
  <c r="R139" i="29" s="1"/>
  <c r="S139" i="29" s="1"/>
  <c r="L139" i="31" s="1"/>
  <c r="Q149" i="29"/>
  <c r="R149" i="29" s="1"/>
  <c r="S149" i="29" s="1"/>
  <c r="L150" i="31" s="1"/>
  <c r="Q153" i="29"/>
  <c r="R153" i="29" s="1"/>
  <c r="S153" i="29" s="1"/>
  <c r="L154" i="31" s="1"/>
  <c r="Y203" i="22"/>
  <c r="AB203" i="22" s="1"/>
  <c r="AE203" i="22" s="1"/>
  <c r="J203" i="31" s="1"/>
  <c r="AR121" i="21"/>
  <c r="AU121" i="21" s="1"/>
  <c r="AX121" i="21" s="1"/>
  <c r="F121" i="31" s="1"/>
  <c r="AU138" i="21"/>
  <c r="AX138" i="21" s="1"/>
  <c r="F138" i="31" s="1"/>
  <c r="AR159" i="21"/>
  <c r="AS159" i="21" s="1"/>
  <c r="AV159" i="21" s="1"/>
  <c r="AR183" i="21"/>
  <c r="AS183" i="21" s="1"/>
  <c r="AV183" i="21" s="1"/>
  <c r="AR219" i="21"/>
  <c r="AS219" i="21" s="1"/>
  <c r="AV219" i="21" s="1"/>
  <c r="AR227" i="21"/>
  <c r="AS227" i="21" s="1"/>
  <c r="AV227" i="21" s="1"/>
  <c r="Q107" i="29"/>
  <c r="R107" i="29" s="1"/>
  <c r="S107" i="29" s="1"/>
  <c r="L107" i="31" s="1"/>
  <c r="Q145" i="29"/>
  <c r="R145" i="29" s="1"/>
  <c r="S145" i="29" s="1"/>
  <c r="L145" i="31" s="1"/>
  <c r="T183" i="29"/>
  <c r="U183" i="29" s="1"/>
  <c r="V183" i="29" s="1"/>
  <c r="M184" i="31" s="1"/>
  <c r="T185" i="29"/>
  <c r="U185" i="29" s="1"/>
  <c r="V185" i="29" s="1"/>
  <c r="M186" i="31" s="1"/>
  <c r="AR133" i="21"/>
  <c r="AS133" i="21" s="1"/>
  <c r="AV133" i="21" s="1"/>
  <c r="Z105" i="22"/>
  <c r="AC105" i="22" s="1"/>
  <c r="H105" i="31" s="1"/>
  <c r="Z123" i="22"/>
  <c r="AC123" i="22" s="1"/>
  <c r="H123" i="31" s="1"/>
  <c r="Q135" i="29"/>
  <c r="R135" i="29" s="1"/>
  <c r="S135" i="29" s="1"/>
  <c r="L135" i="31" s="1"/>
  <c r="Z182" i="22"/>
  <c r="AC182" i="22" s="1"/>
  <c r="H182" i="31" s="1"/>
  <c r="Y197" i="22"/>
  <c r="AB197" i="22" s="1"/>
  <c r="AE197" i="22" s="1"/>
  <c r="J197" i="31" s="1"/>
  <c r="Y71" i="22"/>
  <c r="AB71" i="22" s="1"/>
  <c r="AE71" i="22" s="1"/>
  <c r="J71" i="31" s="1"/>
  <c r="Y95" i="22"/>
  <c r="AB95" i="22" s="1"/>
  <c r="AE95" i="22" s="1"/>
  <c r="J95" i="31" s="1"/>
  <c r="Y129" i="22"/>
  <c r="AB129" i="22" s="1"/>
  <c r="AE129" i="22" s="1"/>
  <c r="J129" i="31" s="1"/>
  <c r="Y155" i="22"/>
  <c r="AB155" i="22" s="1"/>
  <c r="AE155" i="22" s="1"/>
  <c r="J155" i="31" s="1"/>
  <c r="Y167" i="22"/>
  <c r="AB167" i="22" s="1"/>
  <c r="AE167" i="22" s="1"/>
  <c r="J167" i="31" s="1"/>
  <c r="Y169" i="22"/>
  <c r="AB169" i="22" s="1"/>
  <c r="AE169" i="22" s="1"/>
  <c r="J169" i="31" s="1"/>
  <c r="Y212" i="22"/>
  <c r="AB212" i="22" s="1"/>
  <c r="AE212" i="22" s="1"/>
  <c r="J212" i="31" s="1"/>
  <c r="Z229" i="22"/>
  <c r="AC229" i="22" s="1"/>
  <c r="H229" i="31" s="1"/>
  <c r="Q233" i="29"/>
  <c r="R233" i="29" s="1"/>
  <c r="S233" i="29" s="1"/>
  <c r="L234" i="31" s="1"/>
  <c r="AR152" i="21"/>
  <c r="AU152" i="21" s="1"/>
  <c r="AX152" i="21" s="1"/>
  <c r="F152" i="31" s="1"/>
  <c r="AR168" i="21"/>
  <c r="AS168" i="21" s="1"/>
  <c r="AV168" i="21" s="1"/>
  <c r="AR200" i="21"/>
  <c r="AS200" i="21" s="1"/>
  <c r="AV200" i="21" s="1"/>
  <c r="AR216" i="21"/>
  <c r="AS216" i="21" s="1"/>
  <c r="AV216" i="21" s="1"/>
  <c r="Y181" i="22"/>
  <c r="AB181" i="22" s="1"/>
  <c r="AE181" i="22" s="1"/>
  <c r="J181" i="31" s="1"/>
  <c r="AR137" i="21"/>
  <c r="AS137" i="21" s="1"/>
  <c r="AV137" i="21" s="1"/>
  <c r="AR181" i="21"/>
  <c r="AS181" i="21" s="1"/>
  <c r="AV181" i="21" s="1"/>
  <c r="AR205" i="21"/>
  <c r="AS205" i="21" s="1"/>
  <c r="AV205" i="21" s="1"/>
  <c r="Y78" i="22"/>
  <c r="AB78" i="22" s="1"/>
  <c r="AE78" i="22" s="1"/>
  <c r="J78" i="31" s="1"/>
  <c r="Z161" i="22"/>
  <c r="AC161" i="22" s="1"/>
  <c r="H161" i="31" s="1"/>
  <c r="Q225" i="29"/>
  <c r="R225" i="29" s="1"/>
  <c r="S225" i="29" s="1"/>
  <c r="L226" i="31" s="1"/>
  <c r="Z137" i="22"/>
  <c r="AC137" i="22" s="1"/>
  <c r="H137" i="31" s="1"/>
  <c r="Q215" i="29"/>
  <c r="R215" i="29" s="1"/>
  <c r="S215" i="29" s="1"/>
  <c r="L216" i="31" s="1"/>
  <c r="T59" i="29"/>
  <c r="U59" i="29" s="1"/>
  <c r="V59" i="29" s="1"/>
  <c r="M59" i="31" s="1"/>
  <c r="Z66" i="22"/>
  <c r="AC66" i="22" s="1"/>
  <c r="H66" i="31" s="1"/>
  <c r="Q52" i="29"/>
  <c r="R52" i="29" s="1"/>
  <c r="S52" i="29" s="1"/>
  <c r="L52" i="31" s="1"/>
  <c r="Q64" i="29"/>
  <c r="R64" i="29" s="1"/>
  <c r="S64" i="29" s="1"/>
  <c r="L64" i="31" s="1"/>
  <c r="Z56" i="22"/>
  <c r="AC56" i="22" s="1"/>
  <c r="H56" i="31" s="1"/>
  <c r="AR218" i="21"/>
  <c r="AQ235" i="21"/>
  <c r="AT235" i="21" s="1"/>
  <c r="AW235" i="21" s="1"/>
  <c r="E235" i="31" s="1"/>
  <c r="AR36" i="21"/>
  <c r="Q93" i="29"/>
  <c r="R93" i="29" s="1"/>
  <c r="S93" i="29" s="1"/>
  <c r="L93" i="31" s="1"/>
  <c r="Q179" i="29"/>
  <c r="R179" i="29" s="1"/>
  <c r="S179" i="29" s="1"/>
  <c r="L180" i="31" s="1"/>
  <c r="T127" i="29"/>
  <c r="U127" i="29" s="1"/>
  <c r="V127" i="29" s="1"/>
  <c r="M127" i="31" s="1"/>
  <c r="T191" i="29"/>
  <c r="U191" i="29" s="1"/>
  <c r="V191" i="29" s="1"/>
  <c r="M192" i="31" s="1"/>
  <c r="Q223" i="29"/>
  <c r="R223" i="29" s="1"/>
  <c r="S223" i="29" s="1"/>
  <c r="L224" i="31" s="1"/>
  <c r="T132" i="29"/>
  <c r="U132" i="29" s="1"/>
  <c r="V132" i="29" s="1"/>
  <c r="M132" i="31" s="1"/>
  <c r="T139" i="29"/>
  <c r="U139" i="29" s="1"/>
  <c r="V139" i="29" s="1"/>
  <c r="M139" i="31" s="1"/>
  <c r="T203" i="29"/>
  <c r="U203" i="29" s="1"/>
  <c r="V203" i="29" s="1"/>
  <c r="M204" i="31" s="1"/>
  <c r="T213" i="29"/>
  <c r="U213" i="29" s="1"/>
  <c r="V213" i="29" s="1"/>
  <c r="M214" i="31" s="1"/>
  <c r="T107" i="29"/>
  <c r="U107" i="29" s="1"/>
  <c r="V107" i="29" s="1"/>
  <c r="M107" i="31" s="1"/>
  <c r="T164" i="29"/>
  <c r="U164" i="29" s="1"/>
  <c r="V164" i="29" s="1"/>
  <c r="M165" i="31" s="1"/>
  <c r="T118" i="29"/>
  <c r="U118" i="29" s="1"/>
  <c r="V118" i="29" s="1"/>
  <c r="M118" i="31" s="1"/>
  <c r="Y233" i="22"/>
  <c r="AB233" i="22" s="1"/>
  <c r="AE233" i="22" s="1"/>
  <c r="J233" i="31" s="1"/>
  <c r="AR129" i="21"/>
  <c r="AU129" i="21" s="1"/>
  <c r="AX129" i="21" s="1"/>
  <c r="F129" i="31" s="1"/>
  <c r="Q123" i="29"/>
  <c r="R123" i="29" s="1"/>
  <c r="S123" i="29" s="1"/>
  <c r="L123" i="31" s="1"/>
  <c r="Y215" i="22"/>
  <c r="AB215" i="22" s="1"/>
  <c r="AE215" i="22" s="1"/>
  <c r="J215" i="31" s="1"/>
  <c r="Q56" i="29"/>
  <c r="R56" i="29" s="1"/>
  <c r="S56" i="29" s="1"/>
  <c r="L56" i="31" s="1"/>
  <c r="AQ96" i="21"/>
  <c r="AT96" i="21" s="1"/>
  <c r="AW96" i="21" s="1"/>
  <c r="E96" i="31" s="1"/>
  <c r="Y93" i="22"/>
  <c r="AB93" i="22" s="1"/>
  <c r="AE93" i="22" s="1"/>
  <c r="J93" i="31" s="1"/>
  <c r="T91" i="29"/>
  <c r="U91" i="29" s="1"/>
  <c r="V91" i="29" s="1"/>
  <c r="M91" i="31" s="1"/>
  <c r="Y115" i="22"/>
  <c r="AB115" i="22" s="1"/>
  <c r="AE115" i="22" s="1"/>
  <c r="J115" i="31" s="1"/>
  <c r="Q163" i="29"/>
  <c r="R163" i="29" s="1"/>
  <c r="S163" i="29" s="1"/>
  <c r="L164" i="31" s="1"/>
  <c r="Y179" i="22"/>
  <c r="AB179" i="22" s="1"/>
  <c r="AE179" i="22" s="1"/>
  <c r="J179" i="31" s="1"/>
  <c r="Q195" i="29"/>
  <c r="R195" i="29" s="1"/>
  <c r="S195" i="29" s="1"/>
  <c r="L196" i="31" s="1"/>
  <c r="Q211" i="29"/>
  <c r="R211" i="29" s="1"/>
  <c r="S211" i="29" s="1"/>
  <c r="L212" i="31" s="1"/>
  <c r="Y227" i="22"/>
  <c r="AB227" i="22" s="1"/>
  <c r="AE227" i="22" s="1"/>
  <c r="J227" i="31" s="1"/>
  <c r="T69" i="29"/>
  <c r="U69" i="29" s="1"/>
  <c r="V69" i="29" s="1"/>
  <c r="M69" i="31" s="1"/>
  <c r="Q84" i="29"/>
  <c r="R84" i="29" s="1"/>
  <c r="S84" i="29" s="1"/>
  <c r="L84" i="31" s="1"/>
  <c r="Q109" i="29"/>
  <c r="R109" i="29" s="1"/>
  <c r="S109" i="29" s="1"/>
  <c r="L109" i="31" s="1"/>
  <c r="T157" i="29"/>
  <c r="U157" i="29" s="1"/>
  <c r="V157" i="29" s="1"/>
  <c r="M158" i="31" s="1"/>
  <c r="Q175" i="29"/>
  <c r="R175" i="29" s="1"/>
  <c r="S175" i="29" s="1"/>
  <c r="L176" i="31" s="1"/>
  <c r="Q205" i="29"/>
  <c r="R205" i="29" s="1"/>
  <c r="S205" i="29" s="1"/>
  <c r="L206" i="31" s="1"/>
  <c r="T221" i="29"/>
  <c r="U221" i="29" s="1"/>
  <c r="V221" i="29" s="1"/>
  <c r="M222" i="31" s="1"/>
  <c r="T223" i="29"/>
  <c r="U223" i="29" s="1"/>
  <c r="V223" i="29" s="1"/>
  <c r="M224" i="31" s="1"/>
  <c r="Y237" i="22"/>
  <c r="AB237" i="22" s="1"/>
  <c r="AE237" i="22" s="1"/>
  <c r="J237" i="31" s="1"/>
  <c r="Z196" i="22"/>
  <c r="AC196" i="22" s="1"/>
  <c r="H196" i="31" s="1"/>
  <c r="Q217" i="29"/>
  <c r="R217" i="29" s="1"/>
  <c r="S217" i="29" s="1"/>
  <c r="L218" i="31" s="1"/>
  <c r="AR151" i="21"/>
  <c r="AS151" i="21" s="1"/>
  <c r="AV151" i="21" s="1"/>
  <c r="AR163" i="21"/>
  <c r="AU163" i="21" s="1"/>
  <c r="AX163" i="21" s="1"/>
  <c r="F163" i="31" s="1"/>
  <c r="AR203" i="21"/>
  <c r="AS203" i="21" s="1"/>
  <c r="AV203" i="21" s="1"/>
  <c r="AR197" i="21"/>
  <c r="AU197" i="21" s="1"/>
  <c r="AX197" i="21" s="1"/>
  <c r="F197" i="31" s="1"/>
  <c r="T187" i="29"/>
  <c r="U187" i="29" s="1"/>
  <c r="V187" i="29" s="1"/>
  <c r="M188" i="31" s="1"/>
  <c r="T201" i="29"/>
  <c r="U201" i="29" s="1"/>
  <c r="V201" i="29" s="1"/>
  <c r="M202" i="31" s="1"/>
  <c r="T148" i="29"/>
  <c r="U148" i="29" s="1"/>
  <c r="V148" i="29" s="1"/>
  <c r="M149" i="31" s="1"/>
  <c r="T155" i="29"/>
  <c r="U155" i="29" s="1"/>
  <c r="V155" i="29" s="1"/>
  <c r="M156" i="31" s="1"/>
  <c r="T165" i="29"/>
  <c r="U165" i="29" s="1"/>
  <c r="V165" i="29" s="1"/>
  <c r="M166" i="31" s="1"/>
  <c r="T193" i="29"/>
  <c r="U193" i="29" s="1"/>
  <c r="V193" i="29" s="1"/>
  <c r="M194" i="31" s="1"/>
  <c r="AR172" i="21"/>
  <c r="AS172" i="21" s="1"/>
  <c r="AV172" i="21" s="1"/>
  <c r="T117" i="29"/>
  <c r="U117" i="29" s="1"/>
  <c r="V117" i="29" s="1"/>
  <c r="M117" i="31" s="1"/>
  <c r="AR145" i="21"/>
  <c r="AS145" i="21" s="1"/>
  <c r="AV145" i="21" s="1"/>
  <c r="AR165" i="21"/>
  <c r="AS165" i="21" s="1"/>
  <c r="AV165" i="21" s="1"/>
  <c r="AR209" i="21"/>
  <c r="AU209" i="21" s="1"/>
  <c r="AX209" i="21" s="1"/>
  <c r="F209" i="31" s="1"/>
  <c r="T54" i="29"/>
  <c r="U54" i="29" s="1"/>
  <c r="V54" i="29" s="1"/>
  <c r="M54" i="31" s="1"/>
  <c r="Q132" i="29"/>
  <c r="R132" i="29" s="1"/>
  <c r="S132" i="29" s="1"/>
  <c r="L132" i="31" s="1"/>
  <c r="AQ93" i="21"/>
  <c r="AT93" i="21" s="1"/>
  <c r="AW93" i="21" s="1"/>
  <c r="E93" i="31" s="1"/>
  <c r="AQ131" i="21"/>
  <c r="AT131" i="21" s="1"/>
  <c r="AW131" i="21" s="1"/>
  <c r="E131" i="31" s="1"/>
  <c r="AQ185" i="21"/>
  <c r="AT185" i="21" s="1"/>
  <c r="AW185" i="21" s="1"/>
  <c r="E185" i="31" s="1"/>
  <c r="AR202" i="21"/>
  <c r="AQ219" i="21"/>
  <c r="AT219" i="21" s="1"/>
  <c r="AW219" i="21" s="1"/>
  <c r="E219" i="31" s="1"/>
  <c r="AQ202" i="21"/>
  <c r="AT202" i="21" s="1"/>
  <c r="AW202" i="21" s="1"/>
  <c r="E202" i="31" s="1"/>
  <c r="AQ218" i="21"/>
  <c r="AT218" i="21" s="1"/>
  <c r="AW218" i="21" s="1"/>
  <c r="E218" i="31" s="1"/>
  <c r="Q40" i="29"/>
  <c r="R40" i="29" s="1"/>
  <c r="S40" i="29" s="1"/>
  <c r="L40" i="31" s="1"/>
  <c r="Z40" i="22"/>
  <c r="AC40" i="22" s="1"/>
  <c r="H40" i="31" s="1"/>
  <c r="T40" i="29"/>
  <c r="U40" i="29" s="1"/>
  <c r="V40" i="29" s="1"/>
  <c r="M40" i="31" s="1"/>
  <c r="Y40" i="22"/>
  <c r="AB40" i="22" s="1"/>
  <c r="AE40" i="22" s="1"/>
  <c r="J40" i="31" s="1"/>
  <c r="Q38" i="29"/>
  <c r="R38" i="29" s="1"/>
  <c r="S38" i="29" s="1"/>
  <c r="L38" i="31" s="1"/>
  <c r="T38" i="29"/>
  <c r="U38" i="29" s="1"/>
  <c r="V38" i="29" s="1"/>
  <c r="M38" i="31" s="1"/>
  <c r="Y38" i="22"/>
  <c r="AB38" i="22" s="1"/>
  <c r="AE38" i="22" s="1"/>
  <c r="J38" i="31" s="1"/>
  <c r="Z38" i="22"/>
  <c r="AC38" i="22" s="1"/>
  <c r="H38" i="31" s="1"/>
  <c r="AS214" i="21"/>
  <c r="AV214" i="21" s="1"/>
  <c r="AY214" i="21" s="1"/>
  <c r="G214" i="31" s="1"/>
  <c r="Q164" i="29"/>
  <c r="R164" i="29" s="1"/>
  <c r="S164" i="29" s="1"/>
  <c r="L165" i="31" s="1"/>
  <c r="AR158" i="21"/>
  <c r="Q92" i="29"/>
  <c r="R92" i="29" s="1"/>
  <c r="S92" i="29" s="1"/>
  <c r="L92" i="31" s="1"/>
  <c r="Z92" i="22"/>
  <c r="AC92" i="22" s="1"/>
  <c r="H92" i="31" s="1"/>
  <c r="AQ94" i="21"/>
  <c r="AT94" i="21" s="1"/>
  <c r="AW94" i="21" s="1"/>
  <c r="E94" i="31" s="1"/>
  <c r="AR198" i="21"/>
  <c r="AQ121" i="21"/>
  <c r="AT121" i="21" s="1"/>
  <c r="AW121" i="21" s="1"/>
  <c r="E121" i="31" s="1"/>
  <c r="AR182" i="21"/>
  <c r="AQ122" i="21"/>
  <c r="AT122" i="21" s="1"/>
  <c r="AW122" i="21" s="1"/>
  <c r="E122" i="31" s="1"/>
  <c r="AR142" i="21"/>
  <c r="AU113" i="21"/>
  <c r="AX113" i="21" s="1"/>
  <c r="F113" i="31" s="1"/>
  <c r="AS113" i="21"/>
  <c r="AV113" i="21" s="1"/>
  <c r="AU83" i="21"/>
  <c r="AX83" i="21" s="1"/>
  <c r="F83" i="31" s="1"/>
  <c r="Z74" i="22"/>
  <c r="AC74" i="22" s="1"/>
  <c r="H74" i="31" s="1"/>
  <c r="T74" i="29"/>
  <c r="U74" i="29" s="1"/>
  <c r="V74" i="29" s="1"/>
  <c r="M74" i="31" s="1"/>
  <c r="Q74" i="29"/>
  <c r="R74" i="29" s="1"/>
  <c r="S74" i="29" s="1"/>
  <c r="L74" i="31" s="1"/>
  <c r="Y74" i="22"/>
  <c r="AB74" i="22" s="1"/>
  <c r="AE74" i="22" s="1"/>
  <c r="J74" i="31" s="1"/>
  <c r="Z138" i="22"/>
  <c r="AC138" i="22" s="1"/>
  <c r="H138" i="31" s="1"/>
  <c r="T138" i="29"/>
  <c r="U138" i="29" s="1"/>
  <c r="Q138" i="29"/>
  <c r="R138" i="29" s="1"/>
  <c r="S138" i="29" s="1"/>
  <c r="L138" i="31" s="1"/>
  <c r="Y138" i="22"/>
  <c r="AB138" i="22" s="1"/>
  <c r="AE138" i="22" s="1"/>
  <c r="J138" i="31" s="1"/>
  <c r="Q202" i="29"/>
  <c r="R202" i="29" s="1"/>
  <c r="S202" i="29" s="1"/>
  <c r="L203" i="31" s="1"/>
  <c r="Z202" i="22"/>
  <c r="AC202" i="22" s="1"/>
  <c r="H202" i="31" s="1"/>
  <c r="T202" i="29"/>
  <c r="U202" i="29" s="1"/>
  <c r="V202" i="29" s="1"/>
  <c r="M203" i="31" s="1"/>
  <c r="Y202" i="22"/>
  <c r="AB202" i="22" s="1"/>
  <c r="AE202" i="22" s="1"/>
  <c r="J202" i="31" s="1"/>
  <c r="Y90" i="22"/>
  <c r="AB90" i="22" s="1"/>
  <c r="AE90" i="22" s="1"/>
  <c r="J90" i="31" s="1"/>
  <c r="T90" i="29"/>
  <c r="U90" i="29" s="1"/>
  <c r="V90" i="29" s="1"/>
  <c r="M90" i="31" s="1"/>
  <c r="Z90" i="22"/>
  <c r="AC90" i="22" s="1"/>
  <c r="H90" i="31" s="1"/>
  <c r="Q90" i="29"/>
  <c r="R90" i="29" s="1"/>
  <c r="S90" i="29" s="1"/>
  <c r="L90" i="31" s="1"/>
  <c r="T102" i="29"/>
  <c r="U102" i="29" s="1"/>
  <c r="V102" i="29" s="1"/>
  <c r="M102" i="31" s="1"/>
  <c r="Y102" i="22"/>
  <c r="AB102" i="22" s="1"/>
  <c r="AE102" i="22" s="1"/>
  <c r="J102" i="31" s="1"/>
  <c r="Q102" i="29"/>
  <c r="R102" i="29" s="1"/>
  <c r="S102" i="29" s="1"/>
  <c r="L102" i="31" s="1"/>
  <c r="Z102" i="22"/>
  <c r="AC102" i="22" s="1"/>
  <c r="H102" i="31" s="1"/>
  <c r="T156" i="29"/>
  <c r="U156" i="29" s="1"/>
  <c r="V156" i="29" s="1"/>
  <c r="M157" i="31" s="1"/>
  <c r="Y156" i="22"/>
  <c r="AB156" i="22" s="1"/>
  <c r="AE156" i="22" s="1"/>
  <c r="J156" i="31" s="1"/>
  <c r="Z156" i="22"/>
  <c r="AC156" i="22" s="1"/>
  <c r="H156" i="31" s="1"/>
  <c r="Q156" i="29"/>
  <c r="R156" i="29" s="1"/>
  <c r="S156" i="29" s="1"/>
  <c r="L157" i="31" s="1"/>
  <c r="Q220" i="29"/>
  <c r="R220" i="29" s="1"/>
  <c r="S220" i="29" s="1"/>
  <c r="L221" i="31" s="1"/>
  <c r="T220" i="29"/>
  <c r="U220" i="29" s="1"/>
  <c r="V220" i="29" s="1"/>
  <c r="M221" i="31" s="1"/>
  <c r="Y220" i="22"/>
  <c r="AB220" i="22" s="1"/>
  <c r="AE220" i="22" s="1"/>
  <c r="J220" i="31" s="1"/>
  <c r="Z220" i="22"/>
  <c r="AC220" i="22" s="1"/>
  <c r="H220" i="31" s="1"/>
  <c r="AS95" i="21"/>
  <c r="AV95" i="21" s="1"/>
  <c r="AU95" i="21"/>
  <c r="AX95" i="21" s="1"/>
  <c r="F95" i="31" s="1"/>
  <c r="AU100" i="21"/>
  <c r="AX100" i="21" s="1"/>
  <c r="F100" i="31" s="1"/>
  <c r="AS100" i="21"/>
  <c r="AV100" i="21" s="1"/>
  <c r="AS131" i="21"/>
  <c r="AV131" i="21" s="1"/>
  <c r="AU131" i="21"/>
  <c r="AX131" i="21" s="1"/>
  <c r="F131" i="31" s="1"/>
  <c r="AS175" i="21"/>
  <c r="AV175" i="21" s="1"/>
  <c r="AU175" i="21"/>
  <c r="AX175" i="21" s="1"/>
  <c r="F175" i="31" s="1"/>
  <c r="T166" i="29"/>
  <c r="U166" i="29" s="1"/>
  <c r="V166" i="29" s="1"/>
  <c r="M167" i="31" s="1"/>
  <c r="Y166" i="22"/>
  <c r="AB166" i="22" s="1"/>
  <c r="AE166" i="22" s="1"/>
  <c r="J166" i="31" s="1"/>
  <c r="Q166" i="29"/>
  <c r="R166" i="29" s="1"/>
  <c r="S166" i="29" s="1"/>
  <c r="L167" i="31" s="1"/>
  <c r="Z166" i="22"/>
  <c r="AC166" i="22" s="1"/>
  <c r="H166" i="31" s="1"/>
  <c r="AS193" i="21"/>
  <c r="AV193" i="21" s="1"/>
  <c r="AU193" i="21"/>
  <c r="AX193" i="21" s="1"/>
  <c r="F193" i="31" s="1"/>
  <c r="Z83" i="22"/>
  <c r="AC83" i="22" s="1"/>
  <c r="H83" i="31" s="1"/>
  <c r="T83" i="29"/>
  <c r="U83" i="29" s="1"/>
  <c r="V83" i="29" s="1"/>
  <c r="M83" i="31" s="1"/>
  <c r="Q83" i="29"/>
  <c r="R83" i="29" s="1"/>
  <c r="S83" i="29" s="1"/>
  <c r="L83" i="31" s="1"/>
  <c r="Y83" i="22"/>
  <c r="AB83" i="22" s="1"/>
  <c r="AE83" i="22" s="1"/>
  <c r="J83" i="31" s="1"/>
  <c r="Z146" i="22"/>
  <c r="AC146" i="22" s="1"/>
  <c r="H146" i="31" s="1"/>
  <c r="T146" i="29"/>
  <c r="U146" i="29" s="1"/>
  <c r="Q146" i="29"/>
  <c r="R146" i="29" s="1"/>
  <c r="S146" i="29" s="1"/>
  <c r="L146" i="31" s="1"/>
  <c r="Y146" i="22"/>
  <c r="AB146" i="22" s="1"/>
  <c r="AE146" i="22" s="1"/>
  <c r="J146" i="31" s="1"/>
  <c r="Q210" i="29"/>
  <c r="R210" i="29" s="1"/>
  <c r="S210" i="29" s="1"/>
  <c r="L211" i="31" s="1"/>
  <c r="Z210" i="22"/>
  <c r="AC210" i="22" s="1"/>
  <c r="H210" i="31" s="1"/>
  <c r="T210" i="29"/>
  <c r="U210" i="29" s="1"/>
  <c r="V210" i="29" s="1"/>
  <c r="M211" i="31" s="1"/>
  <c r="Y210" i="22"/>
  <c r="AB210" i="22" s="1"/>
  <c r="AE210" i="22" s="1"/>
  <c r="J210" i="31" s="1"/>
  <c r="Y96" i="22"/>
  <c r="AB96" i="22" s="1"/>
  <c r="AE96" i="22" s="1"/>
  <c r="J96" i="31" s="1"/>
  <c r="T96" i="29"/>
  <c r="U96" i="29" s="1"/>
  <c r="V96" i="29" s="1"/>
  <c r="M96" i="31" s="1"/>
  <c r="Z96" i="22"/>
  <c r="AC96" i="22" s="1"/>
  <c r="H96" i="31" s="1"/>
  <c r="Q96" i="29"/>
  <c r="R96" i="29" s="1"/>
  <c r="S96" i="29" s="1"/>
  <c r="L96" i="31" s="1"/>
  <c r="Y160" i="22"/>
  <c r="AB160" i="22" s="1"/>
  <c r="AE160" i="22" s="1"/>
  <c r="J160" i="31" s="1"/>
  <c r="T160" i="29"/>
  <c r="U160" i="29" s="1"/>
  <c r="V160" i="29" s="1"/>
  <c r="M161" i="31" s="1"/>
  <c r="Z160" i="22"/>
  <c r="AC160" i="22" s="1"/>
  <c r="H160" i="31" s="1"/>
  <c r="Q160" i="29"/>
  <c r="R160" i="29" s="1"/>
  <c r="S160" i="29" s="1"/>
  <c r="L161" i="31" s="1"/>
  <c r="Q224" i="29"/>
  <c r="R224" i="29" s="1"/>
  <c r="S224" i="29" s="1"/>
  <c r="L225" i="31" s="1"/>
  <c r="Y224" i="22"/>
  <c r="AB224" i="22" s="1"/>
  <c r="AE224" i="22" s="1"/>
  <c r="J224" i="31" s="1"/>
  <c r="T224" i="29"/>
  <c r="U224" i="29" s="1"/>
  <c r="V224" i="29" s="1"/>
  <c r="M225" i="31" s="1"/>
  <c r="Z224" i="22"/>
  <c r="AC224" i="22" s="1"/>
  <c r="H224" i="31" s="1"/>
  <c r="T190" i="29"/>
  <c r="U190" i="29" s="1"/>
  <c r="V190" i="29" s="1"/>
  <c r="M191" i="31" s="1"/>
  <c r="Y190" i="22"/>
  <c r="AB190" i="22" s="1"/>
  <c r="AE190" i="22" s="1"/>
  <c r="J190" i="31" s="1"/>
  <c r="Q190" i="29"/>
  <c r="R190" i="29" s="1"/>
  <c r="S190" i="29" s="1"/>
  <c r="L191" i="31" s="1"/>
  <c r="Z190" i="22"/>
  <c r="AC190" i="22" s="1"/>
  <c r="H190" i="31" s="1"/>
  <c r="Q222" i="29"/>
  <c r="R222" i="29" s="1"/>
  <c r="S222" i="29" s="1"/>
  <c r="L223" i="31" s="1"/>
  <c r="T222" i="29"/>
  <c r="U222" i="29" s="1"/>
  <c r="V222" i="29" s="1"/>
  <c r="M223" i="31" s="1"/>
  <c r="Y222" i="22"/>
  <c r="AB222" i="22" s="1"/>
  <c r="AE222" i="22" s="1"/>
  <c r="J222" i="31" s="1"/>
  <c r="Z222" i="22"/>
  <c r="AC222" i="22" s="1"/>
  <c r="H222" i="31" s="1"/>
  <c r="AU112" i="21"/>
  <c r="AX112" i="21" s="1"/>
  <c r="F112" i="31" s="1"/>
  <c r="AS112" i="21"/>
  <c r="AV112" i="21" s="1"/>
  <c r="Y241" i="22"/>
  <c r="AB241" i="22" s="1"/>
  <c r="AE241" i="22" s="1"/>
  <c r="J241" i="31" s="1"/>
  <c r="AS127" i="21"/>
  <c r="AV127" i="21" s="1"/>
  <c r="AU127" i="21"/>
  <c r="AX127" i="21" s="1"/>
  <c r="F127" i="31" s="1"/>
  <c r="Q230" i="29"/>
  <c r="R230" i="29" s="1"/>
  <c r="S230" i="29" s="1"/>
  <c r="L231" i="31" s="1"/>
  <c r="T230" i="29"/>
  <c r="U230" i="29" s="1"/>
  <c r="V230" i="29" s="1"/>
  <c r="M231" i="31" s="1"/>
  <c r="Y230" i="22"/>
  <c r="AB230" i="22" s="1"/>
  <c r="AE230" i="22" s="1"/>
  <c r="J230" i="31" s="1"/>
  <c r="Z230" i="22"/>
  <c r="AC230" i="22" s="1"/>
  <c r="H230" i="31" s="1"/>
  <c r="T150" i="29"/>
  <c r="U150" i="29" s="1"/>
  <c r="V150" i="29" s="1"/>
  <c r="M151" i="31" s="1"/>
  <c r="Y150" i="22"/>
  <c r="AB150" i="22" s="1"/>
  <c r="AE150" i="22" s="1"/>
  <c r="J150" i="31" s="1"/>
  <c r="Q150" i="29"/>
  <c r="R150" i="29" s="1"/>
  <c r="S150" i="29" s="1"/>
  <c r="L151" i="31" s="1"/>
  <c r="Z150" i="22"/>
  <c r="AC150" i="22" s="1"/>
  <c r="H150" i="31" s="1"/>
  <c r="AU136" i="21"/>
  <c r="AX136" i="21" s="1"/>
  <c r="F136" i="31" s="1"/>
  <c r="AS232" i="21"/>
  <c r="AV232" i="21" s="1"/>
  <c r="AS157" i="21"/>
  <c r="AV157" i="21" s="1"/>
  <c r="AU157" i="21"/>
  <c r="AX157" i="21" s="1"/>
  <c r="F157" i="31" s="1"/>
  <c r="Z122" i="22"/>
  <c r="AC122" i="22" s="1"/>
  <c r="H122" i="31" s="1"/>
  <c r="T122" i="29"/>
  <c r="U122" i="29" s="1"/>
  <c r="V122" i="29" s="1"/>
  <c r="M122" i="31" s="1"/>
  <c r="Q122" i="29"/>
  <c r="R122" i="29" s="1"/>
  <c r="S122" i="29" s="1"/>
  <c r="L122" i="31" s="1"/>
  <c r="Y122" i="22"/>
  <c r="AB122" i="22" s="1"/>
  <c r="AE122" i="22" s="1"/>
  <c r="J122" i="31" s="1"/>
  <c r="Z154" i="22"/>
  <c r="AC154" i="22" s="1"/>
  <c r="H154" i="31" s="1"/>
  <c r="T154" i="29"/>
  <c r="U154" i="29" s="1"/>
  <c r="V154" i="29" s="1"/>
  <c r="M155" i="31" s="1"/>
  <c r="Q154" i="29"/>
  <c r="R154" i="29" s="1"/>
  <c r="S154" i="29" s="1"/>
  <c r="L155" i="31" s="1"/>
  <c r="Y154" i="22"/>
  <c r="AB154" i="22" s="1"/>
  <c r="AE154" i="22" s="1"/>
  <c r="J154" i="31" s="1"/>
  <c r="T134" i="29"/>
  <c r="U134" i="29" s="1"/>
  <c r="Y134" i="22"/>
  <c r="AB134" i="22" s="1"/>
  <c r="AE134" i="22" s="1"/>
  <c r="J134" i="31" s="1"/>
  <c r="Q134" i="29"/>
  <c r="R134" i="29" s="1"/>
  <c r="S134" i="29" s="1"/>
  <c r="L134" i="31" s="1"/>
  <c r="Z134" i="22"/>
  <c r="AC134" i="22" s="1"/>
  <c r="H134" i="31" s="1"/>
  <c r="T198" i="29"/>
  <c r="U198" i="29" s="1"/>
  <c r="V198" i="29" s="1"/>
  <c r="M199" i="31" s="1"/>
  <c r="Y198" i="22"/>
  <c r="AB198" i="22" s="1"/>
  <c r="AE198" i="22" s="1"/>
  <c r="J198" i="31" s="1"/>
  <c r="Q198" i="29"/>
  <c r="R198" i="29" s="1"/>
  <c r="S198" i="29" s="1"/>
  <c r="L199" i="31" s="1"/>
  <c r="Z198" i="22"/>
  <c r="AC198" i="22" s="1"/>
  <c r="H198" i="31" s="1"/>
  <c r="T241" i="29"/>
  <c r="U241" i="29" s="1"/>
  <c r="V241" i="29" s="1"/>
  <c r="M241" i="31" s="1"/>
  <c r="AS169" i="21"/>
  <c r="AV169" i="21" s="1"/>
  <c r="AU169" i="21"/>
  <c r="AX169" i="21" s="1"/>
  <c r="F169" i="31" s="1"/>
  <c r="AS225" i="21"/>
  <c r="AV225" i="21" s="1"/>
  <c r="Q214" i="29"/>
  <c r="R214" i="29" s="1"/>
  <c r="S214" i="29" s="1"/>
  <c r="L215" i="31" s="1"/>
  <c r="T214" i="29"/>
  <c r="U214" i="29" s="1"/>
  <c r="V214" i="29" s="1"/>
  <c r="M215" i="31" s="1"/>
  <c r="Y214" i="22"/>
  <c r="AB214" i="22" s="1"/>
  <c r="AE214" i="22" s="1"/>
  <c r="J214" i="31" s="1"/>
  <c r="Z214" i="22"/>
  <c r="AC214" i="22" s="1"/>
  <c r="H214" i="31" s="1"/>
  <c r="AU236" i="21"/>
  <c r="AX236" i="21" s="1"/>
  <c r="F236" i="31" s="1"/>
  <c r="AS229" i="21"/>
  <c r="AV229" i="21" s="1"/>
  <c r="AU229" i="21"/>
  <c r="AX229" i="21" s="1"/>
  <c r="F229" i="31" s="1"/>
  <c r="Z106" i="22"/>
  <c r="AC106" i="22" s="1"/>
  <c r="H106" i="31" s="1"/>
  <c r="T106" i="29"/>
  <c r="U106" i="29" s="1"/>
  <c r="V106" i="29" s="1"/>
  <c r="M106" i="31" s="1"/>
  <c r="Q106" i="29"/>
  <c r="R106" i="29" s="1"/>
  <c r="S106" i="29" s="1"/>
  <c r="L106" i="31" s="1"/>
  <c r="Y106" i="22"/>
  <c r="AB106" i="22" s="1"/>
  <c r="AE106" i="22" s="1"/>
  <c r="J106" i="31" s="1"/>
  <c r="Z170" i="22"/>
  <c r="AC170" i="22" s="1"/>
  <c r="H170" i="31" s="1"/>
  <c r="T170" i="29"/>
  <c r="U170" i="29" s="1"/>
  <c r="V170" i="29" s="1"/>
  <c r="M171" i="31" s="1"/>
  <c r="Q170" i="29"/>
  <c r="R170" i="29" s="1"/>
  <c r="S170" i="29" s="1"/>
  <c r="L171" i="31" s="1"/>
  <c r="Y170" i="22"/>
  <c r="AB170" i="22" s="1"/>
  <c r="AE170" i="22" s="1"/>
  <c r="J170" i="31" s="1"/>
  <c r="Q234" i="29"/>
  <c r="R234" i="29" s="1"/>
  <c r="S234" i="29" s="1"/>
  <c r="L235" i="31" s="1"/>
  <c r="Z234" i="22"/>
  <c r="AC234" i="22" s="1"/>
  <c r="H234" i="31" s="1"/>
  <c r="T234" i="29"/>
  <c r="U234" i="29" s="1"/>
  <c r="V234" i="29" s="1"/>
  <c r="M235" i="31" s="1"/>
  <c r="Y234" i="22"/>
  <c r="AB234" i="22" s="1"/>
  <c r="AE234" i="22" s="1"/>
  <c r="J234" i="31" s="1"/>
  <c r="AU101" i="21"/>
  <c r="AX101" i="21" s="1"/>
  <c r="F101" i="31" s="1"/>
  <c r="AS101" i="21"/>
  <c r="AV101" i="21" s="1"/>
  <c r="AU117" i="21"/>
  <c r="AX117" i="21" s="1"/>
  <c r="F117" i="31" s="1"/>
  <c r="AS117" i="21"/>
  <c r="AV117" i="21" s="1"/>
  <c r="AU125" i="21"/>
  <c r="AX125" i="21" s="1"/>
  <c r="F125" i="31" s="1"/>
  <c r="Y120" i="22"/>
  <c r="AB120" i="22" s="1"/>
  <c r="AE120" i="22" s="1"/>
  <c r="J120" i="31" s="1"/>
  <c r="T120" i="29"/>
  <c r="U120" i="29" s="1"/>
  <c r="V120" i="29" s="1"/>
  <c r="M120" i="31" s="1"/>
  <c r="Z120" i="22"/>
  <c r="AC120" i="22" s="1"/>
  <c r="H120" i="31" s="1"/>
  <c r="Q120" i="29"/>
  <c r="R120" i="29" s="1"/>
  <c r="S120" i="29" s="1"/>
  <c r="L120" i="31" s="1"/>
  <c r="Y152" i="22"/>
  <c r="AB152" i="22" s="1"/>
  <c r="AE152" i="22" s="1"/>
  <c r="J152" i="31" s="1"/>
  <c r="T152" i="29"/>
  <c r="U152" i="29" s="1"/>
  <c r="V152" i="29" s="1"/>
  <c r="M153" i="31" s="1"/>
  <c r="Z152" i="22"/>
  <c r="AC152" i="22" s="1"/>
  <c r="H152" i="31" s="1"/>
  <c r="Q152" i="29"/>
  <c r="R152" i="29" s="1"/>
  <c r="S152" i="29" s="1"/>
  <c r="L153" i="31" s="1"/>
  <c r="Y184" i="22"/>
  <c r="AB184" i="22" s="1"/>
  <c r="AE184" i="22" s="1"/>
  <c r="J184" i="31" s="1"/>
  <c r="T184" i="29"/>
  <c r="U184" i="29" s="1"/>
  <c r="V184" i="29" s="1"/>
  <c r="M185" i="31" s="1"/>
  <c r="Z184" i="22"/>
  <c r="AC184" i="22" s="1"/>
  <c r="H184" i="31" s="1"/>
  <c r="Q184" i="29"/>
  <c r="R184" i="29" s="1"/>
  <c r="S184" i="29" s="1"/>
  <c r="L185" i="31" s="1"/>
  <c r="Q216" i="29"/>
  <c r="R216" i="29" s="1"/>
  <c r="S216" i="29" s="1"/>
  <c r="L217" i="31" s="1"/>
  <c r="Y216" i="22"/>
  <c r="AB216" i="22" s="1"/>
  <c r="AE216" i="22" s="1"/>
  <c r="J216" i="31" s="1"/>
  <c r="T216" i="29"/>
  <c r="U216" i="29" s="1"/>
  <c r="V216" i="29" s="1"/>
  <c r="M217" i="31" s="1"/>
  <c r="Z216" i="22"/>
  <c r="AC216" i="22" s="1"/>
  <c r="H216" i="31" s="1"/>
  <c r="T124" i="29"/>
  <c r="U124" i="29" s="1"/>
  <c r="V124" i="29" s="1"/>
  <c r="M124" i="31" s="1"/>
  <c r="Q124" i="29"/>
  <c r="R124" i="29" s="1"/>
  <c r="S124" i="29" s="1"/>
  <c r="L124" i="31" s="1"/>
  <c r="Z124" i="22"/>
  <c r="AC124" i="22" s="1"/>
  <c r="H124" i="31" s="1"/>
  <c r="Y124" i="22"/>
  <c r="AB124" i="22" s="1"/>
  <c r="AE124" i="22" s="1"/>
  <c r="J124" i="31" s="1"/>
  <c r="T188" i="29"/>
  <c r="U188" i="29" s="1"/>
  <c r="V188" i="29" s="1"/>
  <c r="M189" i="31" s="1"/>
  <c r="Q188" i="29"/>
  <c r="R188" i="29" s="1"/>
  <c r="S188" i="29" s="1"/>
  <c r="L189" i="31" s="1"/>
  <c r="Y188" i="22"/>
  <c r="AB188" i="22" s="1"/>
  <c r="AE188" i="22" s="1"/>
  <c r="J188" i="31" s="1"/>
  <c r="Z188" i="22"/>
  <c r="AC188" i="22" s="1"/>
  <c r="H188" i="31" s="1"/>
  <c r="AS139" i="21"/>
  <c r="AV139" i="21" s="1"/>
  <c r="AU139" i="21"/>
  <c r="AX139" i="21" s="1"/>
  <c r="F139" i="31" s="1"/>
  <c r="AS164" i="21"/>
  <c r="AV164" i="21" s="1"/>
  <c r="AU164" i="21"/>
  <c r="AX164" i="21" s="1"/>
  <c r="F164" i="31" s="1"/>
  <c r="AS228" i="21"/>
  <c r="AV228" i="21" s="1"/>
  <c r="AU228" i="21"/>
  <c r="AX228" i="21" s="1"/>
  <c r="F228" i="31" s="1"/>
  <c r="Z114" i="22"/>
  <c r="AC114" i="22" s="1"/>
  <c r="H114" i="31" s="1"/>
  <c r="T114" i="29"/>
  <c r="U114" i="29" s="1"/>
  <c r="V114" i="29" s="1"/>
  <c r="M114" i="31" s="1"/>
  <c r="Q114" i="29"/>
  <c r="R114" i="29" s="1"/>
  <c r="S114" i="29" s="1"/>
  <c r="L114" i="31" s="1"/>
  <c r="Y114" i="22"/>
  <c r="AB114" i="22" s="1"/>
  <c r="AE114" i="22" s="1"/>
  <c r="J114" i="31" s="1"/>
  <c r="Z178" i="22"/>
  <c r="AC178" i="22" s="1"/>
  <c r="H178" i="31" s="1"/>
  <c r="T178" i="29"/>
  <c r="U178" i="29" s="1"/>
  <c r="V178" i="29" s="1"/>
  <c r="M179" i="31" s="1"/>
  <c r="Q178" i="29"/>
  <c r="R178" i="29" s="1"/>
  <c r="S178" i="29" s="1"/>
  <c r="L179" i="31" s="1"/>
  <c r="Y178" i="22"/>
  <c r="AB178" i="22" s="1"/>
  <c r="AE178" i="22" s="1"/>
  <c r="J178" i="31" s="1"/>
  <c r="Y128" i="22"/>
  <c r="AB128" i="22" s="1"/>
  <c r="AE128" i="22" s="1"/>
  <c r="J128" i="31" s="1"/>
  <c r="T128" i="29"/>
  <c r="U128" i="29" s="1"/>
  <c r="V128" i="29" s="1"/>
  <c r="M128" i="31" s="1"/>
  <c r="Z128" i="22"/>
  <c r="AC128" i="22" s="1"/>
  <c r="H128" i="31" s="1"/>
  <c r="Q128" i="29"/>
  <c r="R128" i="29" s="1"/>
  <c r="S128" i="29" s="1"/>
  <c r="L128" i="31" s="1"/>
  <c r="Y192" i="22"/>
  <c r="AB192" i="22" s="1"/>
  <c r="AE192" i="22" s="1"/>
  <c r="J192" i="31" s="1"/>
  <c r="T192" i="29"/>
  <c r="U192" i="29" s="1"/>
  <c r="V192" i="29" s="1"/>
  <c r="M193" i="31" s="1"/>
  <c r="Z192" i="22"/>
  <c r="AC192" i="22" s="1"/>
  <c r="H192" i="31" s="1"/>
  <c r="Q192" i="29"/>
  <c r="R192" i="29" s="1"/>
  <c r="S192" i="29" s="1"/>
  <c r="L193" i="31" s="1"/>
  <c r="T85" i="29"/>
  <c r="U85" i="29" s="1"/>
  <c r="V85" i="29" s="1"/>
  <c r="M85" i="31" s="1"/>
  <c r="Z85" i="22"/>
  <c r="AC85" i="22" s="1"/>
  <c r="H85" i="31" s="1"/>
  <c r="Q85" i="29"/>
  <c r="R85" i="29" s="1"/>
  <c r="S85" i="29" s="1"/>
  <c r="L85" i="31" s="1"/>
  <c r="Y85" i="22"/>
  <c r="AB85" i="22" s="1"/>
  <c r="AE85" i="22" s="1"/>
  <c r="J85" i="31" s="1"/>
  <c r="T126" i="29"/>
  <c r="U126" i="29" s="1"/>
  <c r="V126" i="29" s="1"/>
  <c r="M126" i="31" s="1"/>
  <c r="Y126" i="22"/>
  <c r="AB126" i="22" s="1"/>
  <c r="AE126" i="22" s="1"/>
  <c r="J126" i="31" s="1"/>
  <c r="Q126" i="29"/>
  <c r="R126" i="29" s="1"/>
  <c r="S126" i="29" s="1"/>
  <c r="L126" i="31" s="1"/>
  <c r="Z126" i="22"/>
  <c r="AC126" i="22" s="1"/>
  <c r="H126" i="31" s="1"/>
  <c r="T158" i="29"/>
  <c r="U158" i="29" s="1"/>
  <c r="V158" i="29" s="1"/>
  <c r="M159" i="31" s="1"/>
  <c r="Y158" i="22"/>
  <c r="AB158" i="22" s="1"/>
  <c r="AE158" i="22" s="1"/>
  <c r="J158" i="31" s="1"/>
  <c r="Q158" i="29"/>
  <c r="R158" i="29" s="1"/>
  <c r="S158" i="29" s="1"/>
  <c r="L159" i="31" s="1"/>
  <c r="Z158" i="22"/>
  <c r="AC158" i="22" s="1"/>
  <c r="H158" i="31" s="1"/>
  <c r="AS107" i="21"/>
  <c r="AV107" i="21" s="1"/>
  <c r="AU107" i="21"/>
  <c r="AX107" i="21" s="1"/>
  <c r="F107" i="31" s="1"/>
  <c r="Z186" i="22"/>
  <c r="AC186" i="22" s="1"/>
  <c r="H186" i="31" s="1"/>
  <c r="T186" i="29"/>
  <c r="U186" i="29" s="1"/>
  <c r="V186" i="29" s="1"/>
  <c r="M187" i="31" s="1"/>
  <c r="Q186" i="29"/>
  <c r="R186" i="29" s="1"/>
  <c r="S186" i="29" s="1"/>
  <c r="L187" i="31" s="1"/>
  <c r="Y186" i="22"/>
  <c r="AB186" i="22" s="1"/>
  <c r="AE186" i="22" s="1"/>
  <c r="J186" i="31" s="1"/>
  <c r="Q218" i="29"/>
  <c r="R218" i="29" s="1"/>
  <c r="S218" i="29" s="1"/>
  <c r="L219" i="31" s="1"/>
  <c r="Z218" i="22"/>
  <c r="AC218" i="22" s="1"/>
  <c r="H218" i="31" s="1"/>
  <c r="T218" i="29"/>
  <c r="U218" i="29" s="1"/>
  <c r="V218" i="29" s="1"/>
  <c r="M219" i="31" s="1"/>
  <c r="Y218" i="22"/>
  <c r="AB218" i="22" s="1"/>
  <c r="AE218" i="22" s="1"/>
  <c r="J218" i="31" s="1"/>
  <c r="AU82" i="21"/>
  <c r="AX82" i="21" s="1"/>
  <c r="F82" i="31" s="1"/>
  <c r="Y70" i="22"/>
  <c r="AB70" i="22" s="1"/>
  <c r="AE70" i="22" s="1"/>
  <c r="J70" i="31" s="1"/>
  <c r="T70" i="29"/>
  <c r="U70" i="29" s="1"/>
  <c r="V70" i="29" s="1"/>
  <c r="M70" i="31" s="1"/>
  <c r="Z70" i="22"/>
  <c r="AC70" i="22" s="1"/>
  <c r="H70" i="31" s="1"/>
  <c r="Q70" i="29"/>
  <c r="R70" i="29" s="1"/>
  <c r="S70" i="29" s="1"/>
  <c r="L70" i="31" s="1"/>
  <c r="Y104" i="22"/>
  <c r="AB104" i="22" s="1"/>
  <c r="AE104" i="22" s="1"/>
  <c r="J104" i="31" s="1"/>
  <c r="T104" i="29"/>
  <c r="U104" i="29" s="1"/>
  <c r="V104" i="29" s="1"/>
  <c r="M104" i="31" s="1"/>
  <c r="Z104" i="22"/>
  <c r="AC104" i="22" s="1"/>
  <c r="H104" i="31" s="1"/>
  <c r="Q104" i="29"/>
  <c r="R104" i="29" s="1"/>
  <c r="S104" i="29" s="1"/>
  <c r="L104" i="31" s="1"/>
  <c r="Y136" i="22"/>
  <c r="AB136" i="22" s="1"/>
  <c r="AE136" i="22" s="1"/>
  <c r="J136" i="31" s="1"/>
  <c r="T136" i="29"/>
  <c r="U136" i="29" s="1"/>
  <c r="V136" i="29" s="1"/>
  <c r="M136" i="31" s="1"/>
  <c r="Z136" i="22"/>
  <c r="AC136" i="22" s="1"/>
  <c r="H136" i="31" s="1"/>
  <c r="Q136" i="29"/>
  <c r="R136" i="29" s="1"/>
  <c r="S136" i="29" s="1"/>
  <c r="L136" i="31" s="1"/>
  <c r="Y168" i="22"/>
  <c r="AB168" i="22" s="1"/>
  <c r="AE168" i="22" s="1"/>
  <c r="J168" i="31" s="1"/>
  <c r="T168" i="29"/>
  <c r="U168" i="29" s="1"/>
  <c r="V168" i="29" s="1"/>
  <c r="M169" i="31" s="1"/>
  <c r="Z168" i="22"/>
  <c r="AC168" i="22" s="1"/>
  <c r="H168" i="31" s="1"/>
  <c r="Q168" i="29"/>
  <c r="R168" i="29" s="1"/>
  <c r="S168" i="29" s="1"/>
  <c r="L169" i="31" s="1"/>
  <c r="Q200" i="29"/>
  <c r="R200" i="29" s="1"/>
  <c r="S200" i="29" s="1"/>
  <c r="L201" i="31" s="1"/>
  <c r="Y200" i="22"/>
  <c r="AB200" i="22" s="1"/>
  <c r="AE200" i="22" s="1"/>
  <c r="J200" i="31" s="1"/>
  <c r="T200" i="29"/>
  <c r="U200" i="29" s="1"/>
  <c r="V200" i="29" s="1"/>
  <c r="M201" i="31" s="1"/>
  <c r="Z200" i="22"/>
  <c r="AC200" i="22" s="1"/>
  <c r="H200" i="31" s="1"/>
  <c r="Q232" i="29"/>
  <c r="R232" i="29" s="1"/>
  <c r="S232" i="29" s="1"/>
  <c r="L233" i="31" s="1"/>
  <c r="Y232" i="22"/>
  <c r="AB232" i="22" s="1"/>
  <c r="AE232" i="22" s="1"/>
  <c r="J232" i="31" s="1"/>
  <c r="T232" i="29"/>
  <c r="U232" i="29" s="1"/>
  <c r="V232" i="29" s="1"/>
  <c r="M233" i="31" s="1"/>
  <c r="Z232" i="22"/>
  <c r="AC232" i="22" s="1"/>
  <c r="H232" i="31" s="1"/>
  <c r="T87" i="29"/>
  <c r="U87" i="29" s="1"/>
  <c r="V87" i="29" s="1"/>
  <c r="M87" i="31" s="1"/>
  <c r="Y87" i="22"/>
  <c r="AB87" i="22" s="1"/>
  <c r="AE87" i="22" s="1"/>
  <c r="J87" i="31" s="1"/>
  <c r="Q87" i="29"/>
  <c r="R87" i="29" s="1"/>
  <c r="S87" i="29" s="1"/>
  <c r="L87" i="31" s="1"/>
  <c r="Z87" i="22"/>
  <c r="AC87" i="22" s="1"/>
  <c r="H87" i="31" s="1"/>
  <c r="T76" i="29"/>
  <c r="U76" i="29" s="1"/>
  <c r="V76" i="29" s="1"/>
  <c r="M76" i="31" s="1"/>
  <c r="Y76" i="22"/>
  <c r="AB76" i="22" s="1"/>
  <c r="AE76" i="22" s="1"/>
  <c r="J76" i="31" s="1"/>
  <c r="Q76" i="29"/>
  <c r="R76" i="29" s="1"/>
  <c r="S76" i="29" s="1"/>
  <c r="L76" i="31" s="1"/>
  <c r="Z76" i="22"/>
  <c r="AC76" i="22" s="1"/>
  <c r="H76" i="31" s="1"/>
  <c r="T108" i="29"/>
  <c r="U108" i="29" s="1"/>
  <c r="V108" i="29" s="1"/>
  <c r="M108" i="31" s="1"/>
  <c r="Y108" i="22"/>
  <c r="AB108" i="22" s="1"/>
  <c r="AE108" i="22" s="1"/>
  <c r="J108" i="31" s="1"/>
  <c r="Z108" i="22"/>
  <c r="AC108" i="22" s="1"/>
  <c r="H108" i="31" s="1"/>
  <c r="Q108" i="29"/>
  <c r="R108" i="29" s="1"/>
  <c r="S108" i="29" s="1"/>
  <c r="L108" i="31" s="1"/>
  <c r="T140" i="29"/>
  <c r="U140" i="29" s="1"/>
  <c r="V140" i="29" s="1"/>
  <c r="M140" i="31" s="1"/>
  <c r="Z140" i="22"/>
  <c r="AC140" i="22" s="1"/>
  <c r="H140" i="31" s="1"/>
  <c r="Y140" i="22"/>
  <c r="AB140" i="22" s="1"/>
  <c r="AE140" i="22" s="1"/>
  <c r="J140" i="31" s="1"/>
  <c r="Q140" i="29"/>
  <c r="R140" i="29" s="1"/>
  <c r="S140" i="29" s="1"/>
  <c r="L140" i="31" s="1"/>
  <c r="T172" i="29"/>
  <c r="U172" i="29" s="1"/>
  <c r="V172" i="29" s="1"/>
  <c r="M173" i="31" s="1"/>
  <c r="Z172" i="22"/>
  <c r="AC172" i="22" s="1"/>
  <c r="H172" i="31" s="1"/>
  <c r="Y172" i="22"/>
  <c r="AB172" i="22" s="1"/>
  <c r="AE172" i="22" s="1"/>
  <c r="J172" i="31" s="1"/>
  <c r="Q172" i="29"/>
  <c r="R172" i="29" s="1"/>
  <c r="S172" i="29" s="1"/>
  <c r="L173" i="31" s="1"/>
  <c r="Q204" i="29"/>
  <c r="R204" i="29" s="1"/>
  <c r="S204" i="29" s="1"/>
  <c r="L205" i="31" s="1"/>
  <c r="T204" i="29"/>
  <c r="U204" i="29" s="1"/>
  <c r="V204" i="29" s="1"/>
  <c r="M205" i="31" s="1"/>
  <c r="Z204" i="22"/>
  <c r="AC204" i="22" s="1"/>
  <c r="H204" i="31" s="1"/>
  <c r="Y204" i="22"/>
  <c r="AB204" i="22" s="1"/>
  <c r="AE204" i="22" s="1"/>
  <c r="J204" i="31" s="1"/>
  <c r="Q236" i="29"/>
  <c r="R236" i="29" s="1"/>
  <c r="S236" i="29" s="1"/>
  <c r="L237" i="31" s="1"/>
  <c r="T236" i="29"/>
  <c r="U236" i="29" s="1"/>
  <c r="V236" i="29" s="1"/>
  <c r="M237" i="31" s="1"/>
  <c r="Y236" i="22"/>
  <c r="AB236" i="22" s="1"/>
  <c r="AE236" i="22" s="1"/>
  <c r="J236" i="31" s="1"/>
  <c r="Z236" i="22"/>
  <c r="AC236" i="22" s="1"/>
  <c r="H236" i="31" s="1"/>
  <c r="AU108" i="21"/>
  <c r="AX108" i="21" s="1"/>
  <c r="F108" i="31" s="1"/>
  <c r="AS108" i="21"/>
  <c r="AV108" i="21" s="1"/>
  <c r="AS119" i="21"/>
  <c r="AV119" i="21" s="1"/>
  <c r="AU119" i="21"/>
  <c r="AX119" i="21" s="1"/>
  <c r="F119" i="31" s="1"/>
  <c r="Z98" i="22"/>
  <c r="AC98" i="22" s="1"/>
  <c r="H98" i="31" s="1"/>
  <c r="T98" i="29"/>
  <c r="U98" i="29" s="1"/>
  <c r="V98" i="29" s="1"/>
  <c r="M98" i="31" s="1"/>
  <c r="Q98" i="29"/>
  <c r="R98" i="29" s="1"/>
  <c r="S98" i="29" s="1"/>
  <c r="L98" i="31" s="1"/>
  <c r="Y98" i="22"/>
  <c r="AB98" i="22" s="1"/>
  <c r="AE98" i="22" s="1"/>
  <c r="J98" i="31" s="1"/>
  <c r="Z130" i="22"/>
  <c r="AC130" i="22" s="1"/>
  <c r="H130" i="31" s="1"/>
  <c r="T130" i="29"/>
  <c r="U130" i="29" s="1"/>
  <c r="Q130" i="29"/>
  <c r="R130" i="29" s="1"/>
  <c r="S130" i="29" s="1"/>
  <c r="L130" i="31" s="1"/>
  <c r="Y130" i="22"/>
  <c r="AB130" i="22" s="1"/>
  <c r="AE130" i="22" s="1"/>
  <c r="J130" i="31" s="1"/>
  <c r="Z162" i="22"/>
  <c r="AC162" i="22" s="1"/>
  <c r="H162" i="31" s="1"/>
  <c r="T162" i="29"/>
  <c r="U162" i="29" s="1"/>
  <c r="V162" i="29" s="1"/>
  <c r="M163" i="31" s="1"/>
  <c r="Q162" i="29"/>
  <c r="R162" i="29" s="1"/>
  <c r="S162" i="29" s="1"/>
  <c r="L163" i="31" s="1"/>
  <c r="Y162" i="22"/>
  <c r="AB162" i="22" s="1"/>
  <c r="AE162" i="22" s="1"/>
  <c r="J162" i="31" s="1"/>
  <c r="Z194" i="22"/>
  <c r="AC194" i="22" s="1"/>
  <c r="H194" i="31" s="1"/>
  <c r="T194" i="29"/>
  <c r="U194" i="29" s="1"/>
  <c r="V194" i="29" s="1"/>
  <c r="M195" i="31" s="1"/>
  <c r="Q194" i="29"/>
  <c r="R194" i="29" s="1"/>
  <c r="S194" i="29" s="1"/>
  <c r="L195" i="31" s="1"/>
  <c r="Y194" i="22"/>
  <c r="AB194" i="22" s="1"/>
  <c r="AE194" i="22" s="1"/>
  <c r="J194" i="31" s="1"/>
  <c r="Q226" i="29"/>
  <c r="R226" i="29" s="1"/>
  <c r="S226" i="29" s="1"/>
  <c r="L227" i="31" s="1"/>
  <c r="Z226" i="22"/>
  <c r="AC226" i="22" s="1"/>
  <c r="H226" i="31" s="1"/>
  <c r="T226" i="29"/>
  <c r="U226" i="29" s="1"/>
  <c r="V226" i="29" s="1"/>
  <c r="M227" i="31" s="1"/>
  <c r="Y226" i="22"/>
  <c r="AB226" i="22" s="1"/>
  <c r="AE226" i="22" s="1"/>
  <c r="J226" i="31" s="1"/>
  <c r="Y80" i="22"/>
  <c r="AB80" i="22" s="1"/>
  <c r="AE80" i="22" s="1"/>
  <c r="J80" i="31" s="1"/>
  <c r="T80" i="29"/>
  <c r="U80" i="29" s="1"/>
  <c r="V80" i="29" s="1"/>
  <c r="M80" i="31" s="1"/>
  <c r="Z80" i="22"/>
  <c r="AC80" i="22" s="1"/>
  <c r="H80" i="31" s="1"/>
  <c r="Q80" i="29"/>
  <c r="R80" i="29" s="1"/>
  <c r="S80" i="29" s="1"/>
  <c r="L80" i="31" s="1"/>
  <c r="Y112" i="22"/>
  <c r="AB112" i="22" s="1"/>
  <c r="AE112" i="22" s="1"/>
  <c r="J112" i="31" s="1"/>
  <c r="T112" i="29"/>
  <c r="U112" i="29" s="1"/>
  <c r="V112" i="29" s="1"/>
  <c r="M112" i="31" s="1"/>
  <c r="Z112" i="22"/>
  <c r="AC112" i="22" s="1"/>
  <c r="H112" i="31" s="1"/>
  <c r="Q112" i="29"/>
  <c r="R112" i="29" s="1"/>
  <c r="S112" i="29" s="1"/>
  <c r="L112" i="31" s="1"/>
  <c r="Y144" i="22"/>
  <c r="AB144" i="22" s="1"/>
  <c r="AE144" i="22" s="1"/>
  <c r="J144" i="31" s="1"/>
  <c r="T144" i="29"/>
  <c r="U144" i="29" s="1"/>
  <c r="V144" i="29" s="1"/>
  <c r="M144" i="31" s="1"/>
  <c r="Z144" i="22"/>
  <c r="AC144" i="22" s="1"/>
  <c r="H144" i="31" s="1"/>
  <c r="Q144" i="29"/>
  <c r="R144" i="29" s="1"/>
  <c r="S144" i="29" s="1"/>
  <c r="L144" i="31" s="1"/>
  <c r="Y176" i="22"/>
  <c r="AB176" i="22" s="1"/>
  <c r="AE176" i="22" s="1"/>
  <c r="J176" i="31" s="1"/>
  <c r="T176" i="29"/>
  <c r="U176" i="29" s="1"/>
  <c r="V176" i="29" s="1"/>
  <c r="M177" i="31" s="1"/>
  <c r="Z176" i="22"/>
  <c r="AC176" i="22" s="1"/>
  <c r="H176" i="31" s="1"/>
  <c r="Q176" i="29"/>
  <c r="R176" i="29" s="1"/>
  <c r="S176" i="29" s="1"/>
  <c r="L177" i="31" s="1"/>
  <c r="Q208" i="29"/>
  <c r="R208" i="29" s="1"/>
  <c r="S208" i="29" s="1"/>
  <c r="L209" i="31" s="1"/>
  <c r="Y208" i="22"/>
  <c r="AB208" i="22" s="1"/>
  <c r="AE208" i="22" s="1"/>
  <c r="J208" i="31" s="1"/>
  <c r="T208" i="29"/>
  <c r="U208" i="29" s="1"/>
  <c r="V208" i="29" s="1"/>
  <c r="M209" i="31" s="1"/>
  <c r="Z208" i="22"/>
  <c r="AC208" i="22" s="1"/>
  <c r="H208" i="31" s="1"/>
  <c r="Y240" i="22"/>
  <c r="AB240" i="22" s="1"/>
  <c r="AE240" i="22" s="1"/>
  <c r="J240" i="31" s="1"/>
  <c r="Z240" i="22"/>
  <c r="AC240" i="22" s="1"/>
  <c r="H240" i="31" s="1"/>
  <c r="T100" i="29"/>
  <c r="U100" i="29" s="1"/>
  <c r="V100" i="29" s="1"/>
  <c r="M100" i="31" s="1"/>
  <c r="Z100" i="22"/>
  <c r="AC100" i="22" s="1"/>
  <c r="H100" i="31" s="1"/>
  <c r="Y100" i="22"/>
  <c r="AB100" i="22" s="1"/>
  <c r="AE100" i="22" s="1"/>
  <c r="J100" i="31" s="1"/>
  <c r="Q100" i="29"/>
  <c r="R100" i="29" s="1"/>
  <c r="S100" i="29" s="1"/>
  <c r="L100" i="31" s="1"/>
  <c r="T110" i="29"/>
  <c r="U110" i="29" s="1"/>
  <c r="V110" i="29" s="1"/>
  <c r="M110" i="31" s="1"/>
  <c r="Y110" i="22"/>
  <c r="AB110" i="22" s="1"/>
  <c r="AE110" i="22" s="1"/>
  <c r="J110" i="31" s="1"/>
  <c r="Q110" i="29"/>
  <c r="R110" i="29" s="1"/>
  <c r="S110" i="29" s="1"/>
  <c r="L110" i="31" s="1"/>
  <c r="Z110" i="22"/>
  <c r="AC110" i="22" s="1"/>
  <c r="H110" i="31" s="1"/>
  <c r="T142" i="29"/>
  <c r="U142" i="29" s="1"/>
  <c r="Y142" i="22"/>
  <c r="AB142" i="22" s="1"/>
  <c r="AE142" i="22" s="1"/>
  <c r="J142" i="31" s="1"/>
  <c r="Q142" i="29"/>
  <c r="R142" i="29" s="1"/>
  <c r="S142" i="29" s="1"/>
  <c r="L142" i="31" s="1"/>
  <c r="Z142" i="22"/>
  <c r="AC142" i="22" s="1"/>
  <c r="H142" i="31" s="1"/>
  <c r="T174" i="29"/>
  <c r="U174" i="29" s="1"/>
  <c r="V174" i="29" s="1"/>
  <c r="M175" i="31" s="1"/>
  <c r="Y174" i="22"/>
  <c r="AB174" i="22" s="1"/>
  <c r="AE174" i="22" s="1"/>
  <c r="J174" i="31" s="1"/>
  <c r="Q174" i="29"/>
  <c r="R174" i="29" s="1"/>
  <c r="S174" i="29" s="1"/>
  <c r="L175" i="31" s="1"/>
  <c r="Z174" i="22"/>
  <c r="AC174" i="22" s="1"/>
  <c r="H174" i="31" s="1"/>
  <c r="Q206" i="29"/>
  <c r="R206" i="29" s="1"/>
  <c r="S206" i="29" s="1"/>
  <c r="L207" i="31" s="1"/>
  <c r="T206" i="29"/>
  <c r="U206" i="29" s="1"/>
  <c r="V206" i="29" s="1"/>
  <c r="M207" i="31" s="1"/>
  <c r="Y206" i="22"/>
  <c r="AB206" i="22" s="1"/>
  <c r="AE206" i="22" s="1"/>
  <c r="J206" i="31" s="1"/>
  <c r="Z206" i="22"/>
  <c r="AC206" i="22" s="1"/>
  <c r="H206" i="31" s="1"/>
  <c r="Y238" i="22"/>
  <c r="AB238" i="22" s="1"/>
  <c r="AE238" i="22" s="1"/>
  <c r="J238" i="31" s="1"/>
  <c r="Z238" i="22"/>
  <c r="AC238" i="22" s="1"/>
  <c r="H238" i="31" s="1"/>
  <c r="AU171" i="21"/>
  <c r="AX171" i="21" s="1"/>
  <c r="F171" i="31" s="1"/>
  <c r="AS185" i="21"/>
  <c r="AV185" i="21" s="1"/>
  <c r="AU185" i="21"/>
  <c r="AX185" i="21" s="1"/>
  <c r="F185" i="31" s="1"/>
  <c r="AS160" i="21"/>
  <c r="AV160" i="21" s="1"/>
  <c r="AU160" i="21"/>
  <c r="AX160" i="21" s="1"/>
  <c r="F160" i="31" s="1"/>
  <c r="AS224" i="21"/>
  <c r="AV224" i="21" s="1"/>
  <c r="AS26" i="21" l="1"/>
  <c r="AV26" i="21" s="1"/>
  <c r="AS194" i="21"/>
  <c r="AV194" i="21" s="1"/>
  <c r="AY194" i="21" s="1"/>
  <c r="G194" i="31" s="1"/>
  <c r="AS22" i="21"/>
  <c r="AV22" i="21" s="1"/>
  <c r="O22" i="31" s="1"/>
  <c r="P22" i="31" s="1"/>
  <c r="AS30" i="21"/>
  <c r="AV30" i="21" s="1"/>
  <c r="O30" i="31" s="1"/>
  <c r="P30" i="31" s="1"/>
  <c r="AS98" i="21"/>
  <c r="AV98" i="21" s="1"/>
  <c r="AU16" i="21"/>
  <c r="AX16" i="21" s="1"/>
  <c r="F16" i="31" s="1"/>
  <c r="AU144" i="21"/>
  <c r="AX144" i="21" s="1"/>
  <c r="F144" i="31" s="1"/>
  <c r="AU188" i="21"/>
  <c r="AX188" i="21" s="1"/>
  <c r="F188" i="31" s="1"/>
  <c r="AS111" i="21"/>
  <c r="AV111" i="21" s="1"/>
  <c r="AY111" i="21" s="1"/>
  <c r="G111" i="31" s="1"/>
  <c r="AU212" i="21"/>
  <c r="AX212" i="21" s="1"/>
  <c r="F212" i="31" s="1"/>
  <c r="AS29" i="21"/>
  <c r="AV29" i="21" s="1"/>
  <c r="O29" i="31" s="1"/>
  <c r="P29" i="31" s="1"/>
  <c r="AU155" i="21"/>
  <c r="AX155" i="21" s="1"/>
  <c r="F155" i="31" s="1"/>
  <c r="AS69" i="21"/>
  <c r="AV69" i="21" s="1"/>
  <c r="AS53" i="21"/>
  <c r="AV53" i="21" s="1"/>
  <c r="O53" i="31" s="1"/>
  <c r="P53" i="31" s="1"/>
  <c r="AS17" i="21"/>
  <c r="AV17" i="21" s="1"/>
  <c r="AU132" i="21"/>
  <c r="AX132" i="21" s="1"/>
  <c r="F132" i="31" s="1"/>
  <c r="AU166" i="21"/>
  <c r="AX166" i="21" s="1"/>
  <c r="F166" i="31" s="1"/>
  <c r="AU29" i="21"/>
  <c r="AX29" i="21" s="1"/>
  <c r="F29" i="31" s="1"/>
  <c r="AS6" i="21"/>
  <c r="AV6" i="21" s="1"/>
  <c r="O6" i="31" s="1"/>
  <c r="P6" i="31" s="1"/>
  <c r="AS93" i="21"/>
  <c r="AV93" i="21" s="1"/>
  <c r="O93" i="31" s="1"/>
  <c r="P93" i="31" s="1"/>
  <c r="AU69" i="21"/>
  <c r="AX69" i="21" s="1"/>
  <c r="F69" i="31" s="1"/>
  <c r="AS97" i="21"/>
  <c r="AV97" i="21" s="1"/>
  <c r="O97" i="31" s="1"/>
  <c r="P97" i="31" s="1"/>
  <c r="AS8" i="21"/>
  <c r="AV8" i="21" s="1"/>
  <c r="AU207" i="21"/>
  <c r="AX207" i="21" s="1"/>
  <c r="F207" i="31" s="1"/>
  <c r="AS180" i="21"/>
  <c r="AV180" i="21" s="1"/>
  <c r="O180" i="31" s="1"/>
  <c r="P180" i="31" s="1"/>
  <c r="AU240" i="21"/>
  <c r="AX240" i="21" s="1"/>
  <c r="F240" i="31" s="1"/>
  <c r="AU173" i="21"/>
  <c r="AX173" i="21" s="1"/>
  <c r="F173" i="31" s="1"/>
  <c r="AU223" i="21"/>
  <c r="AX223" i="21" s="1"/>
  <c r="F223" i="31" s="1"/>
  <c r="AU110" i="21"/>
  <c r="AX110" i="21" s="1"/>
  <c r="F110" i="31" s="1"/>
  <c r="AS231" i="21"/>
  <c r="AV231" i="21" s="1"/>
  <c r="O231" i="31" s="1"/>
  <c r="P231" i="31" s="1"/>
  <c r="AS45" i="21"/>
  <c r="AV45" i="21" s="1"/>
  <c r="O45" i="31" s="1"/>
  <c r="P45" i="31" s="1"/>
  <c r="AS54" i="21"/>
  <c r="AV54" i="21" s="1"/>
  <c r="AY54" i="21" s="1"/>
  <c r="G54" i="31" s="1"/>
  <c r="AS41" i="21"/>
  <c r="AV41" i="21" s="1"/>
  <c r="AY41" i="21" s="1"/>
  <c r="G41" i="31" s="1"/>
  <c r="M148" i="31"/>
  <c r="AU150" i="21"/>
  <c r="AX150" i="21" s="1"/>
  <c r="F150" i="31" s="1"/>
  <c r="AU109" i="21"/>
  <c r="AX109" i="21" s="1"/>
  <c r="F109" i="31" s="1"/>
  <c r="AU156" i="21"/>
  <c r="AX156" i="21" s="1"/>
  <c r="F156" i="31" s="1"/>
  <c r="AS83" i="21"/>
  <c r="AV83" i="21" s="1"/>
  <c r="O83" i="31" s="1"/>
  <c r="P83" i="31" s="1"/>
  <c r="AS124" i="21"/>
  <c r="AV124" i="21" s="1"/>
  <c r="O124" i="31" s="1"/>
  <c r="P124" i="31" s="1"/>
  <c r="AU235" i="21"/>
  <c r="AX235" i="21" s="1"/>
  <c r="F235" i="31" s="1"/>
  <c r="AS84" i="21"/>
  <c r="AV84" i="21" s="1"/>
  <c r="AY84" i="21" s="1"/>
  <c r="G84" i="31" s="1"/>
  <c r="AU226" i="21"/>
  <c r="AX226" i="21" s="1"/>
  <c r="F226" i="31" s="1"/>
  <c r="AS122" i="21"/>
  <c r="AV122" i="21" s="1"/>
  <c r="AY122" i="21" s="1"/>
  <c r="G122" i="31" s="1"/>
  <c r="AS102" i="21"/>
  <c r="AV102" i="21" s="1"/>
  <c r="O102" i="31" s="1"/>
  <c r="P102" i="31" s="1"/>
  <c r="AS28" i="21"/>
  <c r="AV28" i="21" s="1"/>
  <c r="AS4" i="21"/>
  <c r="AV4" i="21" s="1"/>
  <c r="AY4" i="21" s="1"/>
  <c r="G4" i="31" s="1"/>
  <c r="AS239" i="21"/>
  <c r="AV239" i="21" s="1"/>
  <c r="AS7" i="21"/>
  <c r="AV7" i="21" s="1"/>
  <c r="O7" i="31" s="1"/>
  <c r="P7" i="31" s="1"/>
  <c r="AU177" i="21"/>
  <c r="AX177" i="21" s="1"/>
  <c r="F177" i="31" s="1"/>
  <c r="AU230" i="21"/>
  <c r="AX230" i="21" s="1"/>
  <c r="F230" i="31" s="1"/>
  <c r="AS46" i="21"/>
  <c r="AV46" i="21" s="1"/>
  <c r="O46" i="31" s="1"/>
  <c r="P46" i="31" s="1"/>
  <c r="AS104" i="21"/>
  <c r="AV104" i="21" s="1"/>
  <c r="O104" i="31" s="1"/>
  <c r="P104" i="31" s="1"/>
  <c r="AU204" i="21"/>
  <c r="AX204" i="21" s="1"/>
  <c r="F204" i="31" s="1"/>
  <c r="AU187" i="21"/>
  <c r="AX187" i="21" s="1"/>
  <c r="F187" i="31" s="1"/>
  <c r="AU186" i="21"/>
  <c r="AX186" i="21" s="1"/>
  <c r="F186" i="31" s="1"/>
  <c r="AU45" i="21"/>
  <c r="AX45" i="21" s="1"/>
  <c r="F45" i="31" s="1"/>
  <c r="AS91" i="21"/>
  <c r="AV91" i="21" s="1"/>
  <c r="O91" i="31" s="1"/>
  <c r="P91" i="31" s="1"/>
  <c r="AU46" i="21"/>
  <c r="AX46" i="21" s="1"/>
  <c r="F46" i="31" s="1"/>
  <c r="AS35" i="21"/>
  <c r="AV35" i="21" s="1"/>
  <c r="AY35" i="21" s="1"/>
  <c r="G35" i="31" s="1"/>
  <c r="AU6" i="21"/>
  <c r="AX6" i="21" s="1"/>
  <c r="F6" i="31" s="1"/>
  <c r="AS5" i="21"/>
  <c r="AV5" i="21" s="1"/>
  <c r="O5" i="31" s="1"/>
  <c r="P5" i="31" s="1"/>
  <c r="AS74" i="21"/>
  <c r="AV74" i="21" s="1"/>
  <c r="O74" i="31" s="1"/>
  <c r="P74" i="31" s="1"/>
  <c r="AS78" i="21"/>
  <c r="AV78" i="21" s="1"/>
  <c r="O78" i="31" s="1"/>
  <c r="P78" i="31" s="1"/>
  <c r="AS77" i="21"/>
  <c r="AV77" i="21" s="1"/>
  <c r="O77" i="31" s="1"/>
  <c r="P77" i="31" s="1"/>
  <c r="AS70" i="21"/>
  <c r="AV70" i="21" s="1"/>
  <c r="AU17" i="21"/>
  <c r="AX17" i="21" s="1"/>
  <c r="F17" i="31" s="1"/>
  <c r="AS12" i="21"/>
  <c r="AV12" i="21" s="1"/>
  <c r="O12" i="31" s="1"/>
  <c r="P12" i="31" s="1"/>
  <c r="AU54" i="21"/>
  <c r="AX54" i="21" s="1"/>
  <c r="F54" i="31" s="1"/>
  <c r="AS52" i="21"/>
  <c r="AV52" i="21" s="1"/>
  <c r="O52" i="31" s="1"/>
  <c r="P52" i="31" s="1"/>
  <c r="AS174" i="21"/>
  <c r="AV174" i="21" s="1"/>
  <c r="O174" i="31" s="1"/>
  <c r="P174" i="31" s="1"/>
  <c r="AU126" i="21"/>
  <c r="AX126" i="21" s="1"/>
  <c r="F126" i="31" s="1"/>
  <c r="AS134" i="21"/>
  <c r="AV134" i="21" s="1"/>
  <c r="AY134" i="21" s="1"/>
  <c r="G134" i="31" s="1"/>
  <c r="AU114" i="21"/>
  <c r="AX114" i="21" s="1"/>
  <c r="F114" i="31" s="1"/>
  <c r="AU201" i="21"/>
  <c r="AX201" i="21" s="1"/>
  <c r="F201" i="31" s="1"/>
  <c r="AU123" i="21"/>
  <c r="AX123" i="21" s="1"/>
  <c r="F123" i="31" s="1"/>
  <c r="AS191" i="21"/>
  <c r="AV191" i="21" s="1"/>
  <c r="O191" i="31" s="1"/>
  <c r="P191" i="31" s="1"/>
  <c r="AU220" i="21"/>
  <c r="AX220" i="21" s="1"/>
  <c r="F220" i="31" s="1"/>
  <c r="AU84" i="21"/>
  <c r="AX84" i="21" s="1"/>
  <c r="F84" i="31" s="1"/>
  <c r="AS14" i="21"/>
  <c r="AV14" i="21" s="1"/>
  <c r="O14" i="31" s="1"/>
  <c r="P14" i="31" s="1"/>
  <c r="AS128" i="21"/>
  <c r="AV128" i="21" s="1"/>
  <c r="AY128" i="21" s="1"/>
  <c r="G128" i="31" s="1"/>
  <c r="AU140" i="21"/>
  <c r="AX140" i="21" s="1"/>
  <c r="F140" i="31" s="1"/>
  <c r="AS241" i="21"/>
  <c r="AV241" i="21" s="1"/>
  <c r="AS32" i="21"/>
  <c r="AV32" i="21" s="1"/>
  <c r="AY32" i="21" s="1"/>
  <c r="G32" i="31" s="1"/>
  <c r="AU233" i="21"/>
  <c r="AX233" i="21" s="1"/>
  <c r="F233" i="31" s="1"/>
  <c r="AU99" i="21"/>
  <c r="AX99" i="21" s="1"/>
  <c r="F99" i="31" s="1"/>
  <c r="AU178" i="21"/>
  <c r="AX178" i="21" s="1"/>
  <c r="F178" i="31" s="1"/>
  <c r="AS120" i="21"/>
  <c r="AV120" i="21" s="1"/>
  <c r="O120" i="31" s="1"/>
  <c r="P120" i="31" s="1"/>
  <c r="AU184" i="21"/>
  <c r="AX184" i="21" s="1"/>
  <c r="F184" i="31" s="1"/>
  <c r="AS149" i="21"/>
  <c r="AV149" i="21" s="1"/>
  <c r="AY149" i="21" s="1"/>
  <c r="G149" i="31" s="1"/>
  <c r="AU153" i="21"/>
  <c r="AX153" i="21" s="1"/>
  <c r="F153" i="31" s="1"/>
  <c r="AS71" i="21"/>
  <c r="AV71" i="21" s="1"/>
  <c r="O71" i="31" s="1"/>
  <c r="P71" i="31" s="1"/>
  <c r="AU41" i="21"/>
  <c r="AX41" i="21" s="1"/>
  <c r="F41" i="31" s="1"/>
  <c r="AU206" i="21"/>
  <c r="AX206" i="21" s="1"/>
  <c r="F206" i="31" s="1"/>
  <c r="O210" i="31"/>
  <c r="P210" i="31" s="1"/>
  <c r="AS76" i="21"/>
  <c r="AV76" i="21" s="1"/>
  <c r="AY76" i="21" s="1"/>
  <c r="G76" i="31" s="1"/>
  <c r="AS75" i="21"/>
  <c r="AV75" i="21" s="1"/>
  <c r="L148" i="31"/>
  <c r="O194" i="31"/>
  <c r="P194" i="31" s="1"/>
  <c r="AS56" i="21"/>
  <c r="AV56" i="21" s="1"/>
  <c r="O56" i="31" s="1"/>
  <c r="P56" i="31" s="1"/>
  <c r="AS10" i="21"/>
  <c r="AV10" i="21" s="1"/>
  <c r="AY10" i="21" s="1"/>
  <c r="G10" i="31" s="1"/>
  <c r="AS11" i="21"/>
  <c r="AV11" i="21" s="1"/>
  <c r="O11" i="31" s="1"/>
  <c r="P11" i="31" s="1"/>
  <c r="AS18" i="21"/>
  <c r="AV18" i="21" s="1"/>
  <c r="AY18" i="21" s="1"/>
  <c r="G18" i="31" s="1"/>
  <c r="AU217" i="21"/>
  <c r="AX217" i="21" s="1"/>
  <c r="F217" i="31" s="1"/>
  <c r="AU147" i="21"/>
  <c r="AX147" i="21" s="1"/>
  <c r="F147" i="31" s="1"/>
  <c r="AS39" i="21"/>
  <c r="AV39" i="21" s="1"/>
  <c r="AY39" i="21" s="1"/>
  <c r="G39" i="31" s="1"/>
  <c r="O178" i="31"/>
  <c r="P178" i="31" s="1"/>
  <c r="AU165" i="21"/>
  <c r="AX165" i="21" s="1"/>
  <c r="F165" i="31" s="1"/>
  <c r="AU106" i="21"/>
  <c r="AX106" i="21" s="1"/>
  <c r="F106" i="31" s="1"/>
  <c r="AS105" i="21"/>
  <c r="AV105" i="21" s="1"/>
  <c r="AY105" i="21" s="1"/>
  <c r="G105" i="31" s="1"/>
  <c r="AU143" i="21"/>
  <c r="AX143" i="21" s="1"/>
  <c r="F143" i="31" s="1"/>
  <c r="AU216" i="21"/>
  <c r="AX216" i="21" s="1"/>
  <c r="F216" i="31" s="1"/>
  <c r="AS141" i="21"/>
  <c r="AV141" i="21" s="1"/>
  <c r="O141" i="31" s="1"/>
  <c r="P141" i="31" s="1"/>
  <c r="AS44" i="21"/>
  <c r="AV44" i="21" s="1"/>
  <c r="O44" i="31" s="1"/>
  <c r="P44" i="31" s="1"/>
  <c r="AU22" i="21"/>
  <c r="AX22" i="21" s="1"/>
  <c r="F22" i="31" s="1"/>
  <c r="AS208" i="21"/>
  <c r="AV208" i="21" s="1"/>
  <c r="AY208" i="21" s="1"/>
  <c r="G208" i="31" s="1"/>
  <c r="AU176" i="21"/>
  <c r="AX176" i="21" s="1"/>
  <c r="F176" i="31" s="1"/>
  <c r="AU103" i="21"/>
  <c r="AX103" i="21" s="1"/>
  <c r="F103" i="31" s="1"/>
  <c r="AU94" i="21"/>
  <c r="AX94" i="21" s="1"/>
  <c r="F94" i="31" s="1"/>
  <c r="AU53" i="21"/>
  <c r="AX53" i="21" s="1"/>
  <c r="F53" i="31" s="1"/>
  <c r="AU135" i="21"/>
  <c r="AX135" i="21" s="1"/>
  <c r="F135" i="31" s="1"/>
  <c r="AS58" i="21"/>
  <c r="AV58" i="21" s="1"/>
  <c r="AY58" i="21" s="1"/>
  <c r="G58" i="31" s="1"/>
  <c r="AS34" i="21"/>
  <c r="AV34" i="21" s="1"/>
  <c r="O34" i="31" s="1"/>
  <c r="P34" i="31" s="1"/>
  <c r="AS15" i="21"/>
  <c r="AV15" i="21" s="1"/>
  <c r="O15" i="31" s="1"/>
  <c r="P15" i="31" s="1"/>
  <c r="AS80" i="21"/>
  <c r="AV80" i="21" s="1"/>
  <c r="O80" i="31" s="1"/>
  <c r="P80" i="31" s="1"/>
  <c r="AU215" i="21"/>
  <c r="AX215" i="21" s="1"/>
  <c r="F215" i="31" s="1"/>
  <c r="AU189" i="21"/>
  <c r="AX189" i="21" s="1"/>
  <c r="F189" i="31" s="1"/>
  <c r="AU195" i="21"/>
  <c r="AX195" i="21" s="1"/>
  <c r="F195" i="31" s="1"/>
  <c r="AS85" i="21"/>
  <c r="AV85" i="21" s="1"/>
  <c r="O85" i="31" s="1"/>
  <c r="P85" i="31" s="1"/>
  <c r="AS118" i="21"/>
  <c r="AV118" i="21" s="1"/>
  <c r="AY118" i="21" s="1"/>
  <c r="G118" i="31" s="1"/>
  <c r="AU154" i="21"/>
  <c r="AX154" i="21" s="1"/>
  <c r="F154" i="31" s="1"/>
  <c r="AS21" i="21"/>
  <c r="AV21" i="21" s="1"/>
  <c r="O21" i="31" s="1"/>
  <c r="P21" i="31" s="1"/>
  <c r="AU192" i="21"/>
  <c r="AX192" i="21" s="1"/>
  <c r="F192" i="31" s="1"/>
  <c r="AU172" i="21"/>
  <c r="AX172" i="21" s="1"/>
  <c r="F172" i="31" s="1"/>
  <c r="AU148" i="21"/>
  <c r="AX148" i="21" s="1"/>
  <c r="F148" i="31" s="1"/>
  <c r="AS116" i="21"/>
  <c r="AV116" i="21" s="1"/>
  <c r="O116" i="31" s="1"/>
  <c r="P116" i="31" s="1"/>
  <c r="AS13" i="21"/>
  <c r="AV13" i="21" s="1"/>
  <c r="O13" i="31" s="1"/>
  <c r="P13" i="31" s="1"/>
  <c r="AS90" i="21"/>
  <c r="AV90" i="21" s="1"/>
  <c r="O90" i="31" s="1"/>
  <c r="P90" i="31" s="1"/>
  <c r="AS92" i="21"/>
  <c r="AV92" i="21" s="1"/>
  <c r="O92" i="31" s="1"/>
  <c r="P92" i="31" s="1"/>
  <c r="AS79" i="21"/>
  <c r="AV79" i="21" s="1"/>
  <c r="AY79" i="21" s="1"/>
  <c r="G79" i="31" s="1"/>
  <c r="AU44" i="21"/>
  <c r="AX44" i="21" s="1"/>
  <c r="F44" i="31" s="1"/>
  <c r="AS31" i="21"/>
  <c r="AV31" i="21" s="1"/>
  <c r="O31" i="31" s="1"/>
  <c r="P31" i="31" s="1"/>
  <c r="AS55" i="21"/>
  <c r="AV55" i="21" s="1"/>
  <c r="AU237" i="21"/>
  <c r="AX237" i="21" s="1"/>
  <c r="F237" i="31" s="1"/>
  <c r="AS37" i="21"/>
  <c r="AV37" i="21" s="1"/>
  <c r="AY37" i="21" s="1"/>
  <c r="G37" i="31" s="1"/>
  <c r="AS57" i="21"/>
  <c r="AV57" i="21" s="1"/>
  <c r="O57" i="31" s="1"/>
  <c r="P57" i="31" s="1"/>
  <c r="AU115" i="21"/>
  <c r="AX115" i="21" s="1"/>
  <c r="F115" i="31" s="1"/>
  <c r="AU179" i="21"/>
  <c r="AX179" i="21" s="1"/>
  <c r="F179" i="31" s="1"/>
  <c r="AU167" i="21"/>
  <c r="AX167" i="21" s="1"/>
  <c r="F167" i="31" s="1"/>
  <c r="AS9" i="21"/>
  <c r="AV9" i="21" s="1"/>
  <c r="AY9" i="21" s="1"/>
  <c r="G9" i="31" s="1"/>
  <c r="AU133" i="21"/>
  <c r="AX133" i="21" s="1"/>
  <c r="F133" i="31" s="1"/>
  <c r="AS19" i="21"/>
  <c r="AV19" i="21" s="1"/>
  <c r="O19" i="31" s="1"/>
  <c r="P19" i="31" s="1"/>
  <c r="AS20" i="21"/>
  <c r="AV20" i="21" s="1"/>
  <c r="AY20" i="21" s="1"/>
  <c r="G20" i="31" s="1"/>
  <c r="AU78" i="21"/>
  <c r="AX78" i="21" s="1"/>
  <c r="F78" i="31" s="1"/>
  <c r="AU30" i="21"/>
  <c r="AX30" i="21" s="1"/>
  <c r="F30" i="31" s="1"/>
  <c r="O206" i="31"/>
  <c r="P206" i="31" s="1"/>
  <c r="AS96" i="21"/>
  <c r="AV96" i="21" s="1"/>
  <c r="O96" i="31" s="1"/>
  <c r="P96" i="31" s="1"/>
  <c r="AS51" i="21"/>
  <c r="AV51" i="21" s="1"/>
  <c r="AU170" i="21"/>
  <c r="AX170" i="21" s="1"/>
  <c r="F170" i="31" s="1"/>
  <c r="AS64" i="21"/>
  <c r="AV64" i="21" s="1"/>
  <c r="O64" i="31" s="1"/>
  <c r="P64" i="31" s="1"/>
  <c r="AS59" i="21"/>
  <c r="AV59" i="21" s="1"/>
  <c r="O59" i="31" s="1"/>
  <c r="P59" i="31" s="1"/>
  <c r="O226" i="31"/>
  <c r="P226" i="31" s="1"/>
  <c r="AS87" i="21"/>
  <c r="AV87" i="21" s="1"/>
  <c r="O87" i="31" s="1"/>
  <c r="P87" i="31" s="1"/>
  <c r="AU24" i="21"/>
  <c r="AX24" i="21" s="1"/>
  <c r="F24" i="31" s="1"/>
  <c r="AS82" i="21"/>
  <c r="AV82" i="21" s="1"/>
  <c r="O82" i="31" s="1"/>
  <c r="P82" i="31" s="1"/>
  <c r="AS86" i="21"/>
  <c r="AV86" i="21" s="1"/>
  <c r="AY86" i="21" s="1"/>
  <c r="G86" i="31" s="1"/>
  <c r="AU205" i="21"/>
  <c r="AX205" i="21" s="1"/>
  <c r="F205" i="31" s="1"/>
  <c r="AU196" i="21"/>
  <c r="AX196" i="21" s="1"/>
  <c r="F196" i="31" s="1"/>
  <c r="AU219" i="21"/>
  <c r="AX219" i="21" s="1"/>
  <c r="F219" i="31" s="1"/>
  <c r="AS121" i="21"/>
  <c r="AV121" i="21" s="1"/>
  <c r="O121" i="31" s="1"/>
  <c r="P121" i="31" s="1"/>
  <c r="AS234" i="21"/>
  <c r="AV234" i="21" s="1"/>
  <c r="AU234" i="21"/>
  <c r="AX234" i="21" s="1"/>
  <c r="F234" i="31" s="1"/>
  <c r="O186" i="31"/>
  <c r="P186" i="31" s="1"/>
  <c r="AS89" i="21"/>
  <c r="AV89" i="21" s="1"/>
  <c r="O89" i="31" s="1"/>
  <c r="P89" i="31" s="1"/>
  <c r="AS129" i="21"/>
  <c r="AV129" i="21" s="1"/>
  <c r="O129" i="31" s="1"/>
  <c r="P129" i="31" s="1"/>
  <c r="AS238" i="21"/>
  <c r="AV238" i="21" s="1"/>
  <c r="AU238" i="21"/>
  <c r="AX238" i="21" s="1"/>
  <c r="F238" i="31" s="1"/>
  <c r="O16" i="31"/>
  <c r="P16" i="31" s="1"/>
  <c r="AY16" i="21"/>
  <c r="G16" i="31" s="1"/>
  <c r="AS38" i="21"/>
  <c r="AV38" i="21" s="1"/>
  <c r="AY38" i="21" s="1"/>
  <c r="G38" i="31" s="1"/>
  <c r="AU38" i="21"/>
  <c r="AX38" i="21" s="1"/>
  <c r="F38" i="31" s="1"/>
  <c r="O8" i="31"/>
  <c r="P8" i="31" s="1"/>
  <c r="AY8" i="21"/>
  <c r="G8" i="31" s="1"/>
  <c r="AS27" i="21"/>
  <c r="AV27" i="21" s="1"/>
  <c r="AU27" i="21"/>
  <c r="AX27" i="21" s="1"/>
  <c r="F27" i="31" s="1"/>
  <c r="AS197" i="21"/>
  <c r="AV197" i="21" s="1"/>
  <c r="O197" i="31" s="1"/>
  <c r="P197" i="31" s="1"/>
  <c r="O230" i="31"/>
  <c r="P230" i="31" s="1"/>
  <c r="AU227" i="21"/>
  <c r="AX227" i="21" s="1"/>
  <c r="F227" i="31" s="1"/>
  <c r="AU211" i="21"/>
  <c r="AX211" i="21" s="1"/>
  <c r="F211" i="31" s="1"/>
  <c r="AU151" i="21"/>
  <c r="AX151" i="21" s="1"/>
  <c r="F151" i="31" s="1"/>
  <c r="O3" i="31"/>
  <c r="P3" i="31" s="1"/>
  <c r="AY3" i="21"/>
  <c r="G3" i="31" s="1"/>
  <c r="AS146" i="21"/>
  <c r="AV146" i="21" s="1"/>
  <c r="AY146" i="21" s="1"/>
  <c r="G146" i="31" s="1"/>
  <c r="AU146" i="21"/>
  <c r="AX146" i="21" s="1"/>
  <c r="F146" i="31" s="1"/>
  <c r="O26" i="31"/>
  <c r="P26" i="31" s="1"/>
  <c r="AY26" i="21"/>
  <c r="G26" i="31" s="1"/>
  <c r="O25" i="31"/>
  <c r="P25" i="31" s="1"/>
  <c r="AY25" i="21"/>
  <c r="G25" i="31" s="1"/>
  <c r="O17" i="31"/>
  <c r="P17" i="31" s="1"/>
  <c r="AY17" i="21"/>
  <c r="G17" i="31" s="1"/>
  <c r="AS221" i="21"/>
  <c r="AV221" i="21" s="1"/>
  <c r="AY221" i="21" s="1"/>
  <c r="G221" i="31" s="1"/>
  <c r="AS152" i="21"/>
  <c r="AV152" i="21" s="1"/>
  <c r="O152" i="31" s="1"/>
  <c r="P152" i="31" s="1"/>
  <c r="AS66" i="21"/>
  <c r="AV66" i="21" s="1"/>
  <c r="O66" i="31" s="1"/>
  <c r="P66" i="31" s="1"/>
  <c r="O24" i="31"/>
  <c r="P24" i="31" s="1"/>
  <c r="AY24" i="21"/>
  <c r="G24" i="31" s="1"/>
  <c r="O23" i="31"/>
  <c r="P23" i="31" s="1"/>
  <c r="AY23" i="21"/>
  <c r="G23" i="31" s="1"/>
  <c r="O4" i="31"/>
  <c r="P4" i="31" s="1"/>
  <c r="AY22" i="21"/>
  <c r="G22" i="31" s="1"/>
  <c r="AY162" i="21"/>
  <c r="G162" i="31" s="1"/>
  <c r="O162" i="31"/>
  <c r="P162" i="31" s="1"/>
  <c r="AS209" i="21"/>
  <c r="AV209" i="21" s="1"/>
  <c r="O209" i="31" s="1"/>
  <c r="P209" i="31" s="1"/>
  <c r="O154" i="31"/>
  <c r="P154" i="31" s="1"/>
  <c r="AU213" i="21"/>
  <c r="AX213" i="21" s="1"/>
  <c r="F213" i="31" s="1"/>
  <c r="AU161" i="21"/>
  <c r="AX161" i="21" s="1"/>
  <c r="F161" i="31" s="1"/>
  <c r="AU203" i="21"/>
  <c r="AX203" i="21" s="1"/>
  <c r="F203" i="31" s="1"/>
  <c r="AU183" i="21"/>
  <c r="AX183" i="21" s="1"/>
  <c r="F183" i="31" s="1"/>
  <c r="AU162" i="21"/>
  <c r="AX162" i="21" s="1"/>
  <c r="F162" i="31" s="1"/>
  <c r="AS65" i="21"/>
  <c r="AV65" i="21" s="1"/>
  <c r="O65" i="31" s="1"/>
  <c r="P65" i="31" s="1"/>
  <c r="AU40" i="21"/>
  <c r="AX40" i="21" s="1"/>
  <c r="F40" i="31" s="1"/>
  <c r="AS40" i="21"/>
  <c r="AV40" i="21" s="1"/>
  <c r="AY40" i="21" s="1"/>
  <c r="G40" i="31" s="1"/>
  <c r="AY30" i="21"/>
  <c r="G30" i="31" s="1"/>
  <c r="O214" i="31"/>
  <c r="P214" i="31" s="1"/>
  <c r="AS130" i="21"/>
  <c r="AV130" i="21" s="1"/>
  <c r="AY130" i="21" s="1"/>
  <c r="G130" i="31" s="1"/>
  <c r="AU130" i="21"/>
  <c r="AX130" i="21" s="1"/>
  <c r="F130" i="31" s="1"/>
  <c r="O150" i="31"/>
  <c r="P150" i="31" s="1"/>
  <c r="O190" i="31"/>
  <c r="P190" i="31" s="1"/>
  <c r="AU168" i="21"/>
  <c r="AX168" i="21" s="1"/>
  <c r="F168" i="31" s="1"/>
  <c r="AY53" i="21"/>
  <c r="G53" i="31" s="1"/>
  <c r="O28" i="31"/>
  <c r="P28" i="31" s="1"/>
  <c r="AY28" i="21"/>
  <c r="G28" i="31" s="1"/>
  <c r="AS222" i="21"/>
  <c r="AV222" i="21" s="1"/>
  <c r="AU222" i="21"/>
  <c r="AX222" i="21" s="1"/>
  <c r="F222" i="31" s="1"/>
  <c r="AU145" i="21"/>
  <c r="AX145" i="21" s="1"/>
  <c r="F145" i="31" s="1"/>
  <c r="AU200" i="21"/>
  <c r="AX200" i="21" s="1"/>
  <c r="F200" i="31" s="1"/>
  <c r="AS163" i="21"/>
  <c r="AV163" i="21" s="1"/>
  <c r="AY163" i="21" s="1"/>
  <c r="G163" i="31" s="1"/>
  <c r="AU181" i="21"/>
  <c r="AX181" i="21" s="1"/>
  <c r="F181" i="31" s="1"/>
  <c r="AU137" i="21"/>
  <c r="AX137" i="21" s="1"/>
  <c r="F137" i="31" s="1"/>
  <c r="O166" i="31"/>
  <c r="P166" i="31" s="1"/>
  <c r="AU36" i="21"/>
  <c r="AX36" i="21" s="1"/>
  <c r="F36" i="31" s="1"/>
  <c r="AS36" i="21"/>
  <c r="AV36" i="21" s="1"/>
  <c r="AU159" i="21"/>
  <c r="AX159" i="21" s="1"/>
  <c r="F159" i="31" s="1"/>
  <c r="AU199" i="21"/>
  <c r="AX199" i="21" s="1"/>
  <c r="F199" i="31" s="1"/>
  <c r="O170" i="31"/>
  <c r="P170" i="31" s="1"/>
  <c r="AS202" i="21"/>
  <c r="AV202" i="21" s="1"/>
  <c r="AU202" i="21"/>
  <c r="AX202" i="21" s="1"/>
  <c r="F202" i="31" s="1"/>
  <c r="AS218" i="21"/>
  <c r="AV218" i="21" s="1"/>
  <c r="AU218" i="21"/>
  <c r="AX218" i="21" s="1"/>
  <c r="F218" i="31" s="1"/>
  <c r="AS142" i="21"/>
  <c r="AV142" i="21" s="1"/>
  <c r="AY142" i="21" s="1"/>
  <c r="G142" i="31" s="1"/>
  <c r="AU142" i="21"/>
  <c r="AX142" i="21" s="1"/>
  <c r="F142" i="31" s="1"/>
  <c r="AS198" i="21"/>
  <c r="AV198" i="21" s="1"/>
  <c r="AU198" i="21"/>
  <c r="AX198" i="21" s="1"/>
  <c r="F198" i="31" s="1"/>
  <c r="AY45" i="21"/>
  <c r="G45" i="31" s="1"/>
  <c r="AS158" i="21"/>
  <c r="AV158" i="21" s="1"/>
  <c r="AU158" i="21"/>
  <c r="AX158" i="21" s="1"/>
  <c r="F158" i="31" s="1"/>
  <c r="AS182" i="21"/>
  <c r="AV182" i="21" s="1"/>
  <c r="AU182" i="21"/>
  <c r="AX182" i="21" s="1"/>
  <c r="F182" i="31" s="1"/>
  <c r="AY52" i="21"/>
  <c r="G52" i="31" s="1"/>
  <c r="O241" i="31"/>
  <c r="P241" i="31" s="1"/>
  <c r="AY241" i="21"/>
  <c r="G241" i="31" s="1"/>
  <c r="O145" i="31"/>
  <c r="P145" i="31" s="1"/>
  <c r="AY145" i="21"/>
  <c r="G145" i="31" s="1"/>
  <c r="O192" i="31"/>
  <c r="P192" i="31" s="1"/>
  <c r="AY192" i="21"/>
  <c r="G192" i="31" s="1"/>
  <c r="O233" i="31"/>
  <c r="P233" i="31" s="1"/>
  <c r="AY233" i="21"/>
  <c r="G233" i="31" s="1"/>
  <c r="O98" i="31"/>
  <c r="P98" i="31" s="1"/>
  <c r="AY98" i="21"/>
  <c r="G98" i="31" s="1"/>
  <c r="O173" i="31"/>
  <c r="P173" i="31" s="1"/>
  <c r="AY173" i="21"/>
  <c r="G173" i="31" s="1"/>
  <c r="O132" i="31"/>
  <c r="P132" i="31" s="1"/>
  <c r="AY132" i="21"/>
  <c r="G132" i="31" s="1"/>
  <c r="O207" i="31"/>
  <c r="P207" i="31" s="1"/>
  <c r="AY207" i="21"/>
  <c r="G207" i="31" s="1"/>
  <c r="O155" i="31"/>
  <c r="P155" i="31" s="1"/>
  <c r="AY155" i="21"/>
  <c r="G155" i="31" s="1"/>
  <c r="O177" i="31"/>
  <c r="P177" i="31" s="1"/>
  <c r="AY177" i="21"/>
  <c r="G177" i="31" s="1"/>
  <c r="O184" i="31"/>
  <c r="P184" i="31" s="1"/>
  <c r="AY184" i="21"/>
  <c r="G184" i="31" s="1"/>
  <c r="O149" i="31"/>
  <c r="P149" i="31" s="1"/>
  <c r="O127" i="31"/>
  <c r="P127" i="31" s="1"/>
  <c r="AY127" i="21"/>
  <c r="G127" i="31" s="1"/>
  <c r="O100" i="31"/>
  <c r="P100" i="31" s="1"/>
  <c r="AY100" i="21"/>
  <c r="G100" i="31" s="1"/>
  <c r="AY124" i="21"/>
  <c r="G124" i="31" s="1"/>
  <c r="AY117" i="21"/>
  <c r="G117" i="31" s="1"/>
  <c r="O117" i="31"/>
  <c r="P117" i="31" s="1"/>
  <c r="O205" i="31"/>
  <c r="P205" i="31" s="1"/>
  <c r="AY205" i="21"/>
  <c r="G205" i="31" s="1"/>
  <c r="O236" i="31"/>
  <c r="P236" i="31" s="1"/>
  <c r="AY236" i="21"/>
  <c r="G236" i="31" s="1"/>
  <c r="O172" i="31"/>
  <c r="P172" i="31" s="1"/>
  <c r="AY172" i="21"/>
  <c r="G172" i="31" s="1"/>
  <c r="O140" i="31"/>
  <c r="P140" i="31" s="1"/>
  <c r="AY140" i="21"/>
  <c r="G140" i="31" s="1"/>
  <c r="O169" i="31"/>
  <c r="P169" i="31" s="1"/>
  <c r="AY169" i="21"/>
  <c r="G169" i="31" s="1"/>
  <c r="O211" i="31"/>
  <c r="P211" i="31" s="1"/>
  <c r="AY211" i="21"/>
  <c r="G211" i="31" s="1"/>
  <c r="O179" i="31"/>
  <c r="P179" i="31" s="1"/>
  <c r="AY179" i="21"/>
  <c r="G179" i="31" s="1"/>
  <c r="O135" i="31"/>
  <c r="P135" i="31" s="1"/>
  <c r="AY135" i="21"/>
  <c r="G135" i="31" s="1"/>
  <c r="O193" i="31"/>
  <c r="P193" i="31" s="1"/>
  <c r="AY193" i="21"/>
  <c r="G193" i="31" s="1"/>
  <c r="O212" i="31"/>
  <c r="P212" i="31" s="1"/>
  <c r="AY212" i="21"/>
  <c r="G212" i="31" s="1"/>
  <c r="O183" i="31"/>
  <c r="P183" i="31" s="1"/>
  <c r="AY183" i="21"/>
  <c r="G183" i="31" s="1"/>
  <c r="O165" i="31"/>
  <c r="P165" i="31" s="1"/>
  <c r="AY165" i="21"/>
  <c r="G165" i="31" s="1"/>
  <c r="O240" i="31"/>
  <c r="P240" i="31" s="1"/>
  <c r="AY240" i="21"/>
  <c r="G240" i="31" s="1"/>
  <c r="O176" i="31"/>
  <c r="P176" i="31" s="1"/>
  <c r="AY176" i="21"/>
  <c r="G176" i="31" s="1"/>
  <c r="O144" i="31"/>
  <c r="P144" i="31" s="1"/>
  <c r="AY144" i="21"/>
  <c r="G144" i="31" s="1"/>
  <c r="O185" i="31"/>
  <c r="P185" i="31" s="1"/>
  <c r="AY185" i="21"/>
  <c r="G185" i="31" s="1"/>
  <c r="O171" i="31"/>
  <c r="P171" i="31" s="1"/>
  <c r="AY171" i="21"/>
  <c r="G171" i="31" s="1"/>
  <c r="O115" i="31"/>
  <c r="P115" i="31" s="1"/>
  <c r="AY115" i="21"/>
  <c r="G115" i="31" s="1"/>
  <c r="O99" i="31"/>
  <c r="P99" i="31" s="1"/>
  <c r="AY99" i="21"/>
  <c r="G99" i="31" s="1"/>
  <c r="O84" i="31"/>
  <c r="P84" i="31" s="1"/>
  <c r="V142" i="29"/>
  <c r="M142" i="31" s="1"/>
  <c r="O119" i="31"/>
  <c r="P119" i="31" s="1"/>
  <c r="AY119" i="21"/>
  <c r="G119" i="31" s="1"/>
  <c r="O103" i="31"/>
  <c r="P103" i="31" s="1"/>
  <c r="AY103" i="21"/>
  <c r="G103" i="31" s="1"/>
  <c r="O69" i="31"/>
  <c r="P69" i="31" s="1"/>
  <c r="AY69" i="21"/>
  <c r="G69" i="31" s="1"/>
  <c r="O122" i="31"/>
  <c r="P122" i="31" s="1"/>
  <c r="AY106" i="21"/>
  <c r="G106" i="31" s="1"/>
  <c r="O106" i="31"/>
  <c r="P106" i="31" s="1"/>
  <c r="O213" i="31"/>
  <c r="P213" i="31" s="1"/>
  <c r="AY213" i="21"/>
  <c r="G213" i="31" s="1"/>
  <c r="O228" i="31"/>
  <c r="P228" i="31" s="1"/>
  <c r="AY228" i="21"/>
  <c r="G228" i="31" s="1"/>
  <c r="O164" i="31"/>
  <c r="P164" i="31" s="1"/>
  <c r="AY164" i="21"/>
  <c r="G164" i="31" s="1"/>
  <c r="O223" i="31"/>
  <c r="P223" i="31" s="1"/>
  <c r="AY223" i="21"/>
  <c r="G223" i="31" s="1"/>
  <c r="O139" i="31"/>
  <c r="P139" i="31" s="1"/>
  <c r="AY139" i="21"/>
  <c r="G139" i="31" s="1"/>
  <c r="AY110" i="21"/>
  <c r="G110" i="31" s="1"/>
  <c r="O110" i="31"/>
  <c r="P110" i="31" s="1"/>
  <c r="V134" i="29"/>
  <c r="M134" i="31" s="1"/>
  <c r="O201" i="31"/>
  <c r="P201" i="31" s="1"/>
  <c r="AY201" i="21"/>
  <c r="G201" i="31" s="1"/>
  <c r="O157" i="31"/>
  <c r="P157" i="31" s="1"/>
  <c r="AY157" i="21"/>
  <c r="G157" i="31" s="1"/>
  <c r="O232" i="31"/>
  <c r="P232" i="31" s="1"/>
  <c r="AY232" i="21"/>
  <c r="G232" i="31" s="1"/>
  <c r="O200" i="31"/>
  <c r="P200" i="31" s="1"/>
  <c r="AY200" i="21"/>
  <c r="G200" i="31" s="1"/>
  <c r="O168" i="31"/>
  <c r="P168" i="31" s="1"/>
  <c r="AY168" i="21"/>
  <c r="G168" i="31" s="1"/>
  <c r="O136" i="31"/>
  <c r="P136" i="31" s="1"/>
  <c r="AY136" i="21"/>
  <c r="G136" i="31" s="1"/>
  <c r="O167" i="31"/>
  <c r="P167" i="31" s="1"/>
  <c r="AY167" i="21"/>
  <c r="G167" i="31" s="1"/>
  <c r="O112" i="31"/>
  <c r="P112" i="31" s="1"/>
  <c r="AY112" i="21"/>
  <c r="G112" i="31" s="1"/>
  <c r="V146" i="29"/>
  <c r="M146" i="31" s="1"/>
  <c r="AY109" i="21"/>
  <c r="G109" i="31" s="1"/>
  <c r="O109" i="31"/>
  <c r="P109" i="31" s="1"/>
  <c r="AY77" i="21"/>
  <c r="G77" i="31" s="1"/>
  <c r="V138" i="29"/>
  <c r="M138" i="31" s="1"/>
  <c r="O138" i="31"/>
  <c r="P138" i="31" s="1"/>
  <c r="AY113" i="21"/>
  <c r="G113" i="31" s="1"/>
  <c r="O113" i="31"/>
  <c r="P113" i="31" s="1"/>
  <c r="O189" i="31"/>
  <c r="P189" i="31" s="1"/>
  <c r="AY189" i="21"/>
  <c r="G189" i="31" s="1"/>
  <c r="O224" i="31"/>
  <c r="P224" i="31" s="1"/>
  <c r="AY224" i="21"/>
  <c r="G224" i="31" s="1"/>
  <c r="O160" i="31"/>
  <c r="P160" i="31" s="1"/>
  <c r="AY160" i="21"/>
  <c r="G160" i="31" s="1"/>
  <c r="O133" i="31"/>
  <c r="P133" i="31" s="1"/>
  <c r="AY133" i="21"/>
  <c r="G133" i="31" s="1"/>
  <c r="AY114" i="21"/>
  <c r="G114" i="31" s="1"/>
  <c r="O114" i="31"/>
  <c r="P114" i="31" s="1"/>
  <c r="O107" i="31"/>
  <c r="P107" i="31" s="1"/>
  <c r="AY107" i="21"/>
  <c r="G107" i="31" s="1"/>
  <c r="O196" i="31"/>
  <c r="P196" i="31" s="1"/>
  <c r="AY196" i="21"/>
  <c r="G196" i="31" s="1"/>
  <c r="O239" i="31"/>
  <c r="P239" i="31" s="1"/>
  <c r="AY239" i="21"/>
  <c r="G239" i="31" s="1"/>
  <c r="AY126" i="21"/>
  <c r="G126" i="31" s="1"/>
  <c r="O126" i="31"/>
  <c r="P126" i="31" s="1"/>
  <c r="O94" i="31"/>
  <c r="P94" i="31" s="1"/>
  <c r="AY94" i="21"/>
  <c r="G94" i="31" s="1"/>
  <c r="O217" i="31"/>
  <c r="P217" i="31" s="1"/>
  <c r="AY217" i="21"/>
  <c r="G217" i="31" s="1"/>
  <c r="O216" i="31"/>
  <c r="P216" i="31" s="1"/>
  <c r="AY216" i="21"/>
  <c r="G216" i="31" s="1"/>
  <c r="O161" i="31"/>
  <c r="P161" i="31" s="1"/>
  <c r="AY161" i="21"/>
  <c r="G161" i="31" s="1"/>
  <c r="O204" i="31"/>
  <c r="P204" i="31" s="1"/>
  <c r="AY204" i="21"/>
  <c r="G204" i="31" s="1"/>
  <c r="O227" i="31"/>
  <c r="P227" i="31" s="1"/>
  <c r="AY227" i="21"/>
  <c r="G227" i="31" s="1"/>
  <c r="O195" i="31"/>
  <c r="P195" i="31" s="1"/>
  <c r="AY195" i="21"/>
  <c r="G195" i="31" s="1"/>
  <c r="O151" i="31"/>
  <c r="P151" i="31" s="1"/>
  <c r="AY151" i="21"/>
  <c r="G151" i="31" s="1"/>
  <c r="O123" i="31"/>
  <c r="P123" i="31" s="1"/>
  <c r="AY123" i="21"/>
  <c r="G123" i="31" s="1"/>
  <c r="O148" i="31"/>
  <c r="P148" i="31" s="1"/>
  <c r="AY148" i="21"/>
  <c r="G148" i="31" s="1"/>
  <c r="O215" i="31"/>
  <c r="P215" i="31" s="1"/>
  <c r="AY215" i="21"/>
  <c r="G215" i="31" s="1"/>
  <c r="O147" i="31"/>
  <c r="P147" i="31" s="1"/>
  <c r="AY147" i="21"/>
  <c r="G147" i="31" s="1"/>
  <c r="O70" i="31"/>
  <c r="P70" i="31" s="1"/>
  <c r="AY70" i="21"/>
  <c r="G70" i="31" s="1"/>
  <c r="V130" i="29"/>
  <c r="M130" i="31" s="1"/>
  <c r="O108" i="31"/>
  <c r="P108" i="31" s="1"/>
  <c r="AY108" i="21"/>
  <c r="G108" i="31" s="1"/>
  <c r="AY125" i="21"/>
  <c r="G125" i="31" s="1"/>
  <c r="O125" i="31"/>
  <c r="P125" i="31" s="1"/>
  <c r="O101" i="31"/>
  <c r="P101" i="31" s="1"/>
  <c r="AY101" i="21"/>
  <c r="G101" i="31" s="1"/>
  <c r="O229" i="31"/>
  <c r="P229" i="31" s="1"/>
  <c r="AY229" i="21"/>
  <c r="G229" i="31" s="1"/>
  <c r="O181" i="31"/>
  <c r="P181" i="31" s="1"/>
  <c r="AY181" i="21"/>
  <c r="G181" i="31" s="1"/>
  <c r="O137" i="31"/>
  <c r="P137" i="31" s="1"/>
  <c r="AY137" i="21"/>
  <c r="G137" i="31" s="1"/>
  <c r="O220" i="31"/>
  <c r="P220" i="31" s="1"/>
  <c r="AY220" i="21"/>
  <c r="G220" i="31" s="1"/>
  <c r="O188" i="31"/>
  <c r="P188" i="31" s="1"/>
  <c r="AY188" i="21"/>
  <c r="G188" i="31" s="1"/>
  <c r="O156" i="31"/>
  <c r="P156" i="31" s="1"/>
  <c r="AY156" i="21"/>
  <c r="G156" i="31" s="1"/>
  <c r="O225" i="31"/>
  <c r="P225" i="31" s="1"/>
  <c r="AY225" i="21"/>
  <c r="G225" i="31" s="1"/>
  <c r="O235" i="31"/>
  <c r="P235" i="31" s="1"/>
  <c r="AY235" i="21"/>
  <c r="G235" i="31" s="1"/>
  <c r="O219" i="31"/>
  <c r="P219" i="31" s="1"/>
  <c r="AY219" i="21"/>
  <c r="G219" i="31" s="1"/>
  <c r="O203" i="31"/>
  <c r="P203" i="31" s="1"/>
  <c r="AY203" i="21"/>
  <c r="G203" i="31" s="1"/>
  <c r="O187" i="31"/>
  <c r="P187" i="31" s="1"/>
  <c r="AY187" i="21"/>
  <c r="G187" i="31" s="1"/>
  <c r="O159" i="31"/>
  <c r="P159" i="31" s="1"/>
  <c r="AY159" i="21"/>
  <c r="G159" i="31" s="1"/>
  <c r="O143" i="31"/>
  <c r="P143" i="31" s="1"/>
  <c r="AY143" i="21"/>
  <c r="G143" i="31" s="1"/>
  <c r="O75" i="31"/>
  <c r="P75" i="31" s="1"/>
  <c r="AY75" i="21"/>
  <c r="G75" i="31" s="1"/>
  <c r="O153" i="31"/>
  <c r="P153" i="31" s="1"/>
  <c r="AY153" i="21"/>
  <c r="G153" i="31" s="1"/>
  <c r="AY180" i="21"/>
  <c r="G180" i="31" s="1"/>
  <c r="O237" i="31"/>
  <c r="P237" i="31" s="1"/>
  <c r="AY237" i="21"/>
  <c r="G237" i="31" s="1"/>
  <c r="O199" i="31"/>
  <c r="P199" i="31" s="1"/>
  <c r="AY199" i="21"/>
  <c r="G199" i="31" s="1"/>
  <c r="O175" i="31"/>
  <c r="P175" i="31" s="1"/>
  <c r="AY175" i="21"/>
  <c r="G175" i="31" s="1"/>
  <c r="O131" i="31"/>
  <c r="P131" i="31" s="1"/>
  <c r="AY131" i="21"/>
  <c r="G131" i="31" s="1"/>
  <c r="O111" i="31"/>
  <c r="P111" i="31" s="1"/>
  <c r="O95" i="31"/>
  <c r="P95" i="31" s="1"/>
  <c r="AY95" i="21"/>
  <c r="G95" i="31" s="1"/>
  <c r="AY6" i="21" l="1"/>
  <c r="G6" i="31" s="1"/>
  <c r="AY29" i="21"/>
  <c r="G29" i="31" s="1"/>
  <c r="O41" i="31"/>
  <c r="P41" i="31" s="1"/>
  <c r="O134" i="31"/>
  <c r="P134" i="31" s="1"/>
  <c r="AY104" i="21"/>
  <c r="G104" i="31" s="1"/>
  <c r="AY102" i="21"/>
  <c r="G102" i="31" s="1"/>
  <c r="AY93" i="21"/>
  <c r="G93" i="31" s="1"/>
  <c r="O208" i="31"/>
  <c r="P208" i="31" s="1"/>
  <c r="AY7" i="21"/>
  <c r="G7" i="31" s="1"/>
  <c r="O54" i="31"/>
  <c r="P54" i="31" s="1"/>
  <c r="AY74" i="21"/>
  <c r="G74" i="31" s="1"/>
  <c r="AY231" i="21"/>
  <c r="G231" i="31" s="1"/>
  <c r="AY80" i="21"/>
  <c r="G80" i="31" s="1"/>
  <c r="AY174" i="21"/>
  <c r="G174" i="31" s="1"/>
  <c r="AY97" i="21"/>
  <c r="G97" i="31" s="1"/>
  <c r="AY191" i="21"/>
  <c r="G191" i="31" s="1"/>
  <c r="AY83" i="21"/>
  <c r="G83" i="31" s="1"/>
  <c r="AY46" i="21"/>
  <c r="G46" i="31" s="1"/>
  <c r="AY57" i="21"/>
  <c r="G57" i="31" s="1"/>
  <c r="AY12" i="21"/>
  <c r="G12" i="31" s="1"/>
  <c r="AY14" i="21"/>
  <c r="G14" i="31" s="1"/>
  <c r="AY56" i="21"/>
  <c r="G56" i="31" s="1"/>
  <c r="O163" i="31"/>
  <c r="P163" i="31" s="1"/>
  <c r="O221" i="31"/>
  <c r="P221" i="31" s="1"/>
  <c r="AY78" i="21"/>
  <c r="G78" i="31" s="1"/>
  <c r="AY91" i="21"/>
  <c r="G91" i="31" s="1"/>
  <c r="O10" i="31"/>
  <c r="P10" i="31" s="1"/>
  <c r="AY87" i="21"/>
  <c r="G87" i="31" s="1"/>
  <c r="O86" i="31"/>
  <c r="P86" i="31" s="1"/>
  <c r="O35" i="31"/>
  <c r="P35" i="31" s="1"/>
  <c r="AY5" i="21"/>
  <c r="G5" i="31" s="1"/>
  <c r="AY90" i="21"/>
  <c r="G90" i="31" s="1"/>
  <c r="O76" i="31"/>
  <c r="P76" i="31" s="1"/>
  <c r="O18" i="31"/>
  <c r="P18" i="31" s="1"/>
  <c r="AY13" i="21"/>
  <c r="G13" i="31" s="1"/>
  <c r="O32" i="31"/>
  <c r="P32" i="31" s="1"/>
  <c r="O118" i="31"/>
  <c r="P118" i="31" s="1"/>
  <c r="AY34" i="21"/>
  <c r="G34" i="31" s="1"/>
  <c r="AY85" i="21"/>
  <c r="G85" i="31" s="1"/>
  <c r="AY121" i="21"/>
  <c r="G121" i="31" s="1"/>
  <c r="O9" i="31"/>
  <c r="P9" i="31" s="1"/>
  <c r="AY96" i="21"/>
  <c r="G96" i="31" s="1"/>
  <c r="AY71" i="21"/>
  <c r="G71" i="31" s="1"/>
  <c r="AY44" i="21"/>
  <c r="G44" i="31" s="1"/>
  <c r="AY51" i="21"/>
  <c r="G51" i="31" s="1"/>
  <c r="O51" i="31"/>
  <c r="P51" i="31" s="1"/>
  <c r="O128" i="31"/>
  <c r="P128" i="31" s="1"/>
  <c r="AY11" i="21"/>
  <c r="G11" i="31" s="1"/>
  <c r="O79" i="31"/>
  <c r="P79" i="31" s="1"/>
  <c r="AY120" i="21"/>
  <c r="G120" i="31" s="1"/>
  <c r="AY152" i="21"/>
  <c r="G152" i="31" s="1"/>
  <c r="AY21" i="21"/>
  <c r="G21" i="31" s="1"/>
  <c r="AY15" i="21"/>
  <c r="G15" i="31" s="1"/>
  <c r="AY19" i="21"/>
  <c r="G19" i="31" s="1"/>
  <c r="AY92" i="21"/>
  <c r="G92" i="31" s="1"/>
  <c r="AY141" i="21"/>
  <c r="G141" i="31" s="1"/>
  <c r="AY116" i="21"/>
  <c r="G116" i="31" s="1"/>
  <c r="O39" i="31"/>
  <c r="P39" i="31" s="1"/>
  <c r="AY59" i="21"/>
  <c r="G59" i="31" s="1"/>
  <c r="O58" i="31"/>
  <c r="P58" i="31" s="1"/>
  <c r="O20" i="31"/>
  <c r="P20" i="31" s="1"/>
  <c r="AY82" i="21"/>
  <c r="G82" i="31" s="1"/>
  <c r="O105" i="31"/>
  <c r="P105" i="31" s="1"/>
  <c r="O37" i="31"/>
  <c r="P37" i="31" s="1"/>
  <c r="AY129" i="21"/>
  <c r="G129" i="31" s="1"/>
  <c r="AY197" i="21"/>
  <c r="G197" i="31" s="1"/>
  <c r="AY64" i="21"/>
  <c r="G64" i="31" s="1"/>
  <c r="AY31" i="21"/>
  <c r="G31" i="31" s="1"/>
  <c r="AY209" i="21"/>
  <c r="G209" i="31" s="1"/>
  <c r="AY55" i="21"/>
  <c r="G55" i="31" s="1"/>
  <c r="O55" i="31"/>
  <c r="P55" i="31" s="1"/>
  <c r="AY89" i="21"/>
  <c r="G89" i="31" s="1"/>
  <c r="O38" i="31"/>
  <c r="P38" i="31" s="1"/>
  <c r="AY66" i="21"/>
  <c r="G66" i="31" s="1"/>
  <c r="AY234" i="21"/>
  <c r="G234" i="31" s="1"/>
  <c r="O234" i="31"/>
  <c r="P234" i="31" s="1"/>
  <c r="AY238" i="21"/>
  <c r="G238" i="31" s="1"/>
  <c r="O238" i="31"/>
  <c r="P238" i="31" s="1"/>
  <c r="O146" i="31"/>
  <c r="P146" i="31" s="1"/>
  <c r="O40" i="31"/>
  <c r="P40" i="31" s="1"/>
  <c r="O27" i="31"/>
  <c r="P27" i="31" s="1"/>
  <c r="AY27" i="21"/>
  <c r="G27" i="31" s="1"/>
  <c r="O130" i="31"/>
  <c r="P130" i="31" s="1"/>
  <c r="O142" i="31"/>
  <c r="P142" i="31" s="1"/>
  <c r="AY222" i="21"/>
  <c r="G222" i="31" s="1"/>
  <c r="O222" i="31"/>
  <c r="P222" i="31" s="1"/>
  <c r="AY65" i="21"/>
  <c r="G65" i="31" s="1"/>
  <c r="AY218" i="21"/>
  <c r="G218" i="31" s="1"/>
  <c r="O218" i="31"/>
  <c r="P218" i="31" s="1"/>
  <c r="AY202" i="21"/>
  <c r="G202" i="31" s="1"/>
  <c r="O202" i="31"/>
  <c r="P202" i="31" s="1"/>
  <c r="AY36" i="21"/>
  <c r="G36" i="31" s="1"/>
  <c r="O36" i="31"/>
  <c r="P36" i="31" s="1"/>
  <c r="AY182" i="21"/>
  <c r="G182" i="31" s="1"/>
  <c r="O182" i="31"/>
  <c r="P182" i="31" s="1"/>
  <c r="O158" i="31"/>
  <c r="P158" i="31" s="1"/>
  <c r="AY158" i="21"/>
  <c r="G158" i="31" s="1"/>
  <c r="AY198" i="21"/>
  <c r="G198" i="31" s="1"/>
  <c r="O198" i="31"/>
  <c r="P198" i="31" s="1"/>
  <c r="C33" i="29" l="1"/>
  <c r="D33" i="29"/>
  <c r="F33" i="29"/>
  <c r="L33" i="29"/>
  <c r="M33" i="29"/>
  <c r="N33" i="29" l="1"/>
  <c r="O33" i="29" s="1"/>
  <c r="P33" i="29" s="1"/>
  <c r="D43" i="31" l="1"/>
  <c r="C43" i="31"/>
  <c r="B43" i="31"/>
  <c r="M43" i="29"/>
  <c r="L43" i="29"/>
  <c r="F43" i="29"/>
  <c r="D43" i="29"/>
  <c r="C43" i="29"/>
  <c r="V43" i="22"/>
  <c r="U43" i="22"/>
  <c r="T43" i="22"/>
  <c r="S43" i="22"/>
  <c r="R43" i="22"/>
  <c r="Q43" i="22"/>
  <c r="F43" i="22"/>
  <c r="D43" i="22"/>
  <c r="C43" i="22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D43" i="21"/>
  <c r="C43" i="21"/>
  <c r="G43" i="24"/>
  <c r="H43" i="24" s="1"/>
  <c r="I43" i="24" s="1"/>
  <c r="J43" i="24" s="1"/>
  <c r="N43" i="31" s="1"/>
  <c r="X43" i="22" l="1"/>
  <c r="AA43" i="22" s="1"/>
  <c r="AD43" i="22" s="1"/>
  <c r="I43" i="31" s="1"/>
  <c r="N43" i="29"/>
  <c r="W43" i="22"/>
  <c r="AF43" i="21"/>
  <c r="AP43" i="21"/>
  <c r="AA43" i="21"/>
  <c r="AK43" i="21"/>
  <c r="AR43" i="21" l="1"/>
  <c r="AU43" i="21" s="1"/>
  <c r="AX43" i="21" s="1"/>
  <c r="F43" i="31" s="1"/>
  <c r="AQ43" i="21"/>
  <c r="AT43" i="21" s="1"/>
  <c r="AW43" i="21" s="1"/>
  <c r="E43" i="31" s="1"/>
  <c r="T43" i="29"/>
  <c r="U43" i="29" s="1"/>
  <c r="V43" i="29" s="1"/>
  <c r="M43" i="31" s="1"/>
  <c r="O43" i="29"/>
  <c r="P43" i="29" s="1"/>
  <c r="K43" i="31" s="1"/>
  <c r="Q43" i="29"/>
  <c r="R43" i="29" s="1"/>
  <c r="S43" i="29" s="1"/>
  <c r="L43" i="31" s="1"/>
  <c r="Y43" i="22"/>
  <c r="AB43" i="22" s="1"/>
  <c r="AE43" i="22" s="1"/>
  <c r="J43" i="31" s="1"/>
  <c r="Z43" i="22"/>
  <c r="AC43" i="22" s="1"/>
  <c r="H43" i="31" s="1"/>
  <c r="AS43" i="21" l="1"/>
  <c r="AV43" i="21" s="1"/>
  <c r="AY43" i="21" s="1"/>
  <c r="G43" i="31" s="1"/>
  <c r="O43" i="31" l="1"/>
  <c r="P43" i="31" s="1"/>
  <c r="D68" i="31" l="1"/>
  <c r="C68" i="31"/>
  <c r="B68" i="31"/>
  <c r="D67" i="31"/>
  <c r="C67" i="31"/>
  <c r="B67" i="31"/>
  <c r="M68" i="29"/>
  <c r="L68" i="29"/>
  <c r="F68" i="29"/>
  <c r="D68" i="29"/>
  <c r="C68" i="29"/>
  <c r="M67" i="29"/>
  <c r="L67" i="29"/>
  <c r="F67" i="29"/>
  <c r="D67" i="29"/>
  <c r="C67" i="29"/>
  <c r="V68" i="22"/>
  <c r="U68" i="22"/>
  <c r="T68" i="22"/>
  <c r="S68" i="22"/>
  <c r="R68" i="22"/>
  <c r="Q68" i="22"/>
  <c r="F68" i="22"/>
  <c r="D68" i="22"/>
  <c r="C68" i="22"/>
  <c r="V67" i="22"/>
  <c r="U67" i="22"/>
  <c r="T67" i="22"/>
  <c r="S67" i="22"/>
  <c r="R67" i="22"/>
  <c r="Q67" i="22"/>
  <c r="F67" i="22"/>
  <c r="D67" i="22"/>
  <c r="C67" i="22"/>
  <c r="AO68" i="21"/>
  <c r="AN68" i="21"/>
  <c r="AL68" i="21"/>
  <c r="AM68" i="21" s="1"/>
  <c r="AJ68" i="21"/>
  <c r="AI68" i="21"/>
  <c r="AH68" i="21"/>
  <c r="AG68" i="21"/>
  <c r="AE68" i="21"/>
  <c r="AD68" i="21"/>
  <c r="AB68" i="21"/>
  <c r="AC68" i="21" s="1"/>
  <c r="Z68" i="21"/>
  <c r="Y68" i="21"/>
  <c r="X68" i="21"/>
  <c r="W68" i="21"/>
  <c r="F68" i="21"/>
  <c r="D68" i="21"/>
  <c r="C68" i="21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D67" i="21"/>
  <c r="C67" i="21"/>
  <c r="G68" i="24"/>
  <c r="H68" i="24" s="1"/>
  <c r="I68" i="24" s="1"/>
  <c r="J68" i="24" s="1"/>
  <c r="N68" i="31" s="1"/>
  <c r="G67" i="24"/>
  <c r="H67" i="24" s="1"/>
  <c r="I67" i="24" s="1"/>
  <c r="J67" i="24" s="1"/>
  <c r="N67" i="31" s="1"/>
  <c r="AF68" i="21" l="1"/>
  <c r="N68" i="29"/>
  <c r="O68" i="29" s="1"/>
  <c r="P68" i="29" s="1"/>
  <c r="K68" i="31" s="1"/>
  <c r="X68" i="22"/>
  <c r="AA68" i="22" s="1"/>
  <c r="AD68" i="22" s="1"/>
  <c r="I68" i="31" s="1"/>
  <c r="AF67" i="21"/>
  <c r="AK68" i="21"/>
  <c r="AA68" i="21"/>
  <c r="AP68" i="21"/>
  <c r="AK67" i="21"/>
  <c r="AA67" i="21"/>
  <c r="AP67" i="21"/>
  <c r="W68" i="22"/>
  <c r="X67" i="22"/>
  <c r="AA67" i="22" s="1"/>
  <c r="AD67" i="22" s="1"/>
  <c r="I67" i="31" s="1"/>
  <c r="W67" i="22"/>
  <c r="N67" i="29"/>
  <c r="O67" i="29" s="1"/>
  <c r="P67" i="29" s="1"/>
  <c r="K67" i="31" s="1"/>
  <c r="AQ68" i="21" l="1"/>
  <c r="AT68" i="21" s="1"/>
  <c r="AW68" i="21" s="1"/>
  <c r="E68" i="31" s="1"/>
  <c r="AQ67" i="21"/>
  <c r="AT67" i="21" s="1"/>
  <c r="AW67" i="21" s="1"/>
  <c r="E67" i="31" s="1"/>
  <c r="Y68" i="22"/>
  <c r="AB68" i="22" s="1"/>
  <c r="AE68" i="22" s="1"/>
  <c r="J68" i="31" s="1"/>
  <c r="T68" i="29"/>
  <c r="U68" i="29" s="1"/>
  <c r="V68" i="29" s="1"/>
  <c r="M68" i="31" s="1"/>
  <c r="AR67" i="21"/>
  <c r="AU67" i="21" s="1"/>
  <c r="AX67" i="21" s="1"/>
  <c r="F67" i="31" s="1"/>
  <c r="AR68" i="21"/>
  <c r="Z68" i="22"/>
  <c r="AC68" i="22" s="1"/>
  <c r="H68" i="31" s="1"/>
  <c r="Q67" i="29"/>
  <c r="R67" i="29" s="1"/>
  <c r="S67" i="29" s="1"/>
  <c r="L67" i="31" s="1"/>
  <c r="Z67" i="22"/>
  <c r="AC67" i="22" s="1"/>
  <c r="H67" i="31" s="1"/>
  <c r="Q68" i="29"/>
  <c r="R68" i="29" s="1"/>
  <c r="S68" i="29" s="1"/>
  <c r="L68" i="31" s="1"/>
  <c r="Y67" i="22"/>
  <c r="AB67" i="22" s="1"/>
  <c r="AE67" i="22" s="1"/>
  <c r="J67" i="31" s="1"/>
  <c r="T67" i="29"/>
  <c r="U67" i="29" s="1"/>
  <c r="V67" i="29" s="1"/>
  <c r="M67" i="31" s="1"/>
  <c r="AS68" i="21" l="1"/>
  <c r="AV68" i="21" s="1"/>
  <c r="AY68" i="21" s="1"/>
  <c r="G68" i="31" s="1"/>
  <c r="AS67" i="21"/>
  <c r="AV67" i="21" s="1"/>
  <c r="AY67" i="21" s="1"/>
  <c r="G67" i="31" s="1"/>
  <c r="AU68" i="21"/>
  <c r="AX68" i="21" s="1"/>
  <c r="F68" i="31" s="1"/>
  <c r="O68" i="31" l="1"/>
  <c r="P68" i="31" s="1"/>
  <c r="O67" i="31"/>
  <c r="P67" i="31" s="1"/>
  <c r="F42" i="22" l="1"/>
  <c r="D42" i="31"/>
  <c r="C42" i="31"/>
  <c r="B42" i="31"/>
  <c r="M42" i="29"/>
  <c r="L42" i="29"/>
  <c r="F42" i="29"/>
  <c r="D42" i="29"/>
  <c r="C42" i="29"/>
  <c r="V42" i="22"/>
  <c r="U42" i="22"/>
  <c r="T42" i="22"/>
  <c r="S42" i="22"/>
  <c r="R42" i="22"/>
  <c r="Q42" i="22"/>
  <c r="D42" i="22"/>
  <c r="C42" i="22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D42" i="21"/>
  <c r="C42" i="21"/>
  <c r="G42" i="24"/>
  <c r="H42" i="24" s="1"/>
  <c r="I42" i="24" s="1"/>
  <c r="J42" i="24" s="1"/>
  <c r="N42" i="31" s="1"/>
  <c r="AP42" i="21" l="1"/>
  <c r="X42" i="22"/>
  <c r="AA42" i="22" s="1"/>
  <c r="AD42" i="22" s="1"/>
  <c r="I42" i="31" s="1"/>
  <c r="N42" i="29"/>
  <c r="O42" i="29" s="1"/>
  <c r="P42" i="29" s="1"/>
  <c r="K42" i="31" s="1"/>
  <c r="W42" i="22"/>
  <c r="AA42" i="21"/>
  <c r="AF42" i="21"/>
  <c r="AK42" i="21"/>
  <c r="AR42" i="21" l="1"/>
  <c r="AU42" i="21" s="1"/>
  <c r="AX42" i="21" s="1"/>
  <c r="F42" i="31" s="1"/>
  <c r="AQ42" i="21"/>
  <c r="AT42" i="21" s="1"/>
  <c r="AW42" i="21" s="1"/>
  <c r="E42" i="31" s="1"/>
  <c r="Q42" i="29"/>
  <c r="R42" i="29" s="1"/>
  <c r="S42" i="29" s="1"/>
  <c r="L42" i="31" s="1"/>
  <c r="Z42" i="22"/>
  <c r="AC42" i="22" s="1"/>
  <c r="H42" i="31" s="1"/>
  <c r="T42" i="29"/>
  <c r="U42" i="29" s="1"/>
  <c r="V42" i="29" s="1"/>
  <c r="M42" i="31" s="1"/>
  <c r="Y42" i="22"/>
  <c r="AB42" i="22" s="1"/>
  <c r="AE42" i="22" s="1"/>
  <c r="J42" i="31" s="1"/>
  <c r="AS42" i="21" l="1"/>
  <c r="AV42" i="21" s="1"/>
  <c r="AY42" i="21" s="1"/>
  <c r="G42" i="31" s="1"/>
  <c r="O42" i="31" l="1"/>
  <c r="P42" i="31" s="1"/>
  <c r="C33" i="21" l="1"/>
  <c r="D33" i="31" l="1"/>
  <c r="C33" i="31"/>
  <c r="B33" i="31"/>
  <c r="V33" i="22"/>
  <c r="U33" i="22"/>
  <c r="T33" i="22"/>
  <c r="S33" i="22"/>
  <c r="R33" i="22"/>
  <c r="Q33" i="22"/>
  <c r="F33" i="22"/>
  <c r="D33" i="22"/>
  <c r="C33" i="22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D33" i="21"/>
  <c r="G33" i="24"/>
  <c r="H33" i="24" s="1"/>
  <c r="I33" i="24" s="1"/>
  <c r="J33" i="24" s="1"/>
  <c r="N33" i="31" s="1"/>
  <c r="X33" i="22" l="1"/>
  <c r="AA33" i="21"/>
  <c r="AF33" i="21"/>
  <c r="K33" i="31"/>
  <c r="AK33" i="21"/>
  <c r="AP33" i="21"/>
  <c r="W33" i="22"/>
  <c r="Z33" i="22" l="1"/>
  <c r="AC33" i="22" s="1"/>
  <c r="H33" i="31" s="1"/>
  <c r="Q33" i="29"/>
  <c r="R33" i="29" s="1"/>
  <c r="S33" i="29" s="1"/>
  <c r="L33" i="31" s="1"/>
  <c r="T33" i="29"/>
  <c r="U33" i="29" s="1"/>
  <c r="V33" i="29" s="1"/>
  <c r="M33" i="31" s="1"/>
  <c r="Y33" i="22"/>
  <c r="AB33" i="22" s="1"/>
  <c r="AE33" i="22" s="1"/>
  <c r="J33" i="31" s="1"/>
  <c r="AQ33" i="21"/>
  <c r="AT33" i="21" s="1"/>
  <c r="AW33" i="21" s="1"/>
  <c r="E33" i="31" s="1"/>
  <c r="AA33" i="22"/>
  <c r="AD33" i="22" s="1"/>
  <c r="I33" i="31" s="1"/>
  <c r="AR33" i="21"/>
  <c r="AU33" i="21" l="1"/>
  <c r="AX33" i="21" s="1"/>
  <c r="F33" i="31" s="1"/>
  <c r="AS33" i="21"/>
  <c r="AV33" i="21" s="1"/>
  <c r="AY33" i="21" l="1"/>
  <c r="G33" i="31" s="1"/>
  <c r="O33" i="31"/>
  <c r="P33" i="31" s="1"/>
</calcChain>
</file>

<file path=xl/sharedStrings.xml><?xml version="1.0" encoding="utf-8"?>
<sst xmlns="http://schemas.openxmlformats.org/spreadsheetml/2006/main" count="1074" uniqueCount="313">
  <si>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</si>
  <si>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</si>
  <si>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</si>
  <si>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</si>
  <si>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</si>
  <si>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</si>
  <si>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</si>
  <si>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</si>
  <si>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</si>
  <si>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</si>
  <si>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</si>
  <si>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</si>
  <si>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</si>
  <si>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</si>
  <si>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</si>
  <si>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</si>
  <si>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</si>
  <si>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</si>
  <si>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</si>
  <si>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</si>
  <si>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</si>
  <si>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</si>
  <si>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</si>
  <si>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</si>
  <si>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</si>
  <si>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</si>
  <si>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</si>
  <si>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</si>
  <si>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</si>
  <si>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</si>
  <si>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</si>
  <si>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</si>
  <si>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</si>
  <si>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</si>
  <si>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</si>
  <si>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</si>
  <si>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</si>
  <si>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</si>
  <si>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</si>
  <si>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</si>
  <si>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</si>
  <si>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</si>
  <si>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</si>
  <si>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</si>
  <si>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</si>
  <si>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</si>
  <si>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</si>
  <si>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</si>
  <si>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</si>
  <si>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</si>
  <si>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</si>
  <si>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</si>
  <si>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</si>
  <si>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</si>
  <si>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</si>
  <si>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</si>
  <si>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</si>
  <si>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</si>
  <si>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Compliance</t>
  </si>
  <si>
    <t>Limits</t>
  </si>
  <si>
    <t>HIC36</t>
  </si>
  <si>
    <t>Overall Side</t>
  </si>
  <si>
    <t xml:space="preserve">Compliance 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</si>
  <si>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</si>
  <si>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</si>
  <si>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</si>
  <si>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</si>
  <si>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</si>
  <si>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</si>
  <si>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</si>
  <si>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* When rear passenger SID-IIs dummy is not present, enter "N/A" in HIC36 column for rear passenger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</si>
  <si>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</si>
  <si>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</si>
  <si>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</si>
  <si>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</si>
  <si>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</si>
  <si>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</si>
  <si>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</si>
  <si>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</si>
  <si>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</si>
  <si>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</si>
  <si>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</si>
  <si>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</si>
  <si>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</si>
  <si>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</si>
  <si>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</si>
  <si>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</si>
  <si>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Overall Side STARS</t>
  </si>
  <si>
    <t>Overall Side Driver STARS</t>
  </si>
  <si>
    <t>Rollover</t>
  </si>
  <si>
    <t>Kia</t>
  </si>
  <si>
    <t>Seltos SUV FWD</t>
  </si>
  <si>
    <t>Seltos SUV AWD</t>
  </si>
  <si>
    <t>Y</t>
  </si>
  <si>
    <t>N</t>
  </si>
  <si>
    <t>O20214201</t>
  </si>
  <si>
    <t>MGA</t>
  </si>
  <si>
    <t>O20214202</t>
  </si>
  <si>
    <t>O20214200</t>
  </si>
  <si>
    <t>Acura</t>
  </si>
  <si>
    <t>TLX 4DR FWD</t>
  </si>
  <si>
    <t>TLX 4DR AWD</t>
  </si>
  <si>
    <t>BMW</t>
  </si>
  <si>
    <t>3 Series 4DR RWD</t>
  </si>
  <si>
    <t>3 Series 4DR AWD</t>
  </si>
  <si>
    <t>Buick</t>
  </si>
  <si>
    <t>Envision SUV FWD</t>
  </si>
  <si>
    <t>Envision SUV AWD</t>
  </si>
  <si>
    <t>Cadillac</t>
  </si>
  <si>
    <t>XT6 SUV FWD</t>
  </si>
  <si>
    <t>XT6 SUV AWD</t>
  </si>
  <si>
    <t>Chevrolet</t>
  </si>
  <si>
    <t>Tahoe SUV 2WD</t>
  </si>
  <si>
    <t>Tahoe SUV 4WD</t>
  </si>
  <si>
    <t xml:space="preserve">GMC </t>
  </si>
  <si>
    <t>Yukon SUV 2WD</t>
  </si>
  <si>
    <t>Yukon SUV 4WD</t>
  </si>
  <si>
    <t>Escalade SUV 2WD</t>
  </si>
  <si>
    <t>Escalade SUV 4WD</t>
  </si>
  <si>
    <t>Suburban SUV 2WD</t>
  </si>
  <si>
    <t>Suburban SUV 4WD</t>
  </si>
  <si>
    <t>Yukon XL SUV 2WD</t>
  </si>
  <si>
    <t>Yukon XL SUV 4WD</t>
  </si>
  <si>
    <t>Encore GX SUV FWD</t>
  </si>
  <si>
    <t>Encore GX SUV AWD</t>
  </si>
  <si>
    <t>Dodge</t>
  </si>
  <si>
    <t>Durango SUV RWD</t>
  </si>
  <si>
    <t>Durango SUV 4WD</t>
  </si>
  <si>
    <t xml:space="preserve">Ford </t>
  </si>
  <si>
    <t>Transit Connect Wagon FWD</t>
  </si>
  <si>
    <t>Transit Connect Van FWD</t>
  </si>
  <si>
    <t>Hyundai</t>
  </si>
  <si>
    <t>Elantra 4DR FWD</t>
  </si>
  <si>
    <t>Elantra Hybrid 4DR FWD</t>
  </si>
  <si>
    <t>Elantra N 4DR FWD</t>
  </si>
  <si>
    <t>Santa Fe SUV FWD</t>
  </si>
  <si>
    <t>Santa Fe SUV AWD</t>
  </si>
  <si>
    <t>Santa Fe Hybrid SUV FWD</t>
  </si>
  <si>
    <t>Santa Fe Hybrid SUV AWD</t>
  </si>
  <si>
    <t>K5 4DR FWD</t>
  </si>
  <si>
    <t>Sorento SUV FWD</t>
  </si>
  <si>
    <t>Sorento SUV AWD</t>
  </si>
  <si>
    <t>Sorento Hybrid SUV FWD</t>
  </si>
  <si>
    <t>Lexus</t>
  </si>
  <si>
    <t>RX 350 SUV FWD</t>
  </si>
  <si>
    <t>RX 350 SUV AWD</t>
  </si>
  <si>
    <t>RX 350L SUV FWD</t>
  </si>
  <si>
    <t>RX 350L SUV AWD</t>
  </si>
  <si>
    <t>RX 450h SUV AWD</t>
  </si>
  <si>
    <t>RX 450hL SUV AWD</t>
  </si>
  <si>
    <t>Mercedes-Benz</t>
  </si>
  <si>
    <t>C-Class 4DR RWD</t>
  </si>
  <si>
    <t>C-Class 4DR 4WD</t>
  </si>
  <si>
    <t>E-Class 4DR RWD</t>
  </si>
  <si>
    <t>E-Class 4DR 4WD</t>
  </si>
  <si>
    <t>E-Class SW RWD</t>
  </si>
  <si>
    <t>E-Class SW 4WD</t>
  </si>
  <si>
    <t>GLB Class SUV FWD</t>
  </si>
  <si>
    <t>GLB Class SUV 4WD</t>
  </si>
  <si>
    <t>GLC Class SUV RWD</t>
  </si>
  <si>
    <t>GLC Class SUV 4WD</t>
  </si>
  <si>
    <t>GLE Class SUV RWD</t>
  </si>
  <si>
    <t>GLE Class SUV 4WD</t>
  </si>
  <si>
    <t>Nissan</t>
  </si>
  <si>
    <t>Maxima 4DR FWD</t>
  </si>
  <si>
    <t>Rogue Sport SUV FWD</t>
  </si>
  <si>
    <t>Rogue Sport SUV AWD</t>
  </si>
  <si>
    <t>Versa 4DR FWD</t>
  </si>
  <si>
    <t>Ram</t>
  </si>
  <si>
    <t>2500 Crew Cab PU/CC 2WD</t>
  </si>
  <si>
    <t>2500 Crew Cab PU/CC 4WD</t>
  </si>
  <si>
    <t>Subaru</t>
  </si>
  <si>
    <t>Outback SW AWD</t>
  </si>
  <si>
    <t>Legacy 4DR AWD</t>
  </si>
  <si>
    <t>Toyota</t>
  </si>
  <si>
    <t>C-HR 5HB FWD</t>
  </si>
  <si>
    <t>Corolla 4DR FWD</t>
  </si>
  <si>
    <t>Corolla Hybrid 4DR FWD</t>
  </si>
  <si>
    <t>Corolla Hatchback 5HB FWD</t>
  </si>
  <si>
    <t>Prius 5HB FWD</t>
  </si>
  <si>
    <t>Prius 5HB AWD</t>
  </si>
  <si>
    <t>Sienna Hybrid Van FWD</t>
  </si>
  <si>
    <t>Sienna Hybrid Van AWD</t>
  </si>
  <si>
    <t>Volkswagen</t>
  </si>
  <si>
    <t>F-250 Crew Cab PU/CC 2WD</t>
  </si>
  <si>
    <t>F-250 Crew Cab PU/CC 4WD</t>
  </si>
  <si>
    <t>F-250 Tremor Crew Cab PU/CC 4WD</t>
  </si>
  <si>
    <t>M20200107</t>
  </si>
  <si>
    <t>TRC</t>
  </si>
  <si>
    <t>M20200101</t>
  </si>
  <si>
    <t>Calspan</t>
  </si>
  <si>
    <t>M20190302</t>
  </si>
  <si>
    <t>M20190301</t>
  </si>
  <si>
    <t>M20190205</t>
  </si>
  <si>
    <t>IS 300 4DR AWD</t>
  </si>
  <si>
    <t>IS 350 4DR AWD</t>
  </si>
  <si>
    <t>IS 350 4DR RWD</t>
  </si>
  <si>
    <t>M20175100</t>
  </si>
  <si>
    <t>KARCO</t>
  </si>
  <si>
    <t>M20165105</t>
  </si>
  <si>
    <t>M20165104</t>
  </si>
  <si>
    <t>M20154300</t>
  </si>
  <si>
    <t>M20174302</t>
  </si>
  <si>
    <t>M20174301</t>
  </si>
  <si>
    <t>M20184302</t>
  </si>
  <si>
    <t>M20184301</t>
  </si>
  <si>
    <t>M20205206</t>
  </si>
  <si>
    <t>M20205217</t>
  </si>
  <si>
    <t>31.970*</t>
  </si>
  <si>
    <t>M20205216</t>
  </si>
  <si>
    <t>O20205504</t>
  </si>
  <si>
    <t>O20205501</t>
  </si>
  <si>
    <t>O20205503</t>
  </si>
  <si>
    <t>O20205500</t>
  </si>
  <si>
    <t>M20185105</t>
  </si>
  <si>
    <t>M20185104</t>
  </si>
  <si>
    <t>O20195100</t>
  </si>
  <si>
    <t>O20195101</t>
  </si>
  <si>
    <t>Escalade ESV SUV 2WD</t>
  </si>
  <si>
    <t>Escalade ESV SUV 4WD</t>
  </si>
  <si>
    <t>M20200315</t>
  </si>
  <si>
    <t>M20200314</t>
  </si>
  <si>
    <t>O20214205</t>
  </si>
  <si>
    <t>O20214203</t>
  </si>
  <si>
    <t>O20214204</t>
  </si>
  <si>
    <t>O20210101</t>
  </si>
  <si>
    <t>O20210100</t>
  </si>
  <si>
    <t>Trailblazer SUV FWD (Later Release)</t>
  </si>
  <si>
    <t>Trailblazer SUV AWD (Later Release)</t>
  </si>
  <si>
    <t>O20215104</t>
  </si>
  <si>
    <t>M20210218</t>
  </si>
  <si>
    <t>M20210220</t>
  </si>
  <si>
    <t>N/A</t>
  </si>
  <si>
    <t>M20210219</t>
  </si>
  <si>
    <t>O20215500</t>
  </si>
  <si>
    <t>M20214302</t>
  </si>
  <si>
    <t>M20215102</t>
  </si>
  <si>
    <t>Rogue SUV FWD (early release)</t>
  </si>
  <si>
    <t>Rogue SUV AWD (early release)</t>
  </si>
  <si>
    <t>Rogue SUV FWD (later release)</t>
  </si>
  <si>
    <t>Rogue SUV AWD (later release)</t>
  </si>
  <si>
    <t>Prius Prime 5HB FWD</t>
  </si>
  <si>
    <t>M20214306</t>
  </si>
  <si>
    <t>M20215203</t>
  </si>
  <si>
    <t>lost data</t>
  </si>
  <si>
    <t>O20215302</t>
  </si>
  <si>
    <t>M20215204</t>
  </si>
  <si>
    <t>O20215301</t>
  </si>
  <si>
    <t>M20210105</t>
  </si>
  <si>
    <t>M20215202</t>
  </si>
  <si>
    <t>M20210107</t>
  </si>
  <si>
    <t>M20210106</t>
  </si>
  <si>
    <t>O20215300</t>
  </si>
  <si>
    <t>M20210104</t>
  </si>
  <si>
    <t>M20210103</t>
  </si>
  <si>
    <t>M20215201</t>
  </si>
  <si>
    <t>M20215200</t>
  </si>
  <si>
    <t>M20214308</t>
  </si>
  <si>
    <t>M20214309</t>
  </si>
  <si>
    <t>M20210300</t>
  </si>
  <si>
    <t>n</t>
  </si>
  <si>
    <t>M20214307</t>
  </si>
  <si>
    <t>M20214305</t>
  </si>
  <si>
    <t>O20215100</t>
  </si>
  <si>
    <t>M20214303</t>
  </si>
  <si>
    <t>M20214304</t>
  </si>
  <si>
    <t>O20215101</t>
  </si>
  <si>
    <t>O20215103</t>
  </si>
  <si>
    <t>M20214300</t>
  </si>
  <si>
    <t>M20214301</t>
  </si>
  <si>
    <t>O20215105</t>
  </si>
  <si>
    <t>M20215208</t>
  </si>
  <si>
    <t>O20215107</t>
  </si>
  <si>
    <t>M20210301</t>
  </si>
  <si>
    <t>O20215106</t>
  </si>
  <si>
    <t>IS 300 4DR RWD</t>
  </si>
  <si>
    <t>M20210101</t>
  </si>
  <si>
    <t>M20210102</t>
  </si>
  <si>
    <t>O20215108</t>
  </si>
  <si>
    <t>M20210100</t>
  </si>
  <si>
    <t>M20215207</t>
  </si>
  <si>
    <t>Tesla</t>
  </si>
  <si>
    <t>O20205000</t>
  </si>
  <si>
    <t>O20205002</t>
  </si>
  <si>
    <t>O20205001</t>
  </si>
  <si>
    <t>M20214101</t>
  </si>
  <si>
    <t>M20215205</t>
  </si>
  <si>
    <t>M20214102</t>
  </si>
  <si>
    <t>M20214100</t>
  </si>
  <si>
    <t>O20215110</t>
  </si>
  <si>
    <t>O20215109</t>
  </si>
  <si>
    <t>Model Y SUV RWD</t>
  </si>
  <si>
    <t>M20185205</t>
  </si>
  <si>
    <t>O20214208</t>
  </si>
  <si>
    <t>O20215200</t>
  </si>
  <si>
    <t>O20214207</t>
  </si>
  <si>
    <t>O20214211</t>
  </si>
  <si>
    <t>O20214206</t>
  </si>
  <si>
    <t>O20214209</t>
  </si>
  <si>
    <t>O20214210</t>
  </si>
  <si>
    <t>M20215803</t>
  </si>
  <si>
    <t>O20215113</t>
  </si>
  <si>
    <t>O20215111</t>
  </si>
  <si>
    <t>O20215112</t>
  </si>
  <si>
    <t>M20210214</t>
  </si>
  <si>
    <t>Passat 4DR FWD</t>
  </si>
  <si>
    <t>M20205805</t>
  </si>
  <si>
    <t>CAL</t>
  </si>
  <si>
    <t>M20205804</t>
  </si>
  <si>
    <t>O20214218</t>
  </si>
  <si>
    <t>M20210213</t>
  </si>
  <si>
    <t>O20214220</t>
  </si>
  <si>
    <t>O20214219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</si>
</sst>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09]d\-mmm;@"/>
    <numFmt numFmtId="166" formatCode="[$-409]mmmm\-yy;@"/>
    <numFmt numFmtId="167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167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449">
    <xf numFmtId="0" fontId="0" fillId="0" borderId="0" xfId="0"/>
    <xf numFmtId="1" fontId="4" fillId="0" borderId="0" xfId="0" applyNumberFormat="1" applyFont="1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0" fontId="6" fillId="0" borderId="0" xfId="0" applyFont="1" applyProtection="1"/>
    <xf numFmtId="2" fontId="6" fillId="0" borderId="0" xfId="0" applyNumberFormat="1" applyFont="1" applyProtection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/>
    <xf numFmtId="164" fontId="4" fillId="0" borderId="0" xfId="0" applyNumberFormat="1" applyFont="1" applyFill="1" applyBorder="1"/>
    <xf numFmtId="164" fontId="5" fillId="0" borderId="0" xfId="0" applyNumberFormat="1" applyFont="1" applyFill="1" applyBorder="1"/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</xf>
    <xf numFmtId="2" fontId="3" fillId="0" borderId="1" xfId="0" applyNumberFormat="1" applyFont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  <protection locked="0"/>
    </xf>
    <xf numFmtId="164" fontId="3" fillId="0" borderId="8" xfId="1" applyNumberFormat="1" applyFont="1" applyFill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0" fontId="3" fillId="0" borderId="1" xfId="1" applyFont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</xf>
    <xf numFmtId="2" fontId="5" fillId="0" borderId="15" xfId="0" applyNumberFormat="1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center"/>
    </xf>
    <xf numFmtId="164" fontId="3" fillId="0" borderId="12" xfId="0" applyNumberFormat="1" applyFont="1" applyBorder="1" applyAlignment="1" applyProtection="1">
      <alignment horizontal="center"/>
    </xf>
    <xf numFmtId="164" fontId="3" fillId="0" borderId="13" xfId="0" applyNumberFormat="1" applyFont="1" applyBorder="1" applyAlignment="1" applyProtection="1">
      <alignment horizontal="center"/>
    </xf>
    <xf numFmtId="2" fontId="3" fillId="0" borderId="13" xfId="0" applyNumberFormat="1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2" fontId="5" fillId="0" borderId="25" xfId="0" applyNumberFormat="1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2" fontId="3" fillId="0" borderId="41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" fontId="5" fillId="0" borderId="4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5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Alignment="1"/>
    <xf numFmtId="1" fontId="5" fillId="0" borderId="0" xfId="0" applyNumberFormat="1" applyFont="1" applyAlignment="1"/>
    <xf numFmtId="0" fontId="5" fillId="0" borderId="0" xfId="0" applyFont="1" applyAlignment="1"/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10" fillId="0" borderId="0" xfId="0" applyNumberFormat="1" applyFont="1" applyAlignment="1"/>
    <xf numFmtId="0" fontId="3" fillId="0" borderId="46" xfId="0" applyFont="1" applyFill="1" applyBorder="1" applyAlignment="1" applyProtection="1">
      <alignment horizontal="center"/>
      <protection locked="0"/>
    </xf>
    <xf numFmtId="164" fontId="3" fillId="0" borderId="1" xfId="0" quotePrefix="1" applyNumberFormat="1" applyFont="1" applyFill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3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164" fontId="3" fillId="0" borderId="16" xfId="0" applyNumberFormat="1" applyFont="1" applyBorder="1" applyAlignment="1" applyProtection="1">
      <alignment horizontal="center"/>
    </xf>
    <xf numFmtId="164" fontId="3" fillId="0" borderId="17" xfId="0" applyNumberFormat="1" applyFont="1" applyBorder="1" applyAlignment="1" applyProtection="1">
      <alignment horizontal="center"/>
    </xf>
    <xf numFmtId="2" fontId="3" fillId="0" borderId="17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3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2" fontId="3" fillId="0" borderId="0" xfId="0" applyNumberFormat="1" applyFont="1" applyAlignment="1"/>
    <xf numFmtId="3" fontId="5" fillId="0" borderId="8" xfId="0" applyNumberFormat="1" applyFont="1" applyBorder="1" applyAlignment="1">
      <alignment horizontal="center"/>
    </xf>
    <xf numFmtId="1" fontId="5" fillId="0" borderId="4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3" fontId="5" fillId="0" borderId="45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43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1" fontId="5" fillId="0" borderId="50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3" fillId="0" borderId="0" xfId="0" applyFont="1" applyBorder="1" applyAlignment="1"/>
    <xf numFmtId="0" fontId="5" fillId="2" borderId="25" xfId="0" applyFont="1" applyFill="1" applyBorder="1" applyAlignment="1">
      <alignment horizontal="center"/>
    </xf>
    <xf numFmtId="1" fontId="5" fillId="2" borderId="25" xfId="0" applyNumberFormat="1" applyFont="1" applyFill="1" applyBorder="1" applyAlignment="1">
      <alignment horizontal="center"/>
    </xf>
    <xf numFmtId="3" fontId="5" fillId="2" borderId="25" xfId="0" applyNumberFormat="1" applyFont="1" applyFill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3" fillId="2" borderId="33" xfId="0" applyFont="1" applyFill="1" applyBorder="1" applyAlignment="1"/>
    <xf numFmtId="0" fontId="3" fillId="0" borderId="20" xfId="0" applyFont="1" applyBorder="1" applyAlignment="1">
      <alignment horizontal="center"/>
    </xf>
    <xf numFmtId="165" fontId="3" fillId="0" borderId="4" xfId="0" applyNumberFormat="1" applyFont="1" applyBorder="1" applyAlignment="1"/>
    <xf numFmtId="16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5" fillId="0" borderId="47" xfId="0" applyNumberFormat="1" applyFont="1" applyBorder="1" applyAlignment="1">
      <alignment horizontal="center"/>
    </xf>
    <xf numFmtId="3" fontId="5" fillId="0" borderId="50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41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3" fillId="0" borderId="41" xfId="0" applyNumberFormat="1" applyFont="1" applyFill="1" applyBorder="1" applyAlignment="1">
      <alignment horizontal="center"/>
    </xf>
    <xf numFmtId="164" fontId="3" fillId="0" borderId="43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/>
    <xf numFmtId="0" fontId="5" fillId="0" borderId="29" xfId="0" applyFont="1" applyBorder="1" applyAlignment="1"/>
    <xf numFmtId="0" fontId="5" fillId="0" borderId="30" xfId="0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0" fontId="4" fillId="0" borderId="0" xfId="0" applyFont="1" applyAlignment="1"/>
    <xf numFmtId="0" fontId="5" fillId="0" borderId="31" xfId="0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 wrapText="1"/>
    </xf>
    <xf numFmtId="164" fontId="5" fillId="0" borderId="34" xfId="0" applyNumberFormat="1" applyFont="1" applyBorder="1" applyAlignment="1">
      <alignment horizontal="center" wrapText="1"/>
    </xf>
    <xf numFmtId="2" fontId="5" fillId="0" borderId="38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 wrapText="1"/>
    </xf>
    <xf numFmtId="2" fontId="5" fillId="0" borderId="33" xfId="0" applyNumberFormat="1" applyFont="1" applyBorder="1" applyAlignment="1">
      <alignment horizontal="center" wrapText="1"/>
    </xf>
    <xf numFmtId="2" fontId="5" fillId="0" borderId="34" xfId="0" applyNumberFormat="1" applyFont="1" applyBorder="1" applyAlignment="1">
      <alignment horizontal="center" wrapText="1"/>
    </xf>
    <xf numFmtId="1" fontId="5" fillId="0" borderId="38" xfId="0" applyNumberFormat="1" applyFont="1" applyBorder="1" applyAlignment="1">
      <alignment horizontal="center" wrapText="1"/>
    </xf>
    <xf numFmtId="1" fontId="5" fillId="0" borderId="33" xfId="0" applyNumberFormat="1" applyFont="1" applyBorder="1" applyAlignment="1">
      <alignment horizontal="center" wrapText="1"/>
    </xf>
    <xf numFmtId="1" fontId="5" fillId="0" borderId="4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4" fontId="3" fillId="0" borderId="4" xfId="1" applyNumberFormat="1" applyFont="1" applyBorder="1" applyAlignment="1" applyProtection="1">
      <alignment horizontal="center"/>
      <protection locked="0"/>
    </xf>
    <xf numFmtId="164" fontId="3" fillId="0" borderId="1" xfId="1" applyNumberFormat="1" applyFont="1" applyBorder="1" applyAlignment="1" applyProtection="1">
      <alignment horizontal="center"/>
      <protection locked="0"/>
    </xf>
    <xf numFmtId="164" fontId="3" fillId="0" borderId="5" xfId="1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47" xfId="0" applyNumberFormat="1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 horizontal="center"/>
      <protection locked="0"/>
    </xf>
    <xf numFmtId="164" fontId="3" fillId="0" borderId="23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4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6" fillId="0" borderId="0" xfId="0" applyFont="1" applyFill="1"/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</xf>
    <xf numFmtId="164" fontId="3" fillId="0" borderId="41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  <xf numFmtId="164" fontId="3" fillId="0" borderId="43" xfId="0" applyNumberFormat="1" applyFont="1" applyBorder="1" applyAlignment="1" applyProtection="1">
      <alignment horizontal="center"/>
      <protection locked="0"/>
    </xf>
    <xf numFmtId="164" fontId="3" fillId="0" borderId="23" xfId="0" applyNumberFormat="1" applyFont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42" xfId="0" applyNumberFormat="1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164" fontId="5" fillId="2" borderId="25" xfId="0" applyNumberFormat="1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164" fontId="5" fillId="2" borderId="39" xfId="0" applyNumberFormat="1" applyFont="1" applyFill="1" applyBorder="1"/>
    <xf numFmtId="164" fontId="5" fillId="2" borderId="25" xfId="0" applyNumberFormat="1" applyFont="1" applyFill="1" applyBorder="1"/>
    <xf numFmtId="2" fontId="5" fillId="2" borderId="24" xfId="0" applyNumberFormat="1" applyFont="1" applyFill="1" applyBorder="1" applyAlignment="1">
      <alignment horizontal="center"/>
    </xf>
    <xf numFmtId="2" fontId="5" fillId="2" borderId="25" xfId="0" applyNumberFormat="1" applyFont="1" applyFill="1" applyBorder="1" applyAlignment="1">
      <alignment horizontal="center"/>
    </xf>
    <xf numFmtId="164" fontId="5" fillId="2" borderId="39" xfId="0" applyNumberFormat="1" applyFont="1" applyFill="1" applyBorder="1" applyAlignment="1">
      <alignment horizontal="center"/>
    </xf>
    <xf numFmtId="1" fontId="5" fillId="2" borderId="26" xfId="0" applyNumberFormat="1" applyFont="1" applyFill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2" fontId="12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6" fillId="0" borderId="0" xfId="0" applyNumberFormat="1" applyFont="1"/>
    <xf numFmtId="164" fontId="3" fillId="0" borderId="0" xfId="0" applyNumberFormat="1" applyFont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6" fillId="0" borderId="0" xfId="0" applyNumberFormat="1" applyFont="1"/>
    <xf numFmtId="164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0" xfId="0" applyNumberFormat="1" applyFont="1"/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4" fillId="0" borderId="0" xfId="0" applyFont="1" applyFill="1"/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164" fontId="5" fillId="0" borderId="26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center"/>
    </xf>
    <xf numFmtId="0" fontId="3" fillId="0" borderId="3" xfId="1" applyFont="1" applyFill="1" applyBorder="1" applyAlignment="1" applyProtection="1">
      <alignment horizontal="center"/>
      <protection locked="0"/>
    </xf>
    <xf numFmtId="0" fontId="3" fillId="0" borderId="1" xfId="0" quotePrefix="1" applyFont="1" applyFill="1" applyBorder="1" applyAlignment="1" applyProtection="1">
      <alignment horizontal="center"/>
      <protection locked="0"/>
    </xf>
    <xf numFmtId="14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1" xfId="1" applyNumberFormat="1" applyFont="1" applyFill="1" applyBorder="1" applyAlignment="1" applyProtection="1">
      <alignment horizontal="center"/>
      <protection locked="0"/>
    </xf>
    <xf numFmtId="14" fontId="3" fillId="0" borderId="3" xfId="1" applyNumberFormat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6" fillId="0" borderId="0" xfId="0" applyFont="1" applyFill="1" applyProtection="1">
      <protection locked="0"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38" xfId="0" applyNumberFormat="1" applyFont="1" applyFill="1" applyBorder="1" applyAlignment="1">
      <alignment horizontal="center" wrapText="1"/>
    </xf>
    <xf numFmtId="1" fontId="5" fillId="0" borderId="33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4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164" fontId="5" fillId="0" borderId="24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/>
    <xf numFmtId="2" fontId="6" fillId="0" borderId="0" xfId="0" applyNumberFormat="1" applyFont="1" applyFill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0" fontId="3" fillId="0" borderId="1" xfId="0" applyNumberFormat="1" applyFont="1" applyFill="1" applyBorder="1" applyAlignment="1" applyProtection="1">
      <alignment horizontal="center"/>
    </xf>
    <xf numFmtId="164" fontId="3" fillId="0" borderId="6" xfId="1" applyNumberFormat="1" applyFont="1" applyFill="1" applyBorder="1" applyAlignment="1" applyProtection="1">
      <alignment horizontal="center"/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164" fontId="3" fillId="0" borderId="53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164" fontId="3" fillId="0" borderId="3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/>
    <xf numFmtId="1" fontId="5" fillId="0" borderId="27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 applyProtection="1">
      <alignment horizontal="center"/>
    </xf>
    <xf numFmtId="164" fontId="5" fillId="0" borderId="29" xfId="0" applyNumberFormat="1" applyFont="1" applyFill="1" applyBorder="1" applyAlignment="1" applyProtection="1">
      <alignment horizontal="center"/>
    </xf>
    <xf numFmtId="1" fontId="5" fillId="0" borderId="29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Alignment="1"/>
    <xf numFmtId="0" fontId="5" fillId="0" borderId="25" xfId="0" applyNumberFormat="1" applyFont="1" applyFill="1" applyBorder="1" applyAlignment="1" applyProtection="1">
      <alignment horizontal="center"/>
    </xf>
    <xf numFmtId="164" fontId="5" fillId="0" borderId="31" xfId="0" applyNumberFormat="1" applyFont="1" applyFill="1" applyBorder="1" applyAlignment="1" applyProtection="1">
      <alignment horizontal="center"/>
    </xf>
    <xf numFmtId="1" fontId="5" fillId="0" borderId="26" xfId="0" applyNumberFormat="1" applyFont="1" applyFill="1" applyBorder="1" applyAlignment="1" applyProtection="1">
      <alignment horizontal="center"/>
    </xf>
    <xf numFmtId="164" fontId="5" fillId="0" borderId="31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/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" fontId="3" fillId="0" borderId="12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3" xfId="0" applyNumberFormat="1" applyFont="1" applyFill="1" applyBorder="1" applyAlignment="1" applyProtection="1">
      <alignment horizontal="center"/>
    </xf>
    <xf numFmtId="164" fontId="3" fillId="0" borderId="13" xfId="0" applyNumberFormat="1" applyFont="1" applyFill="1" applyBorder="1" applyAlignment="1" applyProtection="1">
      <alignment horizontal="center"/>
    </xf>
    <xf numFmtId="1" fontId="3" fillId="0" borderId="14" xfId="0" applyNumberFormat="1" applyFont="1" applyFill="1" applyBorder="1" applyAlignment="1" applyProtection="1">
      <alignment horizontal="center"/>
    </xf>
    <xf numFmtId="164" fontId="3" fillId="0" borderId="14" xfId="0" applyNumberFormat="1" applyFont="1" applyFill="1" applyBorder="1" applyAlignment="1">
      <alignment horizontal="center"/>
    </xf>
    <xf numFmtId="1" fontId="4" fillId="0" borderId="0" xfId="0" applyNumberFormat="1" applyFont="1" applyFill="1"/>
    <xf numFmtId="0" fontId="5" fillId="0" borderId="32" xfId="0" applyNumberFormat="1" applyFont="1" applyFill="1" applyBorder="1" applyAlignment="1" applyProtection="1">
      <alignment horizontal="center"/>
    </xf>
    <xf numFmtId="0" fontId="5" fillId="0" borderId="33" xfId="0" applyNumberFormat="1" applyFont="1" applyFill="1" applyBorder="1" applyAlignment="1" applyProtection="1">
      <alignment horizontal="center"/>
    </xf>
    <xf numFmtId="164" fontId="5" fillId="0" borderId="33" xfId="0" applyNumberFormat="1" applyFont="1" applyFill="1" applyBorder="1" applyAlignment="1" applyProtection="1">
      <alignment horizontal="center"/>
    </xf>
    <xf numFmtId="1" fontId="4" fillId="0" borderId="34" xfId="0" applyNumberFormat="1" applyFont="1" applyFill="1" applyBorder="1" applyAlignment="1" applyProtection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" fontId="6" fillId="0" borderId="0" xfId="0" applyNumberFormat="1" applyFont="1" applyFill="1"/>
    <xf numFmtId="0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" fontId="5" fillId="0" borderId="51" xfId="0" applyNumberFormat="1" applyFont="1" applyBorder="1" applyAlignment="1">
      <alignment horizontal="center" vertical="center" wrapText="1"/>
    </xf>
    <xf numFmtId="1" fontId="5" fillId="0" borderId="52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65" fontId="3" fillId="0" borderId="16" xfId="0" applyNumberFormat="1" applyFont="1" applyBorder="1" applyAlignment="1"/>
    <xf numFmtId="0" fontId="5" fillId="0" borderId="4" xfId="17" applyFont="1" applyBorder="1" applyAlignment="1">
      <alignment horizontal="center"/>
    </xf>
    <xf numFmtId="0" fontId="5" fillId="0" borderId="1" xfId="17" applyFont="1" applyBorder="1" applyAlignment="1">
      <alignment horizontal="center" wrapText="1"/>
    </xf>
    <xf numFmtId="0" fontId="5" fillId="0" borderId="16" xfId="1" applyFont="1" applyBorder="1" applyAlignment="1" applyProtection="1">
      <alignment horizontal="center"/>
      <protection locked="0"/>
    </xf>
    <xf numFmtId="0" fontId="5" fillId="0" borderId="17" xfId="1" applyFont="1" applyBorder="1" applyAlignment="1" applyProtection="1">
      <alignment horizontal="center"/>
      <protection locked="0"/>
    </xf>
    <xf numFmtId="0" fontId="5" fillId="0" borderId="1" xfId="16" applyFont="1" applyFill="1" applyBorder="1" applyAlignment="1">
      <alignment horizontal="center" vertical="center"/>
    </xf>
    <xf numFmtId="0" fontId="3" fillId="0" borderId="4" xfId="17" applyFont="1" applyBorder="1" applyAlignment="1">
      <alignment horizontal="center"/>
    </xf>
    <xf numFmtId="0" fontId="3" fillId="0" borderId="1" xfId="17" applyFont="1" applyBorder="1" applyAlignment="1">
      <alignment horizontal="center" wrapText="1"/>
    </xf>
    <xf numFmtId="0" fontId="5" fillId="0" borderId="1" xfId="17" applyFont="1" applyBorder="1" applyAlignment="1">
      <alignment horizontal="center"/>
    </xf>
    <xf numFmtId="0" fontId="3" fillId="0" borderId="1" xfId="17" applyFont="1" applyBorder="1" applyAlignment="1">
      <alignment horizontal="center"/>
    </xf>
  </cellXfs>
  <cellStyles count="18">
    <cellStyle name="Normal" xfId="0" builtinId="0"/>
    <cellStyle name="Normal 10 2" xfId="8" xr:uid="{00000000-0005-0000-0000-000001000000}"/>
    <cellStyle name="Normal 141" xfId="17" xr:uid="{00000000-0005-0000-0000-000002000000}"/>
    <cellStyle name="Normal 2" xfId="1" xr:uid="{00000000-0005-0000-0000-000003000000}"/>
    <cellStyle name="Normal 3" xfId="2" xr:uid="{00000000-0005-0000-0000-000004000000}"/>
    <cellStyle name="Normal 3 2" xfId="3" xr:uid="{00000000-0005-0000-0000-000005000000}"/>
    <cellStyle name="Normal 71" xfId="9" xr:uid="{00000000-0005-0000-0000-000006000000}"/>
    <cellStyle name="Normal 74" xfId="15" xr:uid="{00000000-0005-0000-0000-000007000000}"/>
    <cellStyle name="Normal 75" xfId="5" xr:uid="{00000000-0005-0000-0000-000008000000}"/>
    <cellStyle name="Normal 76" xfId="16" xr:uid="{00000000-0005-0000-0000-000009000000}"/>
    <cellStyle name="Normal 77" xfId="13" xr:uid="{00000000-0005-0000-0000-00000A000000}"/>
    <cellStyle name="Normal 78" xfId="4" xr:uid="{00000000-0005-0000-0000-00000B000000}"/>
    <cellStyle name="Normal 81" xfId="6" xr:uid="{00000000-0005-0000-0000-00000C000000}"/>
    <cellStyle name="Normal 82" xfId="10" xr:uid="{00000000-0005-0000-0000-00000D000000}"/>
    <cellStyle name="Standard 3 3" xfId="14" xr:uid="{00000000-0005-0000-0000-00000E000000}"/>
    <cellStyle name="쉼표 [0] 2 4" xfId="12" xr:uid="{00000000-0005-0000-0000-00000F000000}"/>
    <cellStyle name="표준 10" xfId="7" xr:uid="{00000000-0005-0000-0000-000010000000}"/>
    <cellStyle name="표준_Sheet1" xfId="11" xr:uid="{00000000-0005-0000-0000-000011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lemaking/NCAPDATA/NCAP2021/2021%20BSC%20SPREADSHEETS/2021%20BSC%20CONFIDENTIAL/Mercedes-Benz/MY21%20Early%20Intro%2022%20BSC%20Request%20-%20Confidential%20Business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Sheet CW"/>
      <sheetName val="Information Sheet CA"/>
      <sheetName val="CA Data"/>
      <sheetName val="SAB OOP"/>
      <sheetName val="Source 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2 DR</v>
          </cell>
        </row>
        <row r="3">
          <cell r="C3" t="str">
            <v>3 C</v>
          </cell>
        </row>
        <row r="4">
          <cell r="C4" t="str">
            <v>3 HB</v>
          </cell>
        </row>
        <row r="5">
          <cell r="C5" t="str">
            <v>4 DR</v>
          </cell>
        </row>
        <row r="6">
          <cell r="C6" t="str">
            <v>5 HB</v>
          </cell>
        </row>
        <row r="7">
          <cell r="C7" t="str">
            <v>C</v>
          </cell>
        </row>
        <row r="8">
          <cell r="C8" t="str">
            <v>MV</v>
          </cell>
        </row>
        <row r="9">
          <cell r="C9" t="str">
            <v>PU/CC</v>
          </cell>
        </row>
        <row r="10">
          <cell r="C10" t="str">
            <v>PU/EC</v>
          </cell>
        </row>
        <row r="11">
          <cell r="C11" t="str">
            <v>PU/RC</v>
          </cell>
        </row>
        <row r="12">
          <cell r="C12" t="str">
            <v>SUV</v>
          </cell>
        </row>
        <row r="13">
          <cell r="C13" t="str">
            <v>SW</v>
          </cell>
        </row>
        <row r="14">
          <cell r="C14" t="str">
            <v>VAN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0"/>
  <sheetViews>
    <sheetView workbookViewId="0">
      <selection sqref="A1:XFD1048576"/>
    </sheetView>
  </sheetViews>
  <sheetFormatPr defaultColWidth="9.44140625" defaultRowHeight="13.35" customHeight="1"/>
  <cols>
    <col min="1" max="1" width="13.5546875" style="33" customWidth="1"/>
    <col min="2" max="2" width="39.44140625" style="33" bestFit="1" customWidth="1"/>
    <col min="3" max="3" width="4.5546875" style="31" bestFit="1" customWidth="1"/>
    <col min="4" max="4" width="4.44140625" style="31" bestFit="1" customWidth="1"/>
    <col min="5" max="5" width="18" style="31" bestFit="1" customWidth="1"/>
    <col min="6" max="6" width="13.44140625" style="31" bestFit="1" customWidth="1"/>
    <col min="7" max="7" width="7.5546875" style="7" customWidth="1"/>
    <col min="8" max="8" width="7.44140625" style="7" bestFit="1" customWidth="1"/>
    <col min="9" max="9" width="7.5546875" style="8" bestFit="1" customWidth="1"/>
    <col min="10" max="10" width="7.44140625" style="7" bestFit="1" customWidth="1"/>
    <col min="11" max="16384" width="9.44140625" style="31"/>
  </cols>
  <sheetData>
    <row r="1" spans="1:10" s="11" customFormat="1" ht="13.35" customHeight="1" thickBot="1">
      <c r="A1" s="66"/>
      <c r="B1" s="66"/>
      <c r="C1" s="66"/>
      <c r="D1" s="66"/>
      <c r="E1" s="66"/>
      <c r="F1" s="66"/>
      <c r="G1" s="76"/>
      <c r="H1" s="76"/>
      <c r="I1" s="77"/>
      <c r="J1" s="76" t="s">
        <v>89</v>
      </c>
    </row>
    <row r="2" spans="1:10" s="11" customFormat="1" ht="13.35" customHeight="1" thickBot="1">
      <c r="A2" s="192" t="s">
        <v>18</v>
      </c>
      <c r="B2" s="193" t="s">
        <v>19</v>
      </c>
      <c r="C2" s="193" t="s">
        <v>20</v>
      </c>
      <c r="D2" s="193" t="s">
        <v>21</v>
      </c>
      <c r="E2" s="193" t="s">
        <v>72</v>
      </c>
      <c r="F2" s="194" t="s">
        <v>73</v>
      </c>
      <c r="G2" s="82" t="s">
        <v>47</v>
      </c>
      <c r="H2" s="83" t="s">
        <v>8</v>
      </c>
      <c r="I2" s="84" t="s">
        <v>69</v>
      </c>
      <c r="J2" s="85" t="s">
        <v>57</v>
      </c>
    </row>
    <row r="3" spans="1:10" ht="13.35" customHeight="1" thickBot="1">
      <c r="A3" s="442" t="s">
        <v>99</v>
      </c>
      <c r="B3" s="443" t="s">
        <v>100</v>
      </c>
      <c r="C3" s="119">
        <v>2021</v>
      </c>
      <c r="D3" s="120">
        <v>1.51</v>
      </c>
      <c r="E3" s="120" t="s">
        <v>94</v>
      </c>
      <c r="F3" s="121" t="s">
        <v>94</v>
      </c>
      <c r="G3" s="122">
        <f t="shared" ref="G3:G25" si="0">IF(F3="Y",((1/(1+EXP(2.6968+(1.1686*LN(D3-0.9)))))),((1/(1+EXP(2.8891+(1.1686*(LN(D3-0.9))))))))</f>
        <v>9.0177849263241197E-2</v>
      </c>
      <c r="H3" s="123">
        <f t="shared" ref="H3:H25" si="1">ROUND(G3,3)</f>
        <v>0.09</v>
      </c>
      <c r="I3" s="124">
        <f t="shared" ref="I3:I25" si="2">ROUND(H3/0.15,2)</f>
        <v>0.6</v>
      </c>
      <c r="J3" s="125">
        <f t="shared" ref="J3:J25" si="3">IF(I3&lt;0.673,5,IF(I3&lt;1.33,4,IF(I3&lt;2,3,IF(I3&lt;2.67,2,1))))</f>
        <v>5</v>
      </c>
    </row>
    <row r="4" spans="1:10" ht="13.35" customHeight="1" thickBot="1">
      <c r="A4" s="72" t="s">
        <v>99</v>
      </c>
      <c r="B4" s="20" t="s">
        <v>101</v>
      </c>
      <c r="C4" s="119">
        <v>2021</v>
      </c>
      <c r="D4" s="38">
        <v>1.51</v>
      </c>
      <c r="E4" s="38" t="s">
        <v>94</v>
      </c>
      <c r="F4" s="67" t="s">
        <v>94</v>
      </c>
      <c r="G4" s="78">
        <f t="shared" si="0"/>
        <v>9.0177849263241197E-2</v>
      </c>
      <c r="H4" s="16">
        <f t="shared" si="1"/>
        <v>0.09</v>
      </c>
      <c r="I4" s="17">
        <f t="shared" si="2"/>
        <v>0.6</v>
      </c>
      <c r="J4" s="117">
        <f t="shared" si="3"/>
        <v>5</v>
      </c>
    </row>
    <row r="5" spans="1:10" ht="13.35" customHeight="1" thickBot="1">
      <c r="A5" s="92" t="s">
        <v>102</v>
      </c>
      <c r="B5" s="93" t="s">
        <v>103</v>
      </c>
      <c r="C5" s="119">
        <v>2021</v>
      </c>
      <c r="D5" s="30">
        <v>1.5</v>
      </c>
      <c r="E5" s="30" t="s">
        <v>94</v>
      </c>
      <c r="F5" s="68" t="s">
        <v>94</v>
      </c>
      <c r="G5" s="78">
        <f t="shared" si="0"/>
        <v>9.1775253375741772E-2</v>
      </c>
      <c r="H5" s="16">
        <f t="shared" si="1"/>
        <v>9.1999999999999998E-2</v>
      </c>
      <c r="I5" s="17">
        <f t="shared" si="2"/>
        <v>0.61</v>
      </c>
      <c r="J5" s="117">
        <f t="shared" si="3"/>
        <v>5</v>
      </c>
    </row>
    <row r="6" spans="1:10" ht="13.35" customHeight="1" thickBot="1">
      <c r="A6" s="92" t="s">
        <v>102</v>
      </c>
      <c r="B6" s="93" t="s">
        <v>104</v>
      </c>
      <c r="C6" s="119">
        <v>2021</v>
      </c>
      <c r="D6" s="30">
        <v>1.5</v>
      </c>
      <c r="E6" s="30" t="s">
        <v>94</v>
      </c>
      <c r="F6" s="30" t="s">
        <v>94</v>
      </c>
      <c r="G6" s="78">
        <f t="shared" si="0"/>
        <v>9.1775253375741772E-2</v>
      </c>
      <c r="H6" s="16">
        <f t="shared" si="1"/>
        <v>9.1999999999999998E-2</v>
      </c>
      <c r="I6" s="17">
        <f t="shared" si="2"/>
        <v>0.61</v>
      </c>
      <c r="J6" s="117">
        <f t="shared" si="3"/>
        <v>5</v>
      </c>
    </row>
    <row r="7" spans="1:10" ht="13.35" customHeight="1" thickBot="1">
      <c r="A7" s="92" t="s">
        <v>105</v>
      </c>
      <c r="B7" s="444" t="s">
        <v>106</v>
      </c>
      <c r="C7" s="119">
        <v>2021</v>
      </c>
      <c r="D7" s="30">
        <v>1.23</v>
      </c>
      <c r="E7" s="30" t="s">
        <v>93</v>
      </c>
      <c r="F7" s="30" t="s">
        <v>94</v>
      </c>
      <c r="G7" s="78">
        <f t="shared" si="0"/>
        <v>0.16888967495700072</v>
      </c>
      <c r="H7" s="16">
        <f t="shared" si="1"/>
        <v>0.16900000000000001</v>
      </c>
      <c r="I7" s="17">
        <f t="shared" si="2"/>
        <v>1.1299999999999999</v>
      </c>
      <c r="J7" s="117">
        <f t="shared" si="3"/>
        <v>4</v>
      </c>
    </row>
    <row r="8" spans="1:10" ht="13.35" customHeight="1" thickBot="1">
      <c r="A8" s="92" t="s">
        <v>105</v>
      </c>
      <c r="B8" s="444" t="s">
        <v>107</v>
      </c>
      <c r="C8" s="119">
        <v>2021</v>
      </c>
      <c r="D8" s="30">
        <v>1.28</v>
      </c>
      <c r="E8" s="30" t="s">
        <v>93</v>
      </c>
      <c r="F8" s="30" t="s">
        <v>94</v>
      </c>
      <c r="G8" s="78">
        <f t="shared" si="0"/>
        <v>0.14699318560666366</v>
      </c>
      <c r="H8" s="16">
        <f t="shared" si="1"/>
        <v>0.14699999999999999</v>
      </c>
      <c r="I8" s="17">
        <f t="shared" si="2"/>
        <v>0.98</v>
      </c>
      <c r="J8" s="117">
        <f t="shared" si="3"/>
        <v>4</v>
      </c>
    </row>
    <row r="9" spans="1:10" ht="13.35" customHeight="1" thickBot="1">
      <c r="A9" s="92" t="s">
        <v>108</v>
      </c>
      <c r="B9" s="444" t="s">
        <v>109</v>
      </c>
      <c r="C9" s="119">
        <v>2021</v>
      </c>
      <c r="D9" s="34">
        <v>1.24</v>
      </c>
      <c r="E9" s="29" t="s">
        <v>93</v>
      </c>
      <c r="F9" s="65" t="s">
        <v>94</v>
      </c>
      <c r="G9" s="78">
        <f t="shared" si="0"/>
        <v>0.1640492476036079</v>
      </c>
      <c r="H9" s="16">
        <f t="shared" si="1"/>
        <v>0.16400000000000001</v>
      </c>
      <c r="I9" s="17">
        <f t="shared" si="2"/>
        <v>1.0900000000000001</v>
      </c>
      <c r="J9" s="117">
        <f t="shared" si="3"/>
        <v>4</v>
      </c>
    </row>
    <row r="10" spans="1:10" ht="13.35" customHeight="1" thickBot="1">
      <c r="A10" s="92" t="s">
        <v>108</v>
      </c>
      <c r="B10" s="444" t="s">
        <v>110</v>
      </c>
      <c r="C10" s="119">
        <v>2021</v>
      </c>
      <c r="D10" s="34">
        <v>1.26</v>
      </c>
      <c r="E10" s="29" t="s">
        <v>93</v>
      </c>
      <c r="F10" s="65" t="s">
        <v>94</v>
      </c>
      <c r="G10" s="78">
        <f t="shared" si="0"/>
        <v>0.15509342889208913</v>
      </c>
      <c r="H10" s="16">
        <f t="shared" si="1"/>
        <v>0.155</v>
      </c>
      <c r="I10" s="17">
        <f t="shared" si="2"/>
        <v>1.03</v>
      </c>
      <c r="J10" s="117">
        <f t="shared" si="3"/>
        <v>4</v>
      </c>
    </row>
    <row r="11" spans="1:10" ht="13.35" customHeight="1" thickBot="1">
      <c r="A11" s="71" t="s">
        <v>111</v>
      </c>
      <c r="B11" s="15" t="s">
        <v>112</v>
      </c>
      <c r="C11" s="119">
        <v>2021</v>
      </c>
      <c r="D11" s="30">
        <v>1.1599999999999999</v>
      </c>
      <c r="E11" s="30" t="s">
        <v>93</v>
      </c>
      <c r="F11" s="30" t="s">
        <v>94</v>
      </c>
      <c r="G11" s="78">
        <f t="shared" si="0"/>
        <v>0.21166642755867562</v>
      </c>
      <c r="H11" s="16">
        <f t="shared" si="1"/>
        <v>0.21199999999999999</v>
      </c>
      <c r="I11" s="17">
        <f t="shared" si="2"/>
        <v>1.41</v>
      </c>
      <c r="J11" s="117">
        <f t="shared" si="3"/>
        <v>3</v>
      </c>
    </row>
    <row r="12" spans="1:10" ht="13.35" customHeight="1" thickBot="1">
      <c r="A12" s="440" t="s">
        <v>111</v>
      </c>
      <c r="B12" s="441" t="s">
        <v>113</v>
      </c>
      <c r="C12" s="119">
        <v>2021</v>
      </c>
      <c r="D12" s="38">
        <v>1.1499999999999999</v>
      </c>
      <c r="E12" s="30" t="s">
        <v>93</v>
      </c>
      <c r="F12" s="30" t="s">
        <v>94</v>
      </c>
      <c r="G12" s="78">
        <f t="shared" si="0"/>
        <v>0.21941539652892203</v>
      </c>
      <c r="H12" s="16">
        <f t="shared" si="1"/>
        <v>0.219</v>
      </c>
      <c r="I12" s="17">
        <f t="shared" si="2"/>
        <v>1.46</v>
      </c>
      <c r="J12" s="117">
        <f t="shared" si="3"/>
        <v>3</v>
      </c>
    </row>
    <row r="13" spans="1:10" ht="13.35" customHeight="1" thickBot="1">
      <c r="A13" s="445" t="s">
        <v>114</v>
      </c>
      <c r="B13" s="446" t="s">
        <v>115</v>
      </c>
      <c r="C13" s="119">
        <v>2021</v>
      </c>
      <c r="D13" s="38">
        <v>1.1599999999999999</v>
      </c>
      <c r="E13" s="30" t="s">
        <v>93</v>
      </c>
      <c r="F13" s="30" t="s">
        <v>94</v>
      </c>
      <c r="G13" s="78">
        <f t="shared" si="0"/>
        <v>0.21166642755867562</v>
      </c>
      <c r="H13" s="16">
        <f t="shared" si="1"/>
        <v>0.21199999999999999</v>
      </c>
      <c r="I13" s="17">
        <f t="shared" si="2"/>
        <v>1.41</v>
      </c>
      <c r="J13" s="117">
        <f t="shared" si="3"/>
        <v>3</v>
      </c>
    </row>
    <row r="14" spans="1:10" ht="13.35" customHeight="1" thickBot="1">
      <c r="A14" s="445" t="s">
        <v>114</v>
      </c>
      <c r="B14" s="446" t="s">
        <v>116</v>
      </c>
      <c r="C14" s="119">
        <v>2021</v>
      </c>
      <c r="D14" s="38">
        <v>1.1499999999999999</v>
      </c>
      <c r="E14" s="30" t="s">
        <v>93</v>
      </c>
      <c r="F14" s="30" t="s">
        <v>94</v>
      </c>
      <c r="G14" s="78">
        <f t="shared" si="0"/>
        <v>0.21941539652892203</v>
      </c>
      <c r="H14" s="16">
        <f t="shared" si="1"/>
        <v>0.219</v>
      </c>
      <c r="I14" s="17">
        <f t="shared" si="2"/>
        <v>1.46</v>
      </c>
      <c r="J14" s="117">
        <f t="shared" si="3"/>
        <v>3</v>
      </c>
    </row>
    <row r="15" spans="1:10" ht="13.35" customHeight="1" thickBot="1">
      <c r="A15" s="69" t="s">
        <v>108</v>
      </c>
      <c r="B15" s="30" t="s">
        <v>117</v>
      </c>
      <c r="C15" s="119">
        <v>2021</v>
      </c>
      <c r="D15" s="38">
        <v>1.1599999999999999</v>
      </c>
      <c r="E15" s="38" t="s">
        <v>93</v>
      </c>
      <c r="F15" s="67" t="s">
        <v>94</v>
      </c>
      <c r="G15" s="78">
        <f t="shared" si="0"/>
        <v>0.21166642755867562</v>
      </c>
      <c r="H15" s="16">
        <f t="shared" si="1"/>
        <v>0.21199999999999999</v>
      </c>
      <c r="I15" s="17">
        <f t="shared" si="2"/>
        <v>1.41</v>
      </c>
      <c r="J15" s="117">
        <f t="shared" si="3"/>
        <v>3</v>
      </c>
    </row>
    <row r="16" spans="1:10" ht="13.35" customHeight="1" thickBot="1">
      <c r="A16" s="69" t="s">
        <v>108</v>
      </c>
      <c r="B16" s="30" t="s">
        <v>118</v>
      </c>
      <c r="C16" s="119">
        <v>2021</v>
      </c>
      <c r="D16" s="38">
        <v>1.1499999999999999</v>
      </c>
      <c r="E16" s="38" t="s">
        <v>93</v>
      </c>
      <c r="F16" s="67" t="s">
        <v>94</v>
      </c>
      <c r="G16" s="78">
        <f t="shared" si="0"/>
        <v>0.21941539652892203</v>
      </c>
      <c r="H16" s="16">
        <f t="shared" si="1"/>
        <v>0.219</v>
      </c>
      <c r="I16" s="17">
        <f t="shared" si="2"/>
        <v>1.46</v>
      </c>
      <c r="J16" s="117">
        <f t="shared" si="3"/>
        <v>3</v>
      </c>
    </row>
    <row r="17" spans="1:10" ht="13.35" customHeight="1" thickBot="1">
      <c r="A17" s="69" t="s">
        <v>111</v>
      </c>
      <c r="B17" s="30" t="s">
        <v>119</v>
      </c>
      <c r="C17" s="119">
        <v>2021</v>
      </c>
      <c r="D17" s="38">
        <v>1.1599999999999999</v>
      </c>
      <c r="E17" s="38" t="s">
        <v>93</v>
      </c>
      <c r="F17" s="67" t="s">
        <v>94</v>
      </c>
      <c r="G17" s="78">
        <f t="shared" si="0"/>
        <v>0.21166642755867562</v>
      </c>
      <c r="H17" s="16">
        <f t="shared" si="1"/>
        <v>0.21199999999999999</v>
      </c>
      <c r="I17" s="17">
        <f t="shared" si="2"/>
        <v>1.41</v>
      </c>
      <c r="J17" s="117">
        <f t="shared" si="3"/>
        <v>3</v>
      </c>
    </row>
    <row r="18" spans="1:10" ht="13.35" customHeight="1" thickBot="1">
      <c r="A18" s="445" t="s">
        <v>111</v>
      </c>
      <c r="B18" s="446" t="s">
        <v>120</v>
      </c>
      <c r="C18" s="119">
        <v>2021</v>
      </c>
      <c r="D18" s="38">
        <v>1.1499999999999999</v>
      </c>
      <c r="E18" s="38" t="s">
        <v>93</v>
      </c>
      <c r="F18" s="67" t="s">
        <v>94</v>
      </c>
      <c r="G18" s="78">
        <f t="shared" si="0"/>
        <v>0.21941539652892203</v>
      </c>
      <c r="H18" s="16">
        <f t="shared" si="1"/>
        <v>0.219</v>
      </c>
      <c r="I18" s="17">
        <f t="shared" si="2"/>
        <v>1.46</v>
      </c>
      <c r="J18" s="117">
        <f t="shared" si="3"/>
        <v>3</v>
      </c>
    </row>
    <row r="19" spans="1:10" ht="13.35" customHeight="1" thickBot="1">
      <c r="A19" s="445" t="s">
        <v>114</v>
      </c>
      <c r="B19" s="446" t="s">
        <v>121</v>
      </c>
      <c r="C19" s="119">
        <v>2021</v>
      </c>
      <c r="D19" s="30">
        <v>1.1599999999999999</v>
      </c>
      <c r="E19" s="30" t="s">
        <v>93</v>
      </c>
      <c r="F19" s="68" t="s">
        <v>94</v>
      </c>
      <c r="G19" s="78">
        <f t="shared" si="0"/>
        <v>0.21166642755867562</v>
      </c>
      <c r="H19" s="16">
        <f t="shared" si="1"/>
        <v>0.21199999999999999</v>
      </c>
      <c r="I19" s="17">
        <f t="shared" si="2"/>
        <v>1.41</v>
      </c>
      <c r="J19" s="117">
        <f t="shared" si="3"/>
        <v>3</v>
      </c>
    </row>
    <row r="20" spans="1:10" ht="13.35" customHeight="1" thickBot="1">
      <c r="A20" s="445" t="s">
        <v>114</v>
      </c>
      <c r="B20" s="446" t="s">
        <v>122</v>
      </c>
      <c r="C20" s="119">
        <v>2021</v>
      </c>
      <c r="D20" s="30">
        <v>1.1499999999999999</v>
      </c>
      <c r="E20" s="30" t="s">
        <v>93</v>
      </c>
      <c r="F20" s="68" t="s">
        <v>94</v>
      </c>
      <c r="G20" s="78">
        <f t="shared" si="0"/>
        <v>0.21941539652892203</v>
      </c>
      <c r="H20" s="16">
        <f t="shared" si="1"/>
        <v>0.219</v>
      </c>
      <c r="I20" s="17">
        <f t="shared" si="2"/>
        <v>1.46</v>
      </c>
      <c r="J20" s="117">
        <f t="shared" si="3"/>
        <v>3</v>
      </c>
    </row>
    <row r="21" spans="1:10" ht="13.35" customHeight="1" thickBot="1">
      <c r="A21" s="69" t="s">
        <v>108</v>
      </c>
      <c r="B21" s="30" t="s">
        <v>218</v>
      </c>
      <c r="C21" s="119">
        <v>2021</v>
      </c>
      <c r="D21" s="30">
        <v>1.1599999999999999</v>
      </c>
      <c r="E21" s="30" t="s">
        <v>93</v>
      </c>
      <c r="F21" s="68" t="s">
        <v>94</v>
      </c>
      <c r="G21" s="78">
        <f t="shared" si="0"/>
        <v>0.21166642755867562</v>
      </c>
      <c r="H21" s="16">
        <f t="shared" si="1"/>
        <v>0.21199999999999999</v>
      </c>
      <c r="I21" s="17">
        <f t="shared" si="2"/>
        <v>1.41</v>
      </c>
      <c r="J21" s="117">
        <f t="shared" si="3"/>
        <v>3</v>
      </c>
    </row>
    <row r="22" spans="1:10" ht="13.35" customHeight="1" thickBot="1">
      <c r="A22" s="69" t="s">
        <v>108</v>
      </c>
      <c r="B22" s="30" t="s">
        <v>219</v>
      </c>
      <c r="C22" s="119">
        <v>2021</v>
      </c>
      <c r="D22" s="30">
        <v>1.1499999999999999</v>
      </c>
      <c r="E22" s="30" t="s">
        <v>93</v>
      </c>
      <c r="F22" s="68" t="s">
        <v>94</v>
      </c>
      <c r="G22" s="78">
        <f t="shared" si="0"/>
        <v>0.21941539652892203</v>
      </c>
      <c r="H22" s="16">
        <f t="shared" si="1"/>
        <v>0.219</v>
      </c>
      <c r="I22" s="17">
        <f t="shared" si="2"/>
        <v>1.46</v>
      </c>
      <c r="J22" s="117">
        <f t="shared" si="3"/>
        <v>3</v>
      </c>
    </row>
    <row r="23" spans="1:10" ht="13.35" customHeight="1" thickBot="1">
      <c r="A23" s="440" t="s">
        <v>111</v>
      </c>
      <c r="B23" s="441" t="s">
        <v>227</v>
      </c>
      <c r="C23" s="119">
        <v>2021</v>
      </c>
      <c r="D23" s="38">
        <v>1.2</v>
      </c>
      <c r="E23" s="38" t="s">
        <v>93</v>
      </c>
      <c r="F23" s="67" t="s">
        <v>94</v>
      </c>
      <c r="G23" s="78">
        <f t="shared" si="0"/>
        <v>0.1851047975833634</v>
      </c>
      <c r="H23" s="16">
        <f t="shared" si="1"/>
        <v>0.185</v>
      </c>
      <c r="I23" s="17">
        <f t="shared" si="2"/>
        <v>1.23</v>
      </c>
      <c r="J23" s="117">
        <f t="shared" si="3"/>
        <v>4</v>
      </c>
    </row>
    <row r="24" spans="1:10" ht="13.35" customHeight="1" thickBot="1">
      <c r="A24" s="440" t="s">
        <v>111</v>
      </c>
      <c r="B24" s="441" t="s">
        <v>228</v>
      </c>
      <c r="C24" s="119">
        <v>2021</v>
      </c>
      <c r="D24" s="30">
        <v>1.21</v>
      </c>
      <c r="E24" s="30" t="s">
        <v>93</v>
      </c>
      <c r="F24" s="68" t="s">
        <v>94</v>
      </c>
      <c r="G24" s="78">
        <f t="shared" si="0"/>
        <v>0.17939444452697093</v>
      </c>
      <c r="H24" s="16">
        <f t="shared" si="1"/>
        <v>0.17899999999999999</v>
      </c>
      <c r="I24" s="17">
        <f t="shared" si="2"/>
        <v>1.19</v>
      </c>
      <c r="J24" s="117">
        <f t="shared" si="3"/>
        <v>4</v>
      </c>
    </row>
    <row r="25" spans="1:10" ht="13.35" customHeight="1" thickBot="1">
      <c r="A25" s="69" t="s">
        <v>105</v>
      </c>
      <c r="B25" s="30" t="s">
        <v>123</v>
      </c>
      <c r="C25" s="119">
        <v>2021</v>
      </c>
      <c r="D25" s="38">
        <v>1.2</v>
      </c>
      <c r="E25" s="38" t="s">
        <v>93</v>
      </c>
      <c r="F25" s="67" t="s">
        <v>94</v>
      </c>
      <c r="G25" s="78">
        <f t="shared" si="0"/>
        <v>0.1851047975833634</v>
      </c>
      <c r="H25" s="16">
        <f t="shared" si="1"/>
        <v>0.185</v>
      </c>
      <c r="I25" s="17">
        <f t="shared" si="2"/>
        <v>1.23</v>
      </c>
      <c r="J25" s="117">
        <f t="shared" si="3"/>
        <v>4</v>
      </c>
    </row>
    <row r="26" spans="1:10" ht="13.35" customHeight="1" thickBot="1">
      <c r="A26" s="69" t="s">
        <v>105</v>
      </c>
      <c r="B26" s="30" t="s">
        <v>124</v>
      </c>
      <c r="C26" s="119">
        <v>2021</v>
      </c>
      <c r="D26" s="30">
        <v>1.21</v>
      </c>
      <c r="E26" s="30" t="s">
        <v>93</v>
      </c>
      <c r="F26" s="68" t="s">
        <v>94</v>
      </c>
      <c r="G26" s="78">
        <f t="shared" ref="G26:G70" si="4">IF(F26="Y",((1/(1+EXP(2.6968+(1.1686*LN(D26-0.9)))))),((1/(1+EXP(2.8891+(1.1686*(LN(D26-0.9))))))))</f>
        <v>0.17939444452697093</v>
      </c>
      <c r="H26" s="16">
        <f t="shared" ref="H26:H70" si="5">ROUND(G26,3)</f>
        <v>0.17899999999999999</v>
      </c>
      <c r="I26" s="17">
        <f t="shared" ref="I26:I70" si="6">ROUND(H26/0.15,2)</f>
        <v>1.19</v>
      </c>
      <c r="J26" s="117">
        <f t="shared" ref="J26:J70" si="7">IF(I26&lt;0.673,5,IF(I26&lt;1.33,4,IF(I26&lt;2,3,IF(I26&lt;2.67,2,1))))</f>
        <v>4</v>
      </c>
    </row>
    <row r="27" spans="1:10" ht="13.35" customHeight="1" thickBot="1">
      <c r="A27" s="71" t="s">
        <v>125</v>
      </c>
      <c r="B27" s="15" t="s">
        <v>126</v>
      </c>
      <c r="C27" s="119">
        <v>2021</v>
      </c>
      <c r="D27" s="30">
        <v>1.18</v>
      </c>
      <c r="E27" s="30" t="s">
        <v>93</v>
      </c>
      <c r="F27" s="30" t="s">
        <v>94</v>
      </c>
      <c r="G27" s="78">
        <f t="shared" si="4"/>
        <v>0.19757624015247355</v>
      </c>
      <c r="H27" s="16">
        <f t="shared" si="5"/>
        <v>0.19800000000000001</v>
      </c>
      <c r="I27" s="17">
        <f t="shared" si="6"/>
        <v>1.32</v>
      </c>
      <c r="J27" s="117">
        <f t="shared" si="7"/>
        <v>4</v>
      </c>
    </row>
    <row r="28" spans="1:10" ht="13.35" customHeight="1" thickBot="1">
      <c r="A28" s="71" t="s">
        <v>125</v>
      </c>
      <c r="B28" s="15" t="s">
        <v>127</v>
      </c>
      <c r="C28" s="119">
        <v>2021</v>
      </c>
      <c r="D28" s="30">
        <v>1.1599999999999999</v>
      </c>
      <c r="E28" s="30" t="s">
        <v>93</v>
      </c>
      <c r="F28" s="30" t="s">
        <v>94</v>
      </c>
      <c r="G28" s="78">
        <f t="shared" ref="G28" si="8">IF(F28="Y",((1/(1+EXP(2.6968+(1.1686*LN(D28-0.9)))))),((1/(1+EXP(2.8891+(1.1686*(LN(D28-0.9))))))))</f>
        <v>0.21166642755867562</v>
      </c>
      <c r="H28" s="16">
        <f t="shared" ref="H28" si="9">ROUND(G28,3)</f>
        <v>0.21199999999999999</v>
      </c>
      <c r="I28" s="17">
        <f t="shared" ref="I28" si="10">ROUND(H28/0.15,2)</f>
        <v>1.41</v>
      </c>
      <c r="J28" s="117">
        <f t="shared" ref="J28" si="11">IF(I28&lt;0.673,5,IF(I28&lt;1.33,4,IF(I28&lt;2,3,IF(I28&lt;2.67,2,1))))</f>
        <v>3</v>
      </c>
    </row>
    <row r="29" spans="1:10" ht="13.35" customHeight="1" thickBot="1">
      <c r="A29" s="71" t="s">
        <v>128</v>
      </c>
      <c r="B29" s="15" t="s">
        <v>184</v>
      </c>
      <c r="C29" s="119">
        <v>2021</v>
      </c>
      <c r="D29" s="30">
        <v>1.19</v>
      </c>
      <c r="E29" s="30" t="s">
        <v>93</v>
      </c>
      <c r="F29" s="30" t="s">
        <v>94</v>
      </c>
      <c r="G29" s="78">
        <f t="shared" ref="G29:G33" si="12">IF(F29="Y",((1/(1+EXP(2.6968+(1.1686*LN(D29-0.9)))))),((1/(1+EXP(2.8891+(1.1686*(LN(D29-0.9))))))))</f>
        <v>0.19115541116675627</v>
      </c>
      <c r="H29" s="16">
        <f t="shared" ref="H29:H33" si="13">ROUND(G29,3)</f>
        <v>0.191</v>
      </c>
      <c r="I29" s="17">
        <f t="shared" ref="I29:I33" si="14">ROUND(H29/0.15,2)</f>
        <v>1.27</v>
      </c>
      <c r="J29" s="117">
        <f t="shared" ref="J29:J33" si="15">IF(I29&lt;0.673,5,IF(I29&lt;1.33,4,IF(I29&lt;2,3,IF(I29&lt;2.67,2,1))))</f>
        <v>4</v>
      </c>
    </row>
    <row r="30" spans="1:10" ht="13.35" customHeight="1" thickBot="1">
      <c r="A30" s="71" t="s">
        <v>128</v>
      </c>
      <c r="B30" s="15" t="s">
        <v>185</v>
      </c>
      <c r="C30" s="119">
        <v>2021</v>
      </c>
      <c r="D30" s="30">
        <v>1.08</v>
      </c>
      <c r="E30" s="30" t="s">
        <v>93</v>
      </c>
      <c r="F30" s="30" t="s">
        <v>94</v>
      </c>
      <c r="G30" s="78">
        <f t="shared" si="12"/>
        <v>0.29210415096468184</v>
      </c>
      <c r="H30" s="16">
        <f t="shared" si="13"/>
        <v>0.29199999999999998</v>
      </c>
      <c r="I30" s="17">
        <f t="shared" si="14"/>
        <v>1.95</v>
      </c>
      <c r="J30" s="117">
        <f t="shared" si="15"/>
        <v>3</v>
      </c>
    </row>
    <row r="31" spans="1:10" ht="13.35" customHeight="1" thickBot="1">
      <c r="A31" s="71" t="s">
        <v>128</v>
      </c>
      <c r="B31" s="15" t="s">
        <v>186</v>
      </c>
      <c r="C31" s="119">
        <v>2021</v>
      </c>
      <c r="D31" s="30"/>
      <c r="E31" s="30"/>
      <c r="F31" s="30"/>
      <c r="G31" s="78" t="e">
        <f t="shared" si="12"/>
        <v>#NUM!</v>
      </c>
      <c r="H31" s="16" t="e">
        <f t="shared" si="13"/>
        <v>#NUM!</v>
      </c>
      <c r="I31" s="17" t="e">
        <f t="shared" si="14"/>
        <v>#NUM!</v>
      </c>
      <c r="J31" s="117" t="e">
        <f t="shared" si="15"/>
        <v>#NUM!</v>
      </c>
    </row>
    <row r="32" spans="1:10" ht="13.35" customHeight="1" thickBot="1">
      <c r="A32" s="440" t="s">
        <v>128</v>
      </c>
      <c r="B32" s="441" t="s">
        <v>129</v>
      </c>
      <c r="C32" s="119">
        <v>2021</v>
      </c>
      <c r="D32" s="30">
        <v>1.21</v>
      </c>
      <c r="E32" s="30" t="s">
        <v>93</v>
      </c>
      <c r="F32" s="30" t="s">
        <v>94</v>
      </c>
      <c r="G32" s="78">
        <f t="shared" si="12"/>
        <v>0.17939444452697093</v>
      </c>
      <c r="H32" s="16">
        <f t="shared" si="13"/>
        <v>0.17899999999999999</v>
      </c>
      <c r="I32" s="17">
        <f t="shared" si="14"/>
        <v>1.19</v>
      </c>
      <c r="J32" s="117">
        <f t="shared" si="15"/>
        <v>4</v>
      </c>
    </row>
    <row r="33" spans="1:10" ht="13.35" customHeight="1" thickBot="1">
      <c r="A33" s="440" t="s">
        <v>128</v>
      </c>
      <c r="B33" s="441" t="s">
        <v>130</v>
      </c>
      <c r="C33" s="119">
        <v>2021</v>
      </c>
      <c r="D33" s="38"/>
      <c r="E33" s="30"/>
      <c r="F33" s="30"/>
      <c r="G33" s="78" t="e">
        <f t="shared" si="12"/>
        <v>#NUM!</v>
      </c>
      <c r="H33" s="16" t="e">
        <f t="shared" si="13"/>
        <v>#NUM!</v>
      </c>
      <c r="I33" s="17" t="e">
        <f t="shared" si="14"/>
        <v>#NUM!</v>
      </c>
      <c r="J33" s="117" t="e">
        <f t="shared" si="15"/>
        <v>#NUM!</v>
      </c>
    </row>
    <row r="34" spans="1:10" ht="13.35" customHeight="1" thickBot="1">
      <c r="A34" s="440" t="s">
        <v>131</v>
      </c>
      <c r="B34" s="441" t="s">
        <v>132</v>
      </c>
      <c r="C34" s="119">
        <v>2021</v>
      </c>
      <c r="D34" s="30">
        <v>1.45</v>
      </c>
      <c r="E34" s="30" t="s">
        <v>94</v>
      </c>
      <c r="F34" s="30" t="s">
        <v>94</v>
      </c>
      <c r="G34" s="78">
        <f t="shared" si="4"/>
        <v>0.10060976640917974</v>
      </c>
      <c r="H34" s="16">
        <f t="shared" si="5"/>
        <v>0.10100000000000001</v>
      </c>
      <c r="I34" s="17">
        <f t="shared" si="6"/>
        <v>0.67</v>
      </c>
      <c r="J34" s="117">
        <f t="shared" si="7"/>
        <v>5</v>
      </c>
    </row>
    <row r="35" spans="1:10" ht="13.35" customHeight="1" thickBot="1">
      <c r="A35" s="445" t="s">
        <v>131</v>
      </c>
      <c r="B35" s="446" t="s">
        <v>133</v>
      </c>
      <c r="C35" s="119">
        <v>2021</v>
      </c>
      <c r="D35" s="30">
        <v>1.45</v>
      </c>
      <c r="E35" s="30" t="s">
        <v>94</v>
      </c>
      <c r="F35" s="30" t="s">
        <v>94</v>
      </c>
      <c r="G35" s="78">
        <f t="shared" si="4"/>
        <v>0.10060976640917974</v>
      </c>
      <c r="H35" s="16">
        <f t="shared" si="5"/>
        <v>0.10100000000000001</v>
      </c>
      <c r="I35" s="17">
        <f t="shared" si="6"/>
        <v>0.67</v>
      </c>
      <c r="J35" s="117">
        <f t="shared" si="7"/>
        <v>5</v>
      </c>
    </row>
    <row r="36" spans="1:10" ht="13.35" customHeight="1" thickBot="1">
      <c r="A36" s="445" t="s">
        <v>131</v>
      </c>
      <c r="B36" s="446" t="s">
        <v>134</v>
      </c>
      <c r="C36" s="119">
        <v>2021</v>
      </c>
      <c r="D36" s="30">
        <v>1.45</v>
      </c>
      <c r="E36" s="30" t="s">
        <v>94</v>
      </c>
      <c r="F36" s="68" t="s">
        <v>94</v>
      </c>
      <c r="G36" s="78">
        <f t="shared" si="4"/>
        <v>0.10060976640917974</v>
      </c>
      <c r="H36" s="16">
        <f t="shared" si="5"/>
        <v>0.10100000000000001</v>
      </c>
      <c r="I36" s="17">
        <f t="shared" si="6"/>
        <v>0.67</v>
      </c>
      <c r="J36" s="117">
        <f t="shared" si="7"/>
        <v>5</v>
      </c>
    </row>
    <row r="37" spans="1:10" ht="13.35" customHeight="1" thickBot="1">
      <c r="A37" s="440" t="s">
        <v>131</v>
      </c>
      <c r="B37" s="441" t="s">
        <v>135</v>
      </c>
      <c r="C37" s="119">
        <v>2021</v>
      </c>
      <c r="D37" s="38">
        <v>1.26</v>
      </c>
      <c r="E37" s="38" t="s">
        <v>93</v>
      </c>
      <c r="F37" s="67" t="s">
        <v>94</v>
      </c>
      <c r="G37" s="78">
        <f t="shared" si="4"/>
        <v>0.15509342889208913</v>
      </c>
      <c r="H37" s="16">
        <f t="shared" si="5"/>
        <v>0.155</v>
      </c>
      <c r="I37" s="17">
        <f t="shared" si="6"/>
        <v>1.03</v>
      </c>
      <c r="J37" s="117">
        <f t="shared" si="7"/>
        <v>4</v>
      </c>
    </row>
    <row r="38" spans="1:10" ht="13.35" customHeight="1" thickBot="1">
      <c r="A38" s="440" t="s">
        <v>131</v>
      </c>
      <c r="B38" s="441" t="s">
        <v>136</v>
      </c>
      <c r="C38" s="119">
        <v>2021</v>
      </c>
      <c r="D38" s="30">
        <v>1.28</v>
      </c>
      <c r="E38" s="30" t="s">
        <v>93</v>
      </c>
      <c r="F38" s="68" t="s">
        <v>94</v>
      </c>
      <c r="G38" s="78">
        <f t="shared" si="4"/>
        <v>0.14699318560666366</v>
      </c>
      <c r="H38" s="16">
        <f t="shared" si="5"/>
        <v>0.14699999999999999</v>
      </c>
      <c r="I38" s="17">
        <f t="shared" si="6"/>
        <v>0.98</v>
      </c>
      <c r="J38" s="117">
        <f t="shared" si="7"/>
        <v>4</v>
      </c>
    </row>
    <row r="39" spans="1:10" ht="13.35" customHeight="1" thickBot="1">
      <c r="A39" s="445" t="s">
        <v>131</v>
      </c>
      <c r="B39" s="446" t="s">
        <v>137</v>
      </c>
      <c r="C39" s="119">
        <v>2021</v>
      </c>
      <c r="D39" s="38">
        <v>1.26</v>
      </c>
      <c r="E39" s="38" t="s">
        <v>93</v>
      </c>
      <c r="F39" s="67" t="s">
        <v>94</v>
      </c>
      <c r="G39" s="78">
        <f t="shared" si="4"/>
        <v>0.15509342889208913</v>
      </c>
      <c r="H39" s="16">
        <f t="shared" si="5"/>
        <v>0.155</v>
      </c>
      <c r="I39" s="17">
        <f t="shared" si="6"/>
        <v>1.03</v>
      </c>
      <c r="J39" s="117">
        <f t="shared" si="7"/>
        <v>4</v>
      </c>
    </row>
    <row r="40" spans="1:10" ht="13.35" customHeight="1" thickBot="1">
      <c r="A40" s="445" t="s">
        <v>131</v>
      </c>
      <c r="B40" s="446" t="s">
        <v>138</v>
      </c>
      <c r="C40" s="119">
        <v>2021</v>
      </c>
      <c r="D40" s="30">
        <v>1.28</v>
      </c>
      <c r="E40" s="30" t="s">
        <v>93</v>
      </c>
      <c r="F40" s="68" t="s">
        <v>94</v>
      </c>
      <c r="G40" s="78">
        <f t="shared" si="4"/>
        <v>0.14699318560666366</v>
      </c>
      <c r="H40" s="16">
        <f t="shared" si="5"/>
        <v>0.14699999999999999</v>
      </c>
      <c r="I40" s="17">
        <f t="shared" si="6"/>
        <v>0.98</v>
      </c>
      <c r="J40" s="117">
        <f t="shared" si="7"/>
        <v>4</v>
      </c>
    </row>
    <row r="41" spans="1:10" ht="13.35" customHeight="1" thickBot="1">
      <c r="A41" s="440" t="s">
        <v>90</v>
      </c>
      <c r="B41" s="441" t="s">
        <v>139</v>
      </c>
      <c r="C41" s="119">
        <v>2021</v>
      </c>
      <c r="D41" s="30">
        <v>1.42</v>
      </c>
      <c r="E41" s="30" t="s">
        <v>94</v>
      </c>
      <c r="F41" s="30" t="s">
        <v>94</v>
      </c>
      <c r="G41" s="78">
        <f t="shared" si="4"/>
        <v>0.10669807295458973</v>
      </c>
      <c r="H41" s="16">
        <f t="shared" si="5"/>
        <v>0.107</v>
      </c>
      <c r="I41" s="17">
        <f t="shared" si="6"/>
        <v>0.71</v>
      </c>
      <c r="J41" s="117">
        <f t="shared" si="7"/>
        <v>4</v>
      </c>
    </row>
    <row r="42" spans="1:10" ht="13.35" customHeight="1" thickBot="1">
      <c r="A42" s="440" t="s">
        <v>90</v>
      </c>
      <c r="B42" s="441" t="s">
        <v>91</v>
      </c>
      <c r="C42" s="119">
        <v>2021</v>
      </c>
      <c r="D42" s="30">
        <v>1.23</v>
      </c>
      <c r="E42" s="30" t="s">
        <v>93</v>
      </c>
      <c r="F42" s="30" t="s">
        <v>94</v>
      </c>
      <c r="G42" s="78">
        <f t="shared" si="4"/>
        <v>0.16888967495700072</v>
      </c>
      <c r="H42" s="16">
        <f t="shared" si="5"/>
        <v>0.16900000000000001</v>
      </c>
      <c r="I42" s="17">
        <f t="shared" si="6"/>
        <v>1.1299999999999999</v>
      </c>
      <c r="J42" s="117">
        <f t="shared" si="7"/>
        <v>4</v>
      </c>
    </row>
    <row r="43" spans="1:10" ht="13.35" customHeight="1" thickBot="1">
      <c r="A43" s="440" t="s">
        <v>90</v>
      </c>
      <c r="B43" s="441" t="s">
        <v>92</v>
      </c>
      <c r="C43" s="119">
        <v>2021</v>
      </c>
      <c r="D43" s="38">
        <v>1.27</v>
      </c>
      <c r="E43" s="30" t="s">
        <v>93</v>
      </c>
      <c r="F43" s="30" t="s">
        <v>94</v>
      </c>
      <c r="G43" s="78">
        <f t="shared" si="4"/>
        <v>0.15094392869398887</v>
      </c>
      <c r="H43" s="16">
        <f t="shared" si="5"/>
        <v>0.151</v>
      </c>
      <c r="I43" s="17">
        <f t="shared" si="6"/>
        <v>1.01</v>
      </c>
      <c r="J43" s="117">
        <f t="shared" si="7"/>
        <v>4</v>
      </c>
    </row>
    <row r="44" spans="1:10" ht="13.35" customHeight="1" thickBot="1">
      <c r="A44" s="440" t="s">
        <v>90</v>
      </c>
      <c r="B44" s="441" t="s">
        <v>140</v>
      </c>
      <c r="C44" s="119">
        <v>2021</v>
      </c>
      <c r="D44" s="30">
        <v>1.25</v>
      </c>
      <c r="E44" s="30" t="s">
        <v>93</v>
      </c>
      <c r="F44" s="68" t="s">
        <v>94</v>
      </c>
      <c r="G44" s="78">
        <f>IF(F44="Y",((1/(1+EXP(2.6968+(1.1686*LN(D44-0.9)))))),((1/(1+EXP(2.8891+(1.1686*(LN(D44-0.9))))))))</f>
        <v>0.15945645755950677</v>
      </c>
      <c r="H44" s="16">
        <f>ROUND(G44,3)</f>
        <v>0.159</v>
      </c>
      <c r="I44" s="17">
        <f>ROUND(H44/0.15,2)</f>
        <v>1.06</v>
      </c>
      <c r="J44" s="117">
        <f>IF(I44&lt;0.673,5,IF(I44&lt;1.33,4,IF(I44&lt;2,3,IF(I44&lt;2.67,2,1))))</f>
        <v>4</v>
      </c>
    </row>
    <row r="45" spans="1:10" ht="13.35" customHeight="1" thickBot="1">
      <c r="A45" s="440" t="s">
        <v>90</v>
      </c>
      <c r="B45" s="441" t="s">
        <v>141</v>
      </c>
      <c r="C45" s="119">
        <v>2021</v>
      </c>
      <c r="D45" s="38">
        <v>1.25</v>
      </c>
      <c r="E45" s="30" t="s">
        <v>93</v>
      </c>
      <c r="F45" s="68" t="s">
        <v>94</v>
      </c>
      <c r="G45" s="78">
        <f t="shared" ref="G45" si="16">IF(F45="Y",((1/(1+EXP(2.6968+(1.1686*LN(D45-0.9)))))),((1/(1+EXP(2.8891+(1.1686*(LN(D45-0.9))))))))</f>
        <v>0.15945645755950677</v>
      </c>
      <c r="H45" s="16">
        <f t="shared" ref="H45" si="17">ROUND(G45,3)</f>
        <v>0.159</v>
      </c>
      <c r="I45" s="17">
        <f t="shared" ref="I45" si="18">ROUND(H45/0.15,2)</f>
        <v>1.06</v>
      </c>
      <c r="J45" s="117">
        <f t="shared" ref="J45" si="19">IF(I45&lt;0.673,5,IF(I45&lt;1.33,4,IF(I45&lt;2,3,IF(I45&lt;2.67,2,1))))</f>
        <v>4</v>
      </c>
    </row>
    <row r="46" spans="1:10" ht="13.35" customHeight="1" thickBot="1">
      <c r="A46" s="445" t="s">
        <v>90</v>
      </c>
      <c r="B46" s="446" t="s">
        <v>142</v>
      </c>
      <c r="C46" s="119">
        <v>2021</v>
      </c>
      <c r="D46" s="38">
        <v>1.25</v>
      </c>
      <c r="E46" s="38" t="s">
        <v>93</v>
      </c>
      <c r="F46" s="67" t="s">
        <v>94</v>
      </c>
      <c r="G46" s="78">
        <f t="shared" si="4"/>
        <v>0.15945645755950677</v>
      </c>
      <c r="H46" s="16">
        <f t="shared" si="5"/>
        <v>0.159</v>
      </c>
      <c r="I46" s="17">
        <f t="shared" si="6"/>
        <v>1.06</v>
      </c>
      <c r="J46" s="117">
        <f t="shared" si="7"/>
        <v>4</v>
      </c>
    </row>
    <row r="47" spans="1:10" ht="13.35" customHeight="1" thickBot="1">
      <c r="A47" s="440" t="s">
        <v>143</v>
      </c>
      <c r="B47" s="441" t="s">
        <v>194</v>
      </c>
      <c r="C47" s="119">
        <v>2021</v>
      </c>
      <c r="D47" s="38">
        <v>1.48</v>
      </c>
      <c r="E47" s="38" t="s">
        <v>94</v>
      </c>
      <c r="F47" s="38" t="s">
        <v>94</v>
      </c>
      <c r="G47" s="78">
        <f t="shared" si="4"/>
        <v>9.5131298699074329E-2</v>
      </c>
      <c r="H47" s="16">
        <f t="shared" si="5"/>
        <v>9.5000000000000001E-2</v>
      </c>
      <c r="I47" s="17">
        <f t="shared" si="6"/>
        <v>0.63</v>
      </c>
      <c r="J47" s="117">
        <f t="shared" si="7"/>
        <v>5</v>
      </c>
    </row>
    <row r="48" spans="1:10" ht="13.35" customHeight="1" thickBot="1">
      <c r="A48" s="440" t="s">
        <v>143</v>
      </c>
      <c r="B48" s="441" t="s">
        <v>275</v>
      </c>
      <c r="C48" s="119">
        <v>2021</v>
      </c>
      <c r="D48" s="38">
        <v>1.48</v>
      </c>
      <c r="E48" s="38" t="s">
        <v>94</v>
      </c>
      <c r="F48" s="38" t="s">
        <v>94</v>
      </c>
      <c r="G48" s="78">
        <f t="shared" si="4"/>
        <v>9.5131298699074329E-2</v>
      </c>
      <c r="H48" s="16">
        <f t="shared" si="5"/>
        <v>9.5000000000000001E-2</v>
      </c>
      <c r="I48" s="17">
        <f t="shared" si="6"/>
        <v>0.63</v>
      </c>
      <c r="J48" s="117">
        <f t="shared" si="7"/>
        <v>5</v>
      </c>
    </row>
    <row r="49" spans="1:10" ht="13.35" customHeight="1" thickBot="1">
      <c r="A49" s="445" t="s">
        <v>143</v>
      </c>
      <c r="B49" s="446" t="s">
        <v>196</v>
      </c>
      <c r="C49" s="119">
        <v>2021</v>
      </c>
      <c r="D49" s="38">
        <v>1.48</v>
      </c>
      <c r="E49" s="38" t="s">
        <v>94</v>
      </c>
      <c r="F49" s="38" t="s">
        <v>94</v>
      </c>
      <c r="G49" s="78">
        <f t="shared" si="4"/>
        <v>9.5131298699074329E-2</v>
      </c>
      <c r="H49" s="16">
        <f t="shared" si="5"/>
        <v>9.5000000000000001E-2</v>
      </c>
      <c r="I49" s="17">
        <f t="shared" si="6"/>
        <v>0.63</v>
      </c>
      <c r="J49" s="117">
        <f t="shared" si="7"/>
        <v>5</v>
      </c>
    </row>
    <row r="50" spans="1:10" ht="13.35" customHeight="1" thickBot="1">
      <c r="A50" s="445" t="s">
        <v>143</v>
      </c>
      <c r="B50" s="446" t="s">
        <v>195</v>
      </c>
      <c r="C50" s="119">
        <v>2021</v>
      </c>
      <c r="D50" s="38">
        <v>1.48</v>
      </c>
      <c r="E50" s="38" t="s">
        <v>94</v>
      </c>
      <c r="F50" s="38" t="s">
        <v>94</v>
      </c>
      <c r="G50" s="78">
        <f t="shared" si="4"/>
        <v>9.5131298699074329E-2</v>
      </c>
      <c r="H50" s="16">
        <f t="shared" si="5"/>
        <v>9.5000000000000001E-2</v>
      </c>
      <c r="I50" s="17">
        <f t="shared" si="6"/>
        <v>0.63</v>
      </c>
      <c r="J50" s="117">
        <f t="shared" si="7"/>
        <v>5</v>
      </c>
    </row>
    <row r="51" spans="1:10" ht="13.35" customHeight="1" thickBot="1">
      <c r="A51" s="440" t="s">
        <v>143</v>
      </c>
      <c r="B51" s="441" t="s">
        <v>144</v>
      </c>
      <c r="C51" s="119">
        <v>2021</v>
      </c>
      <c r="D51" s="30">
        <v>1.21</v>
      </c>
      <c r="E51" s="30" t="s">
        <v>93</v>
      </c>
      <c r="F51" s="30" t="s">
        <v>94</v>
      </c>
      <c r="G51" s="78">
        <f t="shared" si="4"/>
        <v>0.17939444452697093</v>
      </c>
      <c r="H51" s="16">
        <f t="shared" si="5"/>
        <v>0.17899999999999999</v>
      </c>
      <c r="I51" s="17">
        <f t="shared" si="6"/>
        <v>1.19</v>
      </c>
      <c r="J51" s="117">
        <f t="shared" si="7"/>
        <v>4</v>
      </c>
    </row>
    <row r="52" spans="1:10" ht="13.35" customHeight="1" thickBot="1">
      <c r="A52" s="440" t="s">
        <v>143</v>
      </c>
      <c r="B52" s="441" t="s">
        <v>145</v>
      </c>
      <c r="C52" s="119">
        <v>2021</v>
      </c>
      <c r="D52" s="30">
        <v>1.24</v>
      </c>
      <c r="E52" s="30" t="s">
        <v>93</v>
      </c>
      <c r="F52" s="30" t="s">
        <v>94</v>
      </c>
      <c r="G52" s="78">
        <f t="shared" si="4"/>
        <v>0.1640492476036079</v>
      </c>
      <c r="H52" s="16">
        <f t="shared" si="5"/>
        <v>0.16400000000000001</v>
      </c>
      <c r="I52" s="17">
        <f t="shared" si="6"/>
        <v>1.0900000000000001</v>
      </c>
      <c r="J52" s="117">
        <f t="shared" si="7"/>
        <v>4</v>
      </c>
    </row>
    <row r="53" spans="1:10" ht="13.35" customHeight="1" thickBot="1">
      <c r="A53" s="445" t="s">
        <v>143</v>
      </c>
      <c r="B53" s="446" t="s">
        <v>146</v>
      </c>
      <c r="C53" s="119">
        <v>2021</v>
      </c>
      <c r="D53" s="30">
        <v>1.21</v>
      </c>
      <c r="E53" s="30" t="s">
        <v>93</v>
      </c>
      <c r="F53" s="30" t="s">
        <v>94</v>
      </c>
      <c r="G53" s="78">
        <f t="shared" si="4"/>
        <v>0.17939444452697093</v>
      </c>
      <c r="H53" s="16">
        <f t="shared" si="5"/>
        <v>0.17899999999999999</v>
      </c>
      <c r="I53" s="17">
        <f t="shared" si="6"/>
        <v>1.19</v>
      </c>
      <c r="J53" s="117">
        <f t="shared" si="7"/>
        <v>4</v>
      </c>
    </row>
    <row r="54" spans="1:10" ht="13.35" customHeight="1" thickBot="1">
      <c r="A54" s="445" t="s">
        <v>143</v>
      </c>
      <c r="B54" s="446" t="s">
        <v>147</v>
      </c>
      <c r="C54" s="119">
        <v>2021</v>
      </c>
      <c r="D54" s="30">
        <v>1.23</v>
      </c>
      <c r="E54" s="30" t="s">
        <v>93</v>
      </c>
      <c r="F54" s="30" t="s">
        <v>94</v>
      </c>
      <c r="G54" s="78">
        <f t="shared" si="4"/>
        <v>0.16888967495700072</v>
      </c>
      <c r="H54" s="16">
        <f t="shared" si="5"/>
        <v>0.16900000000000001</v>
      </c>
      <c r="I54" s="17">
        <f t="shared" si="6"/>
        <v>1.1299999999999999</v>
      </c>
      <c r="J54" s="117">
        <f t="shared" si="7"/>
        <v>4</v>
      </c>
    </row>
    <row r="55" spans="1:10" ht="13.35" customHeight="1" thickBot="1">
      <c r="A55" s="445" t="s">
        <v>143</v>
      </c>
      <c r="B55" s="446" t="s">
        <v>148</v>
      </c>
      <c r="C55" s="119">
        <v>2021</v>
      </c>
      <c r="D55" s="30">
        <v>1.24</v>
      </c>
      <c r="E55" s="30" t="s">
        <v>93</v>
      </c>
      <c r="F55" s="30" t="s">
        <v>94</v>
      </c>
      <c r="G55" s="78">
        <f t="shared" si="4"/>
        <v>0.1640492476036079</v>
      </c>
      <c r="H55" s="16">
        <f t="shared" si="5"/>
        <v>0.16400000000000001</v>
      </c>
      <c r="I55" s="17">
        <f t="shared" si="6"/>
        <v>1.0900000000000001</v>
      </c>
      <c r="J55" s="117">
        <f t="shared" si="7"/>
        <v>4</v>
      </c>
    </row>
    <row r="56" spans="1:10" ht="13.35" customHeight="1" thickBot="1">
      <c r="A56" s="445" t="s">
        <v>143</v>
      </c>
      <c r="B56" s="446" t="s">
        <v>149</v>
      </c>
      <c r="C56" s="119">
        <v>2021</v>
      </c>
      <c r="D56" s="30">
        <v>1.23</v>
      </c>
      <c r="E56" s="30" t="s">
        <v>93</v>
      </c>
      <c r="F56" s="30" t="s">
        <v>94</v>
      </c>
      <c r="G56" s="78">
        <f t="shared" si="4"/>
        <v>0.16888967495700072</v>
      </c>
      <c r="H56" s="16">
        <f t="shared" si="5"/>
        <v>0.16900000000000001</v>
      </c>
      <c r="I56" s="17">
        <f t="shared" si="6"/>
        <v>1.1299999999999999</v>
      </c>
      <c r="J56" s="117">
        <f t="shared" si="7"/>
        <v>4</v>
      </c>
    </row>
    <row r="57" spans="1:10" ht="13.35" customHeight="1" thickBot="1">
      <c r="A57" s="447" t="s">
        <v>150</v>
      </c>
      <c r="B57" s="441" t="s">
        <v>151</v>
      </c>
      <c r="C57" s="119">
        <v>2021</v>
      </c>
      <c r="D57" s="30">
        <v>1.4</v>
      </c>
      <c r="E57" s="30" t="s">
        <v>94</v>
      </c>
      <c r="F57" s="30" t="s">
        <v>94</v>
      </c>
      <c r="G57" s="78">
        <f t="shared" si="4"/>
        <v>0.11114601337647169</v>
      </c>
      <c r="H57" s="16">
        <f t="shared" si="5"/>
        <v>0.111</v>
      </c>
      <c r="I57" s="17">
        <f t="shared" si="6"/>
        <v>0.74</v>
      </c>
      <c r="J57" s="117">
        <f t="shared" si="7"/>
        <v>4</v>
      </c>
    </row>
    <row r="58" spans="1:10" ht="13.35" customHeight="1" thickBot="1">
      <c r="A58" s="447" t="s">
        <v>150</v>
      </c>
      <c r="B58" s="441" t="s">
        <v>152</v>
      </c>
      <c r="C58" s="119">
        <v>2021</v>
      </c>
      <c r="D58" s="30">
        <v>1.4</v>
      </c>
      <c r="E58" s="30" t="s">
        <v>94</v>
      </c>
      <c r="F58" s="30" t="s">
        <v>94</v>
      </c>
      <c r="G58" s="78">
        <f t="shared" si="4"/>
        <v>0.11114601337647169</v>
      </c>
      <c r="H58" s="16">
        <f t="shared" si="5"/>
        <v>0.111</v>
      </c>
      <c r="I58" s="17">
        <f t="shared" si="6"/>
        <v>0.74</v>
      </c>
      <c r="J58" s="117">
        <f t="shared" si="7"/>
        <v>4</v>
      </c>
    </row>
    <row r="59" spans="1:10" ht="13.35" customHeight="1" thickBot="1">
      <c r="A59" s="447" t="s">
        <v>150</v>
      </c>
      <c r="B59" s="441" t="s">
        <v>153</v>
      </c>
      <c r="C59" s="119">
        <v>2021</v>
      </c>
      <c r="D59" s="38">
        <v>1.47</v>
      </c>
      <c r="E59" s="30" t="s">
        <v>94</v>
      </c>
      <c r="F59" s="30" t="s">
        <v>94</v>
      </c>
      <c r="G59" s="78">
        <f t="shared" si="4"/>
        <v>9.6895269126392819E-2</v>
      </c>
      <c r="H59" s="16">
        <f t="shared" si="5"/>
        <v>9.7000000000000003E-2</v>
      </c>
      <c r="I59" s="17">
        <f t="shared" si="6"/>
        <v>0.65</v>
      </c>
      <c r="J59" s="117">
        <f t="shared" si="7"/>
        <v>5</v>
      </c>
    </row>
    <row r="60" spans="1:10" ht="13.35" customHeight="1" thickBot="1">
      <c r="A60" s="447" t="s">
        <v>150</v>
      </c>
      <c r="B60" s="441" t="s">
        <v>154</v>
      </c>
      <c r="C60" s="119">
        <v>2021</v>
      </c>
      <c r="D60" s="38">
        <v>1.47</v>
      </c>
      <c r="E60" s="30" t="s">
        <v>94</v>
      </c>
      <c r="F60" s="30" t="s">
        <v>94</v>
      </c>
      <c r="G60" s="78">
        <f t="shared" si="4"/>
        <v>9.6895269126392819E-2</v>
      </c>
      <c r="H60" s="16">
        <f t="shared" si="5"/>
        <v>9.7000000000000003E-2</v>
      </c>
      <c r="I60" s="17">
        <f t="shared" si="6"/>
        <v>0.65</v>
      </c>
      <c r="J60" s="117">
        <f t="shared" si="7"/>
        <v>5</v>
      </c>
    </row>
    <row r="61" spans="1:10" ht="13.35" customHeight="1" thickBot="1">
      <c r="A61" s="448" t="s">
        <v>150</v>
      </c>
      <c r="B61" s="446" t="s">
        <v>155</v>
      </c>
      <c r="C61" s="119">
        <v>2021</v>
      </c>
      <c r="D61" s="38">
        <v>1.47</v>
      </c>
      <c r="E61" s="30" t="s">
        <v>94</v>
      </c>
      <c r="F61" s="30" t="s">
        <v>94</v>
      </c>
      <c r="G61" s="78">
        <f t="shared" si="4"/>
        <v>9.6895269126392819E-2</v>
      </c>
      <c r="H61" s="16">
        <f t="shared" si="5"/>
        <v>9.7000000000000003E-2</v>
      </c>
      <c r="I61" s="17">
        <f t="shared" si="6"/>
        <v>0.65</v>
      </c>
      <c r="J61" s="117">
        <f t="shared" si="7"/>
        <v>5</v>
      </c>
    </row>
    <row r="62" spans="1:10" ht="13.35" customHeight="1" thickBot="1">
      <c r="A62" s="448" t="s">
        <v>150</v>
      </c>
      <c r="B62" s="446" t="s">
        <v>156</v>
      </c>
      <c r="C62" s="119">
        <v>2021</v>
      </c>
      <c r="D62" s="38">
        <v>1.47</v>
      </c>
      <c r="E62" s="30" t="s">
        <v>94</v>
      </c>
      <c r="F62" s="30" t="s">
        <v>94</v>
      </c>
      <c r="G62" s="78">
        <f t="shared" si="4"/>
        <v>9.6895269126392819E-2</v>
      </c>
      <c r="H62" s="16">
        <f t="shared" si="5"/>
        <v>9.7000000000000003E-2</v>
      </c>
      <c r="I62" s="17">
        <f t="shared" si="6"/>
        <v>0.65</v>
      </c>
      <c r="J62" s="117">
        <f t="shared" si="7"/>
        <v>5</v>
      </c>
    </row>
    <row r="63" spans="1:10" ht="13.35" customHeight="1" thickBot="1">
      <c r="A63" s="440" t="s">
        <v>150</v>
      </c>
      <c r="B63" s="441" t="s">
        <v>157</v>
      </c>
      <c r="C63" s="119">
        <v>2021</v>
      </c>
      <c r="D63" s="30">
        <v>1.21</v>
      </c>
      <c r="E63" s="30" t="s">
        <v>93</v>
      </c>
      <c r="F63" s="68" t="s">
        <v>94</v>
      </c>
      <c r="G63" s="78">
        <f t="shared" si="4"/>
        <v>0.17939444452697093</v>
      </c>
      <c r="H63" s="16">
        <f t="shared" si="5"/>
        <v>0.17899999999999999</v>
      </c>
      <c r="I63" s="17">
        <f t="shared" si="6"/>
        <v>1.19</v>
      </c>
      <c r="J63" s="117">
        <f t="shared" si="7"/>
        <v>4</v>
      </c>
    </row>
    <row r="64" spans="1:10" ht="13.35" customHeight="1" thickBot="1">
      <c r="A64" s="440" t="s">
        <v>150</v>
      </c>
      <c r="B64" s="441" t="s">
        <v>158</v>
      </c>
      <c r="C64" s="119">
        <v>2021</v>
      </c>
      <c r="D64" s="30">
        <v>1.25</v>
      </c>
      <c r="E64" s="30" t="s">
        <v>93</v>
      </c>
      <c r="F64" s="68" t="s">
        <v>94</v>
      </c>
      <c r="G64" s="78">
        <f t="shared" si="4"/>
        <v>0.15945645755950677</v>
      </c>
      <c r="H64" s="16">
        <f t="shared" si="5"/>
        <v>0.159</v>
      </c>
      <c r="I64" s="17">
        <f t="shared" si="6"/>
        <v>1.06</v>
      </c>
      <c r="J64" s="117">
        <f t="shared" si="7"/>
        <v>4</v>
      </c>
    </row>
    <row r="65" spans="1:10" ht="13.35" customHeight="1" thickBot="1">
      <c r="A65" s="440" t="s">
        <v>150</v>
      </c>
      <c r="B65" s="441" t="s">
        <v>159</v>
      </c>
      <c r="C65" s="119">
        <v>2021</v>
      </c>
      <c r="D65" s="38">
        <v>1.2</v>
      </c>
      <c r="E65" s="38" t="s">
        <v>93</v>
      </c>
      <c r="F65" s="38" t="s">
        <v>94</v>
      </c>
      <c r="G65" s="78">
        <f t="shared" si="4"/>
        <v>0.1851047975833634</v>
      </c>
      <c r="H65" s="16">
        <f t="shared" si="5"/>
        <v>0.185</v>
      </c>
      <c r="I65" s="17">
        <f t="shared" si="6"/>
        <v>1.23</v>
      </c>
      <c r="J65" s="117">
        <f t="shared" si="7"/>
        <v>4</v>
      </c>
    </row>
    <row r="66" spans="1:10" ht="13.35" customHeight="1" thickBot="1">
      <c r="A66" s="440" t="s">
        <v>150</v>
      </c>
      <c r="B66" s="441" t="s">
        <v>160</v>
      </c>
      <c r="C66" s="119">
        <v>2021</v>
      </c>
      <c r="D66" s="38">
        <v>1.2</v>
      </c>
      <c r="E66" s="38" t="s">
        <v>93</v>
      </c>
      <c r="F66" s="38" t="s">
        <v>94</v>
      </c>
      <c r="G66" s="78">
        <f t="shared" si="4"/>
        <v>0.1851047975833634</v>
      </c>
      <c r="H66" s="16">
        <f t="shared" si="5"/>
        <v>0.185</v>
      </c>
      <c r="I66" s="17">
        <f t="shared" si="6"/>
        <v>1.23</v>
      </c>
      <c r="J66" s="117">
        <f t="shared" si="7"/>
        <v>4</v>
      </c>
    </row>
    <row r="67" spans="1:10" ht="13.35" customHeight="1" thickBot="1">
      <c r="A67" s="440" t="s">
        <v>150</v>
      </c>
      <c r="B67" s="441" t="s">
        <v>161</v>
      </c>
      <c r="C67" s="119">
        <v>2021</v>
      </c>
      <c r="D67" s="38">
        <v>1.23</v>
      </c>
      <c r="E67" s="30" t="s">
        <v>93</v>
      </c>
      <c r="F67" s="68" t="s">
        <v>94</v>
      </c>
      <c r="G67" s="78">
        <f t="shared" si="4"/>
        <v>0.16888967495700072</v>
      </c>
      <c r="H67" s="16">
        <f t="shared" si="5"/>
        <v>0.16900000000000001</v>
      </c>
      <c r="I67" s="17">
        <f t="shared" si="6"/>
        <v>1.1299999999999999</v>
      </c>
      <c r="J67" s="117">
        <f t="shared" si="7"/>
        <v>4</v>
      </c>
    </row>
    <row r="68" spans="1:10" ht="13.35" customHeight="1" thickBot="1">
      <c r="A68" s="440" t="s">
        <v>150</v>
      </c>
      <c r="B68" s="441" t="s">
        <v>162</v>
      </c>
      <c r="C68" s="119">
        <v>2021</v>
      </c>
      <c r="D68" s="38">
        <v>1.26</v>
      </c>
      <c r="E68" s="30" t="s">
        <v>93</v>
      </c>
      <c r="F68" s="68" t="s">
        <v>94</v>
      </c>
      <c r="G68" s="78">
        <f t="shared" si="4"/>
        <v>0.15509342889208913</v>
      </c>
      <c r="H68" s="16">
        <f t="shared" si="5"/>
        <v>0.155</v>
      </c>
      <c r="I68" s="17">
        <f t="shared" si="6"/>
        <v>1.03</v>
      </c>
      <c r="J68" s="117">
        <f t="shared" si="7"/>
        <v>4</v>
      </c>
    </row>
    <row r="69" spans="1:10" ht="13.35" customHeight="1" thickBot="1">
      <c r="A69" s="440" t="s">
        <v>163</v>
      </c>
      <c r="B69" s="441" t="s">
        <v>164</v>
      </c>
      <c r="C69" s="119">
        <v>2021</v>
      </c>
      <c r="D69" s="38">
        <v>1.48</v>
      </c>
      <c r="E69" s="30" t="s">
        <v>94</v>
      </c>
      <c r="F69" s="30" t="s">
        <v>94</v>
      </c>
      <c r="G69" s="78">
        <f t="shared" si="4"/>
        <v>9.5131298699074329E-2</v>
      </c>
      <c r="H69" s="16">
        <f t="shared" si="5"/>
        <v>9.5000000000000001E-2</v>
      </c>
      <c r="I69" s="17">
        <f t="shared" si="6"/>
        <v>0.63</v>
      </c>
      <c r="J69" s="117">
        <f t="shared" si="7"/>
        <v>5</v>
      </c>
    </row>
    <row r="70" spans="1:10" ht="13.35" customHeight="1" thickBot="1">
      <c r="A70" s="440" t="s">
        <v>163</v>
      </c>
      <c r="B70" s="441" t="s">
        <v>237</v>
      </c>
      <c r="C70" s="119">
        <v>2021</v>
      </c>
      <c r="D70" s="38">
        <v>1.21</v>
      </c>
      <c r="E70" s="38" t="s">
        <v>93</v>
      </c>
      <c r="F70" s="67" t="s">
        <v>260</v>
      </c>
      <c r="G70" s="78">
        <f t="shared" si="4"/>
        <v>0.17939444452697093</v>
      </c>
      <c r="H70" s="16">
        <f t="shared" si="5"/>
        <v>0.17899999999999999</v>
      </c>
      <c r="I70" s="17">
        <f t="shared" si="6"/>
        <v>1.19</v>
      </c>
      <c r="J70" s="117">
        <f t="shared" si="7"/>
        <v>4</v>
      </c>
    </row>
    <row r="71" spans="1:10" ht="13.35" customHeight="1" thickBot="1">
      <c r="A71" s="440" t="s">
        <v>163</v>
      </c>
      <c r="B71" s="441" t="s">
        <v>238</v>
      </c>
      <c r="C71" s="119">
        <v>2021</v>
      </c>
      <c r="D71" s="38">
        <v>1.21</v>
      </c>
      <c r="E71" s="38" t="s">
        <v>93</v>
      </c>
      <c r="F71" s="67" t="s">
        <v>94</v>
      </c>
      <c r="G71" s="78">
        <f t="shared" ref="G71:G137" si="20">IF(F71="Y",((1/(1+EXP(2.6968+(1.1686*LN(D71-0.9)))))),((1/(1+EXP(2.8891+(1.1686*(LN(D71-0.9))))))))</f>
        <v>0.17939444452697093</v>
      </c>
      <c r="H71" s="16">
        <f t="shared" ref="H71:H137" si="21">ROUND(G71,3)</f>
        <v>0.17899999999999999</v>
      </c>
      <c r="I71" s="17">
        <f t="shared" ref="I71:I137" si="22">ROUND(H71/0.15,2)</f>
        <v>1.19</v>
      </c>
      <c r="J71" s="117">
        <f t="shared" ref="J71:J137" si="23">IF(I71&lt;0.673,5,IF(I71&lt;1.33,4,IF(I71&lt;2,3,IF(I71&lt;2.67,2,1))))</f>
        <v>4</v>
      </c>
    </row>
    <row r="72" spans="1:10" ht="13.35" customHeight="1" thickBot="1">
      <c r="A72" s="440" t="s">
        <v>163</v>
      </c>
      <c r="B72" s="441" t="s">
        <v>239</v>
      </c>
      <c r="C72" s="119">
        <v>2021</v>
      </c>
      <c r="D72" s="30">
        <v>1.21</v>
      </c>
      <c r="E72" s="30" t="s">
        <v>93</v>
      </c>
      <c r="F72" s="30" t="s">
        <v>94</v>
      </c>
      <c r="G72" s="78">
        <f t="shared" si="20"/>
        <v>0.17939444452697093</v>
      </c>
      <c r="H72" s="16">
        <f t="shared" si="21"/>
        <v>0.17899999999999999</v>
      </c>
      <c r="I72" s="17">
        <f t="shared" si="22"/>
        <v>1.19</v>
      </c>
      <c r="J72" s="117">
        <f t="shared" si="23"/>
        <v>4</v>
      </c>
    </row>
    <row r="73" spans="1:10" ht="13.35" customHeight="1" thickBot="1">
      <c r="A73" s="440" t="s">
        <v>163</v>
      </c>
      <c r="B73" s="441" t="s">
        <v>240</v>
      </c>
      <c r="C73" s="119">
        <v>2021</v>
      </c>
      <c r="D73" s="38">
        <v>1.21</v>
      </c>
      <c r="E73" s="30" t="s">
        <v>93</v>
      </c>
      <c r="F73" s="30" t="s">
        <v>94</v>
      </c>
      <c r="G73" s="78">
        <f t="shared" si="20"/>
        <v>0.17939444452697093</v>
      </c>
      <c r="H73" s="16">
        <f t="shared" si="21"/>
        <v>0.17899999999999999</v>
      </c>
      <c r="I73" s="17">
        <f t="shared" si="22"/>
        <v>1.19</v>
      </c>
      <c r="J73" s="117">
        <f t="shared" si="23"/>
        <v>4</v>
      </c>
    </row>
    <row r="74" spans="1:10" ht="13.35" customHeight="1" thickBot="1">
      <c r="A74" s="440" t="s">
        <v>163</v>
      </c>
      <c r="B74" s="441" t="s">
        <v>165</v>
      </c>
      <c r="C74" s="119">
        <v>2021</v>
      </c>
      <c r="D74" s="30">
        <v>1.25</v>
      </c>
      <c r="E74" s="30" t="s">
        <v>93</v>
      </c>
      <c r="F74" s="30" t="s">
        <v>94</v>
      </c>
      <c r="G74" s="78">
        <f t="shared" ref="G74:G91" si="24">IF(F74="Y",((1/(1+EXP(2.6968+(1.1686*LN(D74-0.9)))))),((1/(1+EXP(2.8891+(1.1686*(LN(D74-0.9))))))))</f>
        <v>0.15945645755950677</v>
      </c>
      <c r="H74" s="16">
        <f t="shared" ref="H74:H91" si="25">ROUND(G74,3)</f>
        <v>0.159</v>
      </c>
      <c r="I74" s="17">
        <f t="shared" ref="I74:I91" si="26">ROUND(H74/0.15,2)</f>
        <v>1.06</v>
      </c>
      <c r="J74" s="117">
        <f t="shared" ref="J74:J91" si="27">IF(I74&lt;0.673,5,IF(I74&lt;1.33,4,IF(I74&lt;2,3,IF(I74&lt;2.67,2,1))))</f>
        <v>4</v>
      </c>
    </row>
    <row r="75" spans="1:10" ht="13.35" customHeight="1" thickBot="1">
      <c r="A75" s="440" t="s">
        <v>163</v>
      </c>
      <c r="B75" s="441" t="s">
        <v>166</v>
      </c>
      <c r="C75" s="119">
        <v>2021</v>
      </c>
      <c r="D75" s="38">
        <v>1.29</v>
      </c>
      <c r="E75" s="38" t="s">
        <v>93</v>
      </c>
      <c r="F75" s="38" t="s">
        <v>94</v>
      </c>
      <c r="G75" s="78">
        <f t="shared" si="24"/>
        <v>0.14322773155168095</v>
      </c>
      <c r="H75" s="16">
        <f t="shared" si="25"/>
        <v>0.14299999999999999</v>
      </c>
      <c r="I75" s="17">
        <f t="shared" si="26"/>
        <v>0.95</v>
      </c>
      <c r="J75" s="117">
        <f t="shared" si="27"/>
        <v>4</v>
      </c>
    </row>
    <row r="76" spans="1:10" ht="13.35" customHeight="1" thickBot="1">
      <c r="A76" s="440" t="s">
        <v>163</v>
      </c>
      <c r="B76" s="441" t="s">
        <v>167</v>
      </c>
      <c r="C76" s="119">
        <v>2021</v>
      </c>
      <c r="D76" s="30">
        <v>1.37</v>
      </c>
      <c r="E76" s="30" t="s">
        <v>94</v>
      </c>
      <c r="F76" s="30" t="s">
        <v>94</v>
      </c>
      <c r="G76" s="78">
        <f t="shared" si="24"/>
        <v>0.11849283785892685</v>
      </c>
      <c r="H76" s="16">
        <f t="shared" si="25"/>
        <v>0.11799999999999999</v>
      </c>
      <c r="I76" s="17">
        <f t="shared" si="26"/>
        <v>0.79</v>
      </c>
      <c r="J76" s="117">
        <f t="shared" si="27"/>
        <v>4</v>
      </c>
    </row>
    <row r="77" spans="1:10" ht="13.35" customHeight="1" thickBot="1">
      <c r="A77" s="440" t="s">
        <v>168</v>
      </c>
      <c r="B77" s="441" t="s">
        <v>169</v>
      </c>
      <c r="C77" s="119">
        <v>2021</v>
      </c>
      <c r="D77" s="30">
        <v>1.18</v>
      </c>
      <c r="E77" s="30" t="s">
        <v>93</v>
      </c>
      <c r="F77" s="68" t="s">
        <v>94</v>
      </c>
      <c r="G77" s="78">
        <f t="shared" si="24"/>
        <v>0.19757624015247355</v>
      </c>
      <c r="H77" s="16">
        <f t="shared" si="25"/>
        <v>0.19800000000000001</v>
      </c>
      <c r="I77" s="17">
        <f t="shared" si="26"/>
        <v>1.32</v>
      </c>
      <c r="J77" s="117">
        <f t="shared" si="27"/>
        <v>4</v>
      </c>
    </row>
    <row r="78" spans="1:10" ht="13.35" customHeight="1" thickBot="1">
      <c r="A78" s="440" t="s">
        <v>168</v>
      </c>
      <c r="B78" s="441" t="s">
        <v>170</v>
      </c>
      <c r="C78" s="119">
        <v>2021</v>
      </c>
      <c r="D78" s="38">
        <v>1.08</v>
      </c>
      <c r="E78" s="38" t="s">
        <v>93</v>
      </c>
      <c r="F78" s="67" t="s">
        <v>94</v>
      </c>
      <c r="G78" s="78">
        <f t="shared" si="24"/>
        <v>0.29210415096468184</v>
      </c>
      <c r="H78" s="16">
        <f t="shared" si="25"/>
        <v>0.29199999999999998</v>
      </c>
      <c r="I78" s="17">
        <f t="shared" si="26"/>
        <v>1.95</v>
      </c>
      <c r="J78" s="117">
        <f t="shared" si="27"/>
        <v>3</v>
      </c>
    </row>
    <row r="79" spans="1:10" ht="13.35" customHeight="1" thickBot="1">
      <c r="A79" s="440" t="s">
        <v>171</v>
      </c>
      <c r="B79" s="441" t="s">
        <v>172</v>
      </c>
      <c r="C79" s="119">
        <v>2021</v>
      </c>
      <c r="D79" s="30">
        <v>1.2</v>
      </c>
      <c r="E79" s="30" t="s">
        <v>93</v>
      </c>
      <c r="F79" s="68" t="s">
        <v>94</v>
      </c>
      <c r="G79" s="78">
        <f t="shared" si="24"/>
        <v>0.1851047975833634</v>
      </c>
      <c r="H79" s="16">
        <f t="shared" si="25"/>
        <v>0.185</v>
      </c>
      <c r="I79" s="17">
        <f t="shared" si="26"/>
        <v>1.23</v>
      </c>
      <c r="J79" s="117">
        <f t="shared" si="27"/>
        <v>4</v>
      </c>
    </row>
    <row r="80" spans="1:10" ht="13.35" customHeight="1">
      <c r="A80" s="445" t="s">
        <v>171</v>
      </c>
      <c r="B80" s="446" t="s">
        <v>173</v>
      </c>
      <c r="C80" s="119">
        <v>2021</v>
      </c>
      <c r="D80" s="30">
        <v>1.45</v>
      </c>
      <c r="E80" s="30" t="s">
        <v>94</v>
      </c>
      <c r="F80" s="68" t="s">
        <v>94</v>
      </c>
      <c r="G80" s="78">
        <f t="shared" si="24"/>
        <v>0.10060976640917974</v>
      </c>
      <c r="H80" s="16">
        <f t="shared" si="25"/>
        <v>0.10100000000000001</v>
      </c>
      <c r="I80" s="17">
        <f t="shared" si="26"/>
        <v>0.67</v>
      </c>
      <c r="J80" s="117">
        <f t="shared" si="27"/>
        <v>5</v>
      </c>
    </row>
    <row r="81" spans="1:10" ht="13.35" customHeight="1" thickBot="1">
      <c r="A81" s="92" t="s">
        <v>281</v>
      </c>
      <c r="B81" s="93" t="s">
        <v>291</v>
      </c>
      <c r="C81" s="21">
        <v>2021</v>
      </c>
      <c r="D81" s="38">
        <v>1.47</v>
      </c>
      <c r="E81" s="30" t="s">
        <v>93</v>
      </c>
      <c r="F81" s="30" t="s">
        <v>94</v>
      </c>
      <c r="G81" s="78">
        <f t="shared" si="24"/>
        <v>9.6895269126392819E-2</v>
      </c>
      <c r="H81" s="16">
        <f t="shared" si="25"/>
        <v>9.7000000000000003E-2</v>
      </c>
      <c r="I81" s="17">
        <f t="shared" si="26"/>
        <v>0.65</v>
      </c>
      <c r="J81" s="117">
        <f t="shared" si="27"/>
        <v>5</v>
      </c>
    </row>
    <row r="82" spans="1:10" ht="13.35" customHeight="1" thickBot="1">
      <c r="A82" s="440" t="s">
        <v>174</v>
      </c>
      <c r="B82" s="441" t="s">
        <v>175</v>
      </c>
      <c r="C82" s="119">
        <v>2021</v>
      </c>
      <c r="D82" s="30">
        <v>1.29</v>
      </c>
      <c r="E82" s="38" t="s">
        <v>94</v>
      </c>
      <c r="F82" s="38" t="s">
        <v>94</v>
      </c>
      <c r="G82" s="78">
        <f t="shared" si="24"/>
        <v>0.14322773155168095</v>
      </c>
      <c r="H82" s="16">
        <f t="shared" si="25"/>
        <v>0.14299999999999999</v>
      </c>
      <c r="I82" s="17">
        <f t="shared" si="26"/>
        <v>0.95</v>
      </c>
      <c r="J82" s="117">
        <f t="shared" si="27"/>
        <v>4</v>
      </c>
    </row>
    <row r="83" spans="1:10" ht="13.35" customHeight="1" thickBot="1">
      <c r="A83" s="440" t="s">
        <v>174</v>
      </c>
      <c r="B83" s="93" t="s">
        <v>176</v>
      </c>
      <c r="C83" s="119">
        <v>2021</v>
      </c>
      <c r="D83" s="38">
        <v>1.43</v>
      </c>
      <c r="E83" s="30" t="s">
        <v>94</v>
      </c>
      <c r="F83" s="68" t="s">
        <v>94</v>
      </c>
      <c r="G83" s="78">
        <f t="shared" si="24"/>
        <v>0.10459491849361911</v>
      </c>
      <c r="H83" s="16">
        <f t="shared" si="25"/>
        <v>0.105</v>
      </c>
      <c r="I83" s="17">
        <f t="shared" si="26"/>
        <v>0.7</v>
      </c>
      <c r="J83" s="117">
        <f t="shared" si="27"/>
        <v>4</v>
      </c>
    </row>
    <row r="84" spans="1:10" ht="13.35" customHeight="1" thickBot="1">
      <c r="A84" s="445" t="s">
        <v>174</v>
      </c>
      <c r="B84" s="115" t="s">
        <v>177</v>
      </c>
      <c r="C84" s="119">
        <v>2021</v>
      </c>
      <c r="D84" s="38">
        <v>1.43</v>
      </c>
      <c r="E84" s="30" t="s">
        <v>94</v>
      </c>
      <c r="F84" s="68" t="s">
        <v>94</v>
      </c>
      <c r="G84" s="78">
        <f t="shared" si="24"/>
        <v>0.10459491849361911</v>
      </c>
      <c r="H84" s="16">
        <f t="shared" si="25"/>
        <v>0.105</v>
      </c>
      <c r="I84" s="17">
        <f t="shared" si="26"/>
        <v>0.7</v>
      </c>
      <c r="J84" s="117">
        <f t="shared" si="27"/>
        <v>4</v>
      </c>
    </row>
    <row r="85" spans="1:10" ht="13.35" customHeight="1" thickBot="1">
      <c r="A85" s="445" t="s">
        <v>174</v>
      </c>
      <c r="B85" s="115" t="s">
        <v>178</v>
      </c>
      <c r="C85" s="119">
        <v>2021</v>
      </c>
      <c r="D85" s="38">
        <v>1.43</v>
      </c>
      <c r="E85" s="30" t="s">
        <v>94</v>
      </c>
      <c r="F85" s="68" t="s">
        <v>94</v>
      </c>
      <c r="G85" s="78">
        <f t="shared" si="24"/>
        <v>0.10459491849361911</v>
      </c>
      <c r="H85" s="16">
        <f t="shared" si="25"/>
        <v>0.105</v>
      </c>
      <c r="I85" s="17">
        <f t="shared" si="26"/>
        <v>0.7</v>
      </c>
      <c r="J85" s="117">
        <f t="shared" si="27"/>
        <v>4</v>
      </c>
    </row>
    <row r="86" spans="1:10" ht="13.35" customHeight="1" thickBot="1">
      <c r="A86" s="440" t="s">
        <v>174</v>
      </c>
      <c r="B86" s="441" t="s">
        <v>179</v>
      </c>
      <c r="C86" s="119">
        <v>2021</v>
      </c>
      <c r="D86" s="30">
        <v>1.42</v>
      </c>
      <c r="E86" s="30" t="s">
        <v>94</v>
      </c>
      <c r="F86" s="30" t="s">
        <v>94</v>
      </c>
      <c r="G86" s="78">
        <f t="shared" si="24"/>
        <v>0.10669807295458973</v>
      </c>
      <c r="H86" s="16">
        <f t="shared" si="25"/>
        <v>0.107</v>
      </c>
      <c r="I86" s="17">
        <f t="shared" si="26"/>
        <v>0.71</v>
      </c>
      <c r="J86" s="117">
        <f t="shared" si="27"/>
        <v>4</v>
      </c>
    </row>
    <row r="87" spans="1:10" ht="12.75" customHeight="1">
      <c r="A87" s="440" t="s">
        <v>174</v>
      </c>
      <c r="B87" s="441" t="s">
        <v>180</v>
      </c>
      <c r="C87" s="119">
        <v>2021</v>
      </c>
      <c r="D87" s="30">
        <v>1.42</v>
      </c>
      <c r="E87" s="30" t="s">
        <v>94</v>
      </c>
      <c r="F87" s="30" t="s">
        <v>94</v>
      </c>
      <c r="G87" s="78">
        <f t="shared" si="24"/>
        <v>0.10669807295458973</v>
      </c>
      <c r="H87" s="16">
        <f t="shared" si="25"/>
        <v>0.107</v>
      </c>
      <c r="I87" s="17">
        <f t="shared" si="26"/>
        <v>0.71</v>
      </c>
      <c r="J87" s="117">
        <f t="shared" si="27"/>
        <v>4</v>
      </c>
    </row>
    <row r="88" spans="1:10" ht="13.35" customHeight="1" thickBot="1">
      <c r="A88" s="440" t="s">
        <v>174</v>
      </c>
      <c r="B88" s="441" t="s">
        <v>241</v>
      </c>
      <c r="C88" s="21">
        <v>2021</v>
      </c>
      <c r="D88" s="30">
        <v>1.42</v>
      </c>
      <c r="E88" s="30" t="s">
        <v>94</v>
      </c>
      <c r="F88" s="30" t="s">
        <v>94</v>
      </c>
      <c r="G88" s="78">
        <f t="shared" si="24"/>
        <v>0.10669807295458973</v>
      </c>
      <c r="H88" s="16">
        <f t="shared" si="25"/>
        <v>0.107</v>
      </c>
      <c r="I88" s="17">
        <f t="shared" si="26"/>
        <v>0.71</v>
      </c>
      <c r="J88" s="117">
        <f t="shared" si="27"/>
        <v>4</v>
      </c>
    </row>
    <row r="89" spans="1:10" ht="13.35" customHeight="1" thickBot="1">
      <c r="A89" s="440" t="s">
        <v>174</v>
      </c>
      <c r="B89" s="441" t="s">
        <v>181</v>
      </c>
      <c r="C89" s="119">
        <v>2021</v>
      </c>
      <c r="D89" s="30">
        <v>1.3</v>
      </c>
      <c r="E89" s="30" t="s">
        <v>93</v>
      </c>
      <c r="F89" s="30" t="s">
        <v>94</v>
      </c>
      <c r="G89" s="78">
        <f t="shared" si="24"/>
        <v>0.13963526332187839</v>
      </c>
      <c r="H89" s="16">
        <f t="shared" si="25"/>
        <v>0.14000000000000001</v>
      </c>
      <c r="I89" s="17">
        <f t="shared" si="26"/>
        <v>0.93</v>
      </c>
      <c r="J89" s="117">
        <f t="shared" si="27"/>
        <v>4</v>
      </c>
    </row>
    <row r="90" spans="1:10" ht="13.35" customHeight="1">
      <c r="A90" s="440" t="s">
        <v>174</v>
      </c>
      <c r="B90" s="441" t="s">
        <v>182</v>
      </c>
      <c r="C90" s="119">
        <v>2021</v>
      </c>
      <c r="D90" s="30">
        <v>1.34</v>
      </c>
      <c r="E90" s="30" t="s">
        <v>93</v>
      </c>
      <c r="F90" s="30" t="s">
        <v>94</v>
      </c>
      <c r="G90" s="78">
        <f t="shared" si="24"/>
        <v>0.126783553838866</v>
      </c>
      <c r="H90" s="16">
        <f t="shared" si="25"/>
        <v>0.127</v>
      </c>
      <c r="I90" s="17">
        <f t="shared" si="26"/>
        <v>0.85</v>
      </c>
      <c r="J90" s="117">
        <f t="shared" si="27"/>
        <v>4</v>
      </c>
    </row>
    <row r="91" spans="1:10" ht="13.35" customHeight="1">
      <c r="A91" s="92" t="s">
        <v>183</v>
      </c>
      <c r="B91" s="93" t="s">
        <v>305</v>
      </c>
      <c r="C91" s="21">
        <v>2021</v>
      </c>
      <c r="D91" s="30">
        <v>1.42</v>
      </c>
      <c r="E91" s="38" t="s">
        <v>94</v>
      </c>
      <c r="F91" s="38" t="s">
        <v>94</v>
      </c>
      <c r="G91" s="78">
        <f t="shared" si="24"/>
        <v>0.10669807295458973</v>
      </c>
      <c r="H91" s="16">
        <f t="shared" si="25"/>
        <v>0.107</v>
      </c>
      <c r="I91" s="17">
        <f t="shared" si="26"/>
        <v>0.71</v>
      </c>
      <c r="J91" s="117">
        <f t="shared" si="27"/>
        <v>4</v>
      </c>
    </row>
    <row r="92" spans="1:10" ht="13.35" customHeight="1">
      <c r="A92" s="92"/>
      <c r="B92" s="93"/>
      <c r="C92" s="21"/>
      <c r="D92" s="30"/>
      <c r="E92" s="30"/>
      <c r="F92" s="30"/>
      <c r="G92" s="78" t="e">
        <f t="shared" ref="G92:G98" si="28">IF(F92="Y",((1/(1+EXP(2.6968+(1.1686*LN(D92-0.9)))))),((1/(1+EXP(2.8891+(1.1686*(LN(D92-0.9))))))))</f>
        <v>#NUM!</v>
      </c>
      <c r="H92" s="16" t="e">
        <f t="shared" ref="H92:H98" si="29">ROUND(G92,3)</f>
        <v>#NUM!</v>
      </c>
      <c r="I92" s="17" t="e">
        <f t="shared" ref="I92:I98" si="30">ROUND(H92/0.15,2)</f>
        <v>#NUM!</v>
      </c>
      <c r="J92" s="117" t="e">
        <f t="shared" ref="J92:J98" si="31">IF(I92&lt;0.673,5,IF(I92&lt;1.33,4,IF(I92&lt;2,3,IF(I92&lt;2.67,2,1))))</f>
        <v>#NUM!</v>
      </c>
    </row>
    <row r="93" spans="1:10" ht="13.35" customHeight="1">
      <c r="A93" s="92"/>
      <c r="B93" s="93"/>
      <c r="C93" s="21"/>
      <c r="D93" s="30"/>
      <c r="E93" s="30"/>
      <c r="F93" s="30"/>
      <c r="G93" s="78" t="e">
        <f t="shared" si="28"/>
        <v>#NUM!</v>
      </c>
      <c r="H93" s="16" t="e">
        <f t="shared" si="29"/>
        <v>#NUM!</v>
      </c>
      <c r="I93" s="17" t="e">
        <f t="shared" si="30"/>
        <v>#NUM!</v>
      </c>
      <c r="J93" s="117" t="e">
        <f t="shared" si="31"/>
        <v>#NUM!</v>
      </c>
    </row>
    <row r="94" spans="1:10" ht="13.35" customHeight="1">
      <c r="A94" s="92"/>
      <c r="B94" s="93"/>
      <c r="C94" s="21"/>
      <c r="D94" s="38"/>
      <c r="E94" s="30"/>
      <c r="F94" s="30"/>
      <c r="G94" s="78" t="e">
        <f t="shared" si="28"/>
        <v>#NUM!</v>
      </c>
      <c r="H94" s="16" t="e">
        <f t="shared" si="29"/>
        <v>#NUM!</v>
      </c>
      <c r="I94" s="17" t="e">
        <f t="shared" si="30"/>
        <v>#NUM!</v>
      </c>
      <c r="J94" s="117" t="e">
        <f t="shared" si="31"/>
        <v>#NUM!</v>
      </c>
    </row>
    <row r="95" spans="1:10" ht="13.35" customHeight="1">
      <c r="A95" s="113"/>
      <c r="B95" s="93"/>
      <c r="C95" s="21"/>
      <c r="D95" s="30"/>
      <c r="E95" s="38"/>
      <c r="F95" s="67"/>
      <c r="G95" s="78" t="e">
        <f t="shared" si="28"/>
        <v>#NUM!</v>
      </c>
      <c r="H95" s="16" t="e">
        <f t="shared" si="29"/>
        <v>#NUM!</v>
      </c>
      <c r="I95" s="17" t="e">
        <f t="shared" si="30"/>
        <v>#NUM!</v>
      </c>
      <c r="J95" s="117" t="e">
        <f t="shared" si="31"/>
        <v>#NUM!</v>
      </c>
    </row>
    <row r="96" spans="1:10" ht="13.35" customHeight="1">
      <c r="A96" s="113"/>
      <c r="B96" s="93"/>
      <c r="C96" s="21"/>
      <c r="D96" s="30"/>
      <c r="E96" s="30"/>
      <c r="F96" s="68"/>
      <c r="G96" s="78" t="e">
        <f t="shared" si="28"/>
        <v>#NUM!</v>
      </c>
      <c r="H96" s="16" t="e">
        <f t="shared" si="29"/>
        <v>#NUM!</v>
      </c>
      <c r="I96" s="17" t="e">
        <f t="shared" si="30"/>
        <v>#NUM!</v>
      </c>
      <c r="J96" s="117" t="e">
        <f t="shared" si="31"/>
        <v>#NUM!</v>
      </c>
    </row>
    <row r="97" spans="1:10" ht="13.35" customHeight="1">
      <c r="A97" s="113"/>
      <c r="B97" s="93"/>
      <c r="C97" s="21"/>
      <c r="D97" s="38"/>
      <c r="E97" s="30"/>
      <c r="F97" s="30"/>
      <c r="G97" s="78" t="e">
        <f t="shared" si="28"/>
        <v>#NUM!</v>
      </c>
      <c r="H97" s="16" t="e">
        <f t="shared" si="29"/>
        <v>#NUM!</v>
      </c>
      <c r="I97" s="17" t="e">
        <f t="shared" si="30"/>
        <v>#NUM!</v>
      </c>
      <c r="J97" s="117" t="e">
        <f t="shared" si="31"/>
        <v>#NUM!</v>
      </c>
    </row>
    <row r="98" spans="1:10" ht="13.35" customHeight="1">
      <c r="A98" s="113"/>
      <c r="B98" s="93"/>
      <c r="C98" s="21"/>
      <c r="D98" s="38"/>
      <c r="E98" s="30"/>
      <c r="F98" s="30"/>
      <c r="G98" s="78" t="e">
        <f t="shared" si="28"/>
        <v>#NUM!</v>
      </c>
      <c r="H98" s="16" t="e">
        <f t="shared" si="29"/>
        <v>#NUM!</v>
      </c>
      <c r="I98" s="17" t="e">
        <f t="shared" si="30"/>
        <v>#NUM!</v>
      </c>
      <c r="J98" s="117" t="e">
        <f t="shared" si="31"/>
        <v>#NUM!</v>
      </c>
    </row>
    <row r="99" spans="1:10" ht="13.35" customHeight="1">
      <c r="A99" s="114"/>
      <c r="B99" s="115"/>
      <c r="C99" s="21"/>
      <c r="D99" s="38"/>
      <c r="E99" s="30"/>
      <c r="F99" s="30"/>
      <c r="G99" s="78" t="e">
        <f t="shared" si="20"/>
        <v>#NUM!</v>
      </c>
      <c r="H99" s="16" t="e">
        <f t="shared" si="21"/>
        <v>#NUM!</v>
      </c>
      <c r="I99" s="17" t="e">
        <f t="shared" si="22"/>
        <v>#NUM!</v>
      </c>
      <c r="J99" s="117" t="e">
        <f t="shared" si="23"/>
        <v>#NUM!</v>
      </c>
    </row>
    <row r="100" spans="1:10" ht="13.35" customHeight="1">
      <c r="A100" s="114"/>
      <c r="B100" s="115"/>
      <c r="C100" s="21"/>
      <c r="D100" s="38"/>
      <c r="E100" s="30"/>
      <c r="F100" s="30"/>
      <c r="G100" s="78" t="e">
        <f t="shared" si="20"/>
        <v>#NUM!</v>
      </c>
      <c r="H100" s="16" t="e">
        <f t="shared" si="21"/>
        <v>#NUM!</v>
      </c>
      <c r="I100" s="17" t="e">
        <f t="shared" si="22"/>
        <v>#NUM!</v>
      </c>
      <c r="J100" s="117" t="e">
        <f t="shared" si="23"/>
        <v>#NUM!</v>
      </c>
    </row>
    <row r="101" spans="1:10" ht="13.35" customHeight="1">
      <c r="A101" s="113"/>
      <c r="B101" s="93"/>
      <c r="C101" s="21"/>
      <c r="D101" s="38"/>
      <c r="E101" s="38"/>
      <c r="F101" s="67"/>
      <c r="G101" s="78" t="e">
        <f t="shared" si="20"/>
        <v>#NUM!</v>
      </c>
      <c r="H101" s="16" t="e">
        <f t="shared" si="21"/>
        <v>#NUM!</v>
      </c>
      <c r="I101" s="17" t="e">
        <f t="shared" si="22"/>
        <v>#NUM!</v>
      </c>
      <c r="J101" s="117" t="e">
        <f t="shared" si="23"/>
        <v>#NUM!</v>
      </c>
    </row>
    <row r="102" spans="1:10" ht="13.35" customHeight="1">
      <c r="A102" s="113"/>
      <c r="B102" s="93"/>
      <c r="C102" s="21"/>
      <c r="D102" s="38"/>
      <c r="E102" s="38"/>
      <c r="F102" s="67"/>
      <c r="G102" s="78" t="e">
        <f t="shared" si="20"/>
        <v>#NUM!</v>
      </c>
      <c r="H102" s="16" t="e">
        <f t="shared" si="21"/>
        <v>#NUM!</v>
      </c>
      <c r="I102" s="17" t="e">
        <f t="shared" si="22"/>
        <v>#NUM!</v>
      </c>
      <c r="J102" s="117" t="e">
        <f t="shared" si="23"/>
        <v>#NUM!</v>
      </c>
    </row>
    <row r="103" spans="1:10" ht="13.35" customHeight="1">
      <c r="A103" s="113"/>
      <c r="B103" s="93"/>
      <c r="C103" s="21"/>
      <c r="D103" s="38"/>
      <c r="E103" s="38"/>
      <c r="F103" s="67"/>
      <c r="G103" s="78" t="e">
        <f t="shared" si="20"/>
        <v>#NUM!</v>
      </c>
      <c r="H103" s="16" t="e">
        <f t="shared" si="21"/>
        <v>#NUM!</v>
      </c>
      <c r="I103" s="17" t="e">
        <f t="shared" si="22"/>
        <v>#NUM!</v>
      </c>
      <c r="J103" s="117" t="e">
        <f t="shared" si="23"/>
        <v>#NUM!</v>
      </c>
    </row>
    <row r="104" spans="1:10" ht="13.35" customHeight="1">
      <c r="A104" s="113"/>
      <c r="B104" s="93"/>
      <c r="C104" s="21"/>
      <c r="D104" s="38"/>
      <c r="E104" s="38"/>
      <c r="F104" s="67"/>
      <c r="G104" s="78" t="e">
        <f t="shared" ref="G104:G110" si="32">IF(F104="Y",((1/(1+EXP(2.6968+(1.1686*LN(D104-0.9)))))),((1/(1+EXP(2.8891+(1.1686*(LN(D104-0.9))))))))</f>
        <v>#NUM!</v>
      </c>
      <c r="H104" s="16" t="e">
        <f t="shared" ref="H104:H110" si="33">ROUND(G104,3)</f>
        <v>#NUM!</v>
      </c>
      <c r="I104" s="17" t="e">
        <f t="shared" ref="I104:I110" si="34">ROUND(H104/0.15,2)</f>
        <v>#NUM!</v>
      </c>
      <c r="J104" s="117" t="e">
        <f t="shared" ref="J104:J110" si="35">IF(I104&lt;0.673,5,IF(I104&lt;1.33,4,IF(I104&lt;2,3,IF(I104&lt;2.67,2,1))))</f>
        <v>#NUM!</v>
      </c>
    </row>
    <row r="105" spans="1:10" ht="13.35" customHeight="1">
      <c r="A105" s="72"/>
      <c r="B105" s="20"/>
      <c r="C105" s="21"/>
      <c r="D105" s="30"/>
      <c r="E105" s="38"/>
      <c r="F105" s="38"/>
      <c r="G105" s="16" t="e">
        <f t="shared" si="32"/>
        <v>#NUM!</v>
      </c>
      <c r="H105" s="16" t="e">
        <f t="shared" si="33"/>
        <v>#NUM!</v>
      </c>
      <c r="I105" s="17" t="e">
        <f t="shared" si="34"/>
        <v>#NUM!</v>
      </c>
      <c r="J105" s="117" t="e">
        <f t="shared" si="35"/>
        <v>#NUM!</v>
      </c>
    </row>
    <row r="106" spans="1:10" ht="13.35" customHeight="1">
      <c r="A106" s="72"/>
      <c r="B106" s="20"/>
      <c r="C106" s="21"/>
      <c r="D106" s="30"/>
      <c r="E106" s="30"/>
      <c r="F106" s="68"/>
      <c r="G106" s="78" t="e">
        <f t="shared" si="32"/>
        <v>#NUM!</v>
      </c>
      <c r="H106" s="16" t="e">
        <f t="shared" si="33"/>
        <v>#NUM!</v>
      </c>
      <c r="I106" s="17" t="e">
        <f t="shared" si="34"/>
        <v>#NUM!</v>
      </c>
      <c r="J106" s="117" t="e">
        <f t="shared" si="35"/>
        <v>#NUM!</v>
      </c>
    </row>
    <row r="107" spans="1:10" ht="13.35" customHeight="1">
      <c r="A107" s="70"/>
      <c r="B107" s="38"/>
      <c r="C107" s="21"/>
      <c r="D107" s="30"/>
      <c r="E107" s="30"/>
      <c r="F107" s="68"/>
      <c r="G107" s="78" t="e">
        <f t="shared" si="32"/>
        <v>#NUM!</v>
      </c>
      <c r="H107" s="16" t="e">
        <f t="shared" si="33"/>
        <v>#NUM!</v>
      </c>
      <c r="I107" s="17" t="e">
        <f t="shared" si="34"/>
        <v>#NUM!</v>
      </c>
      <c r="J107" s="117" t="e">
        <f t="shared" si="35"/>
        <v>#NUM!</v>
      </c>
    </row>
    <row r="108" spans="1:10" ht="13.35" customHeight="1">
      <c r="A108" s="71"/>
      <c r="B108" s="15"/>
      <c r="C108" s="21"/>
      <c r="D108" s="30"/>
      <c r="E108" s="30"/>
      <c r="F108" s="30"/>
      <c r="G108" s="78" t="e">
        <f t="shared" si="32"/>
        <v>#NUM!</v>
      </c>
      <c r="H108" s="16" t="e">
        <f t="shared" si="33"/>
        <v>#NUM!</v>
      </c>
      <c r="I108" s="17" t="e">
        <f t="shared" si="34"/>
        <v>#NUM!</v>
      </c>
      <c r="J108" s="117" t="e">
        <f t="shared" si="35"/>
        <v>#NUM!</v>
      </c>
    </row>
    <row r="109" spans="1:10" ht="13.35" customHeight="1">
      <c r="A109" s="72"/>
      <c r="B109" s="20"/>
      <c r="C109" s="21"/>
      <c r="D109" s="38"/>
      <c r="E109" s="30"/>
      <c r="F109" s="68"/>
      <c r="G109" s="78" t="e">
        <f t="shared" si="32"/>
        <v>#NUM!</v>
      </c>
      <c r="H109" s="16" t="e">
        <f t="shared" si="33"/>
        <v>#NUM!</v>
      </c>
      <c r="I109" s="17" t="e">
        <f t="shared" si="34"/>
        <v>#NUM!</v>
      </c>
      <c r="J109" s="117" t="e">
        <f t="shared" si="35"/>
        <v>#NUM!</v>
      </c>
    </row>
    <row r="110" spans="1:10" ht="13.35" customHeight="1">
      <c r="A110" s="92"/>
      <c r="B110" s="15"/>
      <c r="C110" s="21"/>
      <c r="D110" s="30"/>
      <c r="E110" s="38"/>
      <c r="F110" s="67"/>
      <c r="G110" s="78" t="e">
        <f t="shared" si="32"/>
        <v>#NUM!</v>
      </c>
      <c r="H110" s="16" t="e">
        <f t="shared" si="33"/>
        <v>#NUM!</v>
      </c>
      <c r="I110" s="17" t="e">
        <f t="shared" si="34"/>
        <v>#NUM!</v>
      </c>
      <c r="J110" s="117" t="e">
        <f t="shared" si="35"/>
        <v>#NUM!</v>
      </c>
    </row>
    <row r="111" spans="1:10" ht="13.35" customHeight="1">
      <c r="A111" s="92"/>
      <c r="B111" s="15"/>
      <c r="C111" s="21"/>
      <c r="D111" s="38"/>
      <c r="E111" s="38"/>
      <c r="F111" s="67"/>
      <c r="G111" s="78" t="e">
        <f t="shared" si="20"/>
        <v>#NUM!</v>
      </c>
      <c r="H111" s="16" t="e">
        <f t="shared" si="21"/>
        <v>#NUM!</v>
      </c>
      <c r="I111" s="17" t="e">
        <f t="shared" si="22"/>
        <v>#NUM!</v>
      </c>
      <c r="J111" s="117" t="e">
        <f t="shared" si="23"/>
        <v>#NUM!</v>
      </c>
    </row>
    <row r="112" spans="1:10" ht="13.35" customHeight="1">
      <c r="A112" s="94"/>
      <c r="B112" s="30"/>
      <c r="C112" s="21"/>
      <c r="D112" s="38"/>
      <c r="E112" s="38"/>
      <c r="F112" s="67"/>
      <c r="G112" s="78" t="e">
        <f t="shared" si="20"/>
        <v>#NUM!</v>
      </c>
      <c r="H112" s="16" t="e">
        <f t="shared" si="21"/>
        <v>#NUM!</v>
      </c>
      <c r="I112" s="17" t="e">
        <f t="shared" si="22"/>
        <v>#NUM!</v>
      </c>
      <c r="J112" s="117" t="e">
        <f t="shared" si="23"/>
        <v>#NUM!</v>
      </c>
    </row>
    <row r="113" spans="1:10" ht="13.35" customHeight="1">
      <c r="A113" s="71"/>
      <c r="B113" s="14"/>
      <c r="C113" s="21"/>
      <c r="D113" s="30"/>
      <c r="E113" s="30"/>
      <c r="F113" s="68"/>
      <c r="G113" s="78" t="e">
        <f t="shared" si="20"/>
        <v>#NUM!</v>
      </c>
      <c r="H113" s="16" t="e">
        <f t="shared" si="21"/>
        <v>#NUM!</v>
      </c>
      <c r="I113" s="17" t="e">
        <f t="shared" si="22"/>
        <v>#NUM!</v>
      </c>
      <c r="J113" s="117" t="e">
        <f t="shared" si="23"/>
        <v>#NUM!</v>
      </c>
    </row>
    <row r="114" spans="1:10" ht="13.35" customHeight="1">
      <c r="A114" s="71"/>
      <c r="B114" s="14"/>
      <c r="C114" s="21"/>
      <c r="D114" s="30"/>
      <c r="E114" s="30"/>
      <c r="F114" s="68"/>
      <c r="G114" s="78" t="e">
        <f t="shared" si="20"/>
        <v>#NUM!</v>
      </c>
      <c r="H114" s="16" t="e">
        <f t="shared" si="21"/>
        <v>#NUM!</v>
      </c>
      <c r="I114" s="17" t="e">
        <f t="shared" si="22"/>
        <v>#NUM!</v>
      </c>
      <c r="J114" s="117" t="e">
        <f t="shared" si="23"/>
        <v>#NUM!</v>
      </c>
    </row>
    <row r="115" spans="1:10" ht="13.35" customHeight="1">
      <c r="A115" s="71"/>
      <c r="B115" s="14"/>
      <c r="C115" s="21"/>
      <c r="D115" s="30"/>
      <c r="E115" s="30"/>
      <c r="F115" s="68"/>
      <c r="G115" s="78" t="e">
        <f t="shared" si="20"/>
        <v>#NUM!</v>
      </c>
      <c r="H115" s="16" t="e">
        <f t="shared" si="21"/>
        <v>#NUM!</v>
      </c>
      <c r="I115" s="17" t="e">
        <f t="shared" si="22"/>
        <v>#NUM!</v>
      </c>
      <c r="J115" s="117" t="e">
        <f t="shared" si="23"/>
        <v>#NUM!</v>
      </c>
    </row>
    <row r="116" spans="1:10" ht="13.35" customHeight="1">
      <c r="A116" s="69"/>
      <c r="B116" s="30"/>
      <c r="C116" s="21"/>
      <c r="D116" s="30"/>
      <c r="E116" s="30"/>
      <c r="F116" s="68"/>
      <c r="G116" s="78" t="e">
        <f t="shared" si="20"/>
        <v>#NUM!</v>
      </c>
      <c r="H116" s="16" t="e">
        <f t="shared" si="21"/>
        <v>#NUM!</v>
      </c>
      <c r="I116" s="17" t="e">
        <f t="shared" si="22"/>
        <v>#NUM!</v>
      </c>
      <c r="J116" s="117" t="e">
        <f t="shared" si="23"/>
        <v>#NUM!</v>
      </c>
    </row>
    <row r="117" spans="1:10" ht="13.35" customHeight="1">
      <c r="A117" s="72"/>
      <c r="B117" s="20"/>
      <c r="C117" s="21"/>
      <c r="D117" s="30"/>
      <c r="E117" s="30"/>
      <c r="F117" s="68"/>
      <c r="G117" s="78" t="e">
        <f t="shared" si="20"/>
        <v>#NUM!</v>
      </c>
      <c r="H117" s="16" t="e">
        <f t="shared" si="21"/>
        <v>#NUM!</v>
      </c>
      <c r="I117" s="17" t="e">
        <f t="shared" si="22"/>
        <v>#NUM!</v>
      </c>
      <c r="J117" s="117" t="e">
        <f t="shared" si="23"/>
        <v>#NUM!</v>
      </c>
    </row>
    <row r="118" spans="1:10" ht="13.35" customHeight="1">
      <c r="A118" s="72"/>
      <c r="B118" s="20"/>
      <c r="C118" s="21"/>
      <c r="D118" s="30"/>
      <c r="E118" s="30"/>
      <c r="F118" s="68"/>
      <c r="G118" s="78" t="e">
        <f t="shared" ref="G118:G120" si="36">IF(F118="Y",((1/(1+EXP(2.6968+(1.1686*LN(D118-0.9)))))),((1/(1+EXP(2.8891+(1.1686*(LN(D118-0.9))))))))</f>
        <v>#NUM!</v>
      </c>
      <c r="H118" s="16" t="e">
        <f t="shared" ref="H118:H120" si="37">ROUND(G118,3)</f>
        <v>#NUM!</v>
      </c>
      <c r="I118" s="17" t="e">
        <f t="shared" ref="I118:I120" si="38">ROUND(H118/0.15,2)</f>
        <v>#NUM!</v>
      </c>
      <c r="J118" s="117" t="e">
        <f t="shared" ref="J118:J120" si="39">IF(I118&lt;0.673,5,IF(I118&lt;1.33,4,IF(I118&lt;2,3,IF(I118&lt;2.67,2,1))))</f>
        <v>#NUM!</v>
      </c>
    </row>
    <row r="119" spans="1:10" ht="13.35" customHeight="1">
      <c r="A119" s="70"/>
      <c r="B119" s="38"/>
      <c r="C119" s="21"/>
      <c r="D119" s="30"/>
      <c r="E119" s="30"/>
      <c r="F119" s="68"/>
      <c r="G119" s="78" t="e">
        <f t="shared" si="36"/>
        <v>#NUM!</v>
      </c>
      <c r="H119" s="16" t="e">
        <f t="shared" si="37"/>
        <v>#NUM!</v>
      </c>
      <c r="I119" s="17" t="e">
        <f t="shared" si="38"/>
        <v>#NUM!</v>
      </c>
      <c r="J119" s="117" t="e">
        <f t="shared" si="39"/>
        <v>#NUM!</v>
      </c>
    </row>
    <row r="120" spans="1:10" ht="13.35" customHeight="1">
      <c r="A120" s="70"/>
      <c r="B120" s="38"/>
      <c r="C120" s="21"/>
      <c r="D120" s="30"/>
      <c r="E120" s="30"/>
      <c r="F120" s="68"/>
      <c r="G120" s="78" t="e">
        <f t="shared" si="36"/>
        <v>#NUM!</v>
      </c>
      <c r="H120" s="16" t="e">
        <f t="shared" si="37"/>
        <v>#NUM!</v>
      </c>
      <c r="I120" s="17" t="e">
        <f t="shared" si="38"/>
        <v>#NUM!</v>
      </c>
      <c r="J120" s="117" t="e">
        <f t="shared" si="39"/>
        <v>#NUM!</v>
      </c>
    </row>
    <row r="121" spans="1:10" ht="13.35" customHeight="1">
      <c r="A121" s="72"/>
      <c r="B121" s="20"/>
      <c r="C121" s="21"/>
      <c r="D121" s="30"/>
      <c r="E121" s="30"/>
      <c r="F121" s="68"/>
      <c r="G121" s="78" t="e">
        <f t="shared" si="20"/>
        <v>#NUM!</v>
      </c>
      <c r="H121" s="16" t="e">
        <f t="shared" si="21"/>
        <v>#NUM!</v>
      </c>
      <c r="I121" s="17" t="e">
        <f t="shared" si="22"/>
        <v>#NUM!</v>
      </c>
      <c r="J121" s="117" t="e">
        <f t="shared" si="23"/>
        <v>#NUM!</v>
      </c>
    </row>
    <row r="122" spans="1:10" ht="13.35" customHeight="1">
      <c r="A122" s="72"/>
      <c r="B122" s="20"/>
      <c r="C122" s="21"/>
      <c r="D122" s="30"/>
      <c r="E122" s="30"/>
      <c r="F122" s="68"/>
      <c r="G122" s="78" t="e">
        <f t="shared" si="20"/>
        <v>#NUM!</v>
      </c>
      <c r="H122" s="16" t="e">
        <f t="shared" si="21"/>
        <v>#NUM!</v>
      </c>
      <c r="I122" s="17" t="e">
        <f t="shared" si="22"/>
        <v>#NUM!</v>
      </c>
      <c r="J122" s="117" t="e">
        <f t="shared" si="23"/>
        <v>#NUM!</v>
      </c>
    </row>
    <row r="123" spans="1:10" ht="13.35" customHeight="1">
      <c r="A123" s="70"/>
      <c r="B123" s="38"/>
      <c r="C123" s="21"/>
      <c r="D123" s="30"/>
      <c r="E123" s="30"/>
      <c r="F123" s="68"/>
      <c r="G123" s="78" t="e">
        <f t="shared" si="20"/>
        <v>#NUM!</v>
      </c>
      <c r="H123" s="16" t="e">
        <f t="shared" si="21"/>
        <v>#NUM!</v>
      </c>
      <c r="I123" s="17" t="e">
        <f t="shared" si="22"/>
        <v>#NUM!</v>
      </c>
      <c r="J123" s="117" t="e">
        <f t="shared" si="23"/>
        <v>#NUM!</v>
      </c>
    </row>
    <row r="124" spans="1:10" ht="13.35" customHeight="1">
      <c r="A124" s="70"/>
      <c r="B124" s="38"/>
      <c r="C124" s="21"/>
      <c r="D124" s="30"/>
      <c r="E124" s="30"/>
      <c r="F124" s="68"/>
      <c r="G124" s="78" t="e">
        <f t="shared" si="20"/>
        <v>#NUM!</v>
      </c>
      <c r="H124" s="16" t="e">
        <f t="shared" si="21"/>
        <v>#NUM!</v>
      </c>
      <c r="I124" s="17" t="e">
        <f t="shared" si="22"/>
        <v>#NUM!</v>
      </c>
      <c r="J124" s="117" t="e">
        <f t="shared" si="23"/>
        <v>#NUM!</v>
      </c>
    </row>
    <row r="125" spans="1:10" ht="13.35" customHeight="1">
      <c r="A125" s="70"/>
      <c r="B125" s="38"/>
      <c r="C125" s="21"/>
      <c r="D125" s="30"/>
      <c r="E125" s="30"/>
      <c r="F125" s="68"/>
      <c r="G125" s="78" t="e">
        <f t="shared" si="20"/>
        <v>#NUM!</v>
      </c>
      <c r="H125" s="16" t="e">
        <f t="shared" si="21"/>
        <v>#NUM!</v>
      </c>
      <c r="I125" s="17" t="e">
        <f t="shared" si="22"/>
        <v>#NUM!</v>
      </c>
      <c r="J125" s="117" t="e">
        <f t="shared" si="23"/>
        <v>#NUM!</v>
      </c>
    </row>
    <row r="126" spans="1:10" ht="13.35" customHeight="1">
      <c r="A126" s="70"/>
      <c r="B126" s="38"/>
      <c r="C126" s="21"/>
      <c r="D126" s="30"/>
      <c r="E126" s="30"/>
      <c r="F126" s="68"/>
      <c r="G126" s="78" t="e">
        <f t="shared" si="20"/>
        <v>#NUM!</v>
      </c>
      <c r="H126" s="16" t="e">
        <f t="shared" si="21"/>
        <v>#NUM!</v>
      </c>
      <c r="I126" s="17" t="e">
        <f t="shared" si="22"/>
        <v>#NUM!</v>
      </c>
      <c r="J126" s="117" t="e">
        <f t="shared" si="23"/>
        <v>#NUM!</v>
      </c>
    </row>
    <row r="127" spans="1:10" ht="13.35" customHeight="1">
      <c r="A127" s="70"/>
      <c r="B127" s="38"/>
      <c r="C127" s="21"/>
      <c r="D127" s="30"/>
      <c r="E127" s="30"/>
      <c r="F127" s="68"/>
      <c r="G127" s="78" t="e">
        <f t="shared" si="20"/>
        <v>#NUM!</v>
      </c>
      <c r="H127" s="16" t="e">
        <f t="shared" si="21"/>
        <v>#NUM!</v>
      </c>
      <c r="I127" s="17" t="e">
        <f t="shared" si="22"/>
        <v>#NUM!</v>
      </c>
      <c r="J127" s="117" t="e">
        <f t="shared" si="23"/>
        <v>#NUM!</v>
      </c>
    </row>
    <row r="128" spans="1:10" ht="13.35" customHeight="1">
      <c r="A128" s="70"/>
      <c r="B128" s="38"/>
      <c r="C128" s="21"/>
      <c r="D128" s="30"/>
      <c r="E128" s="30"/>
      <c r="F128" s="68"/>
      <c r="G128" s="78" t="e">
        <f t="shared" si="20"/>
        <v>#NUM!</v>
      </c>
      <c r="H128" s="16" t="e">
        <f t="shared" si="21"/>
        <v>#NUM!</v>
      </c>
      <c r="I128" s="17" t="e">
        <f t="shared" si="22"/>
        <v>#NUM!</v>
      </c>
      <c r="J128" s="117" t="e">
        <f t="shared" si="23"/>
        <v>#NUM!</v>
      </c>
    </row>
    <row r="129" spans="1:10" ht="13.35" customHeight="1">
      <c r="A129" s="71"/>
      <c r="B129" s="15"/>
      <c r="C129" s="21"/>
      <c r="D129" s="30"/>
      <c r="E129" s="30"/>
      <c r="F129" s="68"/>
      <c r="G129" s="78" t="e">
        <f t="shared" si="20"/>
        <v>#NUM!</v>
      </c>
      <c r="H129" s="16" t="e">
        <f t="shared" si="21"/>
        <v>#NUM!</v>
      </c>
      <c r="I129" s="17" t="e">
        <f t="shared" si="22"/>
        <v>#NUM!</v>
      </c>
      <c r="J129" s="117" t="e">
        <f t="shared" si="23"/>
        <v>#NUM!</v>
      </c>
    </row>
    <row r="130" spans="1:10" ht="13.35" customHeight="1">
      <c r="A130" s="71"/>
      <c r="B130" s="15"/>
      <c r="C130" s="21"/>
      <c r="D130" s="30"/>
      <c r="E130" s="30"/>
      <c r="F130" s="68"/>
      <c r="G130" s="78" t="e">
        <f t="shared" si="20"/>
        <v>#NUM!</v>
      </c>
      <c r="H130" s="16" t="e">
        <f t="shared" si="21"/>
        <v>#NUM!</v>
      </c>
      <c r="I130" s="17" t="e">
        <f t="shared" si="22"/>
        <v>#NUM!</v>
      </c>
      <c r="J130" s="117" t="e">
        <f t="shared" si="23"/>
        <v>#NUM!</v>
      </c>
    </row>
    <row r="131" spans="1:10" ht="13.35" customHeight="1">
      <c r="A131" s="69"/>
      <c r="B131" s="30"/>
      <c r="C131" s="21"/>
      <c r="D131" s="30"/>
      <c r="E131" s="30"/>
      <c r="F131" s="68"/>
      <c r="G131" s="78" t="e">
        <f t="shared" si="20"/>
        <v>#NUM!</v>
      </c>
      <c r="H131" s="16" t="e">
        <f t="shared" si="21"/>
        <v>#NUM!</v>
      </c>
      <c r="I131" s="17" t="e">
        <f t="shared" si="22"/>
        <v>#NUM!</v>
      </c>
      <c r="J131" s="117" t="e">
        <f t="shared" si="23"/>
        <v>#NUM!</v>
      </c>
    </row>
    <row r="132" spans="1:10" ht="13.35" customHeight="1">
      <c r="A132" s="69"/>
      <c r="B132" s="30"/>
      <c r="C132" s="21"/>
      <c r="D132" s="30"/>
      <c r="E132" s="30"/>
      <c r="F132" s="68"/>
      <c r="G132" s="78" t="e">
        <f t="shared" si="20"/>
        <v>#NUM!</v>
      </c>
      <c r="H132" s="16" t="e">
        <f t="shared" si="21"/>
        <v>#NUM!</v>
      </c>
      <c r="I132" s="17" t="e">
        <f t="shared" si="22"/>
        <v>#NUM!</v>
      </c>
      <c r="J132" s="117" t="e">
        <f t="shared" si="23"/>
        <v>#NUM!</v>
      </c>
    </row>
    <row r="133" spans="1:10" ht="13.35" customHeight="1">
      <c r="A133" s="69"/>
      <c r="B133" s="30"/>
      <c r="C133" s="21"/>
      <c r="D133" s="30"/>
      <c r="E133" s="30"/>
      <c r="F133" s="68"/>
      <c r="G133" s="78" t="e">
        <f t="shared" si="20"/>
        <v>#NUM!</v>
      </c>
      <c r="H133" s="16" t="e">
        <f t="shared" si="21"/>
        <v>#NUM!</v>
      </c>
      <c r="I133" s="17" t="e">
        <f t="shared" si="22"/>
        <v>#NUM!</v>
      </c>
      <c r="J133" s="117" t="e">
        <f t="shared" si="23"/>
        <v>#NUM!</v>
      </c>
    </row>
    <row r="134" spans="1:10" ht="13.35" customHeight="1">
      <c r="A134" s="69"/>
      <c r="B134" s="30"/>
      <c r="C134" s="21"/>
      <c r="D134" s="30"/>
      <c r="E134" s="30"/>
      <c r="F134" s="68"/>
      <c r="G134" s="78" t="e">
        <f t="shared" si="20"/>
        <v>#NUM!</v>
      </c>
      <c r="H134" s="16" t="e">
        <f t="shared" si="21"/>
        <v>#NUM!</v>
      </c>
      <c r="I134" s="17" t="e">
        <f t="shared" si="22"/>
        <v>#NUM!</v>
      </c>
      <c r="J134" s="117" t="e">
        <f t="shared" si="23"/>
        <v>#NUM!</v>
      </c>
    </row>
    <row r="135" spans="1:10" ht="13.35" customHeight="1">
      <c r="A135" s="69"/>
      <c r="B135" s="30"/>
      <c r="C135" s="21"/>
      <c r="D135" s="30"/>
      <c r="E135" s="30"/>
      <c r="F135" s="68"/>
      <c r="G135" s="78" t="e">
        <f t="shared" si="20"/>
        <v>#NUM!</v>
      </c>
      <c r="H135" s="16" t="e">
        <f t="shared" si="21"/>
        <v>#NUM!</v>
      </c>
      <c r="I135" s="17" t="e">
        <f t="shared" si="22"/>
        <v>#NUM!</v>
      </c>
      <c r="J135" s="117" t="e">
        <f t="shared" si="23"/>
        <v>#NUM!</v>
      </c>
    </row>
    <row r="136" spans="1:10" ht="13.35" customHeight="1">
      <c r="A136" s="69"/>
      <c r="B136" s="30"/>
      <c r="C136" s="21"/>
      <c r="D136" s="30"/>
      <c r="E136" s="30"/>
      <c r="F136" s="68"/>
      <c r="G136" s="78" t="e">
        <f t="shared" si="20"/>
        <v>#NUM!</v>
      </c>
      <c r="H136" s="16" t="e">
        <f t="shared" si="21"/>
        <v>#NUM!</v>
      </c>
      <c r="I136" s="17" t="e">
        <f t="shared" si="22"/>
        <v>#NUM!</v>
      </c>
      <c r="J136" s="117" t="e">
        <f t="shared" si="23"/>
        <v>#NUM!</v>
      </c>
    </row>
    <row r="137" spans="1:10" ht="13.35" customHeight="1">
      <c r="A137" s="71"/>
      <c r="B137" s="15"/>
      <c r="C137" s="21"/>
      <c r="D137" s="30"/>
      <c r="E137" s="30"/>
      <c r="F137" s="68"/>
      <c r="G137" s="78" t="e">
        <f t="shared" si="20"/>
        <v>#NUM!</v>
      </c>
      <c r="H137" s="16" t="e">
        <f t="shared" si="21"/>
        <v>#NUM!</v>
      </c>
      <c r="I137" s="17" t="e">
        <f t="shared" si="22"/>
        <v>#NUM!</v>
      </c>
      <c r="J137" s="117" t="e">
        <f t="shared" si="23"/>
        <v>#NUM!</v>
      </c>
    </row>
    <row r="138" spans="1:10" ht="13.35" customHeight="1">
      <c r="A138" s="71"/>
      <c r="B138" s="15"/>
      <c r="C138" s="21"/>
      <c r="D138" s="30"/>
      <c r="E138" s="30"/>
      <c r="F138" s="68"/>
      <c r="G138" s="78" t="e">
        <f t="shared" ref="G138:G178" si="40">IF(F138="Y",((1/(1+EXP(2.6968+(1.1686*LN(D138-0.9)))))),((1/(1+EXP(2.8891+(1.1686*(LN(D138-0.9))))))))</f>
        <v>#NUM!</v>
      </c>
      <c r="H138" s="16" t="e">
        <f t="shared" ref="H138:H178" si="41">ROUND(G138,3)</f>
        <v>#NUM!</v>
      </c>
      <c r="I138" s="17" t="e">
        <f t="shared" ref="I138:I178" si="42">ROUND(H138/0.15,2)</f>
        <v>#NUM!</v>
      </c>
      <c r="J138" s="117" t="e">
        <f t="shared" ref="J138:J178" si="43">IF(I138&lt;0.673,5,IF(I138&lt;1.33,4,IF(I138&lt;2,3,IF(I138&lt;2.67,2,1))))</f>
        <v>#NUM!</v>
      </c>
    </row>
    <row r="139" spans="1:10" ht="13.35" customHeight="1">
      <c r="A139" s="69"/>
      <c r="B139" s="30"/>
      <c r="C139" s="21"/>
      <c r="D139" s="30"/>
      <c r="E139" s="30"/>
      <c r="F139" s="68"/>
      <c r="G139" s="78" t="e">
        <f t="shared" si="40"/>
        <v>#NUM!</v>
      </c>
      <c r="H139" s="16" t="e">
        <f t="shared" si="41"/>
        <v>#NUM!</v>
      </c>
      <c r="I139" s="17" t="e">
        <f t="shared" si="42"/>
        <v>#NUM!</v>
      </c>
      <c r="J139" s="117" t="e">
        <f t="shared" si="43"/>
        <v>#NUM!</v>
      </c>
    </row>
    <row r="140" spans="1:10" ht="13.35" customHeight="1">
      <c r="A140" s="69"/>
      <c r="B140" s="30"/>
      <c r="C140" s="21"/>
      <c r="D140" s="30"/>
      <c r="E140" s="30"/>
      <c r="F140" s="68"/>
      <c r="G140" s="78" t="e">
        <f t="shared" si="40"/>
        <v>#NUM!</v>
      </c>
      <c r="H140" s="16" t="e">
        <f t="shared" si="41"/>
        <v>#NUM!</v>
      </c>
      <c r="I140" s="17" t="e">
        <f t="shared" si="42"/>
        <v>#NUM!</v>
      </c>
      <c r="J140" s="117" t="e">
        <f t="shared" si="43"/>
        <v>#NUM!</v>
      </c>
    </row>
    <row r="141" spans="1:10" ht="13.35" customHeight="1">
      <c r="A141" s="69"/>
      <c r="B141" s="30"/>
      <c r="C141" s="21"/>
      <c r="D141" s="30"/>
      <c r="E141" s="30"/>
      <c r="F141" s="68"/>
      <c r="G141" s="78" t="e">
        <f t="shared" si="40"/>
        <v>#NUM!</v>
      </c>
      <c r="H141" s="16" t="e">
        <f t="shared" si="41"/>
        <v>#NUM!</v>
      </c>
      <c r="I141" s="17" t="e">
        <f t="shared" si="42"/>
        <v>#NUM!</v>
      </c>
      <c r="J141" s="117" t="e">
        <f t="shared" si="43"/>
        <v>#NUM!</v>
      </c>
    </row>
    <row r="142" spans="1:10" ht="13.35" customHeight="1">
      <c r="A142" s="69"/>
      <c r="B142" s="30"/>
      <c r="C142" s="21"/>
      <c r="D142" s="30"/>
      <c r="E142" s="30"/>
      <c r="F142" s="68"/>
      <c r="G142" s="78" t="e">
        <f t="shared" si="40"/>
        <v>#NUM!</v>
      </c>
      <c r="H142" s="16" t="e">
        <f t="shared" si="41"/>
        <v>#NUM!</v>
      </c>
      <c r="I142" s="17" t="e">
        <f t="shared" si="42"/>
        <v>#NUM!</v>
      </c>
      <c r="J142" s="117" t="e">
        <f t="shared" si="43"/>
        <v>#NUM!</v>
      </c>
    </row>
    <row r="143" spans="1:10" ht="13.35" customHeight="1">
      <c r="A143" s="69"/>
      <c r="B143" s="30"/>
      <c r="C143" s="21"/>
      <c r="D143" s="30"/>
      <c r="E143" s="30"/>
      <c r="F143" s="68"/>
      <c r="G143" s="78" t="e">
        <f t="shared" si="40"/>
        <v>#NUM!</v>
      </c>
      <c r="H143" s="16" t="e">
        <f t="shared" si="41"/>
        <v>#NUM!</v>
      </c>
      <c r="I143" s="17" t="e">
        <f t="shared" si="42"/>
        <v>#NUM!</v>
      </c>
      <c r="J143" s="117" t="e">
        <f t="shared" si="43"/>
        <v>#NUM!</v>
      </c>
    </row>
    <row r="144" spans="1:10" ht="13.35" customHeight="1">
      <c r="A144" s="69"/>
      <c r="B144" s="30"/>
      <c r="C144" s="21"/>
      <c r="D144" s="30"/>
      <c r="E144" s="30"/>
      <c r="F144" s="68"/>
      <c r="G144" s="78" t="e">
        <f t="shared" si="40"/>
        <v>#NUM!</v>
      </c>
      <c r="H144" s="16" t="e">
        <f t="shared" si="41"/>
        <v>#NUM!</v>
      </c>
      <c r="I144" s="17" t="e">
        <f t="shared" si="42"/>
        <v>#NUM!</v>
      </c>
      <c r="J144" s="117" t="e">
        <f t="shared" si="43"/>
        <v>#NUM!</v>
      </c>
    </row>
    <row r="145" spans="1:10" ht="13.35" customHeight="1">
      <c r="A145" s="71"/>
      <c r="B145" s="15"/>
      <c r="C145" s="21"/>
      <c r="D145" s="30"/>
      <c r="E145" s="30"/>
      <c r="F145" s="68"/>
      <c r="G145" s="78" t="e">
        <f t="shared" si="40"/>
        <v>#NUM!</v>
      </c>
      <c r="H145" s="16" t="e">
        <f t="shared" si="41"/>
        <v>#NUM!</v>
      </c>
      <c r="I145" s="17" t="e">
        <f t="shared" si="42"/>
        <v>#NUM!</v>
      </c>
      <c r="J145" s="117" t="e">
        <f t="shared" si="43"/>
        <v>#NUM!</v>
      </c>
    </row>
    <row r="146" spans="1:10" ht="13.35" customHeight="1">
      <c r="A146" s="71"/>
      <c r="B146" s="15"/>
      <c r="C146" s="21"/>
      <c r="D146" s="30"/>
      <c r="E146" s="30"/>
      <c r="F146" s="68"/>
      <c r="G146" s="78" t="e">
        <f t="shared" si="40"/>
        <v>#NUM!</v>
      </c>
      <c r="H146" s="16" t="e">
        <f t="shared" si="41"/>
        <v>#NUM!</v>
      </c>
      <c r="I146" s="17" t="e">
        <f t="shared" si="42"/>
        <v>#NUM!</v>
      </c>
      <c r="J146" s="117" t="e">
        <f t="shared" si="43"/>
        <v>#NUM!</v>
      </c>
    </row>
    <row r="147" spans="1:10" ht="13.35" customHeight="1">
      <c r="A147" s="71"/>
      <c r="B147" s="15"/>
      <c r="C147" s="21"/>
      <c r="D147" s="38"/>
      <c r="E147" s="30"/>
      <c r="F147" s="68"/>
      <c r="G147" s="78" t="e">
        <f t="shared" si="40"/>
        <v>#NUM!</v>
      </c>
      <c r="H147" s="16" t="e">
        <f t="shared" si="41"/>
        <v>#NUM!</v>
      </c>
      <c r="I147" s="17" t="e">
        <f t="shared" si="42"/>
        <v>#NUM!</v>
      </c>
      <c r="J147" s="117" t="e">
        <f t="shared" si="43"/>
        <v>#NUM!</v>
      </c>
    </row>
    <row r="148" spans="1:10" ht="13.35" customHeight="1">
      <c r="A148" s="71"/>
      <c r="B148" s="15"/>
      <c r="C148" s="21"/>
      <c r="D148" s="38"/>
      <c r="E148" s="30"/>
      <c r="F148" s="68"/>
      <c r="G148" s="78" t="e">
        <f t="shared" si="40"/>
        <v>#NUM!</v>
      </c>
      <c r="H148" s="16" t="e">
        <f t="shared" si="41"/>
        <v>#NUM!</v>
      </c>
      <c r="I148" s="17" t="e">
        <f t="shared" si="42"/>
        <v>#NUM!</v>
      </c>
      <c r="J148" s="117" t="e">
        <f t="shared" si="43"/>
        <v>#NUM!</v>
      </c>
    </row>
    <row r="149" spans="1:10" ht="13.35" customHeight="1">
      <c r="A149" s="71"/>
      <c r="B149" s="15"/>
      <c r="C149" s="21"/>
      <c r="D149" s="30"/>
      <c r="E149" s="30"/>
      <c r="F149" s="68"/>
      <c r="G149" s="78" t="e">
        <f t="shared" si="40"/>
        <v>#NUM!</v>
      </c>
      <c r="H149" s="16" t="e">
        <f t="shared" si="41"/>
        <v>#NUM!</v>
      </c>
      <c r="I149" s="17" t="e">
        <f t="shared" si="42"/>
        <v>#NUM!</v>
      </c>
      <c r="J149" s="117" t="e">
        <f t="shared" si="43"/>
        <v>#NUM!</v>
      </c>
    </row>
    <row r="150" spans="1:10" ht="13.35" customHeight="1">
      <c r="A150" s="71"/>
      <c r="B150" s="15"/>
      <c r="C150" s="21"/>
      <c r="D150" s="38"/>
      <c r="E150" s="38"/>
      <c r="F150" s="67"/>
      <c r="G150" s="78" t="e">
        <f t="shared" si="40"/>
        <v>#NUM!</v>
      </c>
      <c r="H150" s="16" t="e">
        <f t="shared" si="41"/>
        <v>#NUM!</v>
      </c>
      <c r="I150" s="17" t="e">
        <f t="shared" si="42"/>
        <v>#NUM!</v>
      </c>
      <c r="J150" s="117" t="e">
        <f t="shared" si="43"/>
        <v>#NUM!</v>
      </c>
    </row>
    <row r="151" spans="1:10" ht="13.35" customHeight="1">
      <c r="A151" s="71"/>
      <c r="B151" s="15"/>
      <c r="C151" s="21"/>
      <c r="D151" s="38"/>
      <c r="E151" s="38"/>
      <c r="F151" s="67"/>
      <c r="G151" s="78" t="e">
        <f t="shared" si="40"/>
        <v>#NUM!</v>
      </c>
      <c r="H151" s="16" t="e">
        <f t="shared" si="41"/>
        <v>#NUM!</v>
      </c>
      <c r="I151" s="17" t="e">
        <f t="shared" si="42"/>
        <v>#NUM!</v>
      </c>
      <c r="J151" s="117" t="e">
        <f t="shared" si="43"/>
        <v>#NUM!</v>
      </c>
    </row>
    <row r="152" spans="1:10" ht="13.35" customHeight="1">
      <c r="A152" s="71"/>
      <c r="B152" s="15"/>
      <c r="C152" s="21"/>
      <c r="D152" s="38"/>
      <c r="E152" s="38"/>
      <c r="F152" s="67"/>
      <c r="G152" s="78" t="e">
        <f t="shared" si="40"/>
        <v>#NUM!</v>
      </c>
      <c r="H152" s="16" t="e">
        <f t="shared" si="41"/>
        <v>#NUM!</v>
      </c>
      <c r="I152" s="17" t="e">
        <f t="shared" si="42"/>
        <v>#NUM!</v>
      </c>
      <c r="J152" s="117" t="e">
        <f t="shared" si="43"/>
        <v>#NUM!</v>
      </c>
    </row>
    <row r="153" spans="1:10" ht="13.35" customHeight="1">
      <c r="A153" s="71"/>
      <c r="B153" s="15"/>
      <c r="C153" s="21"/>
      <c r="D153" s="38"/>
      <c r="E153" s="38"/>
      <c r="F153" s="67"/>
      <c r="G153" s="78" t="e">
        <f t="shared" si="40"/>
        <v>#NUM!</v>
      </c>
      <c r="H153" s="16" t="e">
        <f t="shared" si="41"/>
        <v>#NUM!</v>
      </c>
      <c r="I153" s="17" t="e">
        <f t="shared" si="42"/>
        <v>#NUM!</v>
      </c>
      <c r="J153" s="117" t="e">
        <f t="shared" si="43"/>
        <v>#NUM!</v>
      </c>
    </row>
    <row r="154" spans="1:10" ht="13.35" customHeight="1">
      <c r="A154" s="69"/>
      <c r="B154" s="30"/>
      <c r="C154" s="21"/>
      <c r="D154" s="38"/>
      <c r="E154" s="38"/>
      <c r="F154" s="67"/>
      <c r="G154" s="78" t="e">
        <f t="shared" si="40"/>
        <v>#NUM!</v>
      </c>
      <c r="H154" s="16" t="e">
        <f t="shared" si="41"/>
        <v>#NUM!</v>
      </c>
      <c r="I154" s="17" t="e">
        <f t="shared" si="42"/>
        <v>#NUM!</v>
      </c>
      <c r="J154" s="117" t="e">
        <f t="shared" si="43"/>
        <v>#NUM!</v>
      </c>
    </row>
    <row r="155" spans="1:10" ht="13.35" customHeight="1">
      <c r="A155" s="69"/>
      <c r="B155" s="30"/>
      <c r="C155" s="21"/>
      <c r="D155" s="38"/>
      <c r="E155" s="38"/>
      <c r="F155" s="67"/>
      <c r="G155" s="78" t="e">
        <f t="shared" si="40"/>
        <v>#NUM!</v>
      </c>
      <c r="H155" s="16" t="e">
        <f t="shared" si="41"/>
        <v>#NUM!</v>
      </c>
      <c r="I155" s="17" t="e">
        <f t="shared" si="42"/>
        <v>#NUM!</v>
      </c>
      <c r="J155" s="117" t="e">
        <f t="shared" si="43"/>
        <v>#NUM!</v>
      </c>
    </row>
    <row r="156" spans="1:10" ht="13.35" customHeight="1">
      <c r="A156" s="69"/>
      <c r="B156" s="30"/>
      <c r="C156" s="21"/>
      <c r="D156" s="38"/>
      <c r="E156" s="38"/>
      <c r="F156" s="67"/>
      <c r="G156" s="78" t="e">
        <f t="shared" si="40"/>
        <v>#NUM!</v>
      </c>
      <c r="H156" s="16" t="e">
        <f t="shared" si="41"/>
        <v>#NUM!</v>
      </c>
      <c r="I156" s="17" t="e">
        <f t="shared" si="42"/>
        <v>#NUM!</v>
      </c>
      <c r="J156" s="117" t="e">
        <f t="shared" si="43"/>
        <v>#NUM!</v>
      </c>
    </row>
    <row r="157" spans="1:10" ht="13.35" customHeight="1">
      <c r="A157" s="69"/>
      <c r="B157" s="30"/>
      <c r="C157" s="21"/>
      <c r="D157" s="38"/>
      <c r="E157" s="38"/>
      <c r="F157" s="67"/>
      <c r="G157" s="78" t="e">
        <f t="shared" si="40"/>
        <v>#NUM!</v>
      </c>
      <c r="H157" s="16" t="e">
        <f t="shared" si="41"/>
        <v>#NUM!</v>
      </c>
      <c r="I157" s="17" t="e">
        <f t="shared" si="42"/>
        <v>#NUM!</v>
      </c>
      <c r="J157" s="117" t="e">
        <f t="shared" si="43"/>
        <v>#NUM!</v>
      </c>
    </row>
    <row r="158" spans="1:10" ht="13.35" customHeight="1">
      <c r="A158" s="69"/>
      <c r="B158" s="30"/>
      <c r="C158" s="21"/>
      <c r="D158" s="38"/>
      <c r="E158" s="38"/>
      <c r="F158" s="67"/>
      <c r="G158" s="78" t="e">
        <f t="shared" si="40"/>
        <v>#NUM!</v>
      </c>
      <c r="H158" s="16" t="e">
        <f t="shared" si="41"/>
        <v>#NUM!</v>
      </c>
      <c r="I158" s="17" t="e">
        <f t="shared" si="42"/>
        <v>#NUM!</v>
      </c>
      <c r="J158" s="117" t="e">
        <f t="shared" si="43"/>
        <v>#NUM!</v>
      </c>
    </row>
    <row r="159" spans="1:10" ht="13.35" customHeight="1">
      <c r="A159" s="69"/>
      <c r="B159" s="30"/>
      <c r="C159" s="21"/>
      <c r="D159" s="38"/>
      <c r="E159" s="38"/>
      <c r="F159" s="67"/>
      <c r="G159" s="78" t="e">
        <f t="shared" si="40"/>
        <v>#NUM!</v>
      </c>
      <c r="H159" s="16" t="e">
        <f t="shared" si="41"/>
        <v>#NUM!</v>
      </c>
      <c r="I159" s="17" t="e">
        <f t="shared" si="42"/>
        <v>#NUM!</v>
      </c>
      <c r="J159" s="117" t="e">
        <f t="shared" si="43"/>
        <v>#NUM!</v>
      </c>
    </row>
    <row r="160" spans="1:10" ht="13.35" customHeight="1">
      <c r="A160" s="71"/>
      <c r="B160" s="15"/>
      <c r="C160" s="21"/>
      <c r="D160" s="30"/>
      <c r="E160" s="30"/>
      <c r="F160" s="68"/>
      <c r="G160" s="78" t="e">
        <f t="shared" si="40"/>
        <v>#NUM!</v>
      </c>
      <c r="H160" s="16" t="e">
        <f t="shared" si="41"/>
        <v>#NUM!</v>
      </c>
      <c r="I160" s="17" t="e">
        <f t="shared" si="42"/>
        <v>#NUM!</v>
      </c>
      <c r="J160" s="117" t="e">
        <f t="shared" si="43"/>
        <v>#NUM!</v>
      </c>
    </row>
    <row r="161" spans="1:10" ht="13.35" customHeight="1">
      <c r="A161" s="71"/>
      <c r="B161" s="15"/>
      <c r="C161" s="21"/>
      <c r="D161" s="30"/>
      <c r="E161" s="30"/>
      <c r="F161" s="68"/>
      <c r="G161" s="78" t="e">
        <f t="shared" si="40"/>
        <v>#NUM!</v>
      </c>
      <c r="H161" s="16" t="e">
        <f t="shared" si="41"/>
        <v>#NUM!</v>
      </c>
      <c r="I161" s="17" t="e">
        <f t="shared" si="42"/>
        <v>#NUM!</v>
      </c>
      <c r="J161" s="117" t="e">
        <f t="shared" si="43"/>
        <v>#NUM!</v>
      </c>
    </row>
    <row r="162" spans="1:10" ht="13.35" customHeight="1">
      <c r="A162" s="69"/>
      <c r="B162" s="30"/>
      <c r="C162" s="21"/>
      <c r="D162" s="30"/>
      <c r="E162" s="30"/>
      <c r="F162" s="68"/>
      <c r="G162" s="78" t="e">
        <f t="shared" si="40"/>
        <v>#NUM!</v>
      </c>
      <c r="H162" s="16" t="e">
        <f t="shared" si="41"/>
        <v>#NUM!</v>
      </c>
      <c r="I162" s="17" t="e">
        <f t="shared" si="42"/>
        <v>#NUM!</v>
      </c>
      <c r="J162" s="117" t="e">
        <f t="shared" si="43"/>
        <v>#NUM!</v>
      </c>
    </row>
    <row r="163" spans="1:10" ht="13.35" customHeight="1">
      <c r="A163" s="69"/>
      <c r="B163" s="30"/>
      <c r="C163" s="21"/>
      <c r="D163" s="30"/>
      <c r="E163" s="30"/>
      <c r="F163" s="68"/>
      <c r="G163" s="78" t="e">
        <f t="shared" si="40"/>
        <v>#NUM!</v>
      </c>
      <c r="H163" s="16" t="e">
        <f t="shared" si="41"/>
        <v>#NUM!</v>
      </c>
      <c r="I163" s="17" t="e">
        <f t="shared" si="42"/>
        <v>#NUM!</v>
      </c>
      <c r="J163" s="117" t="e">
        <f t="shared" si="43"/>
        <v>#NUM!</v>
      </c>
    </row>
    <row r="164" spans="1:10" ht="13.35" customHeight="1">
      <c r="A164" s="71"/>
      <c r="B164" s="15"/>
      <c r="C164" s="21"/>
      <c r="D164" s="30"/>
      <c r="E164" s="30"/>
      <c r="F164" s="68"/>
      <c r="G164" s="78" t="e">
        <f t="shared" si="40"/>
        <v>#NUM!</v>
      </c>
      <c r="H164" s="16" t="e">
        <f t="shared" si="41"/>
        <v>#NUM!</v>
      </c>
      <c r="I164" s="17" t="e">
        <f t="shared" si="42"/>
        <v>#NUM!</v>
      </c>
      <c r="J164" s="117" t="e">
        <f t="shared" si="43"/>
        <v>#NUM!</v>
      </c>
    </row>
    <row r="165" spans="1:10" ht="13.35" customHeight="1">
      <c r="A165" s="71"/>
      <c r="B165" s="15"/>
      <c r="C165" s="21"/>
      <c r="D165" s="30"/>
      <c r="E165" s="30"/>
      <c r="F165" s="68"/>
      <c r="G165" s="78" t="e">
        <f t="shared" si="40"/>
        <v>#NUM!</v>
      </c>
      <c r="H165" s="16" t="e">
        <f t="shared" si="41"/>
        <v>#NUM!</v>
      </c>
      <c r="I165" s="17" t="e">
        <f t="shared" si="42"/>
        <v>#NUM!</v>
      </c>
      <c r="J165" s="117" t="e">
        <f t="shared" si="43"/>
        <v>#NUM!</v>
      </c>
    </row>
    <row r="166" spans="1:10" ht="13.35" customHeight="1">
      <c r="A166" s="71"/>
      <c r="B166" s="15"/>
      <c r="C166" s="21"/>
      <c r="D166" s="38"/>
      <c r="E166" s="38"/>
      <c r="F166" s="67"/>
      <c r="G166" s="78" t="e">
        <f t="shared" si="40"/>
        <v>#NUM!</v>
      </c>
      <c r="H166" s="16" t="e">
        <f t="shared" si="41"/>
        <v>#NUM!</v>
      </c>
      <c r="I166" s="17" t="e">
        <f t="shared" si="42"/>
        <v>#NUM!</v>
      </c>
      <c r="J166" s="117" t="e">
        <f t="shared" si="43"/>
        <v>#NUM!</v>
      </c>
    </row>
    <row r="167" spans="1:10" ht="13.35" customHeight="1">
      <c r="A167" s="69"/>
      <c r="B167" s="30"/>
      <c r="C167" s="21"/>
      <c r="D167" s="38"/>
      <c r="E167" s="38"/>
      <c r="F167" s="67"/>
      <c r="G167" s="78" t="e">
        <f t="shared" si="40"/>
        <v>#NUM!</v>
      </c>
      <c r="H167" s="16" t="e">
        <f t="shared" si="41"/>
        <v>#NUM!</v>
      </c>
      <c r="I167" s="17" t="e">
        <f t="shared" si="42"/>
        <v>#NUM!</v>
      </c>
      <c r="J167" s="117" t="e">
        <f t="shared" si="43"/>
        <v>#NUM!</v>
      </c>
    </row>
    <row r="168" spans="1:10" ht="13.35" customHeight="1">
      <c r="A168" s="71"/>
      <c r="B168" s="15"/>
      <c r="C168" s="21"/>
      <c r="D168" s="30"/>
      <c r="E168" s="30"/>
      <c r="F168" s="68"/>
      <c r="G168" s="78" t="e">
        <f t="shared" si="40"/>
        <v>#NUM!</v>
      </c>
      <c r="H168" s="16" t="e">
        <f t="shared" si="41"/>
        <v>#NUM!</v>
      </c>
      <c r="I168" s="17" t="e">
        <f t="shared" si="42"/>
        <v>#NUM!</v>
      </c>
      <c r="J168" s="117" t="e">
        <f t="shared" si="43"/>
        <v>#NUM!</v>
      </c>
    </row>
    <row r="169" spans="1:10" ht="13.35" customHeight="1">
      <c r="A169" s="69"/>
      <c r="B169" s="30"/>
      <c r="C169" s="21"/>
      <c r="D169" s="30"/>
      <c r="E169" s="30"/>
      <c r="F169" s="68"/>
      <c r="G169" s="78" t="e">
        <f t="shared" si="40"/>
        <v>#NUM!</v>
      </c>
      <c r="H169" s="16" t="e">
        <f t="shared" si="41"/>
        <v>#NUM!</v>
      </c>
      <c r="I169" s="17" t="e">
        <f t="shared" si="42"/>
        <v>#NUM!</v>
      </c>
      <c r="J169" s="117" t="e">
        <f t="shared" si="43"/>
        <v>#NUM!</v>
      </c>
    </row>
    <row r="170" spans="1:10" ht="13.35" customHeight="1">
      <c r="A170" s="71"/>
      <c r="B170" s="15"/>
      <c r="C170" s="21"/>
      <c r="D170" s="30"/>
      <c r="E170" s="30"/>
      <c r="F170" s="68"/>
      <c r="G170" s="78" t="e">
        <f t="shared" si="40"/>
        <v>#NUM!</v>
      </c>
      <c r="H170" s="16" t="e">
        <f t="shared" si="41"/>
        <v>#NUM!</v>
      </c>
      <c r="I170" s="17" t="e">
        <f t="shared" si="42"/>
        <v>#NUM!</v>
      </c>
      <c r="J170" s="117" t="e">
        <f t="shared" si="43"/>
        <v>#NUM!</v>
      </c>
    </row>
    <row r="171" spans="1:10" ht="13.35" customHeight="1">
      <c r="A171" s="69"/>
      <c r="B171" s="30"/>
      <c r="C171" s="21"/>
      <c r="D171" s="30"/>
      <c r="E171" s="30"/>
      <c r="F171" s="68"/>
      <c r="G171" s="78" t="e">
        <f t="shared" si="40"/>
        <v>#NUM!</v>
      </c>
      <c r="H171" s="16" t="e">
        <f t="shared" si="41"/>
        <v>#NUM!</v>
      </c>
      <c r="I171" s="17" t="e">
        <f t="shared" si="42"/>
        <v>#NUM!</v>
      </c>
      <c r="J171" s="117" t="e">
        <f t="shared" si="43"/>
        <v>#NUM!</v>
      </c>
    </row>
    <row r="172" spans="1:10" ht="13.35" customHeight="1">
      <c r="A172" s="71"/>
      <c r="B172" s="15"/>
      <c r="C172" s="21"/>
      <c r="D172" s="38"/>
      <c r="E172" s="38"/>
      <c r="F172" s="67"/>
      <c r="G172" s="78" t="e">
        <f t="shared" si="40"/>
        <v>#NUM!</v>
      </c>
      <c r="H172" s="16" t="e">
        <f t="shared" si="41"/>
        <v>#NUM!</v>
      </c>
      <c r="I172" s="17" t="e">
        <f t="shared" si="42"/>
        <v>#NUM!</v>
      </c>
      <c r="J172" s="117" t="e">
        <f t="shared" si="43"/>
        <v>#NUM!</v>
      </c>
    </row>
    <row r="173" spans="1:10" ht="13.35" customHeight="1">
      <c r="A173" s="69"/>
      <c r="B173" s="30"/>
      <c r="C173" s="21"/>
      <c r="D173" s="38"/>
      <c r="E173" s="38"/>
      <c r="F173" s="67"/>
      <c r="G173" s="78" t="e">
        <f t="shared" si="40"/>
        <v>#NUM!</v>
      </c>
      <c r="H173" s="16" t="e">
        <f t="shared" si="41"/>
        <v>#NUM!</v>
      </c>
      <c r="I173" s="17" t="e">
        <f t="shared" si="42"/>
        <v>#NUM!</v>
      </c>
      <c r="J173" s="117" t="e">
        <f t="shared" si="43"/>
        <v>#NUM!</v>
      </c>
    </row>
    <row r="174" spans="1:10" ht="13.35" customHeight="1">
      <c r="A174" s="71"/>
      <c r="B174" s="15"/>
      <c r="C174" s="21"/>
      <c r="D174" s="30"/>
      <c r="E174" s="30"/>
      <c r="F174" s="68"/>
      <c r="G174" s="78" t="e">
        <f t="shared" si="40"/>
        <v>#NUM!</v>
      </c>
      <c r="H174" s="16" t="e">
        <f t="shared" si="41"/>
        <v>#NUM!</v>
      </c>
      <c r="I174" s="17" t="e">
        <f t="shared" si="42"/>
        <v>#NUM!</v>
      </c>
      <c r="J174" s="117" t="e">
        <f t="shared" si="43"/>
        <v>#NUM!</v>
      </c>
    </row>
    <row r="175" spans="1:10" ht="13.35" customHeight="1">
      <c r="A175" s="72"/>
      <c r="B175" s="15"/>
      <c r="C175" s="21"/>
      <c r="D175" s="30"/>
      <c r="E175" s="30"/>
      <c r="F175" s="68"/>
      <c r="G175" s="78" t="e">
        <f t="shared" si="40"/>
        <v>#NUM!</v>
      </c>
      <c r="H175" s="16" t="e">
        <f t="shared" si="41"/>
        <v>#NUM!</v>
      </c>
      <c r="I175" s="17" t="e">
        <f t="shared" si="42"/>
        <v>#NUM!</v>
      </c>
      <c r="J175" s="117" t="e">
        <f t="shared" si="43"/>
        <v>#NUM!</v>
      </c>
    </row>
    <row r="176" spans="1:10" ht="13.35" customHeight="1">
      <c r="A176" s="72"/>
      <c r="B176" s="15"/>
      <c r="C176" s="21"/>
      <c r="D176" s="30"/>
      <c r="E176" s="30"/>
      <c r="F176" s="68"/>
      <c r="G176" s="78" t="e">
        <f t="shared" si="40"/>
        <v>#NUM!</v>
      </c>
      <c r="H176" s="16" t="e">
        <f t="shared" si="41"/>
        <v>#NUM!</v>
      </c>
      <c r="I176" s="17" t="e">
        <f t="shared" si="42"/>
        <v>#NUM!</v>
      </c>
      <c r="J176" s="117" t="e">
        <f t="shared" si="43"/>
        <v>#NUM!</v>
      </c>
    </row>
    <row r="177" spans="1:10" ht="13.35" customHeight="1">
      <c r="A177" s="72"/>
      <c r="B177" s="20"/>
      <c r="C177" s="21"/>
      <c r="D177" s="30"/>
      <c r="E177" s="30"/>
      <c r="F177" s="68"/>
      <c r="G177" s="78" t="e">
        <f t="shared" si="40"/>
        <v>#NUM!</v>
      </c>
      <c r="H177" s="16" t="e">
        <f t="shared" si="41"/>
        <v>#NUM!</v>
      </c>
      <c r="I177" s="17" t="e">
        <f t="shared" si="42"/>
        <v>#NUM!</v>
      </c>
      <c r="J177" s="117" t="e">
        <f t="shared" si="43"/>
        <v>#NUM!</v>
      </c>
    </row>
    <row r="178" spans="1:10" ht="13.35" customHeight="1">
      <c r="A178" s="71"/>
      <c r="B178" s="15"/>
      <c r="C178" s="21"/>
      <c r="D178" s="30"/>
      <c r="E178" s="30"/>
      <c r="F178" s="68"/>
      <c r="G178" s="78" t="e">
        <f t="shared" si="40"/>
        <v>#NUM!</v>
      </c>
      <c r="H178" s="16" t="e">
        <f t="shared" si="41"/>
        <v>#NUM!</v>
      </c>
      <c r="I178" s="17" t="e">
        <f t="shared" si="42"/>
        <v>#NUM!</v>
      </c>
      <c r="J178" s="117" t="e">
        <f t="shared" si="43"/>
        <v>#NUM!</v>
      </c>
    </row>
    <row r="179" spans="1:10" ht="13.35" customHeight="1">
      <c r="A179" s="71"/>
      <c r="B179" s="15"/>
      <c r="C179" s="21"/>
      <c r="D179" s="38"/>
      <c r="E179" s="38"/>
      <c r="F179" s="67"/>
      <c r="G179" s="78" t="e">
        <f t="shared" ref="G179:G237" si="44">IF(F179="Y",((1/(1+EXP(2.6968+(1.1686*LN(D179-0.9)))))),((1/(1+EXP(2.8891+(1.1686*(LN(D179-0.9))))))))</f>
        <v>#NUM!</v>
      </c>
      <c r="H179" s="16" t="e">
        <f t="shared" ref="H179:H237" si="45">ROUND(G179,3)</f>
        <v>#NUM!</v>
      </c>
      <c r="I179" s="17" t="e">
        <f t="shared" ref="I179:I237" si="46">ROUND(H179/0.15,2)</f>
        <v>#NUM!</v>
      </c>
      <c r="J179" s="117" t="e">
        <f t="shared" ref="J179:J237" si="47">IF(I179&lt;0.673,5,IF(I179&lt;1.33,4,IF(I179&lt;2,3,IF(I179&lt;2.67,2,1))))</f>
        <v>#NUM!</v>
      </c>
    </row>
    <row r="180" spans="1:10" ht="13.35" customHeight="1">
      <c r="A180" s="71"/>
      <c r="B180" s="15"/>
      <c r="C180" s="21"/>
      <c r="D180" s="38"/>
      <c r="E180" s="38"/>
      <c r="F180" s="67"/>
      <c r="G180" s="78" t="e">
        <f t="shared" si="44"/>
        <v>#NUM!</v>
      </c>
      <c r="H180" s="16" t="e">
        <f t="shared" si="45"/>
        <v>#NUM!</v>
      </c>
      <c r="I180" s="17" t="e">
        <f t="shared" si="46"/>
        <v>#NUM!</v>
      </c>
      <c r="J180" s="117" t="e">
        <f t="shared" si="47"/>
        <v>#NUM!</v>
      </c>
    </row>
    <row r="181" spans="1:10" ht="13.35" customHeight="1">
      <c r="A181" s="71"/>
      <c r="B181" s="15"/>
      <c r="C181" s="21"/>
      <c r="D181" s="30"/>
      <c r="E181" s="30"/>
      <c r="F181" s="68"/>
      <c r="G181" s="78" t="e">
        <f t="shared" si="44"/>
        <v>#NUM!</v>
      </c>
      <c r="H181" s="16" t="e">
        <f t="shared" si="45"/>
        <v>#NUM!</v>
      </c>
      <c r="I181" s="17" t="e">
        <f t="shared" si="46"/>
        <v>#NUM!</v>
      </c>
      <c r="J181" s="117" t="e">
        <f t="shared" si="47"/>
        <v>#NUM!</v>
      </c>
    </row>
    <row r="182" spans="1:10" ht="13.35" customHeight="1">
      <c r="A182" s="71"/>
      <c r="B182" s="15"/>
      <c r="C182" s="21"/>
      <c r="D182" s="30"/>
      <c r="E182" s="30"/>
      <c r="F182" s="68"/>
      <c r="G182" s="78" t="e">
        <f t="shared" si="44"/>
        <v>#NUM!</v>
      </c>
      <c r="H182" s="16" t="e">
        <f t="shared" si="45"/>
        <v>#NUM!</v>
      </c>
      <c r="I182" s="17" t="e">
        <f t="shared" si="46"/>
        <v>#NUM!</v>
      </c>
      <c r="J182" s="117" t="e">
        <f t="shared" si="47"/>
        <v>#NUM!</v>
      </c>
    </row>
    <row r="183" spans="1:10" ht="13.35" customHeight="1">
      <c r="A183" s="71"/>
      <c r="B183" s="15"/>
      <c r="C183" s="21"/>
      <c r="D183" s="30"/>
      <c r="E183" s="30"/>
      <c r="F183" s="68"/>
      <c r="G183" s="78" t="e">
        <f t="shared" ref="G183:G185" si="48">IF(F183="Y",((1/(1+EXP(2.6968+(1.1686*LN(D183-0.9)))))),((1/(1+EXP(2.8891+(1.1686*(LN(D183-0.9))))))))</f>
        <v>#NUM!</v>
      </c>
      <c r="H183" s="16" t="e">
        <f t="shared" ref="H183:H185" si="49">ROUND(G183,3)</f>
        <v>#NUM!</v>
      </c>
      <c r="I183" s="17" t="e">
        <f t="shared" ref="I183:I185" si="50">ROUND(H183/0.15,2)</f>
        <v>#NUM!</v>
      </c>
      <c r="J183" s="117" t="e">
        <f t="shared" ref="J183:J185" si="51">IF(I183&lt;0.673,5,IF(I183&lt;1.33,4,IF(I183&lt;2,3,IF(I183&lt;2.67,2,1))))</f>
        <v>#NUM!</v>
      </c>
    </row>
    <row r="184" spans="1:10" ht="13.35" customHeight="1">
      <c r="A184" s="69"/>
      <c r="B184" s="30"/>
      <c r="C184" s="21"/>
      <c r="D184" s="30"/>
      <c r="E184" s="30"/>
      <c r="F184" s="68"/>
      <c r="G184" s="78" t="e">
        <f t="shared" si="48"/>
        <v>#NUM!</v>
      </c>
      <c r="H184" s="16" t="e">
        <f t="shared" si="49"/>
        <v>#NUM!</v>
      </c>
      <c r="I184" s="17" t="e">
        <f t="shared" si="50"/>
        <v>#NUM!</v>
      </c>
      <c r="J184" s="117" t="e">
        <f t="shared" si="51"/>
        <v>#NUM!</v>
      </c>
    </row>
    <row r="185" spans="1:10" ht="13.35" customHeight="1">
      <c r="A185" s="69"/>
      <c r="B185" s="30"/>
      <c r="C185" s="21"/>
      <c r="D185" s="30"/>
      <c r="E185" s="30"/>
      <c r="F185" s="68"/>
      <c r="G185" s="78" t="e">
        <f t="shared" si="48"/>
        <v>#NUM!</v>
      </c>
      <c r="H185" s="16" t="e">
        <f t="shared" si="49"/>
        <v>#NUM!</v>
      </c>
      <c r="I185" s="17" t="e">
        <f t="shared" si="50"/>
        <v>#NUM!</v>
      </c>
      <c r="J185" s="117" t="e">
        <f t="shared" si="51"/>
        <v>#NUM!</v>
      </c>
    </row>
    <row r="186" spans="1:10" ht="13.35" customHeight="1">
      <c r="A186" s="71"/>
      <c r="B186" s="15"/>
      <c r="C186" s="21"/>
      <c r="D186" s="30"/>
      <c r="E186" s="30"/>
      <c r="F186" s="68"/>
      <c r="G186" s="78" t="e">
        <f t="shared" ref="G186:G187" si="52">IF(F186="Y",((1/(1+EXP(2.6968+(1.1686*LN(D186-0.9)))))),((1/(1+EXP(2.8891+(1.1686*(LN(D186-0.9))))))))</f>
        <v>#NUM!</v>
      </c>
      <c r="H186" s="16" t="e">
        <f t="shared" ref="H186:H187" si="53">ROUND(G186,3)</f>
        <v>#NUM!</v>
      </c>
      <c r="I186" s="17" t="e">
        <f t="shared" ref="I186:I187" si="54">ROUND(H186/0.15,2)</f>
        <v>#NUM!</v>
      </c>
      <c r="J186" s="117" t="e">
        <f t="shared" ref="J186:J187" si="55">IF(I186&lt;0.673,5,IF(I186&lt;1.33,4,IF(I186&lt;2,3,IF(I186&lt;2.67,2,1))))</f>
        <v>#NUM!</v>
      </c>
    </row>
    <row r="187" spans="1:10" ht="13.35" customHeight="1">
      <c r="A187" s="71"/>
      <c r="B187" s="15"/>
      <c r="C187" s="21"/>
      <c r="D187" s="30"/>
      <c r="E187" s="30"/>
      <c r="F187" s="68"/>
      <c r="G187" s="78" t="e">
        <f t="shared" si="52"/>
        <v>#NUM!</v>
      </c>
      <c r="H187" s="16" t="e">
        <f t="shared" si="53"/>
        <v>#NUM!</v>
      </c>
      <c r="I187" s="17" t="e">
        <f t="shared" si="54"/>
        <v>#NUM!</v>
      </c>
      <c r="J187" s="117" t="e">
        <f t="shared" si="55"/>
        <v>#NUM!</v>
      </c>
    </row>
    <row r="188" spans="1:10" ht="13.35" customHeight="1">
      <c r="A188" s="69"/>
      <c r="B188" s="30"/>
      <c r="C188" s="21"/>
      <c r="D188" s="30"/>
      <c r="E188" s="30"/>
      <c r="F188" s="68"/>
      <c r="G188" s="78" t="e">
        <f t="shared" ref="G188:G206" si="56">IF(F188="Y",((1/(1+EXP(2.6968+(1.1686*LN(D188-0.9)))))),((1/(1+EXP(2.8891+(1.1686*(LN(D188-0.9))))))))</f>
        <v>#NUM!</v>
      </c>
      <c r="H188" s="16" t="e">
        <f t="shared" ref="H188:H206" si="57">ROUND(G188,3)</f>
        <v>#NUM!</v>
      </c>
      <c r="I188" s="17" t="e">
        <f t="shared" ref="I188:I206" si="58">ROUND(H188/0.15,2)</f>
        <v>#NUM!</v>
      </c>
      <c r="J188" s="117" t="e">
        <f t="shared" ref="J188:J206" si="59">IF(I188&lt;0.673,5,IF(I188&lt;1.33,4,IF(I188&lt;2,3,IF(I188&lt;2.67,2,1))))</f>
        <v>#NUM!</v>
      </c>
    </row>
    <row r="189" spans="1:10" ht="13.35" customHeight="1">
      <c r="A189" s="69"/>
      <c r="B189" s="30"/>
      <c r="C189" s="21"/>
      <c r="D189" s="30"/>
      <c r="E189" s="30"/>
      <c r="F189" s="68"/>
      <c r="G189" s="78" t="e">
        <f t="shared" si="56"/>
        <v>#NUM!</v>
      </c>
      <c r="H189" s="16" t="e">
        <f t="shared" si="57"/>
        <v>#NUM!</v>
      </c>
      <c r="I189" s="17" t="e">
        <f t="shared" si="58"/>
        <v>#NUM!</v>
      </c>
      <c r="J189" s="117" t="e">
        <f t="shared" si="59"/>
        <v>#NUM!</v>
      </c>
    </row>
    <row r="190" spans="1:10" ht="13.35" customHeight="1">
      <c r="A190" s="71"/>
      <c r="B190" s="15"/>
      <c r="C190" s="21"/>
      <c r="D190" s="30"/>
      <c r="E190" s="30"/>
      <c r="F190" s="68"/>
      <c r="G190" s="78" t="e">
        <f t="shared" si="56"/>
        <v>#NUM!</v>
      </c>
      <c r="H190" s="16" t="e">
        <f t="shared" si="57"/>
        <v>#NUM!</v>
      </c>
      <c r="I190" s="17" t="e">
        <f t="shared" si="58"/>
        <v>#NUM!</v>
      </c>
      <c r="J190" s="117" t="e">
        <f t="shared" si="59"/>
        <v>#NUM!</v>
      </c>
    </row>
    <row r="191" spans="1:10" ht="13.35" customHeight="1">
      <c r="A191" s="71"/>
      <c r="B191" s="15"/>
      <c r="C191" s="21"/>
      <c r="D191" s="30"/>
      <c r="E191" s="30"/>
      <c r="F191" s="68"/>
      <c r="G191" s="78" t="e">
        <f t="shared" si="56"/>
        <v>#NUM!</v>
      </c>
      <c r="H191" s="16" t="e">
        <f t="shared" si="57"/>
        <v>#NUM!</v>
      </c>
      <c r="I191" s="17" t="e">
        <f t="shared" si="58"/>
        <v>#NUM!</v>
      </c>
      <c r="J191" s="117" t="e">
        <f t="shared" si="59"/>
        <v>#NUM!</v>
      </c>
    </row>
    <row r="192" spans="1:10" ht="13.35" customHeight="1">
      <c r="A192" s="71"/>
      <c r="B192" s="15"/>
      <c r="C192" s="21"/>
      <c r="D192" s="30"/>
      <c r="E192" s="30"/>
      <c r="F192" s="68"/>
      <c r="G192" s="78" t="e">
        <f t="shared" si="56"/>
        <v>#NUM!</v>
      </c>
      <c r="H192" s="16" t="e">
        <f t="shared" si="57"/>
        <v>#NUM!</v>
      </c>
      <c r="I192" s="17" t="e">
        <f t="shared" si="58"/>
        <v>#NUM!</v>
      </c>
      <c r="J192" s="117" t="e">
        <f t="shared" si="59"/>
        <v>#NUM!</v>
      </c>
    </row>
    <row r="193" spans="1:10" ht="13.35" customHeight="1">
      <c r="A193" s="71"/>
      <c r="B193" s="15"/>
      <c r="C193" s="21"/>
      <c r="D193" s="30"/>
      <c r="E193" s="30"/>
      <c r="F193" s="68"/>
      <c r="G193" s="78" t="e">
        <f t="shared" si="56"/>
        <v>#NUM!</v>
      </c>
      <c r="H193" s="16" t="e">
        <f t="shared" si="57"/>
        <v>#NUM!</v>
      </c>
      <c r="I193" s="17" t="e">
        <f t="shared" si="58"/>
        <v>#NUM!</v>
      </c>
      <c r="J193" s="117" t="e">
        <f t="shared" si="59"/>
        <v>#NUM!</v>
      </c>
    </row>
    <row r="194" spans="1:10" ht="13.35" customHeight="1">
      <c r="A194" s="71"/>
      <c r="B194" s="15"/>
      <c r="C194" s="21"/>
      <c r="D194" s="38"/>
      <c r="E194" s="38"/>
      <c r="F194" s="67"/>
      <c r="G194" s="78" t="e">
        <f t="shared" si="56"/>
        <v>#NUM!</v>
      </c>
      <c r="H194" s="16" t="e">
        <f t="shared" si="57"/>
        <v>#NUM!</v>
      </c>
      <c r="I194" s="17" t="e">
        <f t="shared" si="58"/>
        <v>#NUM!</v>
      </c>
      <c r="J194" s="117" t="e">
        <f t="shared" si="59"/>
        <v>#NUM!</v>
      </c>
    </row>
    <row r="195" spans="1:10" ht="13.35" customHeight="1">
      <c r="A195" s="71"/>
      <c r="B195" s="15"/>
      <c r="C195" s="30"/>
      <c r="D195" s="38"/>
      <c r="E195" s="38"/>
      <c r="F195" s="67"/>
      <c r="G195" s="78" t="e">
        <f t="shared" si="56"/>
        <v>#NUM!</v>
      </c>
      <c r="H195" s="16" t="e">
        <f t="shared" si="57"/>
        <v>#NUM!</v>
      </c>
      <c r="I195" s="17" t="e">
        <f t="shared" si="58"/>
        <v>#NUM!</v>
      </c>
      <c r="J195" s="117" t="e">
        <f t="shared" si="59"/>
        <v>#NUM!</v>
      </c>
    </row>
    <row r="196" spans="1:10" ht="13.35" customHeight="1">
      <c r="A196" s="71"/>
      <c r="B196" s="15"/>
      <c r="C196" s="30"/>
      <c r="D196" s="30"/>
      <c r="E196" s="30"/>
      <c r="F196" s="68"/>
      <c r="G196" s="78" t="e">
        <f t="shared" si="56"/>
        <v>#NUM!</v>
      </c>
      <c r="H196" s="16" t="e">
        <f t="shared" si="57"/>
        <v>#NUM!</v>
      </c>
      <c r="I196" s="17" t="e">
        <f t="shared" si="58"/>
        <v>#NUM!</v>
      </c>
      <c r="J196" s="117" t="e">
        <f t="shared" si="59"/>
        <v>#NUM!</v>
      </c>
    </row>
    <row r="197" spans="1:10" ht="13.35" customHeight="1">
      <c r="A197" s="71"/>
      <c r="B197" s="15"/>
      <c r="C197" s="30"/>
      <c r="D197" s="30"/>
      <c r="E197" s="30"/>
      <c r="F197" s="68"/>
      <c r="G197" s="78" t="e">
        <f t="shared" si="56"/>
        <v>#NUM!</v>
      </c>
      <c r="H197" s="16" t="e">
        <f t="shared" si="57"/>
        <v>#NUM!</v>
      </c>
      <c r="I197" s="17" t="e">
        <f t="shared" si="58"/>
        <v>#NUM!</v>
      </c>
      <c r="J197" s="117" t="e">
        <f t="shared" si="59"/>
        <v>#NUM!</v>
      </c>
    </row>
    <row r="198" spans="1:10" ht="13.35" customHeight="1">
      <c r="A198" s="71"/>
      <c r="B198" s="15"/>
      <c r="C198" s="30"/>
      <c r="D198" s="30"/>
      <c r="E198" s="30"/>
      <c r="F198" s="68"/>
      <c r="G198" s="78" t="e">
        <f t="shared" si="56"/>
        <v>#NUM!</v>
      </c>
      <c r="H198" s="16" t="e">
        <f t="shared" si="57"/>
        <v>#NUM!</v>
      </c>
      <c r="I198" s="17" t="e">
        <f t="shared" si="58"/>
        <v>#NUM!</v>
      </c>
      <c r="J198" s="117" t="e">
        <f t="shared" si="59"/>
        <v>#NUM!</v>
      </c>
    </row>
    <row r="199" spans="1:10" ht="13.35" customHeight="1">
      <c r="A199" s="71"/>
      <c r="B199" s="15"/>
      <c r="C199" s="30"/>
      <c r="D199" s="30"/>
      <c r="E199" s="30"/>
      <c r="F199" s="68"/>
      <c r="G199" s="78" t="e">
        <f t="shared" si="56"/>
        <v>#NUM!</v>
      </c>
      <c r="H199" s="16" t="e">
        <f t="shared" si="57"/>
        <v>#NUM!</v>
      </c>
      <c r="I199" s="17" t="e">
        <f t="shared" si="58"/>
        <v>#NUM!</v>
      </c>
      <c r="J199" s="117" t="e">
        <f t="shared" si="59"/>
        <v>#NUM!</v>
      </c>
    </row>
    <row r="200" spans="1:10" ht="13.35" customHeight="1">
      <c r="A200" s="71"/>
      <c r="B200" s="15"/>
      <c r="C200" s="30"/>
      <c r="D200" s="30"/>
      <c r="E200" s="30"/>
      <c r="F200" s="68"/>
      <c r="G200" s="78" t="e">
        <f t="shared" si="56"/>
        <v>#NUM!</v>
      </c>
      <c r="H200" s="16" t="e">
        <f t="shared" si="57"/>
        <v>#NUM!</v>
      </c>
      <c r="I200" s="17" t="e">
        <f t="shared" si="58"/>
        <v>#NUM!</v>
      </c>
      <c r="J200" s="117" t="e">
        <f t="shared" si="59"/>
        <v>#NUM!</v>
      </c>
    </row>
    <row r="201" spans="1:10" ht="13.35" customHeight="1">
      <c r="A201" s="71"/>
      <c r="B201" s="15"/>
      <c r="C201" s="30"/>
      <c r="D201" s="30"/>
      <c r="E201" s="30"/>
      <c r="F201" s="68"/>
      <c r="G201" s="78" t="e">
        <f t="shared" si="56"/>
        <v>#NUM!</v>
      </c>
      <c r="H201" s="16" t="e">
        <f t="shared" si="57"/>
        <v>#NUM!</v>
      </c>
      <c r="I201" s="17" t="e">
        <f t="shared" si="58"/>
        <v>#NUM!</v>
      </c>
      <c r="J201" s="117" t="e">
        <f t="shared" si="59"/>
        <v>#NUM!</v>
      </c>
    </row>
    <row r="202" spans="1:10" ht="13.35" customHeight="1">
      <c r="A202" s="69"/>
      <c r="B202" s="30"/>
      <c r="C202" s="30"/>
      <c r="D202" s="30"/>
      <c r="E202" s="30"/>
      <c r="F202" s="68"/>
      <c r="G202" s="78" t="e">
        <f t="shared" si="56"/>
        <v>#NUM!</v>
      </c>
      <c r="H202" s="16" t="e">
        <f t="shared" si="57"/>
        <v>#NUM!</v>
      </c>
      <c r="I202" s="17" t="e">
        <f t="shared" si="58"/>
        <v>#NUM!</v>
      </c>
      <c r="J202" s="117" t="e">
        <f t="shared" si="59"/>
        <v>#NUM!</v>
      </c>
    </row>
    <row r="203" spans="1:10" ht="13.35" customHeight="1">
      <c r="A203" s="69"/>
      <c r="B203" s="30"/>
      <c r="C203" s="30"/>
      <c r="D203" s="30"/>
      <c r="E203" s="30"/>
      <c r="F203" s="68"/>
      <c r="G203" s="78" t="e">
        <f t="shared" si="56"/>
        <v>#NUM!</v>
      </c>
      <c r="H203" s="16" t="e">
        <f t="shared" si="57"/>
        <v>#NUM!</v>
      </c>
      <c r="I203" s="17" t="e">
        <f t="shared" si="58"/>
        <v>#NUM!</v>
      </c>
      <c r="J203" s="117" t="e">
        <f t="shared" si="59"/>
        <v>#NUM!</v>
      </c>
    </row>
    <row r="204" spans="1:10" ht="13.35" customHeight="1">
      <c r="A204" s="71"/>
      <c r="B204" s="15"/>
      <c r="C204" s="30"/>
      <c r="D204" s="38"/>
      <c r="E204" s="38"/>
      <c r="F204" s="67"/>
      <c r="G204" s="78" t="e">
        <f t="shared" si="56"/>
        <v>#NUM!</v>
      </c>
      <c r="H204" s="16" t="e">
        <f t="shared" si="57"/>
        <v>#NUM!</v>
      </c>
      <c r="I204" s="17" t="e">
        <f t="shared" si="58"/>
        <v>#NUM!</v>
      </c>
      <c r="J204" s="117" t="e">
        <f t="shared" si="59"/>
        <v>#NUM!</v>
      </c>
    </row>
    <row r="205" spans="1:10" ht="13.35" customHeight="1">
      <c r="A205" s="69"/>
      <c r="B205" s="30"/>
      <c r="C205" s="30"/>
      <c r="D205" s="38"/>
      <c r="E205" s="38"/>
      <c r="F205" s="67"/>
      <c r="G205" s="78" t="e">
        <f t="shared" si="56"/>
        <v>#NUM!</v>
      </c>
      <c r="H205" s="16" t="e">
        <f t="shared" si="57"/>
        <v>#NUM!</v>
      </c>
      <c r="I205" s="17" t="e">
        <f t="shared" si="58"/>
        <v>#NUM!</v>
      </c>
      <c r="J205" s="117" t="e">
        <f t="shared" si="59"/>
        <v>#NUM!</v>
      </c>
    </row>
    <row r="206" spans="1:10" ht="13.35" customHeight="1">
      <c r="A206" s="71"/>
      <c r="B206" s="15"/>
      <c r="C206" s="30"/>
      <c r="D206" s="30"/>
      <c r="E206" s="30"/>
      <c r="F206" s="68"/>
      <c r="G206" s="78" t="e">
        <f t="shared" si="56"/>
        <v>#NUM!</v>
      </c>
      <c r="H206" s="16" t="e">
        <f t="shared" si="57"/>
        <v>#NUM!</v>
      </c>
      <c r="I206" s="17" t="e">
        <f t="shared" si="58"/>
        <v>#NUM!</v>
      </c>
      <c r="J206" s="117" t="e">
        <f t="shared" si="59"/>
        <v>#NUM!</v>
      </c>
    </row>
    <row r="207" spans="1:10" ht="13.35" customHeight="1">
      <c r="A207" s="71"/>
      <c r="B207" s="15"/>
      <c r="C207" s="30"/>
      <c r="D207" s="30"/>
      <c r="E207" s="30"/>
      <c r="F207" s="68"/>
      <c r="G207" s="78" t="e">
        <f t="shared" si="44"/>
        <v>#NUM!</v>
      </c>
      <c r="H207" s="16" t="e">
        <f t="shared" si="45"/>
        <v>#NUM!</v>
      </c>
      <c r="I207" s="17" t="e">
        <f t="shared" si="46"/>
        <v>#NUM!</v>
      </c>
      <c r="J207" s="117" t="e">
        <f t="shared" si="47"/>
        <v>#NUM!</v>
      </c>
    </row>
    <row r="208" spans="1:10" ht="13.35" customHeight="1">
      <c r="A208" s="71"/>
      <c r="B208" s="15"/>
      <c r="C208" s="30"/>
      <c r="D208" s="30"/>
      <c r="E208" s="30"/>
      <c r="F208" s="68"/>
      <c r="G208" s="78" t="e">
        <f t="shared" si="44"/>
        <v>#NUM!</v>
      </c>
      <c r="H208" s="16" t="e">
        <f t="shared" si="45"/>
        <v>#NUM!</v>
      </c>
      <c r="I208" s="17" t="e">
        <f t="shared" si="46"/>
        <v>#NUM!</v>
      </c>
      <c r="J208" s="117" t="e">
        <f t="shared" si="47"/>
        <v>#NUM!</v>
      </c>
    </row>
    <row r="209" spans="1:10" ht="13.35" customHeight="1">
      <c r="A209" s="71"/>
      <c r="B209" s="15"/>
      <c r="C209" s="30"/>
      <c r="D209" s="30"/>
      <c r="E209" s="30"/>
      <c r="F209" s="68"/>
      <c r="G209" s="78" t="e">
        <f t="shared" si="44"/>
        <v>#NUM!</v>
      </c>
      <c r="H209" s="16" t="e">
        <f t="shared" si="45"/>
        <v>#NUM!</v>
      </c>
      <c r="I209" s="17" t="e">
        <f t="shared" si="46"/>
        <v>#NUM!</v>
      </c>
      <c r="J209" s="117" t="e">
        <f t="shared" si="47"/>
        <v>#NUM!</v>
      </c>
    </row>
    <row r="210" spans="1:10" ht="13.35" customHeight="1">
      <c r="A210" s="71"/>
      <c r="B210" s="15"/>
      <c r="C210" s="30"/>
      <c r="D210" s="38"/>
      <c r="E210" s="38"/>
      <c r="F210" s="67"/>
      <c r="G210" s="78" t="e">
        <f t="shared" si="44"/>
        <v>#NUM!</v>
      </c>
      <c r="H210" s="16" t="e">
        <f t="shared" si="45"/>
        <v>#NUM!</v>
      </c>
      <c r="I210" s="17" t="e">
        <f t="shared" si="46"/>
        <v>#NUM!</v>
      </c>
      <c r="J210" s="117" t="e">
        <f t="shared" si="47"/>
        <v>#NUM!</v>
      </c>
    </row>
    <row r="211" spans="1:10" ht="13.35" customHeight="1">
      <c r="A211" s="71"/>
      <c r="B211" s="15"/>
      <c r="C211" s="30"/>
      <c r="D211" s="38"/>
      <c r="E211" s="38"/>
      <c r="F211" s="67"/>
      <c r="G211" s="78" t="e">
        <f t="shared" si="44"/>
        <v>#NUM!</v>
      </c>
      <c r="H211" s="16" t="e">
        <f t="shared" si="45"/>
        <v>#NUM!</v>
      </c>
      <c r="I211" s="17" t="e">
        <f t="shared" si="46"/>
        <v>#NUM!</v>
      </c>
      <c r="J211" s="117" t="e">
        <f t="shared" si="47"/>
        <v>#NUM!</v>
      </c>
    </row>
    <row r="212" spans="1:10" ht="13.35" customHeight="1">
      <c r="A212" s="71"/>
      <c r="B212" s="15"/>
      <c r="C212" s="30"/>
      <c r="D212" s="30"/>
      <c r="E212" s="30"/>
      <c r="F212" s="68"/>
      <c r="G212" s="78" t="e">
        <f t="shared" si="44"/>
        <v>#NUM!</v>
      </c>
      <c r="H212" s="16" t="e">
        <f t="shared" si="45"/>
        <v>#NUM!</v>
      </c>
      <c r="I212" s="17" t="e">
        <f t="shared" si="46"/>
        <v>#NUM!</v>
      </c>
      <c r="J212" s="117" t="e">
        <f t="shared" si="47"/>
        <v>#NUM!</v>
      </c>
    </row>
    <row r="213" spans="1:10" ht="13.35" customHeight="1">
      <c r="A213" s="71"/>
      <c r="B213" s="15"/>
      <c r="C213" s="30"/>
      <c r="D213" s="30"/>
      <c r="E213" s="30"/>
      <c r="F213" s="68"/>
      <c r="G213" s="78" t="e">
        <f t="shared" si="44"/>
        <v>#NUM!</v>
      </c>
      <c r="H213" s="16" t="e">
        <f t="shared" si="45"/>
        <v>#NUM!</v>
      </c>
      <c r="I213" s="17" t="e">
        <f t="shared" si="46"/>
        <v>#NUM!</v>
      </c>
      <c r="J213" s="117" t="e">
        <f t="shared" si="47"/>
        <v>#NUM!</v>
      </c>
    </row>
    <row r="214" spans="1:10" ht="13.35" customHeight="1">
      <c r="A214" s="71"/>
      <c r="B214" s="15"/>
      <c r="C214" s="30"/>
      <c r="D214" s="30"/>
      <c r="E214" s="30"/>
      <c r="F214" s="68"/>
      <c r="G214" s="78" t="e">
        <f t="shared" ref="G214:G217" si="60">IF(F214="Y",((1/(1+EXP(2.6968+(1.1686*LN(D214-0.9)))))),((1/(1+EXP(2.8891+(1.1686*(LN(D214-0.9))))))))</f>
        <v>#NUM!</v>
      </c>
      <c r="H214" s="16" t="e">
        <f t="shared" ref="H214:H217" si="61">ROUND(G214,3)</f>
        <v>#NUM!</v>
      </c>
      <c r="I214" s="17" t="e">
        <f t="shared" ref="I214:I217" si="62">ROUND(H214/0.15,2)</f>
        <v>#NUM!</v>
      </c>
      <c r="J214" s="117" t="e">
        <f t="shared" ref="J214:J217" si="63">IF(I214&lt;0.673,5,IF(I214&lt;1.33,4,IF(I214&lt;2,3,IF(I214&lt;2.67,2,1))))</f>
        <v>#NUM!</v>
      </c>
    </row>
    <row r="215" spans="1:10" ht="13.35" customHeight="1">
      <c r="A215" s="71"/>
      <c r="B215" s="15"/>
      <c r="C215" s="30"/>
      <c r="D215" s="38"/>
      <c r="E215" s="38"/>
      <c r="F215" s="67"/>
      <c r="G215" s="78" t="e">
        <f t="shared" si="60"/>
        <v>#NUM!</v>
      </c>
      <c r="H215" s="16" t="e">
        <f t="shared" si="61"/>
        <v>#NUM!</v>
      </c>
      <c r="I215" s="17" t="e">
        <f t="shared" si="62"/>
        <v>#NUM!</v>
      </c>
      <c r="J215" s="117" t="e">
        <f t="shared" si="63"/>
        <v>#NUM!</v>
      </c>
    </row>
    <row r="216" spans="1:10" ht="13.35" customHeight="1">
      <c r="A216" s="69"/>
      <c r="B216" s="30"/>
      <c r="C216" s="30"/>
      <c r="D216" s="38"/>
      <c r="E216" s="38"/>
      <c r="F216" s="67"/>
      <c r="G216" s="78" t="e">
        <f t="shared" si="60"/>
        <v>#NUM!</v>
      </c>
      <c r="H216" s="16" t="e">
        <f t="shared" si="61"/>
        <v>#NUM!</v>
      </c>
      <c r="I216" s="17" t="e">
        <f t="shared" si="62"/>
        <v>#NUM!</v>
      </c>
      <c r="J216" s="117" t="e">
        <f t="shared" si="63"/>
        <v>#NUM!</v>
      </c>
    </row>
    <row r="217" spans="1:10" ht="13.35" customHeight="1">
      <c r="A217" s="71"/>
      <c r="B217" s="15"/>
      <c r="C217" s="30"/>
      <c r="D217" s="38"/>
      <c r="E217" s="38"/>
      <c r="F217" s="67"/>
      <c r="G217" s="78" t="e">
        <f t="shared" si="60"/>
        <v>#NUM!</v>
      </c>
      <c r="H217" s="16" t="e">
        <f t="shared" si="61"/>
        <v>#NUM!</v>
      </c>
      <c r="I217" s="17" t="e">
        <f t="shared" si="62"/>
        <v>#NUM!</v>
      </c>
      <c r="J217" s="117" t="e">
        <f t="shared" si="63"/>
        <v>#NUM!</v>
      </c>
    </row>
    <row r="218" spans="1:10" ht="13.35" customHeight="1">
      <c r="A218" s="69"/>
      <c r="B218" s="30"/>
      <c r="C218" s="30"/>
      <c r="D218" s="38"/>
      <c r="E218" s="38"/>
      <c r="F218" s="67"/>
      <c r="G218" s="78" t="e">
        <f t="shared" ref="G218:G221" si="64">IF(F218="Y",((1/(1+EXP(2.6968+(1.1686*LN(D218-0.9)))))),((1/(1+EXP(2.8891+(1.1686*(LN(D218-0.9))))))))</f>
        <v>#NUM!</v>
      </c>
      <c r="H218" s="16" t="e">
        <f t="shared" ref="H218:H221" si="65">ROUND(G218,3)</f>
        <v>#NUM!</v>
      </c>
      <c r="I218" s="17" t="e">
        <f t="shared" ref="I218:I221" si="66">ROUND(H218/0.15,2)</f>
        <v>#NUM!</v>
      </c>
      <c r="J218" s="117" t="e">
        <f t="shared" ref="J218:J221" si="67">IF(I218&lt;0.673,5,IF(I218&lt;1.33,4,IF(I218&lt;2,3,IF(I218&lt;2.67,2,1))))</f>
        <v>#NUM!</v>
      </c>
    </row>
    <row r="219" spans="1:10" ht="13.35" customHeight="1">
      <c r="A219" s="71"/>
      <c r="B219" s="15"/>
      <c r="C219" s="30"/>
      <c r="D219" s="30"/>
      <c r="E219" s="30"/>
      <c r="F219" s="68"/>
      <c r="G219" s="78" t="e">
        <f t="shared" si="64"/>
        <v>#NUM!</v>
      </c>
      <c r="H219" s="16" t="e">
        <f t="shared" si="65"/>
        <v>#NUM!</v>
      </c>
      <c r="I219" s="17" t="e">
        <f t="shared" si="66"/>
        <v>#NUM!</v>
      </c>
      <c r="J219" s="117" t="e">
        <f t="shared" si="67"/>
        <v>#NUM!</v>
      </c>
    </row>
    <row r="220" spans="1:10" ht="13.35" customHeight="1">
      <c r="A220" s="71"/>
      <c r="B220" s="15"/>
      <c r="C220" s="30"/>
      <c r="D220" s="30"/>
      <c r="E220" s="30"/>
      <c r="F220" s="68"/>
      <c r="G220" s="78" t="e">
        <f t="shared" si="64"/>
        <v>#NUM!</v>
      </c>
      <c r="H220" s="16" t="e">
        <f t="shared" si="65"/>
        <v>#NUM!</v>
      </c>
      <c r="I220" s="17" t="e">
        <f t="shared" si="66"/>
        <v>#NUM!</v>
      </c>
      <c r="J220" s="117" t="e">
        <f t="shared" si="67"/>
        <v>#NUM!</v>
      </c>
    </row>
    <row r="221" spans="1:10" ht="13.35" customHeight="1">
      <c r="A221" s="71"/>
      <c r="B221" s="15"/>
      <c r="C221" s="30"/>
      <c r="D221" s="30"/>
      <c r="E221" s="30"/>
      <c r="F221" s="68"/>
      <c r="G221" s="78" t="e">
        <f t="shared" si="64"/>
        <v>#NUM!</v>
      </c>
      <c r="H221" s="16" t="e">
        <f t="shared" si="65"/>
        <v>#NUM!</v>
      </c>
      <c r="I221" s="17" t="e">
        <f t="shared" si="66"/>
        <v>#NUM!</v>
      </c>
      <c r="J221" s="117" t="e">
        <f t="shared" si="67"/>
        <v>#NUM!</v>
      </c>
    </row>
    <row r="222" spans="1:10" ht="13.35" customHeight="1">
      <c r="A222" s="71"/>
      <c r="B222" s="15"/>
      <c r="C222" s="30"/>
      <c r="D222" s="38"/>
      <c r="E222" s="38"/>
      <c r="F222" s="67"/>
      <c r="G222" s="78" t="e">
        <f t="shared" si="44"/>
        <v>#NUM!</v>
      </c>
      <c r="H222" s="16" t="e">
        <f t="shared" si="45"/>
        <v>#NUM!</v>
      </c>
      <c r="I222" s="17" t="e">
        <f t="shared" si="46"/>
        <v>#NUM!</v>
      </c>
      <c r="J222" s="117" t="e">
        <f t="shared" si="47"/>
        <v>#NUM!</v>
      </c>
    </row>
    <row r="223" spans="1:10" ht="13.35" customHeight="1">
      <c r="A223" s="71"/>
      <c r="B223" s="15"/>
      <c r="C223" s="30"/>
      <c r="D223" s="38"/>
      <c r="E223" s="38"/>
      <c r="F223" s="67"/>
      <c r="G223" s="78" t="e">
        <f t="shared" si="44"/>
        <v>#NUM!</v>
      </c>
      <c r="H223" s="16" t="e">
        <f t="shared" si="45"/>
        <v>#NUM!</v>
      </c>
      <c r="I223" s="17" t="e">
        <f t="shared" si="46"/>
        <v>#NUM!</v>
      </c>
      <c r="J223" s="117" t="e">
        <f t="shared" si="47"/>
        <v>#NUM!</v>
      </c>
    </row>
    <row r="224" spans="1:10" ht="13.35" customHeight="1">
      <c r="A224" s="71"/>
      <c r="B224" s="15"/>
      <c r="C224" s="30"/>
      <c r="D224" s="38"/>
      <c r="E224" s="38"/>
      <c r="F224" s="67"/>
      <c r="G224" s="78" t="e">
        <f t="shared" si="44"/>
        <v>#NUM!</v>
      </c>
      <c r="H224" s="16" t="e">
        <f t="shared" si="45"/>
        <v>#NUM!</v>
      </c>
      <c r="I224" s="17" t="e">
        <f t="shared" si="46"/>
        <v>#NUM!</v>
      </c>
      <c r="J224" s="117" t="e">
        <f t="shared" si="47"/>
        <v>#NUM!</v>
      </c>
    </row>
    <row r="225" spans="1:10" ht="13.35" customHeight="1">
      <c r="A225" s="71"/>
      <c r="B225" s="15"/>
      <c r="C225" s="30"/>
      <c r="D225" s="38"/>
      <c r="E225" s="38"/>
      <c r="F225" s="67"/>
      <c r="G225" s="78" t="e">
        <f t="shared" si="44"/>
        <v>#NUM!</v>
      </c>
      <c r="H225" s="16" t="e">
        <f t="shared" si="45"/>
        <v>#NUM!</v>
      </c>
      <c r="I225" s="17" t="e">
        <f t="shared" si="46"/>
        <v>#NUM!</v>
      </c>
      <c r="J225" s="117" t="e">
        <f t="shared" si="47"/>
        <v>#NUM!</v>
      </c>
    </row>
    <row r="226" spans="1:10" ht="13.35" customHeight="1">
      <c r="A226" s="71"/>
      <c r="B226" s="15"/>
      <c r="C226" s="30"/>
      <c r="D226" s="38"/>
      <c r="E226" s="38"/>
      <c r="F226" s="67"/>
      <c r="G226" s="78" t="e">
        <f t="shared" si="44"/>
        <v>#NUM!</v>
      </c>
      <c r="H226" s="16" t="e">
        <f t="shared" si="45"/>
        <v>#NUM!</v>
      </c>
      <c r="I226" s="17" t="e">
        <f t="shared" si="46"/>
        <v>#NUM!</v>
      </c>
      <c r="J226" s="117" t="e">
        <f t="shared" si="47"/>
        <v>#NUM!</v>
      </c>
    </row>
    <row r="227" spans="1:10" ht="13.35" customHeight="1">
      <c r="A227" s="71"/>
      <c r="B227" s="15"/>
      <c r="C227" s="30"/>
      <c r="D227" s="38"/>
      <c r="E227" s="38"/>
      <c r="F227" s="67"/>
      <c r="G227" s="78" t="e">
        <f t="shared" si="44"/>
        <v>#NUM!</v>
      </c>
      <c r="H227" s="16" t="e">
        <f t="shared" si="45"/>
        <v>#NUM!</v>
      </c>
      <c r="I227" s="17" t="e">
        <f t="shared" si="46"/>
        <v>#NUM!</v>
      </c>
      <c r="J227" s="117" t="e">
        <f t="shared" si="47"/>
        <v>#NUM!</v>
      </c>
    </row>
    <row r="228" spans="1:10" ht="13.35" customHeight="1">
      <c r="A228" s="71"/>
      <c r="B228" s="15"/>
      <c r="C228" s="30"/>
      <c r="D228" s="38"/>
      <c r="E228" s="38"/>
      <c r="F228" s="67"/>
      <c r="G228" s="78" t="e">
        <f t="shared" si="44"/>
        <v>#NUM!</v>
      </c>
      <c r="H228" s="16" t="e">
        <f t="shared" si="45"/>
        <v>#NUM!</v>
      </c>
      <c r="I228" s="17" t="e">
        <f t="shared" si="46"/>
        <v>#NUM!</v>
      </c>
      <c r="J228" s="117" t="e">
        <f t="shared" si="47"/>
        <v>#NUM!</v>
      </c>
    </row>
    <row r="229" spans="1:10" ht="13.35" customHeight="1">
      <c r="A229" s="71"/>
      <c r="B229" s="15"/>
      <c r="C229" s="30"/>
      <c r="D229" s="38"/>
      <c r="E229" s="38"/>
      <c r="F229" s="67"/>
      <c r="G229" s="78" t="e">
        <f t="shared" si="44"/>
        <v>#NUM!</v>
      </c>
      <c r="H229" s="16" t="e">
        <f t="shared" si="45"/>
        <v>#NUM!</v>
      </c>
      <c r="I229" s="17" t="e">
        <f t="shared" si="46"/>
        <v>#NUM!</v>
      </c>
      <c r="J229" s="117" t="e">
        <f t="shared" si="47"/>
        <v>#NUM!</v>
      </c>
    </row>
    <row r="230" spans="1:10" ht="13.35" customHeight="1">
      <c r="A230" s="71"/>
      <c r="B230" s="15"/>
      <c r="C230" s="30"/>
      <c r="D230" s="38"/>
      <c r="E230" s="38"/>
      <c r="F230" s="67"/>
      <c r="G230" s="78" t="e">
        <f t="shared" si="44"/>
        <v>#NUM!</v>
      </c>
      <c r="H230" s="16" t="e">
        <f t="shared" si="45"/>
        <v>#NUM!</v>
      </c>
      <c r="I230" s="17" t="e">
        <f t="shared" si="46"/>
        <v>#NUM!</v>
      </c>
      <c r="J230" s="117" t="e">
        <f t="shared" si="47"/>
        <v>#NUM!</v>
      </c>
    </row>
    <row r="231" spans="1:10" ht="13.35" customHeight="1">
      <c r="A231" s="71"/>
      <c r="B231" s="15"/>
      <c r="C231" s="30"/>
      <c r="D231" s="38"/>
      <c r="E231" s="38"/>
      <c r="F231" s="67"/>
      <c r="G231" s="78" t="e">
        <f t="shared" si="44"/>
        <v>#NUM!</v>
      </c>
      <c r="H231" s="16" t="e">
        <f t="shared" si="45"/>
        <v>#NUM!</v>
      </c>
      <c r="I231" s="17" t="e">
        <f t="shared" si="46"/>
        <v>#NUM!</v>
      </c>
      <c r="J231" s="117" t="e">
        <f t="shared" si="47"/>
        <v>#NUM!</v>
      </c>
    </row>
    <row r="232" spans="1:10" ht="13.35" customHeight="1">
      <c r="A232" s="69"/>
      <c r="B232" s="30"/>
      <c r="C232" s="30"/>
      <c r="D232" s="38"/>
      <c r="E232" s="38"/>
      <c r="F232" s="67"/>
      <c r="G232" s="78" t="e">
        <f t="shared" ref="G232:G235" si="68">IF(F232="Y",((1/(1+EXP(2.6968+(1.1686*LN(D232-0.9)))))),((1/(1+EXP(2.8891+(1.1686*(LN(D232-0.9))))))))</f>
        <v>#NUM!</v>
      </c>
      <c r="H232" s="16" t="e">
        <f t="shared" ref="H232:H235" si="69">ROUND(G232,3)</f>
        <v>#NUM!</v>
      </c>
      <c r="I232" s="17" t="e">
        <f t="shared" ref="I232:I235" si="70">ROUND(H232/0.15,2)</f>
        <v>#NUM!</v>
      </c>
      <c r="J232" s="117" t="e">
        <f t="shared" ref="J232:J235" si="71">IF(I232&lt;0.673,5,IF(I232&lt;1.33,4,IF(I232&lt;2,3,IF(I232&lt;2.67,2,1))))</f>
        <v>#NUM!</v>
      </c>
    </row>
    <row r="233" spans="1:10" ht="13.35" customHeight="1">
      <c r="A233" s="69"/>
      <c r="B233" s="30"/>
      <c r="C233" s="30"/>
      <c r="D233" s="38"/>
      <c r="E233" s="38"/>
      <c r="F233" s="67"/>
      <c r="G233" s="78" t="e">
        <f t="shared" si="68"/>
        <v>#NUM!</v>
      </c>
      <c r="H233" s="16" t="e">
        <f t="shared" si="69"/>
        <v>#NUM!</v>
      </c>
      <c r="I233" s="17" t="e">
        <f t="shared" si="70"/>
        <v>#NUM!</v>
      </c>
      <c r="J233" s="117" t="e">
        <f t="shared" si="71"/>
        <v>#NUM!</v>
      </c>
    </row>
    <row r="234" spans="1:10" ht="13.35" customHeight="1">
      <c r="A234" s="71"/>
      <c r="B234" s="15"/>
      <c r="C234" s="30"/>
      <c r="D234" s="30"/>
      <c r="E234" s="30"/>
      <c r="F234" s="68"/>
      <c r="G234" s="78" t="e">
        <f t="shared" si="68"/>
        <v>#NUM!</v>
      </c>
      <c r="H234" s="16" t="e">
        <f t="shared" si="69"/>
        <v>#NUM!</v>
      </c>
      <c r="I234" s="17" t="e">
        <f t="shared" si="70"/>
        <v>#NUM!</v>
      </c>
      <c r="J234" s="117" t="e">
        <f t="shared" si="71"/>
        <v>#NUM!</v>
      </c>
    </row>
    <row r="235" spans="1:10" ht="13.35" customHeight="1">
      <c r="A235" s="69"/>
      <c r="B235" s="30"/>
      <c r="C235" s="30"/>
      <c r="D235" s="30"/>
      <c r="E235" s="30"/>
      <c r="F235" s="68"/>
      <c r="G235" s="78" t="e">
        <f t="shared" si="68"/>
        <v>#NUM!</v>
      </c>
      <c r="H235" s="16" t="e">
        <f t="shared" si="69"/>
        <v>#NUM!</v>
      </c>
      <c r="I235" s="17" t="e">
        <f t="shared" si="70"/>
        <v>#NUM!</v>
      </c>
      <c r="J235" s="117" t="e">
        <f t="shared" si="71"/>
        <v>#NUM!</v>
      </c>
    </row>
    <row r="236" spans="1:10" ht="13.35" customHeight="1">
      <c r="A236" s="69"/>
      <c r="B236" s="30"/>
      <c r="C236" s="30"/>
      <c r="D236" s="30"/>
      <c r="E236" s="30"/>
      <c r="F236" s="68"/>
      <c r="G236" s="78" t="e">
        <f t="shared" si="44"/>
        <v>#NUM!</v>
      </c>
      <c r="H236" s="16" t="e">
        <f t="shared" si="45"/>
        <v>#NUM!</v>
      </c>
      <c r="I236" s="17" t="e">
        <f t="shared" si="46"/>
        <v>#NUM!</v>
      </c>
      <c r="J236" s="117" t="e">
        <f t="shared" si="47"/>
        <v>#NUM!</v>
      </c>
    </row>
    <row r="237" spans="1:10" ht="13.35" customHeight="1">
      <c r="A237" s="69"/>
      <c r="B237" s="30"/>
      <c r="C237" s="30"/>
      <c r="D237" s="30"/>
      <c r="E237" s="30"/>
      <c r="F237" s="68"/>
      <c r="G237" s="78" t="e">
        <f t="shared" si="44"/>
        <v>#NUM!</v>
      </c>
      <c r="H237" s="16" t="e">
        <f t="shared" si="45"/>
        <v>#NUM!</v>
      </c>
      <c r="I237" s="17" t="e">
        <f t="shared" si="46"/>
        <v>#NUM!</v>
      </c>
      <c r="J237" s="117" t="e">
        <f t="shared" si="47"/>
        <v>#NUM!</v>
      </c>
    </row>
    <row r="238" spans="1:10" ht="13.35" customHeight="1">
      <c r="A238" s="69"/>
      <c r="B238" s="30"/>
      <c r="C238" s="30"/>
      <c r="D238" s="30"/>
      <c r="E238" s="30"/>
      <c r="F238" s="68"/>
      <c r="G238" s="78" t="e">
        <f t="shared" ref="G238:G240" si="72">IF(F238="Y",((1/(1+EXP(2.6968+(1.1686*LN(D238-0.9)))))),((1/(1+EXP(2.8891+(1.1686*(LN(D238-0.9))))))))</f>
        <v>#NUM!</v>
      </c>
      <c r="H238" s="16" t="e">
        <f t="shared" ref="H238:H240" si="73">ROUND(G238,3)</f>
        <v>#NUM!</v>
      </c>
      <c r="I238" s="17" t="e">
        <f t="shared" ref="I238:I240" si="74">ROUND(H238/0.15,2)</f>
        <v>#NUM!</v>
      </c>
      <c r="J238" s="117" t="e">
        <f t="shared" ref="J238:J240" si="75">IF(I238&lt;0.673,5,IF(I238&lt;1.33,4,IF(I238&lt;2,3,IF(I238&lt;2.67,2,1))))</f>
        <v>#NUM!</v>
      </c>
    </row>
    <row r="239" spans="1:10" ht="13.35" customHeight="1">
      <c r="A239" s="69"/>
      <c r="B239" s="30"/>
      <c r="C239" s="30"/>
      <c r="D239" s="30"/>
      <c r="E239" s="30"/>
      <c r="F239" s="68"/>
      <c r="G239" s="78" t="e">
        <f t="shared" si="72"/>
        <v>#NUM!</v>
      </c>
      <c r="H239" s="16" t="e">
        <f t="shared" si="73"/>
        <v>#NUM!</v>
      </c>
      <c r="I239" s="17" t="e">
        <f t="shared" si="74"/>
        <v>#NUM!</v>
      </c>
      <c r="J239" s="117" t="e">
        <f t="shared" si="75"/>
        <v>#NUM!</v>
      </c>
    </row>
    <row r="240" spans="1:10" ht="13.35" customHeight="1" thickBot="1">
      <c r="A240" s="73"/>
      <c r="B240" s="74"/>
      <c r="C240" s="74"/>
      <c r="D240" s="74"/>
      <c r="E240" s="74"/>
      <c r="F240" s="75"/>
      <c r="G240" s="79" t="e">
        <f t="shared" si="72"/>
        <v>#NUM!</v>
      </c>
      <c r="H240" s="80" t="e">
        <f t="shared" si="73"/>
        <v>#NUM!</v>
      </c>
      <c r="I240" s="81" t="e">
        <f t="shared" si="74"/>
        <v>#NUM!</v>
      </c>
      <c r="J240" s="118" t="e">
        <f t="shared" si="75"/>
        <v>#NUM!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285"/>
  <sheetViews>
    <sheetView workbookViewId="0">
      <pane xSplit="6" ySplit="2" topLeftCell="G15" activePane="bottomRight" state="frozen"/>
      <selection activeCell="B91" sqref="B91"/>
      <selection pane="topRight" activeCell="B91" sqref="B91"/>
      <selection pane="bottomLeft" activeCell="B91" sqref="B91"/>
      <selection pane="bottomRight" activeCell="D7" sqref="D7"/>
    </sheetView>
  </sheetViews>
  <sheetFormatPr defaultColWidth="9.109375" defaultRowHeight="13.2"/>
  <cols>
    <col min="1" max="1" width="8.44140625" style="106" customWidth="1"/>
    <col min="2" max="2" width="9.5546875" style="106" bestFit="1" customWidth="1"/>
    <col min="3" max="3" width="13.5546875" style="288" bestFit="1" customWidth="1"/>
    <col min="4" max="4" width="36.5546875" style="288" bestFit="1" customWidth="1"/>
    <col min="5" max="5" width="7.44140625" style="288" customWidth="1"/>
    <col min="6" max="6" width="8.44140625" style="288" customWidth="1"/>
    <col min="7" max="7" width="6.5546875" style="289" bestFit="1" customWidth="1"/>
    <col min="8" max="8" width="4.88671875" style="289" bestFit="1" customWidth="1"/>
    <col min="9" max="9" width="9.5546875" style="289" customWidth="1"/>
    <col min="10" max="10" width="10.109375" style="289" customWidth="1"/>
    <col min="11" max="11" width="8.5546875" style="289" customWidth="1"/>
    <col min="12" max="12" width="8.109375" style="289" bestFit="1" customWidth="1"/>
    <col min="13" max="13" width="8.5546875" style="289" customWidth="1"/>
    <col min="14" max="14" width="8.5546875" style="289" bestFit="1" customWidth="1"/>
    <col min="15" max="15" width="6.5546875" style="289" bestFit="1" customWidth="1"/>
    <col min="16" max="16" width="4.88671875" style="289" bestFit="1" customWidth="1"/>
    <col min="17" max="17" width="8.5546875" style="289" customWidth="1"/>
    <col min="18" max="18" width="8.5546875" style="289" bestFit="1" customWidth="1"/>
    <col min="19" max="19" width="9.109375" style="289" customWidth="1"/>
    <col min="20" max="20" width="8.109375" style="289" bestFit="1" customWidth="1"/>
    <col min="21" max="21" width="7.5546875" style="289" bestFit="1" customWidth="1"/>
    <col min="22" max="22" width="8.5546875" style="289" customWidth="1"/>
    <col min="23" max="23" width="7.5546875" style="294" bestFit="1" customWidth="1"/>
    <col min="24" max="24" width="5.5546875" style="294" bestFit="1" customWidth="1"/>
    <col min="25" max="25" width="10.5546875" style="294" bestFit="1" customWidth="1"/>
    <col min="26" max="26" width="11.5546875" style="294" bestFit="1" customWidth="1"/>
    <col min="27" max="27" width="7.44140625" style="294" customWidth="1"/>
    <col min="28" max="28" width="7.5546875" style="294" bestFit="1" customWidth="1"/>
    <col min="29" max="29" width="7.5546875" style="31" bestFit="1" customWidth="1"/>
    <col min="30" max="31" width="9.109375" style="31" bestFit="1" customWidth="1"/>
    <col min="32" max="32" width="8.109375" style="31" bestFit="1" customWidth="1"/>
    <col min="33" max="33" width="7.5546875" style="31" bestFit="1" customWidth="1"/>
    <col min="34" max="34" width="5.109375" style="31" bestFit="1" customWidth="1"/>
    <col min="35" max="35" width="10.5546875" style="31" bestFit="1" customWidth="1"/>
    <col min="36" max="36" width="11.5546875" style="31" bestFit="1" customWidth="1"/>
    <col min="37" max="37" width="7.109375" style="31" bestFit="1" customWidth="1"/>
    <col min="38" max="39" width="7.5546875" style="31" bestFit="1" customWidth="1"/>
    <col min="40" max="41" width="9.109375" style="31" bestFit="1" customWidth="1"/>
    <col min="42" max="42" width="8.109375" style="31" bestFit="1" customWidth="1"/>
    <col min="43" max="43" width="7.5546875" style="31" customWidth="1"/>
    <col min="44" max="44" width="9.5546875" style="31" bestFit="1" customWidth="1"/>
    <col min="45" max="45" width="7.5546875" style="31" bestFit="1" customWidth="1"/>
    <col min="46" max="46" width="5.5546875" style="294" bestFit="1" customWidth="1"/>
    <col min="47" max="47" width="9.5546875" style="294" bestFit="1" customWidth="1"/>
    <col min="48" max="48" width="5.5546875" style="294" bestFit="1" customWidth="1"/>
    <col min="49" max="49" width="5.5546875" style="1" bestFit="1" customWidth="1"/>
    <col min="50" max="50" width="9.5546875" style="1" bestFit="1" customWidth="1"/>
    <col min="51" max="51" width="5.5546875" style="293" bestFit="1" customWidth="1"/>
    <col min="52" max="16384" width="9.109375" style="31"/>
  </cols>
  <sheetData>
    <row r="1" spans="1:51" s="206" customFormat="1" ht="13.8" thickBot="1">
      <c r="A1" s="197"/>
      <c r="B1" s="40"/>
      <c r="C1" s="198"/>
      <c r="D1" s="198"/>
      <c r="E1" s="199"/>
      <c r="F1" s="199"/>
      <c r="G1" s="409" t="s">
        <v>27</v>
      </c>
      <c r="H1" s="410"/>
      <c r="I1" s="410"/>
      <c r="J1" s="410"/>
      <c r="K1" s="410"/>
      <c r="L1" s="410"/>
      <c r="M1" s="410"/>
      <c r="N1" s="411"/>
      <c r="O1" s="409" t="s">
        <v>28</v>
      </c>
      <c r="P1" s="410"/>
      <c r="Q1" s="410"/>
      <c r="R1" s="410"/>
      <c r="S1" s="410"/>
      <c r="T1" s="410"/>
      <c r="U1" s="410"/>
      <c r="V1" s="411"/>
      <c r="W1" s="412" t="s">
        <v>29</v>
      </c>
      <c r="X1" s="413"/>
      <c r="Y1" s="413"/>
      <c r="Z1" s="413"/>
      <c r="AA1" s="413"/>
      <c r="AB1" s="413"/>
      <c r="AC1" s="413"/>
      <c r="AD1" s="413"/>
      <c r="AE1" s="413"/>
      <c r="AF1" s="414"/>
      <c r="AG1" s="412" t="s">
        <v>30</v>
      </c>
      <c r="AH1" s="413"/>
      <c r="AI1" s="413"/>
      <c r="AJ1" s="413"/>
      <c r="AK1" s="413"/>
      <c r="AL1" s="413"/>
      <c r="AM1" s="413"/>
      <c r="AN1" s="413"/>
      <c r="AO1" s="413"/>
      <c r="AP1" s="414"/>
      <c r="AQ1" s="197" t="s">
        <v>13</v>
      </c>
      <c r="AR1" s="40" t="s">
        <v>16</v>
      </c>
      <c r="AS1" s="200" t="s">
        <v>9</v>
      </c>
      <c r="AT1" s="201" t="s">
        <v>13</v>
      </c>
      <c r="AU1" s="155" t="s">
        <v>16</v>
      </c>
      <c r="AV1" s="202" t="s">
        <v>50</v>
      </c>
      <c r="AW1" s="203" t="s">
        <v>13</v>
      </c>
      <c r="AX1" s="204" t="s">
        <v>16</v>
      </c>
      <c r="AY1" s="205" t="s">
        <v>50</v>
      </c>
    </row>
    <row r="2" spans="1:51" s="224" customFormat="1" ht="31.8" thickBot="1">
      <c r="A2" s="192" t="s">
        <v>26</v>
      </c>
      <c r="B2" s="207" t="s">
        <v>86</v>
      </c>
      <c r="C2" s="192" t="s">
        <v>18</v>
      </c>
      <c r="D2" s="193" t="s">
        <v>19</v>
      </c>
      <c r="E2" s="207" t="s">
        <v>78</v>
      </c>
      <c r="F2" s="194" t="s">
        <v>20</v>
      </c>
      <c r="G2" s="208" t="s">
        <v>24</v>
      </c>
      <c r="H2" s="209" t="s">
        <v>0</v>
      </c>
      <c r="I2" s="210" t="s">
        <v>33</v>
      </c>
      <c r="J2" s="210" t="s">
        <v>63</v>
      </c>
      <c r="K2" s="210" t="s">
        <v>34</v>
      </c>
      <c r="L2" s="210" t="s">
        <v>35</v>
      </c>
      <c r="M2" s="210" t="s">
        <v>36</v>
      </c>
      <c r="N2" s="211" t="s">
        <v>37</v>
      </c>
      <c r="O2" s="208" t="s">
        <v>24</v>
      </c>
      <c r="P2" s="209" t="s">
        <v>0</v>
      </c>
      <c r="Q2" s="210" t="s">
        <v>33</v>
      </c>
      <c r="R2" s="210" t="s">
        <v>63</v>
      </c>
      <c r="S2" s="210" t="s">
        <v>34</v>
      </c>
      <c r="T2" s="210" t="s">
        <v>35</v>
      </c>
      <c r="U2" s="210" t="s">
        <v>36</v>
      </c>
      <c r="V2" s="211" t="s">
        <v>37</v>
      </c>
      <c r="W2" s="212" t="s">
        <v>25</v>
      </c>
      <c r="X2" s="213" t="s">
        <v>2</v>
      </c>
      <c r="Y2" s="214" t="s">
        <v>5</v>
      </c>
      <c r="Z2" s="214" t="s">
        <v>64</v>
      </c>
      <c r="AA2" s="213" t="s">
        <v>6</v>
      </c>
      <c r="AB2" s="214" t="s">
        <v>3</v>
      </c>
      <c r="AC2" s="215" t="s">
        <v>3</v>
      </c>
      <c r="AD2" s="215" t="s">
        <v>22</v>
      </c>
      <c r="AE2" s="215" t="s">
        <v>23</v>
      </c>
      <c r="AF2" s="216" t="s">
        <v>4</v>
      </c>
      <c r="AG2" s="208" t="s">
        <v>25</v>
      </c>
      <c r="AH2" s="209" t="s">
        <v>2</v>
      </c>
      <c r="AI2" s="209" t="s">
        <v>5</v>
      </c>
      <c r="AJ2" s="209" t="s">
        <v>65</v>
      </c>
      <c r="AK2" s="209" t="s">
        <v>6</v>
      </c>
      <c r="AL2" s="209" t="s">
        <v>3</v>
      </c>
      <c r="AM2" s="209" t="s">
        <v>3</v>
      </c>
      <c r="AN2" s="209" t="s">
        <v>22</v>
      </c>
      <c r="AO2" s="209" t="s">
        <v>23</v>
      </c>
      <c r="AP2" s="217" t="s">
        <v>4</v>
      </c>
      <c r="AQ2" s="192" t="s">
        <v>7</v>
      </c>
      <c r="AR2" s="193" t="s">
        <v>8</v>
      </c>
      <c r="AS2" s="194" t="s">
        <v>8</v>
      </c>
      <c r="AT2" s="218" t="s">
        <v>66</v>
      </c>
      <c r="AU2" s="219" t="s">
        <v>66</v>
      </c>
      <c r="AV2" s="220" t="s">
        <v>66</v>
      </c>
      <c r="AW2" s="221" t="s">
        <v>44</v>
      </c>
      <c r="AX2" s="222" t="s">
        <v>44</v>
      </c>
      <c r="AY2" s="223" t="s">
        <v>31</v>
      </c>
    </row>
    <row r="3" spans="1:51" ht="13.35" customHeight="1">
      <c r="A3" s="69">
        <v>11356</v>
      </c>
      <c r="B3" s="68" t="s">
        <v>252</v>
      </c>
      <c r="C3" s="225" t="str">
        <f>Rollover!A3</f>
        <v>Acura</v>
      </c>
      <c r="D3" s="226" t="str">
        <f>Rollover!B3</f>
        <v>TLX 4DR FWD</v>
      </c>
      <c r="E3" s="63" t="s">
        <v>96</v>
      </c>
      <c r="F3" s="227">
        <f>Rollover!C3</f>
        <v>2021</v>
      </c>
      <c r="G3" s="23">
        <v>142.90299999999999</v>
      </c>
      <c r="H3" s="24">
        <v>0.2</v>
      </c>
      <c r="I3" s="24">
        <v>778.44</v>
      </c>
      <c r="J3" s="24">
        <v>126.116</v>
      </c>
      <c r="K3" s="24">
        <v>23.954000000000001</v>
      </c>
      <c r="L3" s="24">
        <v>36.1</v>
      </c>
      <c r="M3" s="24">
        <v>1147.2159999999999</v>
      </c>
      <c r="N3" s="25">
        <v>1187.337</v>
      </c>
      <c r="O3" s="23">
        <v>358.28899999999999</v>
      </c>
      <c r="P3" s="24">
        <v>0.318</v>
      </c>
      <c r="Q3" s="24">
        <v>829.42100000000005</v>
      </c>
      <c r="R3" s="24">
        <v>295.286</v>
      </c>
      <c r="S3" s="24">
        <v>15.859</v>
      </c>
      <c r="T3" s="24">
        <v>41.253999999999998</v>
      </c>
      <c r="U3" s="24">
        <v>1850.423</v>
      </c>
      <c r="V3" s="25">
        <v>2106.3679999999999</v>
      </c>
      <c r="W3" s="228">
        <f t="shared" ref="W3:W25" si="0">NORMDIST(LN(G3),7.45231,0.73998,1)</f>
        <v>3.8250986425030647E-4</v>
      </c>
      <c r="X3" s="9">
        <f t="shared" ref="X3:X25" si="1">1/(1+EXP(3.2269-1.9688*H3))</f>
        <v>5.5559403980248209E-2</v>
      </c>
      <c r="Y3" s="9">
        <f t="shared" ref="Y3:Y25" si="2">1/(1+EXP(10.9745-2.375*I3/1000))</f>
        <v>1.0882017311230366E-4</v>
      </c>
      <c r="Z3" s="9">
        <f t="shared" ref="Z3:Z25" si="3">1/(1+EXP(10.9745-2.375*J3/1000))</f>
        <v>2.311572084179076E-5</v>
      </c>
      <c r="AA3" s="9">
        <f t="shared" ref="AA3:AA25" si="4">MAX(X3,Y3,Z3)</f>
        <v>5.5559403980248209E-2</v>
      </c>
      <c r="AB3" s="9">
        <f t="shared" ref="AB3:AB25" si="5">1/(1+EXP(12.597-0.05861*35-1.568*(K3^0.4612)))</f>
        <v>2.2727471909517509E-2</v>
      </c>
      <c r="AC3" s="9">
        <f t="shared" ref="AC3:AC25" si="6">AB3</f>
        <v>2.2727471909517509E-2</v>
      </c>
      <c r="AD3" s="9">
        <f t="shared" ref="AD3:AD25" si="7">1/(1+EXP(5.7949-0.5196*M3/1000))</f>
        <v>5.4928143556197797E-3</v>
      </c>
      <c r="AE3" s="9">
        <f t="shared" ref="AE3:AE25" si="8">1/(1+EXP(5.7949-0.5196*N3/1000))</f>
        <v>5.607875368709026E-3</v>
      </c>
      <c r="AF3" s="44">
        <f t="shared" ref="AF3:AF25" si="9">MAX(AD3,AE3)</f>
        <v>5.607875368709026E-3</v>
      </c>
      <c r="AG3" s="43">
        <f t="shared" ref="AG3:AG25" si="10">NORMDIST(LN(O3),7.45231,0.73998,1)</f>
        <v>1.6877348515238557E-2</v>
      </c>
      <c r="AH3" s="9">
        <f t="shared" ref="AH3:AH25" si="11">1/(1+EXP(3.2269-1.9688*P3))</f>
        <v>6.9085562279253956E-2</v>
      </c>
      <c r="AI3" s="9">
        <f t="shared" ref="AI3:AI25" si="12">1/(1+EXP(10.958-3.77*Q3/1000))</f>
        <v>3.9703745116768935E-4</v>
      </c>
      <c r="AJ3" s="9">
        <f t="shared" ref="AJ3:AJ25" si="13">1/(1+EXP(10.958-3.77*R3/1000))</f>
        <v>5.3020877743821511E-5</v>
      </c>
      <c r="AK3" s="9">
        <f t="shared" ref="AK3:AK25" si="14">MAX(AH3,AI3,AJ3)</f>
        <v>6.9085562279253956E-2</v>
      </c>
      <c r="AL3" s="9">
        <f t="shared" ref="AL3:AL25" si="15">1/(1+EXP(12.597-0.05861*35-1.568*((S3/0.817)^0.4612)))</f>
        <v>1.2269867136322551E-2</v>
      </c>
      <c r="AM3" s="229">
        <f t="shared" ref="AM3:AM25" si="16">AL3</f>
        <v>1.2269867136322551E-2</v>
      </c>
      <c r="AN3" s="9">
        <f t="shared" ref="AN3:AN25" si="17">1/(1+EXP(5.7949-0.7619*U3/1000))</f>
        <v>1.2308714027125908E-2</v>
      </c>
      <c r="AO3" s="9">
        <f t="shared" ref="AO3:AO25" si="18">1/(1+EXP(5.7949-0.7619*V3/1000))</f>
        <v>1.4919442105626863E-2</v>
      </c>
      <c r="AP3" s="44">
        <f t="shared" ref="AP3:AP25" si="19">MAX(AN3,AO3)</f>
        <v>1.4919442105626863E-2</v>
      </c>
      <c r="AQ3" s="43">
        <f t="shared" ref="AQ3:AQ25" si="20">ROUND(1-(1-W3)*(1-AA3)*(1-AC3)*(1-AF3),3)</f>
        <v>8.3000000000000004E-2</v>
      </c>
      <c r="AR3" s="9">
        <f t="shared" ref="AR3:AR25" si="21">ROUND(1-(1-AG3)*(1-AK3)*(1-AM3)*(1-AP3),3)</f>
        <v>0.11</v>
      </c>
      <c r="AS3" s="44">
        <f t="shared" ref="AS3:AS25" si="22">ROUND(AVERAGE(AR3,AQ3),3)</f>
        <v>9.7000000000000003E-2</v>
      </c>
      <c r="AT3" s="230">
        <f t="shared" ref="AT3:AT25" si="23">ROUND(AQ3/0.15,2)</f>
        <v>0.55000000000000004</v>
      </c>
      <c r="AU3" s="231">
        <f t="shared" ref="AU3:AU25" si="24">ROUND(AR3/0.15,2)</f>
        <v>0.73</v>
      </c>
      <c r="AV3" s="232">
        <f t="shared" ref="AV3:AV25" si="25">ROUND(AS3/0.15,2)</f>
        <v>0.65</v>
      </c>
      <c r="AW3" s="233">
        <f t="shared" ref="AW3:AW25" si="26">IF(AT3&lt;0.67,5,IF(AT3&lt;1,4,IF(AT3&lt;1.33,3,IF(AT3&lt;2.67,2,1))))</f>
        <v>5</v>
      </c>
      <c r="AX3" s="132">
        <f t="shared" ref="AX3:AX25" si="27">IF(AU3&lt;0.67,5,IF(AU3&lt;1,4,IF(AU3&lt;1.33,3,IF(AU3&lt;2.67,2,1))))</f>
        <v>4</v>
      </c>
      <c r="AY3" s="234">
        <f t="shared" ref="AY3:AY25" si="28">IF(AV3&lt;0.67,5,IF(AV3&lt;1,4,IF(AV3&lt;1.33,3,IF(AV3&lt;2.67,2,1))))</f>
        <v>5</v>
      </c>
    </row>
    <row r="4" spans="1:51" ht="13.35" customHeight="1">
      <c r="A4" s="69">
        <v>11356</v>
      </c>
      <c r="B4" s="68" t="s">
        <v>252</v>
      </c>
      <c r="C4" s="225" t="str">
        <f>Rollover!A4</f>
        <v>Acura</v>
      </c>
      <c r="D4" s="226" t="str">
        <f>Rollover!B4</f>
        <v>TLX 4DR AWD</v>
      </c>
      <c r="E4" s="63" t="s">
        <v>96</v>
      </c>
      <c r="F4" s="227">
        <f>Rollover!C4</f>
        <v>2021</v>
      </c>
      <c r="G4" s="23">
        <v>142.90299999999999</v>
      </c>
      <c r="H4" s="24">
        <v>0.2</v>
      </c>
      <c r="I4" s="24">
        <v>778.44</v>
      </c>
      <c r="J4" s="24">
        <v>126.116</v>
      </c>
      <c r="K4" s="24">
        <v>23.954000000000001</v>
      </c>
      <c r="L4" s="24">
        <v>36.1</v>
      </c>
      <c r="M4" s="24">
        <v>1147.2159999999999</v>
      </c>
      <c r="N4" s="25">
        <v>1187.337</v>
      </c>
      <c r="O4" s="23">
        <v>358.28899999999999</v>
      </c>
      <c r="P4" s="24">
        <v>0.318</v>
      </c>
      <c r="Q4" s="24">
        <v>829.42100000000005</v>
      </c>
      <c r="R4" s="24">
        <v>295.286</v>
      </c>
      <c r="S4" s="24">
        <v>15.859</v>
      </c>
      <c r="T4" s="24">
        <v>41.253999999999998</v>
      </c>
      <c r="U4" s="24">
        <v>1850.423</v>
      </c>
      <c r="V4" s="25">
        <v>2106.3679999999999</v>
      </c>
      <c r="W4" s="228">
        <f t="shared" si="0"/>
        <v>3.8250986425030647E-4</v>
      </c>
      <c r="X4" s="9">
        <f t="shared" si="1"/>
        <v>5.5559403980248209E-2</v>
      </c>
      <c r="Y4" s="9">
        <f t="shared" si="2"/>
        <v>1.0882017311230366E-4</v>
      </c>
      <c r="Z4" s="9">
        <f t="shared" si="3"/>
        <v>2.311572084179076E-5</v>
      </c>
      <c r="AA4" s="9">
        <f t="shared" si="4"/>
        <v>5.5559403980248209E-2</v>
      </c>
      <c r="AB4" s="9">
        <f t="shared" si="5"/>
        <v>2.2727471909517509E-2</v>
      </c>
      <c r="AC4" s="9">
        <f t="shared" si="6"/>
        <v>2.2727471909517509E-2</v>
      </c>
      <c r="AD4" s="9">
        <f t="shared" si="7"/>
        <v>5.4928143556197797E-3</v>
      </c>
      <c r="AE4" s="9">
        <f t="shared" si="8"/>
        <v>5.607875368709026E-3</v>
      </c>
      <c r="AF4" s="44">
        <f t="shared" si="9"/>
        <v>5.607875368709026E-3</v>
      </c>
      <c r="AG4" s="43">
        <f t="shared" si="10"/>
        <v>1.6877348515238557E-2</v>
      </c>
      <c r="AH4" s="9">
        <f t="shared" si="11"/>
        <v>6.9085562279253956E-2</v>
      </c>
      <c r="AI4" s="9">
        <f t="shared" si="12"/>
        <v>3.9703745116768935E-4</v>
      </c>
      <c r="AJ4" s="9">
        <f t="shared" si="13"/>
        <v>5.3020877743821511E-5</v>
      </c>
      <c r="AK4" s="9">
        <f t="shared" si="14"/>
        <v>6.9085562279253956E-2</v>
      </c>
      <c r="AL4" s="9">
        <f t="shared" si="15"/>
        <v>1.2269867136322551E-2</v>
      </c>
      <c r="AM4" s="229">
        <f t="shared" si="16"/>
        <v>1.2269867136322551E-2</v>
      </c>
      <c r="AN4" s="9">
        <f t="shared" si="17"/>
        <v>1.2308714027125908E-2</v>
      </c>
      <c r="AO4" s="9">
        <f t="shared" si="18"/>
        <v>1.4919442105626863E-2</v>
      </c>
      <c r="AP4" s="44">
        <f t="shared" si="19"/>
        <v>1.4919442105626863E-2</v>
      </c>
      <c r="AQ4" s="43">
        <f t="shared" si="20"/>
        <v>8.3000000000000004E-2</v>
      </c>
      <c r="AR4" s="9">
        <f t="shared" si="21"/>
        <v>0.11</v>
      </c>
      <c r="AS4" s="44">
        <f t="shared" si="22"/>
        <v>9.7000000000000003E-2</v>
      </c>
      <c r="AT4" s="235">
        <f t="shared" si="23"/>
        <v>0.55000000000000004</v>
      </c>
      <c r="AU4" s="236">
        <f t="shared" si="24"/>
        <v>0.73</v>
      </c>
      <c r="AV4" s="237">
        <f t="shared" si="25"/>
        <v>0.65</v>
      </c>
      <c r="AW4" s="233">
        <f t="shared" si="26"/>
        <v>5</v>
      </c>
      <c r="AX4" s="132">
        <f t="shared" si="27"/>
        <v>4</v>
      </c>
      <c r="AY4" s="234">
        <f t="shared" si="28"/>
        <v>5</v>
      </c>
    </row>
    <row r="5" spans="1:51" ht="13.35" customHeight="1">
      <c r="A5" s="69">
        <v>11571</v>
      </c>
      <c r="B5" s="68" t="s">
        <v>288</v>
      </c>
      <c r="C5" s="225" t="str">
        <f>Rollover!A5</f>
        <v>BMW</v>
      </c>
      <c r="D5" s="226" t="str">
        <f>Rollover!B5</f>
        <v>3 Series 4DR RWD</v>
      </c>
      <c r="E5" s="63" t="s">
        <v>198</v>
      </c>
      <c r="F5" s="227">
        <f>Rollover!C5</f>
        <v>2021</v>
      </c>
      <c r="G5" s="23">
        <v>145.434</v>
      </c>
      <c r="H5" s="24">
        <v>0.23300000000000001</v>
      </c>
      <c r="I5" s="24">
        <v>922.30499999999995</v>
      </c>
      <c r="J5" s="24">
        <v>140.226</v>
      </c>
      <c r="K5" s="24">
        <v>27.7</v>
      </c>
      <c r="L5" s="24">
        <v>43.381</v>
      </c>
      <c r="M5" s="24">
        <v>895.03599999999994</v>
      </c>
      <c r="N5" s="25">
        <v>1022.255</v>
      </c>
      <c r="O5" s="23">
        <v>251.84399999999999</v>
      </c>
      <c r="P5" s="24">
        <v>0.32800000000000001</v>
      </c>
      <c r="Q5" s="24">
        <v>755.02</v>
      </c>
      <c r="R5" s="24">
        <v>331.262</v>
      </c>
      <c r="S5" s="24">
        <v>13.571</v>
      </c>
      <c r="T5" s="24">
        <v>42.470999999999997</v>
      </c>
      <c r="U5" s="24">
        <v>887.55100000000004</v>
      </c>
      <c r="V5" s="25">
        <v>1502.673</v>
      </c>
      <c r="W5" s="228">
        <f t="shared" si="0"/>
        <v>4.1674775272992551E-4</v>
      </c>
      <c r="X5" s="9">
        <f t="shared" si="1"/>
        <v>5.906866421741043E-2</v>
      </c>
      <c r="Y5" s="9">
        <f t="shared" si="2"/>
        <v>1.5313682218355632E-4</v>
      </c>
      <c r="Z5" s="9">
        <f t="shared" si="3"/>
        <v>2.3903464443183749E-5</v>
      </c>
      <c r="AA5" s="9">
        <f t="shared" si="4"/>
        <v>5.906866421741043E-2</v>
      </c>
      <c r="AB5" s="9">
        <f t="shared" si="5"/>
        <v>3.5881965944392441E-2</v>
      </c>
      <c r="AC5" s="9">
        <f t="shared" si="6"/>
        <v>3.5881965944392441E-2</v>
      </c>
      <c r="AD5" s="9">
        <f t="shared" si="7"/>
        <v>4.8214891592492414E-3</v>
      </c>
      <c r="AE5" s="9">
        <f t="shared" si="8"/>
        <v>5.1492774113421997E-3</v>
      </c>
      <c r="AF5" s="44">
        <f t="shared" si="9"/>
        <v>5.1492774113421997E-3</v>
      </c>
      <c r="AG5" s="43">
        <f t="shared" si="10"/>
        <v>4.6694151333487744E-3</v>
      </c>
      <c r="AH5" s="9">
        <f t="shared" si="11"/>
        <v>7.0362544115245063E-2</v>
      </c>
      <c r="AI5" s="9">
        <f t="shared" si="12"/>
        <v>2.999560478992676E-4</v>
      </c>
      <c r="AJ5" s="9">
        <f t="shared" si="13"/>
        <v>6.0722091290007914E-5</v>
      </c>
      <c r="AK5" s="9">
        <f t="shared" si="14"/>
        <v>7.0362544115245063E-2</v>
      </c>
      <c r="AL5" s="9">
        <f t="shared" si="15"/>
        <v>8.0405444576124516E-3</v>
      </c>
      <c r="AM5" s="229">
        <f t="shared" si="16"/>
        <v>8.0405444576124516E-3</v>
      </c>
      <c r="AN5" s="9">
        <f t="shared" si="17"/>
        <v>5.9483523876675297E-3</v>
      </c>
      <c r="AO5" s="9">
        <f t="shared" si="18"/>
        <v>9.4709174853329775E-3</v>
      </c>
      <c r="AP5" s="44">
        <f t="shared" si="19"/>
        <v>9.4709174853329775E-3</v>
      </c>
      <c r="AQ5" s="43">
        <f t="shared" si="20"/>
        <v>9.8000000000000004E-2</v>
      </c>
      <c r="AR5" s="9">
        <f t="shared" si="21"/>
        <v>9.0999999999999998E-2</v>
      </c>
      <c r="AS5" s="44">
        <f t="shared" si="22"/>
        <v>9.5000000000000001E-2</v>
      </c>
      <c r="AT5" s="235">
        <f t="shared" si="23"/>
        <v>0.65</v>
      </c>
      <c r="AU5" s="236">
        <f t="shared" si="24"/>
        <v>0.61</v>
      </c>
      <c r="AV5" s="237">
        <f t="shared" si="25"/>
        <v>0.63</v>
      </c>
      <c r="AW5" s="233">
        <f t="shared" si="26"/>
        <v>5</v>
      </c>
      <c r="AX5" s="132">
        <f t="shared" si="27"/>
        <v>5</v>
      </c>
      <c r="AY5" s="234">
        <f t="shared" si="28"/>
        <v>5</v>
      </c>
    </row>
    <row r="6" spans="1:51" ht="13.35" customHeight="1">
      <c r="A6" s="69">
        <v>11571</v>
      </c>
      <c r="B6" s="68" t="s">
        <v>288</v>
      </c>
      <c r="C6" s="225" t="str">
        <f>Rollover!A6</f>
        <v>BMW</v>
      </c>
      <c r="D6" s="226" t="str">
        <f>Rollover!B6</f>
        <v>3 Series 4DR AWD</v>
      </c>
      <c r="E6" s="63" t="s">
        <v>198</v>
      </c>
      <c r="F6" s="227">
        <f>Rollover!C6</f>
        <v>2021</v>
      </c>
      <c r="G6" s="23">
        <v>145.434</v>
      </c>
      <c r="H6" s="24">
        <v>0.23300000000000001</v>
      </c>
      <c r="I6" s="24">
        <v>922.30499999999995</v>
      </c>
      <c r="J6" s="24">
        <v>140.226</v>
      </c>
      <c r="K6" s="24">
        <v>27.7</v>
      </c>
      <c r="L6" s="24">
        <v>43.381</v>
      </c>
      <c r="M6" s="24">
        <v>895.03599999999994</v>
      </c>
      <c r="N6" s="25">
        <v>1022.255</v>
      </c>
      <c r="O6" s="23">
        <v>251.84399999999999</v>
      </c>
      <c r="P6" s="24">
        <v>0.32800000000000001</v>
      </c>
      <c r="Q6" s="24">
        <v>755.02</v>
      </c>
      <c r="R6" s="24">
        <v>331.262</v>
      </c>
      <c r="S6" s="24">
        <v>13.571</v>
      </c>
      <c r="T6" s="24">
        <v>42.470999999999997</v>
      </c>
      <c r="U6" s="24">
        <v>887.55100000000004</v>
      </c>
      <c r="V6" s="25">
        <v>1502.673</v>
      </c>
      <c r="W6" s="228">
        <f t="shared" si="0"/>
        <v>4.1674775272992551E-4</v>
      </c>
      <c r="X6" s="9">
        <f t="shared" si="1"/>
        <v>5.906866421741043E-2</v>
      </c>
      <c r="Y6" s="9">
        <f t="shared" si="2"/>
        <v>1.5313682218355632E-4</v>
      </c>
      <c r="Z6" s="9">
        <f t="shared" si="3"/>
        <v>2.3903464443183749E-5</v>
      </c>
      <c r="AA6" s="9">
        <f t="shared" si="4"/>
        <v>5.906866421741043E-2</v>
      </c>
      <c r="AB6" s="9">
        <f t="shared" si="5"/>
        <v>3.5881965944392441E-2</v>
      </c>
      <c r="AC6" s="9">
        <f t="shared" si="6"/>
        <v>3.5881965944392441E-2</v>
      </c>
      <c r="AD6" s="9">
        <f t="shared" si="7"/>
        <v>4.8214891592492414E-3</v>
      </c>
      <c r="AE6" s="9">
        <f t="shared" si="8"/>
        <v>5.1492774113421997E-3</v>
      </c>
      <c r="AF6" s="44">
        <f t="shared" si="9"/>
        <v>5.1492774113421997E-3</v>
      </c>
      <c r="AG6" s="43">
        <f t="shared" si="10"/>
        <v>4.6694151333487744E-3</v>
      </c>
      <c r="AH6" s="9">
        <f t="shared" si="11"/>
        <v>7.0362544115245063E-2</v>
      </c>
      <c r="AI6" s="9">
        <f t="shared" si="12"/>
        <v>2.999560478992676E-4</v>
      </c>
      <c r="AJ6" s="9">
        <f t="shared" si="13"/>
        <v>6.0722091290007914E-5</v>
      </c>
      <c r="AK6" s="9">
        <f t="shared" si="14"/>
        <v>7.0362544115245063E-2</v>
      </c>
      <c r="AL6" s="9">
        <f t="shared" si="15"/>
        <v>8.0405444576124516E-3</v>
      </c>
      <c r="AM6" s="229">
        <f t="shared" si="16"/>
        <v>8.0405444576124516E-3</v>
      </c>
      <c r="AN6" s="9">
        <f t="shared" si="17"/>
        <v>5.9483523876675297E-3</v>
      </c>
      <c r="AO6" s="9">
        <f t="shared" si="18"/>
        <v>9.4709174853329775E-3</v>
      </c>
      <c r="AP6" s="44">
        <f t="shared" si="19"/>
        <v>9.4709174853329775E-3</v>
      </c>
      <c r="AQ6" s="43">
        <f t="shared" si="20"/>
        <v>9.8000000000000004E-2</v>
      </c>
      <c r="AR6" s="9">
        <f t="shared" si="21"/>
        <v>9.0999999999999998E-2</v>
      </c>
      <c r="AS6" s="44">
        <f t="shared" si="22"/>
        <v>9.5000000000000001E-2</v>
      </c>
      <c r="AT6" s="235">
        <f t="shared" si="23"/>
        <v>0.65</v>
      </c>
      <c r="AU6" s="236">
        <f t="shared" si="24"/>
        <v>0.61</v>
      </c>
      <c r="AV6" s="237">
        <f t="shared" si="25"/>
        <v>0.63</v>
      </c>
      <c r="AW6" s="233">
        <f t="shared" si="26"/>
        <v>5</v>
      </c>
      <c r="AX6" s="132">
        <f t="shared" si="27"/>
        <v>5</v>
      </c>
      <c r="AY6" s="234">
        <f t="shared" si="28"/>
        <v>5</v>
      </c>
    </row>
    <row r="7" spans="1:51" ht="13.35" customHeight="1">
      <c r="A7" s="69">
        <v>11491</v>
      </c>
      <c r="B7" s="68" t="s">
        <v>279</v>
      </c>
      <c r="C7" s="225" t="str">
        <f>Rollover!A7</f>
        <v>Buick</v>
      </c>
      <c r="D7" s="226" t="str">
        <f>Rollover!B7</f>
        <v>Envision SUV FWD</v>
      </c>
      <c r="E7" s="63" t="s">
        <v>190</v>
      </c>
      <c r="F7" s="227">
        <f>Rollover!C7</f>
        <v>2021</v>
      </c>
      <c r="G7" s="23">
        <v>174.97900000000001</v>
      </c>
      <c r="H7" s="24">
        <v>0.21299999999999999</v>
      </c>
      <c r="I7" s="24">
        <v>865.40200000000004</v>
      </c>
      <c r="J7" s="24">
        <v>110.828</v>
      </c>
      <c r="K7" s="24">
        <v>27.780999999999999</v>
      </c>
      <c r="L7" s="24">
        <v>36.610999999999997</v>
      </c>
      <c r="M7" s="24">
        <v>678.57299999999998</v>
      </c>
      <c r="N7" s="25">
        <v>1716.568</v>
      </c>
      <c r="O7" s="23">
        <v>223.37200000000001</v>
      </c>
      <c r="P7" s="24">
        <v>0.23100000000000001</v>
      </c>
      <c r="Q7" s="24">
        <v>494.17</v>
      </c>
      <c r="R7" s="24">
        <v>271.61900000000003</v>
      </c>
      <c r="S7" s="24">
        <v>15.9</v>
      </c>
      <c r="T7" s="24">
        <v>44.338000000000001</v>
      </c>
      <c r="U7" s="24">
        <v>980.99699999999996</v>
      </c>
      <c r="V7" s="25">
        <v>94.951999999999998</v>
      </c>
      <c r="W7" s="228">
        <f t="shared" si="0"/>
        <v>9.9575866130194009E-4</v>
      </c>
      <c r="X7" s="9">
        <f t="shared" si="1"/>
        <v>5.6917785276537465E-2</v>
      </c>
      <c r="Y7" s="9">
        <f t="shared" si="2"/>
        <v>1.3378131881050059E-4</v>
      </c>
      <c r="Z7" s="9">
        <f t="shared" si="3"/>
        <v>2.2291484983252153E-5</v>
      </c>
      <c r="AA7" s="9">
        <f t="shared" si="4"/>
        <v>5.6917785276537465E-2</v>
      </c>
      <c r="AB7" s="9">
        <f t="shared" si="5"/>
        <v>3.622170736919457E-2</v>
      </c>
      <c r="AC7" s="9">
        <f t="shared" si="6"/>
        <v>3.622170736919457E-2</v>
      </c>
      <c r="AD7" s="9">
        <f t="shared" si="7"/>
        <v>4.310792230038823E-3</v>
      </c>
      <c r="AE7" s="9">
        <f t="shared" si="8"/>
        <v>7.3697733120254927E-3</v>
      </c>
      <c r="AF7" s="44">
        <f t="shared" si="9"/>
        <v>7.3697733120254927E-3</v>
      </c>
      <c r="AG7" s="43">
        <f t="shared" si="10"/>
        <v>2.8766271683331075E-3</v>
      </c>
      <c r="AH7" s="9">
        <f t="shared" si="11"/>
        <v>5.8850193746436144E-2</v>
      </c>
      <c r="AI7" s="9">
        <f t="shared" si="12"/>
        <v>1.1221528753869868E-4</v>
      </c>
      <c r="AJ7" s="9">
        <f t="shared" si="13"/>
        <v>4.84952420731327E-5</v>
      </c>
      <c r="AK7" s="9">
        <f t="shared" si="14"/>
        <v>5.8850193746436144E-2</v>
      </c>
      <c r="AL7" s="9">
        <f t="shared" si="15"/>
        <v>1.2359099959156879E-2</v>
      </c>
      <c r="AM7" s="229">
        <f t="shared" si="16"/>
        <v>1.2359099959156879E-2</v>
      </c>
      <c r="AN7" s="9">
        <f t="shared" si="17"/>
        <v>6.3844920532923552E-3</v>
      </c>
      <c r="AO7" s="9">
        <f t="shared" si="18"/>
        <v>3.2606716720775023E-3</v>
      </c>
      <c r="AP7" s="44">
        <f t="shared" si="19"/>
        <v>6.3844920532923552E-3</v>
      </c>
      <c r="AQ7" s="43">
        <f t="shared" si="20"/>
        <v>9.9000000000000005E-2</v>
      </c>
      <c r="AR7" s="9">
        <f t="shared" si="21"/>
        <v>7.9000000000000001E-2</v>
      </c>
      <c r="AS7" s="44">
        <f t="shared" si="22"/>
        <v>8.8999999999999996E-2</v>
      </c>
      <c r="AT7" s="235">
        <f t="shared" si="23"/>
        <v>0.66</v>
      </c>
      <c r="AU7" s="236">
        <f t="shared" si="24"/>
        <v>0.53</v>
      </c>
      <c r="AV7" s="237">
        <f t="shared" si="25"/>
        <v>0.59</v>
      </c>
      <c r="AW7" s="233">
        <f t="shared" si="26"/>
        <v>5</v>
      </c>
      <c r="AX7" s="132">
        <f t="shared" si="27"/>
        <v>5</v>
      </c>
      <c r="AY7" s="234">
        <f t="shared" si="28"/>
        <v>5</v>
      </c>
    </row>
    <row r="8" spans="1:51" ht="13.35" customHeight="1">
      <c r="A8" s="70">
        <v>11491</v>
      </c>
      <c r="B8" s="67" t="s">
        <v>279</v>
      </c>
      <c r="C8" s="225" t="str">
        <f>Rollover!A8</f>
        <v>Buick</v>
      </c>
      <c r="D8" s="226" t="str">
        <f>Rollover!B8</f>
        <v>Envision SUV AWD</v>
      </c>
      <c r="E8" s="63" t="s">
        <v>190</v>
      </c>
      <c r="F8" s="227">
        <f>Rollover!C8</f>
        <v>2021</v>
      </c>
      <c r="G8" s="35">
        <v>174.97900000000001</v>
      </c>
      <c r="H8" s="36">
        <v>0.21299999999999999</v>
      </c>
      <c r="I8" s="36">
        <v>865.40200000000004</v>
      </c>
      <c r="J8" s="36">
        <v>110.828</v>
      </c>
      <c r="K8" s="36">
        <v>27.780999999999999</v>
      </c>
      <c r="L8" s="36">
        <v>36.610999999999997</v>
      </c>
      <c r="M8" s="36">
        <v>678.57299999999998</v>
      </c>
      <c r="N8" s="37">
        <v>1716.568</v>
      </c>
      <c r="O8" s="35">
        <v>223.37200000000001</v>
      </c>
      <c r="P8" s="36">
        <v>0.23100000000000001</v>
      </c>
      <c r="Q8" s="36">
        <v>494.17</v>
      </c>
      <c r="R8" s="36">
        <v>271.61900000000003</v>
      </c>
      <c r="S8" s="36">
        <v>15.9</v>
      </c>
      <c r="T8" s="36">
        <v>44.338000000000001</v>
      </c>
      <c r="U8" s="36">
        <v>980.99699999999996</v>
      </c>
      <c r="V8" s="37">
        <v>94.951999999999998</v>
      </c>
      <c r="W8" s="228">
        <f t="shared" si="0"/>
        <v>9.9575866130194009E-4</v>
      </c>
      <c r="X8" s="9">
        <f t="shared" si="1"/>
        <v>5.6917785276537465E-2</v>
      </c>
      <c r="Y8" s="9">
        <f t="shared" si="2"/>
        <v>1.3378131881050059E-4</v>
      </c>
      <c r="Z8" s="9">
        <f t="shared" si="3"/>
        <v>2.2291484983252153E-5</v>
      </c>
      <c r="AA8" s="9">
        <f t="shared" si="4"/>
        <v>5.6917785276537465E-2</v>
      </c>
      <c r="AB8" s="9">
        <f t="shared" si="5"/>
        <v>3.622170736919457E-2</v>
      </c>
      <c r="AC8" s="9">
        <f t="shared" si="6"/>
        <v>3.622170736919457E-2</v>
      </c>
      <c r="AD8" s="9">
        <f t="shared" si="7"/>
        <v>4.310792230038823E-3</v>
      </c>
      <c r="AE8" s="9">
        <f t="shared" si="8"/>
        <v>7.3697733120254927E-3</v>
      </c>
      <c r="AF8" s="44">
        <f t="shared" si="9"/>
        <v>7.3697733120254927E-3</v>
      </c>
      <c r="AG8" s="43">
        <f t="shared" si="10"/>
        <v>2.8766271683331075E-3</v>
      </c>
      <c r="AH8" s="9">
        <f t="shared" si="11"/>
        <v>5.8850193746436144E-2</v>
      </c>
      <c r="AI8" s="9">
        <f t="shared" si="12"/>
        <v>1.1221528753869868E-4</v>
      </c>
      <c r="AJ8" s="9">
        <f t="shared" si="13"/>
        <v>4.84952420731327E-5</v>
      </c>
      <c r="AK8" s="9">
        <f t="shared" si="14"/>
        <v>5.8850193746436144E-2</v>
      </c>
      <c r="AL8" s="9">
        <f t="shared" si="15"/>
        <v>1.2359099959156879E-2</v>
      </c>
      <c r="AM8" s="229">
        <f t="shared" si="16"/>
        <v>1.2359099959156879E-2</v>
      </c>
      <c r="AN8" s="9">
        <f t="shared" si="17"/>
        <v>6.3844920532923552E-3</v>
      </c>
      <c r="AO8" s="9">
        <f t="shared" si="18"/>
        <v>3.2606716720775023E-3</v>
      </c>
      <c r="AP8" s="44">
        <f t="shared" si="19"/>
        <v>6.3844920532923552E-3</v>
      </c>
      <c r="AQ8" s="43">
        <f t="shared" si="20"/>
        <v>9.9000000000000005E-2</v>
      </c>
      <c r="AR8" s="9">
        <f t="shared" si="21"/>
        <v>7.9000000000000001E-2</v>
      </c>
      <c r="AS8" s="44">
        <f t="shared" si="22"/>
        <v>8.8999999999999996E-2</v>
      </c>
      <c r="AT8" s="235">
        <f t="shared" si="23"/>
        <v>0.66</v>
      </c>
      <c r="AU8" s="236">
        <f t="shared" si="24"/>
        <v>0.53</v>
      </c>
      <c r="AV8" s="237">
        <f t="shared" si="25"/>
        <v>0.59</v>
      </c>
      <c r="AW8" s="233">
        <f t="shared" si="26"/>
        <v>5</v>
      </c>
      <c r="AX8" s="132">
        <f t="shared" si="27"/>
        <v>5</v>
      </c>
      <c r="AY8" s="234">
        <f t="shared" si="28"/>
        <v>5</v>
      </c>
    </row>
    <row r="9" spans="1:51" ht="13.35" customHeight="1">
      <c r="A9" s="70">
        <v>10918</v>
      </c>
      <c r="B9" s="67" t="s">
        <v>187</v>
      </c>
      <c r="C9" s="225" t="str">
        <f>Rollover!A9</f>
        <v>Cadillac</v>
      </c>
      <c r="D9" s="226" t="str">
        <f>Rollover!B9</f>
        <v>XT6 SUV FWD</v>
      </c>
      <c r="E9" s="63" t="s">
        <v>188</v>
      </c>
      <c r="F9" s="227">
        <f>Rollover!C9</f>
        <v>2021</v>
      </c>
      <c r="G9" s="238">
        <v>166.70500000000001</v>
      </c>
      <c r="H9" s="239">
        <v>0.25</v>
      </c>
      <c r="I9" s="239">
        <v>830.36900000000003</v>
      </c>
      <c r="J9" s="239">
        <v>125.55200000000001</v>
      </c>
      <c r="K9" s="239">
        <v>13.05</v>
      </c>
      <c r="L9" s="239">
        <v>43.848999999999997</v>
      </c>
      <c r="M9" s="239">
        <v>716.2</v>
      </c>
      <c r="N9" s="240">
        <v>1591.5889999999999</v>
      </c>
      <c r="O9" s="238">
        <v>305.12599999999998</v>
      </c>
      <c r="P9" s="239">
        <v>0.378</v>
      </c>
      <c r="Q9" s="239">
        <v>688.63900000000001</v>
      </c>
      <c r="R9" s="239">
        <v>314.57100000000003</v>
      </c>
      <c r="S9" s="239">
        <v>15.186</v>
      </c>
      <c r="T9" s="239">
        <v>43.725000000000001</v>
      </c>
      <c r="U9" s="239">
        <v>41.113</v>
      </c>
      <c r="V9" s="240">
        <v>24.457999999999998</v>
      </c>
      <c r="W9" s="228">
        <f t="shared" si="0"/>
        <v>7.9712731409580938E-4</v>
      </c>
      <c r="X9" s="9">
        <f t="shared" si="1"/>
        <v>6.0956574927221202E-2</v>
      </c>
      <c r="Y9" s="9">
        <f t="shared" si="2"/>
        <v>1.2310206688226865E-4</v>
      </c>
      <c r="Z9" s="9">
        <f t="shared" si="3"/>
        <v>2.308477877658359E-5</v>
      </c>
      <c r="AA9" s="9">
        <f t="shared" si="4"/>
        <v>6.0956574927221202E-2</v>
      </c>
      <c r="AB9" s="9">
        <f t="shared" si="5"/>
        <v>4.4136812246547193E-3</v>
      </c>
      <c r="AC9" s="9">
        <f t="shared" si="6"/>
        <v>4.4136812246547193E-3</v>
      </c>
      <c r="AD9" s="9">
        <f t="shared" si="7"/>
        <v>4.3955276578112826E-3</v>
      </c>
      <c r="AE9" s="9">
        <f t="shared" si="8"/>
        <v>6.909597204331765E-3</v>
      </c>
      <c r="AF9" s="44">
        <f t="shared" si="9"/>
        <v>6.909597204331765E-3</v>
      </c>
      <c r="AG9" s="43">
        <f t="shared" si="10"/>
        <v>9.6407537903774199E-3</v>
      </c>
      <c r="AH9" s="9">
        <f t="shared" si="11"/>
        <v>7.7080363754934419E-2</v>
      </c>
      <c r="AI9" s="9">
        <f t="shared" si="12"/>
        <v>2.3356163390628759E-4</v>
      </c>
      <c r="AJ9" s="9">
        <f t="shared" si="13"/>
        <v>5.7019094743944377E-5</v>
      </c>
      <c r="AK9" s="9">
        <f t="shared" si="14"/>
        <v>7.7080363754934419E-2</v>
      </c>
      <c r="AL9" s="9">
        <f t="shared" si="15"/>
        <v>1.0876850032178224E-2</v>
      </c>
      <c r="AM9" s="229">
        <f t="shared" si="16"/>
        <v>1.0876850032178224E-2</v>
      </c>
      <c r="AN9" s="9">
        <f t="shared" si="17"/>
        <v>3.1300354470633045E-3</v>
      </c>
      <c r="AO9" s="9">
        <f t="shared" si="18"/>
        <v>3.090689957428601E-3</v>
      </c>
      <c r="AP9" s="44">
        <f t="shared" si="19"/>
        <v>3.1300354470633045E-3</v>
      </c>
      <c r="AQ9" s="43">
        <f t="shared" si="20"/>
        <v>7.1999999999999995E-2</v>
      </c>
      <c r="AR9" s="9">
        <f t="shared" si="21"/>
        <v>9.9000000000000005E-2</v>
      </c>
      <c r="AS9" s="44">
        <f t="shared" si="22"/>
        <v>8.5999999999999993E-2</v>
      </c>
      <c r="AT9" s="235">
        <f t="shared" si="23"/>
        <v>0.48</v>
      </c>
      <c r="AU9" s="236">
        <f t="shared" si="24"/>
        <v>0.66</v>
      </c>
      <c r="AV9" s="237">
        <f t="shared" si="25"/>
        <v>0.56999999999999995</v>
      </c>
      <c r="AW9" s="233">
        <f t="shared" si="26"/>
        <v>5</v>
      </c>
      <c r="AX9" s="132">
        <f t="shared" si="27"/>
        <v>5</v>
      </c>
      <c r="AY9" s="234">
        <f t="shared" si="28"/>
        <v>5</v>
      </c>
    </row>
    <row r="10" spans="1:51" ht="13.35" customHeight="1">
      <c r="A10" s="70">
        <v>10918</v>
      </c>
      <c r="B10" s="67" t="s">
        <v>187</v>
      </c>
      <c r="C10" s="225" t="str">
        <f>Rollover!A10</f>
        <v>Cadillac</v>
      </c>
      <c r="D10" s="226" t="str">
        <f>Rollover!B10</f>
        <v>XT6 SUV AWD</v>
      </c>
      <c r="E10" s="63" t="s">
        <v>188</v>
      </c>
      <c r="F10" s="227">
        <f>Rollover!C10</f>
        <v>2021</v>
      </c>
      <c r="G10" s="23">
        <v>166.70500000000001</v>
      </c>
      <c r="H10" s="24">
        <v>0.25</v>
      </c>
      <c r="I10" s="24">
        <v>830.36900000000003</v>
      </c>
      <c r="J10" s="24">
        <v>125.55200000000001</v>
      </c>
      <c r="K10" s="24">
        <v>13.05</v>
      </c>
      <c r="L10" s="24">
        <v>43.848999999999997</v>
      </c>
      <c r="M10" s="24">
        <v>716.2</v>
      </c>
      <c r="N10" s="25">
        <v>1591.5889999999999</v>
      </c>
      <c r="O10" s="23">
        <v>305.12599999999998</v>
      </c>
      <c r="P10" s="24">
        <v>0.378</v>
      </c>
      <c r="Q10" s="24">
        <v>688.63900000000001</v>
      </c>
      <c r="R10" s="24">
        <v>314.57100000000003</v>
      </c>
      <c r="S10" s="24">
        <v>15.186</v>
      </c>
      <c r="T10" s="24">
        <v>43.725000000000001</v>
      </c>
      <c r="U10" s="24">
        <v>41.113</v>
      </c>
      <c r="V10" s="25">
        <v>24.457999999999998</v>
      </c>
      <c r="W10" s="228">
        <f t="shared" si="0"/>
        <v>7.9712731409580938E-4</v>
      </c>
      <c r="X10" s="9">
        <f t="shared" si="1"/>
        <v>6.0956574927221202E-2</v>
      </c>
      <c r="Y10" s="9">
        <f t="shared" si="2"/>
        <v>1.2310206688226865E-4</v>
      </c>
      <c r="Z10" s="9">
        <f t="shared" si="3"/>
        <v>2.308477877658359E-5</v>
      </c>
      <c r="AA10" s="9">
        <f t="shared" si="4"/>
        <v>6.0956574927221202E-2</v>
      </c>
      <c r="AB10" s="9">
        <f t="shared" si="5"/>
        <v>4.4136812246547193E-3</v>
      </c>
      <c r="AC10" s="9">
        <f t="shared" si="6"/>
        <v>4.4136812246547193E-3</v>
      </c>
      <c r="AD10" s="9">
        <f t="shared" si="7"/>
        <v>4.3955276578112826E-3</v>
      </c>
      <c r="AE10" s="9">
        <f t="shared" si="8"/>
        <v>6.909597204331765E-3</v>
      </c>
      <c r="AF10" s="44">
        <f t="shared" si="9"/>
        <v>6.909597204331765E-3</v>
      </c>
      <c r="AG10" s="43">
        <f t="shared" si="10"/>
        <v>9.6407537903774199E-3</v>
      </c>
      <c r="AH10" s="9">
        <f t="shared" si="11"/>
        <v>7.7080363754934419E-2</v>
      </c>
      <c r="AI10" s="9">
        <f t="shared" si="12"/>
        <v>2.3356163390628759E-4</v>
      </c>
      <c r="AJ10" s="9">
        <f t="shared" si="13"/>
        <v>5.7019094743944377E-5</v>
      </c>
      <c r="AK10" s="9">
        <f t="shared" si="14"/>
        <v>7.7080363754934419E-2</v>
      </c>
      <c r="AL10" s="9">
        <f t="shared" si="15"/>
        <v>1.0876850032178224E-2</v>
      </c>
      <c r="AM10" s="229">
        <f t="shared" si="16"/>
        <v>1.0876850032178224E-2</v>
      </c>
      <c r="AN10" s="9">
        <f t="shared" si="17"/>
        <v>3.1300354470633045E-3</v>
      </c>
      <c r="AO10" s="9">
        <f t="shared" si="18"/>
        <v>3.090689957428601E-3</v>
      </c>
      <c r="AP10" s="44">
        <f t="shared" si="19"/>
        <v>3.1300354470633045E-3</v>
      </c>
      <c r="AQ10" s="43">
        <f t="shared" si="20"/>
        <v>7.1999999999999995E-2</v>
      </c>
      <c r="AR10" s="9">
        <f t="shared" si="21"/>
        <v>9.9000000000000005E-2</v>
      </c>
      <c r="AS10" s="44">
        <f t="shared" si="22"/>
        <v>8.5999999999999993E-2</v>
      </c>
      <c r="AT10" s="235">
        <f t="shared" si="23"/>
        <v>0.48</v>
      </c>
      <c r="AU10" s="236">
        <f t="shared" si="24"/>
        <v>0.66</v>
      </c>
      <c r="AV10" s="237">
        <f t="shared" si="25"/>
        <v>0.56999999999999995</v>
      </c>
      <c r="AW10" s="233">
        <f t="shared" si="26"/>
        <v>5</v>
      </c>
      <c r="AX10" s="132">
        <f t="shared" si="27"/>
        <v>5</v>
      </c>
      <c r="AY10" s="234">
        <f t="shared" si="28"/>
        <v>5</v>
      </c>
    </row>
    <row r="11" spans="1:51" ht="13.35" customHeight="1">
      <c r="A11" s="70">
        <v>11350</v>
      </c>
      <c r="B11" s="67" t="s">
        <v>248</v>
      </c>
      <c r="C11" s="225" t="str">
        <f>Rollover!A11</f>
        <v>Chevrolet</v>
      </c>
      <c r="D11" s="226" t="str">
        <f>Rollover!B11</f>
        <v>Tahoe SUV 2WD</v>
      </c>
      <c r="E11" s="63" t="s">
        <v>188</v>
      </c>
      <c r="F11" s="227">
        <f>Rollover!C11</f>
        <v>2021</v>
      </c>
      <c r="G11" s="23">
        <v>146.05199999999999</v>
      </c>
      <c r="H11" s="24">
        <v>0.22700000000000001</v>
      </c>
      <c r="I11" s="24">
        <v>1377.731</v>
      </c>
      <c r="J11" s="24">
        <v>225.458</v>
      </c>
      <c r="K11" s="24">
        <v>22.623000000000001</v>
      </c>
      <c r="L11" s="24">
        <v>37.121000000000002</v>
      </c>
      <c r="M11" s="24">
        <v>677.06399999999996</v>
      </c>
      <c r="N11" s="25">
        <v>716.77599999999995</v>
      </c>
      <c r="O11" s="23">
        <v>233.49</v>
      </c>
      <c r="P11" s="24">
        <v>0.47099999999999997</v>
      </c>
      <c r="Q11" s="24">
        <v>1180.931</v>
      </c>
      <c r="R11" s="24">
        <v>285.00299999999999</v>
      </c>
      <c r="S11" s="24">
        <v>15.936999999999999</v>
      </c>
      <c r="T11" s="24">
        <v>37.642000000000003</v>
      </c>
      <c r="U11" s="24">
        <v>1481.501</v>
      </c>
      <c r="V11" s="25">
        <v>3606.0259999999998</v>
      </c>
      <c r="W11" s="228">
        <f t="shared" si="0"/>
        <v>4.2543292532756826E-4</v>
      </c>
      <c r="X11" s="9">
        <f t="shared" si="1"/>
        <v>5.8415523590316071E-2</v>
      </c>
      <c r="Y11" s="9">
        <f t="shared" si="2"/>
        <v>4.5154274344566103E-4</v>
      </c>
      <c r="Z11" s="9">
        <f t="shared" si="3"/>
        <v>2.9266515330520899E-5</v>
      </c>
      <c r="AA11" s="9">
        <f t="shared" si="4"/>
        <v>5.8415523590316071E-2</v>
      </c>
      <c r="AB11" s="9">
        <f t="shared" si="5"/>
        <v>1.9119674889465147E-2</v>
      </c>
      <c r="AC11" s="9">
        <f t="shared" si="6"/>
        <v>1.9119674889465147E-2</v>
      </c>
      <c r="AD11" s="9">
        <f t="shared" si="7"/>
        <v>4.3074281176847581E-3</v>
      </c>
      <c r="AE11" s="9">
        <f t="shared" si="8"/>
        <v>4.3968376053459364E-3</v>
      </c>
      <c r="AF11" s="44">
        <f t="shared" si="9"/>
        <v>4.3968376053459364E-3</v>
      </c>
      <c r="AG11" s="43">
        <f t="shared" si="10"/>
        <v>3.4497644696491595E-3</v>
      </c>
      <c r="AH11" s="9">
        <f t="shared" si="11"/>
        <v>9.1156491924931887E-2</v>
      </c>
      <c r="AI11" s="9">
        <f t="shared" si="12"/>
        <v>1.4923792448380874E-3</v>
      </c>
      <c r="AJ11" s="9">
        <f t="shared" si="13"/>
        <v>5.1004856914450424E-5</v>
      </c>
      <c r="AK11" s="9">
        <f t="shared" si="14"/>
        <v>9.1156491924931887E-2</v>
      </c>
      <c r="AL11" s="9">
        <f t="shared" si="15"/>
        <v>1.2440069627090437E-2</v>
      </c>
      <c r="AM11" s="229">
        <f t="shared" si="16"/>
        <v>1.2440069627090437E-2</v>
      </c>
      <c r="AN11" s="9">
        <f t="shared" si="17"/>
        <v>9.3207807794166327E-3</v>
      </c>
      <c r="AO11" s="9">
        <f t="shared" si="18"/>
        <v>4.5326878899691864E-2</v>
      </c>
      <c r="AP11" s="44">
        <f t="shared" si="19"/>
        <v>4.5326878899691864E-2</v>
      </c>
      <c r="AQ11" s="43">
        <f t="shared" si="20"/>
        <v>8.1000000000000003E-2</v>
      </c>
      <c r="AR11" s="9">
        <f t="shared" si="21"/>
        <v>0.14599999999999999</v>
      </c>
      <c r="AS11" s="44">
        <f t="shared" si="22"/>
        <v>0.114</v>
      </c>
      <c r="AT11" s="235">
        <f t="shared" si="23"/>
        <v>0.54</v>
      </c>
      <c r="AU11" s="236">
        <f t="shared" si="24"/>
        <v>0.97</v>
      </c>
      <c r="AV11" s="237">
        <f t="shared" si="25"/>
        <v>0.76</v>
      </c>
      <c r="AW11" s="233">
        <f t="shared" si="26"/>
        <v>5</v>
      </c>
      <c r="AX11" s="132">
        <f t="shared" si="27"/>
        <v>4</v>
      </c>
      <c r="AY11" s="234">
        <f t="shared" si="28"/>
        <v>4</v>
      </c>
    </row>
    <row r="12" spans="1:51" ht="13.35" customHeight="1">
      <c r="A12" s="70">
        <v>11350</v>
      </c>
      <c r="B12" s="67" t="s">
        <v>248</v>
      </c>
      <c r="C12" s="225" t="str">
        <f>Rollover!A12</f>
        <v>Chevrolet</v>
      </c>
      <c r="D12" s="226" t="str">
        <f>Rollover!B12</f>
        <v>Tahoe SUV 4WD</v>
      </c>
      <c r="E12" s="63" t="s">
        <v>188</v>
      </c>
      <c r="F12" s="227">
        <f>Rollover!C12</f>
        <v>2021</v>
      </c>
      <c r="G12" s="23">
        <v>146.05199999999999</v>
      </c>
      <c r="H12" s="24">
        <v>0.22700000000000001</v>
      </c>
      <c r="I12" s="24">
        <v>1377.731</v>
      </c>
      <c r="J12" s="24">
        <v>225.458</v>
      </c>
      <c r="K12" s="24">
        <v>22.623000000000001</v>
      </c>
      <c r="L12" s="24">
        <v>37.121000000000002</v>
      </c>
      <c r="M12" s="24">
        <v>677.06399999999996</v>
      </c>
      <c r="N12" s="25">
        <v>716.77599999999995</v>
      </c>
      <c r="O12" s="23">
        <v>233.49</v>
      </c>
      <c r="P12" s="24">
        <v>0.47099999999999997</v>
      </c>
      <c r="Q12" s="24">
        <v>1180.931</v>
      </c>
      <c r="R12" s="24">
        <v>285.00299999999999</v>
      </c>
      <c r="S12" s="24">
        <v>15.936999999999999</v>
      </c>
      <c r="T12" s="24">
        <v>37.642000000000003</v>
      </c>
      <c r="U12" s="24">
        <v>1481.501</v>
      </c>
      <c r="V12" s="25">
        <v>3606.0259999999998</v>
      </c>
      <c r="W12" s="228">
        <f t="shared" si="0"/>
        <v>4.2543292532756826E-4</v>
      </c>
      <c r="X12" s="9">
        <f t="shared" si="1"/>
        <v>5.8415523590316071E-2</v>
      </c>
      <c r="Y12" s="9">
        <f t="shared" si="2"/>
        <v>4.5154274344566103E-4</v>
      </c>
      <c r="Z12" s="9">
        <f t="shared" si="3"/>
        <v>2.9266515330520899E-5</v>
      </c>
      <c r="AA12" s="9">
        <f t="shared" si="4"/>
        <v>5.8415523590316071E-2</v>
      </c>
      <c r="AB12" s="9">
        <f t="shared" si="5"/>
        <v>1.9119674889465147E-2</v>
      </c>
      <c r="AC12" s="9">
        <f t="shared" si="6"/>
        <v>1.9119674889465147E-2</v>
      </c>
      <c r="AD12" s="9">
        <f t="shared" si="7"/>
        <v>4.3074281176847581E-3</v>
      </c>
      <c r="AE12" s="9">
        <f t="shared" si="8"/>
        <v>4.3968376053459364E-3</v>
      </c>
      <c r="AF12" s="44">
        <f t="shared" si="9"/>
        <v>4.3968376053459364E-3</v>
      </c>
      <c r="AG12" s="43">
        <f t="shared" si="10"/>
        <v>3.4497644696491595E-3</v>
      </c>
      <c r="AH12" s="9">
        <f t="shared" si="11"/>
        <v>9.1156491924931887E-2</v>
      </c>
      <c r="AI12" s="9">
        <f t="shared" si="12"/>
        <v>1.4923792448380874E-3</v>
      </c>
      <c r="AJ12" s="9">
        <f t="shared" si="13"/>
        <v>5.1004856914450424E-5</v>
      </c>
      <c r="AK12" s="9">
        <f t="shared" si="14"/>
        <v>9.1156491924931887E-2</v>
      </c>
      <c r="AL12" s="9">
        <f t="shared" si="15"/>
        <v>1.2440069627090437E-2</v>
      </c>
      <c r="AM12" s="229">
        <f t="shared" si="16"/>
        <v>1.2440069627090437E-2</v>
      </c>
      <c r="AN12" s="9">
        <f t="shared" si="17"/>
        <v>9.3207807794166327E-3</v>
      </c>
      <c r="AO12" s="9">
        <f t="shared" si="18"/>
        <v>4.5326878899691864E-2</v>
      </c>
      <c r="AP12" s="44">
        <f t="shared" si="19"/>
        <v>4.5326878899691864E-2</v>
      </c>
      <c r="AQ12" s="43">
        <f t="shared" si="20"/>
        <v>8.1000000000000003E-2</v>
      </c>
      <c r="AR12" s="9">
        <f t="shared" si="21"/>
        <v>0.14599999999999999</v>
      </c>
      <c r="AS12" s="44">
        <f t="shared" si="22"/>
        <v>0.114</v>
      </c>
      <c r="AT12" s="235">
        <f t="shared" si="23"/>
        <v>0.54</v>
      </c>
      <c r="AU12" s="236">
        <f t="shared" si="24"/>
        <v>0.97</v>
      </c>
      <c r="AV12" s="237">
        <f t="shared" si="25"/>
        <v>0.76</v>
      </c>
      <c r="AW12" s="233">
        <f t="shared" si="26"/>
        <v>5</v>
      </c>
      <c r="AX12" s="132">
        <f t="shared" si="27"/>
        <v>4</v>
      </c>
      <c r="AY12" s="234">
        <f t="shared" si="28"/>
        <v>4</v>
      </c>
    </row>
    <row r="13" spans="1:51" ht="13.35" customHeight="1">
      <c r="A13" s="70">
        <v>11350</v>
      </c>
      <c r="B13" s="67" t="s">
        <v>248</v>
      </c>
      <c r="C13" s="241" t="str">
        <f>Rollover!A13</f>
        <v xml:space="preserve">GMC </v>
      </c>
      <c r="D13" s="242" t="str">
        <f>Rollover!B13</f>
        <v>Yukon SUV 2WD</v>
      </c>
      <c r="E13" s="63" t="s">
        <v>188</v>
      </c>
      <c r="F13" s="227">
        <f>Rollover!C13</f>
        <v>2021</v>
      </c>
      <c r="G13" s="23">
        <v>146.05199999999999</v>
      </c>
      <c r="H13" s="24">
        <v>0.22700000000000001</v>
      </c>
      <c r="I13" s="24">
        <v>1377.731</v>
      </c>
      <c r="J13" s="24">
        <v>225.458</v>
      </c>
      <c r="K13" s="24">
        <v>22.623000000000001</v>
      </c>
      <c r="L13" s="24">
        <v>37.121000000000002</v>
      </c>
      <c r="M13" s="24">
        <v>677.06399999999996</v>
      </c>
      <c r="N13" s="25">
        <v>716.77599999999995</v>
      </c>
      <c r="O13" s="23">
        <v>233.49</v>
      </c>
      <c r="P13" s="24">
        <v>0.47099999999999997</v>
      </c>
      <c r="Q13" s="24">
        <v>1180.931</v>
      </c>
      <c r="R13" s="24">
        <v>285.00299999999999</v>
      </c>
      <c r="S13" s="24">
        <v>15.936999999999999</v>
      </c>
      <c r="T13" s="24">
        <v>37.642000000000003</v>
      </c>
      <c r="U13" s="24">
        <v>1481.501</v>
      </c>
      <c r="V13" s="25">
        <v>3606.0259999999998</v>
      </c>
      <c r="W13" s="228">
        <f t="shared" si="0"/>
        <v>4.2543292532756826E-4</v>
      </c>
      <c r="X13" s="9">
        <f t="shared" si="1"/>
        <v>5.8415523590316071E-2</v>
      </c>
      <c r="Y13" s="9">
        <f t="shared" si="2"/>
        <v>4.5154274344566103E-4</v>
      </c>
      <c r="Z13" s="9">
        <f t="shared" si="3"/>
        <v>2.9266515330520899E-5</v>
      </c>
      <c r="AA13" s="9">
        <f t="shared" si="4"/>
        <v>5.8415523590316071E-2</v>
      </c>
      <c r="AB13" s="9">
        <f t="shared" si="5"/>
        <v>1.9119674889465147E-2</v>
      </c>
      <c r="AC13" s="9">
        <f t="shared" si="6"/>
        <v>1.9119674889465147E-2</v>
      </c>
      <c r="AD13" s="9">
        <f t="shared" si="7"/>
        <v>4.3074281176847581E-3</v>
      </c>
      <c r="AE13" s="9">
        <f t="shared" si="8"/>
        <v>4.3968376053459364E-3</v>
      </c>
      <c r="AF13" s="44">
        <f t="shared" si="9"/>
        <v>4.3968376053459364E-3</v>
      </c>
      <c r="AG13" s="43">
        <f t="shared" si="10"/>
        <v>3.4497644696491595E-3</v>
      </c>
      <c r="AH13" s="9">
        <f t="shared" si="11"/>
        <v>9.1156491924931887E-2</v>
      </c>
      <c r="AI13" s="9">
        <f t="shared" si="12"/>
        <v>1.4923792448380874E-3</v>
      </c>
      <c r="AJ13" s="9">
        <f t="shared" si="13"/>
        <v>5.1004856914450424E-5</v>
      </c>
      <c r="AK13" s="9">
        <f t="shared" si="14"/>
        <v>9.1156491924931887E-2</v>
      </c>
      <c r="AL13" s="9">
        <f t="shared" si="15"/>
        <v>1.2440069627090437E-2</v>
      </c>
      <c r="AM13" s="229">
        <f t="shared" si="16"/>
        <v>1.2440069627090437E-2</v>
      </c>
      <c r="AN13" s="9">
        <f t="shared" si="17"/>
        <v>9.3207807794166327E-3</v>
      </c>
      <c r="AO13" s="9">
        <f t="shared" si="18"/>
        <v>4.5326878899691864E-2</v>
      </c>
      <c r="AP13" s="44">
        <f t="shared" si="19"/>
        <v>4.5326878899691864E-2</v>
      </c>
      <c r="AQ13" s="43">
        <f t="shared" si="20"/>
        <v>8.1000000000000003E-2</v>
      </c>
      <c r="AR13" s="9">
        <f t="shared" si="21"/>
        <v>0.14599999999999999</v>
      </c>
      <c r="AS13" s="44">
        <f t="shared" si="22"/>
        <v>0.114</v>
      </c>
      <c r="AT13" s="235">
        <f t="shared" si="23"/>
        <v>0.54</v>
      </c>
      <c r="AU13" s="236">
        <f t="shared" si="24"/>
        <v>0.97</v>
      </c>
      <c r="AV13" s="237">
        <f t="shared" si="25"/>
        <v>0.76</v>
      </c>
      <c r="AW13" s="233">
        <f t="shared" si="26"/>
        <v>5</v>
      </c>
      <c r="AX13" s="132">
        <f t="shared" si="27"/>
        <v>4</v>
      </c>
      <c r="AY13" s="234">
        <f t="shared" si="28"/>
        <v>4</v>
      </c>
    </row>
    <row r="14" spans="1:51" ht="13.35" customHeight="1">
      <c r="A14" s="70">
        <v>11350</v>
      </c>
      <c r="B14" s="67" t="s">
        <v>248</v>
      </c>
      <c r="C14" s="241" t="str">
        <f>Rollover!A14</f>
        <v xml:space="preserve">GMC </v>
      </c>
      <c r="D14" s="242" t="str">
        <f>Rollover!B14</f>
        <v>Yukon SUV 4WD</v>
      </c>
      <c r="E14" s="63" t="s">
        <v>188</v>
      </c>
      <c r="F14" s="227">
        <f>Rollover!C14</f>
        <v>2021</v>
      </c>
      <c r="G14" s="23">
        <v>146.05199999999999</v>
      </c>
      <c r="H14" s="24">
        <v>0.22700000000000001</v>
      </c>
      <c r="I14" s="24">
        <v>1377.731</v>
      </c>
      <c r="J14" s="24">
        <v>225.458</v>
      </c>
      <c r="K14" s="24">
        <v>22.623000000000001</v>
      </c>
      <c r="L14" s="24">
        <v>37.121000000000002</v>
      </c>
      <c r="M14" s="24">
        <v>677.06399999999996</v>
      </c>
      <c r="N14" s="25">
        <v>716.77599999999995</v>
      </c>
      <c r="O14" s="23">
        <v>233.49</v>
      </c>
      <c r="P14" s="24">
        <v>0.47099999999999997</v>
      </c>
      <c r="Q14" s="24">
        <v>1180.931</v>
      </c>
      <c r="R14" s="24">
        <v>285.00299999999999</v>
      </c>
      <c r="S14" s="24">
        <v>15.936999999999999</v>
      </c>
      <c r="T14" s="24">
        <v>37.642000000000003</v>
      </c>
      <c r="U14" s="24">
        <v>1481.501</v>
      </c>
      <c r="V14" s="25">
        <v>3606.0259999999998</v>
      </c>
      <c r="W14" s="228">
        <f t="shared" si="0"/>
        <v>4.2543292532756826E-4</v>
      </c>
      <c r="X14" s="9">
        <f t="shared" si="1"/>
        <v>5.8415523590316071E-2</v>
      </c>
      <c r="Y14" s="9">
        <f t="shared" si="2"/>
        <v>4.5154274344566103E-4</v>
      </c>
      <c r="Z14" s="9">
        <f t="shared" si="3"/>
        <v>2.9266515330520899E-5</v>
      </c>
      <c r="AA14" s="9">
        <f t="shared" si="4"/>
        <v>5.8415523590316071E-2</v>
      </c>
      <c r="AB14" s="9">
        <f t="shared" si="5"/>
        <v>1.9119674889465147E-2</v>
      </c>
      <c r="AC14" s="9">
        <f t="shared" si="6"/>
        <v>1.9119674889465147E-2</v>
      </c>
      <c r="AD14" s="9">
        <f t="shared" si="7"/>
        <v>4.3074281176847581E-3</v>
      </c>
      <c r="AE14" s="9">
        <f t="shared" si="8"/>
        <v>4.3968376053459364E-3</v>
      </c>
      <c r="AF14" s="44">
        <f t="shared" si="9"/>
        <v>4.3968376053459364E-3</v>
      </c>
      <c r="AG14" s="43">
        <f t="shared" si="10"/>
        <v>3.4497644696491595E-3</v>
      </c>
      <c r="AH14" s="9">
        <f t="shared" si="11"/>
        <v>9.1156491924931887E-2</v>
      </c>
      <c r="AI14" s="9">
        <f t="shared" si="12"/>
        <v>1.4923792448380874E-3</v>
      </c>
      <c r="AJ14" s="9">
        <f t="shared" si="13"/>
        <v>5.1004856914450424E-5</v>
      </c>
      <c r="AK14" s="9">
        <f t="shared" si="14"/>
        <v>9.1156491924931887E-2</v>
      </c>
      <c r="AL14" s="9">
        <f t="shared" si="15"/>
        <v>1.2440069627090437E-2</v>
      </c>
      <c r="AM14" s="229">
        <f t="shared" si="16"/>
        <v>1.2440069627090437E-2</v>
      </c>
      <c r="AN14" s="9">
        <f t="shared" si="17"/>
        <v>9.3207807794166327E-3</v>
      </c>
      <c r="AO14" s="9">
        <f t="shared" si="18"/>
        <v>4.5326878899691864E-2</v>
      </c>
      <c r="AP14" s="44">
        <f t="shared" si="19"/>
        <v>4.5326878899691864E-2</v>
      </c>
      <c r="AQ14" s="43">
        <f t="shared" si="20"/>
        <v>8.1000000000000003E-2</v>
      </c>
      <c r="AR14" s="9">
        <f t="shared" si="21"/>
        <v>0.14599999999999999</v>
      </c>
      <c r="AS14" s="44">
        <f t="shared" si="22"/>
        <v>0.114</v>
      </c>
      <c r="AT14" s="235">
        <f t="shared" si="23"/>
        <v>0.54</v>
      </c>
      <c r="AU14" s="236">
        <f t="shared" si="24"/>
        <v>0.97</v>
      </c>
      <c r="AV14" s="237">
        <f t="shared" si="25"/>
        <v>0.76</v>
      </c>
      <c r="AW14" s="233">
        <f t="shared" si="26"/>
        <v>5</v>
      </c>
      <c r="AX14" s="132">
        <f t="shared" si="27"/>
        <v>4</v>
      </c>
      <c r="AY14" s="234">
        <f t="shared" si="28"/>
        <v>4</v>
      </c>
    </row>
    <row r="15" spans="1:51" ht="13.35" customHeight="1">
      <c r="A15" s="70">
        <v>11350</v>
      </c>
      <c r="B15" s="67" t="s">
        <v>248</v>
      </c>
      <c r="C15" s="241" t="str">
        <f>Rollover!A15</f>
        <v>Cadillac</v>
      </c>
      <c r="D15" s="242" t="str">
        <f>Rollover!B15</f>
        <v>Escalade SUV 2WD</v>
      </c>
      <c r="E15" s="63" t="s">
        <v>188</v>
      </c>
      <c r="F15" s="227">
        <f>Rollover!C15</f>
        <v>2021</v>
      </c>
      <c r="G15" s="243">
        <v>146.05199999999999</v>
      </c>
      <c r="H15" s="24">
        <v>0.22700000000000001</v>
      </c>
      <c r="I15" s="24">
        <v>1377.731</v>
      </c>
      <c r="J15" s="24">
        <v>225.458</v>
      </c>
      <c r="K15" s="243">
        <v>22.623000000000001</v>
      </c>
      <c r="L15" s="24">
        <v>37.121000000000002</v>
      </c>
      <c r="M15" s="10">
        <v>677.06399999999996</v>
      </c>
      <c r="N15" s="46">
        <v>716.77599999999995</v>
      </c>
      <c r="O15" s="23">
        <v>233.49</v>
      </c>
      <c r="P15" s="24">
        <v>0.47099999999999997</v>
      </c>
      <c r="Q15" s="24">
        <v>1180.931</v>
      </c>
      <c r="R15" s="24">
        <v>285.00299999999999</v>
      </c>
      <c r="S15" s="24">
        <v>15.936999999999999</v>
      </c>
      <c r="T15" s="24">
        <v>37.642000000000003</v>
      </c>
      <c r="U15" s="24">
        <v>1481.501</v>
      </c>
      <c r="V15" s="25">
        <v>3606.0259999999998</v>
      </c>
      <c r="W15" s="228">
        <f t="shared" si="0"/>
        <v>4.2543292532756826E-4</v>
      </c>
      <c r="X15" s="9">
        <f t="shared" si="1"/>
        <v>5.8415523590316071E-2</v>
      </c>
      <c r="Y15" s="9">
        <f t="shared" si="2"/>
        <v>4.5154274344566103E-4</v>
      </c>
      <c r="Z15" s="9">
        <f t="shared" si="3"/>
        <v>2.9266515330520899E-5</v>
      </c>
      <c r="AA15" s="9">
        <f t="shared" si="4"/>
        <v>5.8415523590316071E-2</v>
      </c>
      <c r="AB15" s="9">
        <f t="shared" si="5"/>
        <v>1.9119674889465147E-2</v>
      </c>
      <c r="AC15" s="9">
        <f t="shared" si="6"/>
        <v>1.9119674889465147E-2</v>
      </c>
      <c r="AD15" s="9">
        <f t="shared" si="7"/>
        <v>4.3074281176847581E-3</v>
      </c>
      <c r="AE15" s="9">
        <f t="shared" si="8"/>
        <v>4.3968376053459364E-3</v>
      </c>
      <c r="AF15" s="44">
        <f t="shared" si="9"/>
        <v>4.3968376053459364E-3</v>
      </c>
      <c r="AG15" s="43">
        <f t="shared" si="10"/>
        <v>3.4497644696491595E-3</v>
      </c>
      <c r="AH15" s="9">
        <f t="shared" si="11"/>
        <v>9.1156491924931887E-2</v>
      </c>
      <c r="AI15" s="9">
        <f t="shared" si="12"/>
        <v>1.4923792448380874E-3</v>
      </c>
      <c r="AJ15" s="9">
        <f t="shared" si="13"/>
        <v>5.1004856914450424E-5</v>
      </c>
      <c r="AK15" s="9">
        <f t="shared" si="14"/>
        <v>9.1156491924931887E-2</v>
      </c>
      <c r="AL15" s="9">
        <f t="shared" si="15"/>
        <v>1.2440069627090437E-2</v>
      </c>
      <c r="AM15" s="229">
        <f t="shared" si="16"/>
        <v>1.2440069627090437E-2</v>
      </c>
      <c r="AN15" s="9">
        <f t="shared" si="17"/>
        <v>9.3207807794166327E-3</v>
      </c>
      <c r="AO15" s="9">
        <f t="shared" si="18"/>
        <v>4.5326878899691864E-2</v>
      </c>
      <c r="AP15" s="44">
        <f t="shared" si="19"/>
        <v>4.5326878899691864E-2</v>
      </c>
      <c r="AQ15" s="43">
        <f t="shared" si="20"/>
        <v>8.1000000000000003E-2</v>
      </c>
      <c r="AR15" s="9">
        <f t="shared" si="21"/>
        <v>0.14599999999999999</v>
      </c>
      <c r="AS15" s="44">
        <f t="shared" si="22"/>
        <v>0.114</v>
      </c>
      <c r="AT15" s="235">
        <f t="shared" si="23"/>
        <v>0.54</v>
      </c>
      <c r="AU15" s="236">
        <f t="shared" si="24"/>
        <v>0.97</v>
      </c>
      <c r="AV15" s="237">
        <f t="shared" si="25"/>
        <v>0.76</v>
      </c>
      <c r="AW15" s="233">
        <f t="shared" si="26"/>
        <v>5</v>
      </c>
      <c r="AX15" s="132">
        <f t="shared" si="27"/>
        <v>4</v>
      </c>
      <c r="AY15" s="234">
        <f t="shared" si="28"/>
        <v>4</v>
      </c>
    </row>
    <row r="16" spans="1:51" ht="13.35" customHeight="1">
      <c r="A16" s="70">
        <v>11350</v>
      </c>
      <c r="B16" s="67" t="s">
        <v>248</v>
      </c>
      <c r="C16" s="241" t="str">
        <f>Rollover!A16</f>
        <v>Cadillac</v>
      </c>
      <c r="D16" s="242" t="str">
        <f>Rollover!B16</f>
        <v>Escalade SUV 4WD</v>
      </c>
      <c r="E16" s="63" t="s">
        <v>188</v>
      </c>
      <c r="F16" s="227">
        <f>Rollover!C16</f>
        <v>2021</v>
      </c>
      <c r="G16" s="243">
        <v>146.05199999999999</v>
      </c>
      <c r="H16" s="24">
        <v>0.22700000000000001</v>
      </c>
      <c r="I16" s="24">
        <v>1377.731</v>
      </c>
      <c r="J16" s="24">
        <v>225.458</v>
      </c>
      <c r="K16" s="243">
        <v>22.623000000000001</v>
      </c>
      <c r="L16" s="24">
        <v>37.121000000000002</v>
      </c>
      <c r="M16" s="10">
        <v>677.06399999999996</v>
      </c>
      <c r="N16" s="244">
        <v>716.77599999999995</v>
      </c>
      <c r="O16" s="23">
        <v>233.49</v>
      </c>
      <c r="P16" s="24">
        <v>0.47099999999999997</v>
      </c>
      <c r="Q16" s="24">
        <v>1180.931</v>
      </c>
      <c r="R16" s="24">
        <v>285.00299999999999</v>
      </c>
      <c r="S16" s="24">
        <v>15.936999999999999</v>
      </c>
      <c r="T16" s="24">
        <v>37.642000000000003</v>
      </c>
      <c r="U16" s="24">
        <v>1481.501</v>
      </c>
      <c r="V16" s="25">
        <v>3606.0259999999998</v>
      </c>
      <c r="W16" s="228">
        <f t="shared" si="0"/>
        <v>4.2543292532756826E-4</v>
      </c>
      <c r="X16" s="9">
        <f t="shared" si="1"/>
        <v>5.8415523590316071E-2</v>
      </c>
      <c r="Y16" s="9">
        <f t="shared" si="2"/>
        <v>4.5154274344566103E-4</v>
      </c>
      <c r="Z16" s="9">
        <f t="shared" si="3"/>
        <v>2.9266515330520899E-5</v>
      </c>
      <c r="AA16" s="9">
        <f t="shared" si="4"/>
        <v>5.8415523590316071E-2</v>
      </c>
      <c r="AB16" s="9">
        <f t="shared" si="5"/>
        <v>1.9119674889465147E-2</v>
      </c>
      <c r="AC16" s="9">
        <f t="shared" si="6"/>
        <v>1.9119674889465147E-2</v>
      </c>
      <c r="AD16" s="9">
        <f t="shared" si="7"/>
        <v>4.3074281176847581E-3</v>
      </c>
      <c r="AE16" s="9">
        <f t="shared" si="8"/>
        <v>4.3968376053459364E-3</v>
      </c>
      <c r="AF16" s="44">
        <f t="shared" si="9"/>
        <v>4.3968376053459364E-3</v>
      </c>
      <c r="AG16" s="43">
        <f t="shared" si="10"/>
        <v>3.4497644696491595E-3</v>
      </c>
      <c r="AH16" s="9">
        <f t="shared" si="11"/>
        <v>9.1156491924931887E-2</v>
      </c>
      <c r="AI16" s="9">
        <f t="shared" si="12"/>
        <v>1.4923792448380874E-3</v>
      </c>
      <c r="AJ16" s="9">
        <f t="shared" si="13"/>
        <v>5.1004856914450424E-5</v>
      </c>
      <c r="AK16" s="9">
        <f t="shared" si="14"/>
        <v>9.1156491924931887E-2</v>
      </c>
      <c r="AL16" s="9">
        <f t="shared" si="15"/>
        <v>1.2440069627090437E-2</v>
      </c>
      <c r="AM16" s="229">
        <f t="shared" si="16"/>
        <v>1.2440069627090437E-2</v>
      </c>
      <c r="AN16" s="9">
        <f t="shared" si="17"/>
        <v>9.3207807794166327E-3</v>
      </c>
      <c r="AO16" s="9">
        <f t="shared" si="18"/>
        <v>4.5326878899691864E-2</v>
      </c>
      <c r="AP16" s="44">
        <f t="shared" si="19"/>
        <v>4.5326878899691864E-2</v>
      </c>
      <c r="AQ16" s="43">
        <f t="shared" si="20"/>
        <v>8.1000000000000003E-2</v>
      </c>
      <c r="AR16" s="9">
        <f t="shared" si="21"/>
        <v>0.14599999999999999</v>
      </c>
      <c r="AS16" s="44">
        <f t="shared" si="22"/>
        <v>0.114</v>
      </c>
      <c r="AT16" s="235">
        <f t="shared" si="23"/>
        <v>0.54</v>
      </c>
      <c r="AU16" s="236">
        <f t="shared" si="24"/>
        <v>0.97</v>
      </c>
      <c r="AV16" s="237">
        <f t="shared" si="25"/>
        <v>0.76</v>
      </c>
      <c r="AW16" s="233">
        <f t="shared" si="26"/>
        <v>5</v>
      </c>
      <c r="AX16" s="132">
        <f t="shared" si="27"/>
        <v>4</v>
      </c>
      <c r="AY16" s="234">
        <f t="shared" si="28"/>
        <v>4</v>
      </c>
    </row>
    <row r="17" spans="1:51" ht="13.35" customHeight="1">
      <c r="A17" s="70">
        <v>11350</v>
      </c>
      <c r="B17" s="67" t="s">
        <v>248</v>
      </c>
      <c r="C17" s="241" t="str">
        <f>Rollover!A17</f>
        <v>Chevrolet</v>
      </c>
      <c r="D17" s="242" t="str">
        <f>Rollover!B17</f>
        <v>Suburban SUV 2WD</v>
      </c>
      <c r="E17" s="63" t="s">
        <v>188</v>
      </c>
      <c r="F17" s="227">
        <f>Rollover!C17</f>
        <v>2021</v>
      </c>
      <c r="G17" s="243">
        <v>146.05199999999999</v>
      </c>
      <c r="H17" s="24">
        <v>0.22700000000000001</v>
      </c>
      <c r="I17" s="24">
        <v>1377.731</v>
      </c>
      <c r="J17" s="24">
        <v>225.458</v>
      </c>
      <c r="K17" s="24">
        <v>22.623000000000001</v>
      </c>
      <c r="L17" s="24">
        <v>37.121000000000002</v>
      </c>
      <c r="M17" s="24">
        <v>677.06399999999996</v>
      </c>
      <c r="N17" s="25">
        <v>716.77599999999995</v>
      </c>
      <c r="O17" s="23">
        <v>233.49</v>
      </c>
      <c r="P17" s="24">
        <v>0.47099999999999997</v>
      </c>
      <c r="Q17" s="24">
        <v>1180.931</v>
      </c>
      <c r="R17" s="24">
        <v>285.00299999999999</v>
      </c>
      <c r="S17" s="24">
        <v>15.936999999999999</v>
      </c>
      <c r="T17" s="24">
        <v>37.642000000000003</v>
      </c>
      <c r="U17" s="24">
        <v>1481.501</v>
      </c>
      <c r="V17" s="25">
        <v>3606.0259999999998</v>
      </c>
      <c r="W17" s="228">
        <f t="shared" si="0"/>
        <v>4.2543292532756826E-4</v>
      </c>
      <c r="X17" s="9">
        <f t="shared" si="1"/>
        <v>5.8415523590316071E-2</v>
      </c>
      <c r="Y17" s="9">
        <f t="shared" si="2"/>
        <v>4.5154274344566103E-4</v>
      </c>
      <c r="Z17" s="9">
        <f t="shared" si="3"/>
        <v>2.9266515330520899E-5</v>
      </c>
      <c r="AA17" s="9">
        <f t="shared" si="4"/>
        <v>5.8415523590316071E-2</v>
      </c>
      <c r="AB17" s="9">
        <f t="shared" si="5"/>
        <v>1.9119674889465147E-2</v>
      </c>
      <c r="AC17" s="9">
        <f t="shared" si="6"/>
        <v>1.9119674889465147E-2</v>
      </c>
      <c r="AD17" s="9">
        <f t="shared" si="7"/>
        <v>4.3074281176847581E-3</v>
      </c>
      <c r="AE17" s="9">
        <f t="shared" si="8"/>
        <v>4.3968376053459364E-3</v>
      </c>
      <c r="AF17" s="44">
        <f t="shared" si="9"/>
        <v>4.3968376053459364E-3</v>
      </c>
      <c r="AG17" s="43">
        <f t="shared" si="10"/>
        <v>3.4497644696491595E-3</v>
      </c>
      <c r="AH17" s="9">
        <f t="shared" si="11"/>
        <v>9.1156491924931887E-2</v>
      </c>
      <c r="AI17" s="9">
        <f t="shared" si="12"/>
        <v>1.4923792448380874E-3</v>
      </c>
      <c r="AJ17" s="9">
        <f t="shared" si="13"/>
        <v>5.1004856914450424E-5</v>
      </c>
      <c r="AK17" s="9">
        <f t="shared" si="14"/>
        <v>9.1156491924931887E-2</v>
      </c>
      <c r="AL17" s="9">
        <f t="shared" si="15"/>
        <v>1.2440069627090437E-2</v>
      </c>
      <c r="AM17" s="229">
        <f t="shared" si="16"/>
        <v>1.2440069627090437E-2</v>
      </c>
      <c r="AN17" s="9">
        <f t="shared" si="17"/>
        <v>9.3207807794166327E-3</v>
      </c>
      <c r="AO17" s="9">
        <f t="shared" si="18"/>
        <v>4.5326878899691864E-2</v>
      </c>
      <c r="AP17" s="44">
        <f t="shared" si="19"/>
        <v>4.5326878899691864E-2</v>
      </c>
      <c r="AQ17" s="43">
        <f t="shared" si="20"/>
        <v>8.1000000000000003E-2</v>
      </c>
      <c r="AR17" s="9">
        <f t="shared" si="21"/>
        <v>0.14599999999999999</v>
      </c>
      <c r="AS17" s="44">
        <f t="shared" si="22"/>
        <v>0.114</v>
      </c>
      <c r="AT17" s="235">
        <f t="shared" si="23"/>
        <v>0.54</v>
      </c>
      <c r="AU17" s="236">
        <f t="shared" si="24"/>
        <v>0.97</v>
      </c>
      <c r="AV17" s="237">
        <f t="shared" si="25"/>
        <v>0.76</v>
      </c>
      <c r="AW17" s="233">
        <f t="shared" si="26"/>
        <v>5</v>
      </c>
      <c r="AX17" s="132">
        <f t="shared" si="27"/>
        <v>4</v>
      </c>
      <c r="AY17" s="234">
        <f t="shared" si="28"/>
        <v>4</v>
      </c>
    </row>
    <row r="18" spans="1:51" ht="13.35" customHeight="1">
      <c r="A18" s="70">
        <v>11350</v>
      </c>
      <c r="B18" s="67" t="s">
        <v>248</v>
      </c>
      <c r="C18" s="241" t="str">
        <f>Rollover!A18</f>
        <v>Chevrolet</v>
      </c>
      <c r="D18" s="242" t="str">
        <f>Rollover!B18</f>
        <v>Suburban SUV 4WD</v>
      </c>
      <c r="E18" s="63" t="s">
        <v>188</v>
      </c>
      <c r="F18" s="227">
        <f>Rollover!C18</f>
        <v>2021</v>
      </c>
      <c r="G18" s="243">
        <v>146.05199999999999</v>
      </c>
      <c r="H18" s="24">
        <v>0.22700000000000001</v>
      </c>
      <c r="I18" s="24">
        <v>1377.731</v>
      </c>
      <c r="J18" s="24">
        <v>225.458</v>
      </c>
      <c r="K18" s="24">
        <v>22.623000000000001</v>
      </c>
      <c r="L18" s="24">
        <v>37.121000000000002</v>
      </c>
      <c r="M18" s="24">
        <v>677.06399999999996</v>
      </c>
      <c r="N18" s="25">
        <v>716.77599999999995</v>
      </c>
      <c r="O18" s="23">
        <v>233.49</v>
      </c>
      <c r="P18" s="24">
        <v>0.47099999999999997</v>
      </c>
      <c r="Q18" s="24">
        <v>1180.931</v>
      </c>
      <c r="R18" s="24">
        <v>285.00299999999999</v>
      </c>
      <c r="S18" s="24">
        <v>15.936999999999999</v>
      </c>
      <c r="T18" s="24">
        <v>37.642000000000003</v>
      </c>
      <c r="U18" s="24">
        <v>1481.501</v>
      </c>
      <c r="V18" s="25">
        <v>3606.0259999999998</v>
      </c>
      <c r="W18" s="228">
        <f t="shared" si="0"/>
        <v>4.2543292532756826E-4</v>
      </c>
      <c r="X18" s="9">
        <f t="shared" si="1"/>
        <v>5.8415523590316071E-2</v>
      </c>
      <c r="Y18" s="9">
        <f t="shared" si="2"/>
        <v>4.5154274344566103E-4</v>
      </c>
      <c r="Z18" s="9">
        <f t="shared" si="3"/>
        <v>2.9266515330520899E-5</v>
      </c>
      <c r="AA18" s="9">
        <f t="shared" si="4"/>
        <v>5.8415523590316071E-2</v>
      </c>
      <c r="AB18" s="9">
        <f t="shared" si="5"/>
        <v>1.9119674889465147E-2</v>
      </c>
      <c r="AC18" s="9">
        <f t="shared" si="6"/>
        <v>1.9119674889465147E-2</v>
      </c>
      <c r="AD18" s="9">
        <f t="shared" si="7"/>
        <v>4.3074281176847581E-3</v>
      </c>
      <c r="AE18" s="9">
        <f t="shared" si="8"/>
        <v>4.3968376053459364E-3</v>
      </c>
      <c r="AF18" s="44">
        <f t="shared" si="9"/>
        <v>4.3968376053459364E-3</v>
      </c>
      <c r="AG18" s="43">
        <f t="shared" si="10"/>
        <v>3.4497644696491595E-3</v>
      </c>
      <c r="AH18" s="9">
        <f t="shared" si="11"/>
        <v>9.1156491924931887E-2</v>
      </c>
      <c r="AI18" s="9">
        <f t="shared" si="12"/>
        <v>1.4923792448380874E-3</v>
      </c>
      <c r="AJ18" s="9">
        <f t="shared" si="13"/>
        <v>5.1004856914450424E-5</v>
      </c>
      <c r="AK18" s="9">
        <f t="shared" si="14"/>
        <v>9.1156491924931887E-2</v>
      </c>
      <c r="AL18" s="9">
        <f t="shared" si="15"/>
        <v>1.2440069627090437E-2</v>
      </c>
      <c r="AM18" s="229">
        <f t="shared" si="16"/>
        <v>1.2440069627090437E-2</v>
      </c>
      <c r="AN18" s="9">
        <f t="shared" si="17"/>
        <v>9.3207807794166327E-3</v>
      </c>
      <c r="AO18" s="9">
        <f t="shared" si="18"/>
        <v>4.5326878899691864E-2</v>
      </c>
      <c r="AP18" s="44">
        <f t="shared" si="19"/>
        <v>4.5326878899691864E-2</v>
      </c>
      <c r="AQ18" s="43">
        <f t="shared" si="20"/>
        <v>8.1000000000000003E-2</v>
      </c>
      <c r="AR18" s="9">
        <f t="shared" si="21"/>
        <v>0.14599999999999999</v>
      </c>
      <c r="AS18" s="44">
        <f t="shared" si="22"/>
        <v>0.114</v>
      </c>
      <c r="AT18" s="235">
        <f t="shared" si="23"/>
        <v>0.54</v>
      </c>
      <c r="AU18" s="236">
        <f t="shared" si="24"/>
        <v>0.97</v>
      </c>
      <c r="AV18" s="237">
        <f t="shared" si="25"/>
        <v>0.76</v>
      </c>
      <c r="AW18" s="233">
        <f t="shared" si="26"/>
        <v>5</v>
      </c>
      <c r="AX18" s="132">
        <f t="shared" si="27"/>
        <v>4</v>
      </c>
      <c r="AY18" s="234">
        <f t="shared" si="28"/>
        <v>4</v>
      </c>
    </row>
    <row r="19" spans="1:51" ht="13.35" customHeight="1">
      <c r="A19" s="70">
        <v>11350</v>
      </c>
      <c r="B19" s="67" t="s">
        <v>248</v>
      </c>
      <c r="C19" s="241" t="str">
        <f>Rollover!A19</f>
        <v xml:space="preserve">GMC </v>
      </c>
      <c r="D19" s="242" t="str">
        <f>Rollover!B19</f>
        <v>Yukon XL SUV 2WD</v>
      </c>
      <c r="E19" s="63" t="s">
        <v>188</v>
      </c>
      <c r="F19" s="227">
        <f>Rollover!C19</f>
        <v>2021</v>
      </c>
      <c r="G19" s="243">
        <v>146.05199999999999</v>
      </c>
      <c r="H19" s="24">
        <v>0.22700000000000001</v>
      </c>
      <c r="I19" s="24">
        <v>1377.731</v>
      </c>
      <c r="J19" s="24">
        <v>225.458</v>
      </c>
      <c r="K19" s="24">
        <v>22.623000000000001</v>
      </c>
      <c r="L19" s="24">
        <v>37.121000000000002</v>
      </c>
      <c r="M19" s="24">
        <v>677.06399999999996</v>
      </c>
      <c r="N19" s="25">
        <v>716.77599999999995</v>
      </c>
      <c r="O19" s="23">
        <v>233.49</v>
      </c>
      <c r="P19" s="24">
        <v>0.47099999999999997</v>
      </c>
      <c r="Q19" s="24">
        <v>1180.931</v>
      </c>
      <c r="R19" s="24">
        <v>285.00299999999999</v>
      </c>
      <c r="S19" s="24">
        <v>15.936999999999999</v>
      </c>
      <c r="T19" s="24">
        <v>37.642000000000003</v>
      </c>
      <c r="U19" s="24">
        <v>1481.501</v>
      </c>
      <c r="V19" s="25">
        <v>3606.0259999999998</v>
      </c>
      <c r="W19" s="228">
        <f t="shared" si="0"/>
        <v>4.2543292532756826E-4</v>
      </c>
      <c r="X19" s="9">
        <f t="shared" si="1"/>
        <v>5.8415523590316071E-2</v>
      </c>
      <c r="Y19" s="9">
        <f t="shared" si="2"/>
        <v>4.5154274344566103E-4</v>
      </c>
      <c r="Z19" s="9">
        <f t="shared" si="3"/>
        <v>2.9266515330520899E-5</v>
      </c>
      <c r="AA19" s="9">
        <f t="shared" si="4"/>
        <v>5.8415523590316071E-2</v>
      </c>
      <c r="AB19" s="9">
        <f t="shared" si="5"/>
        <v>1.9119674889465147E-2</v>
      </c>
      <c r="AC19" s="9">
        <f t="shared" si="6"/>
        <v>1.9119674889465147E-2</v>
      </c>
      <c r="AD19" s="9">
        <f t="shared" si="7"/>
        <v>4.3074281176847581E-3</v>
      </c>
      <c r="AE19" s="9">
        <f t="shared" si="8"/>
        <v>4.3968376053459364E-3</v>
      </c>
      <c r="AF19" s="44">
        <f t="shared" si="9"/>
        <v>4.3968376053459364E-3</v>
      </c>
      <c r="AG19" s="43">
        <f t="shared" si="10"/>
        <v>3.4497644696491595E-3</v>
      </c>
      <c r="AH19" s="9">
        <f t="shared" si="11"/>
        <v>9.1156491924931887E-2</v>
      </c>
      <c r="AI19" s="9">
        <f t="shared" si="12"/>
        <v>1.4923792448380874E-3</v>
      </c>
      <c r="AJ19" s="9">
        <f t="shared" si="13"/>
        <v>5.1004856914450424E-5</v>
      </c>
      <c r="AK19" s="9">
        <f t="shared" si="14"/>
        <v>9.1156491924931887E-2</v>
      </c>
      <c r="AL19" s="9">
        <f t="shared" si="15"/>
        <v>1.2440069627090437E-2</v>
      </c>
      <c r="AM19" s="229">
        <f t="shared" si="16"/>
        <v>1.2440069627090437E-2</v>
      </c>
      <c r="AN19" s="9">
        <f t="shared" si="17"/>
        <v>9.3207807794166327E-3</v>
      </c>
      <c r="AO19" s="9">
        <f t="shared" si="18"/>
        <v>4.5326878899691864E-2</v>
      </c>
      <c r="AP19" s="44">
        <f t="shared" si="19"/>
        <v>4.5326878899691864E-2</v>
      </c>
      <c r="AQ19" s="43">
        <f t="shared" si="20"/>
        <v>8.1000000000000003E-2</v>
      </c>
      <c r="AR19" s="9">
        <f t="shared" si="21"/>
        <v>0.14599999999999999</v>
      </c>
      <c r="AS19" s="44">
        <f t="shared" si="22"/>
        <v>0.114</v>
      </c>
      <c r="AT19" s="235">
        <f t="shared" si="23"/>
        <v>0.54</v>
      </c>
      <c r="AU19" s="236">
        <f t="shared" si="24"/>
        <v>0.97</v>
      </c>
      <c r="AV19" s="237">
        <f t="shared" si="25"/>
        <v>0.76</v>
      </c>
      <c r="AW19" s="233">
        <f t="shared" si="26"/>
        <v>5</v>
      </c>
      <c r="AX19" s="132">
        <f t="shared" si="27"/>
        <v>4</v>
      </c>
      <c r="AY19" s="234">
        <f t="shared" si="28"/>
        <v>4</v>
      </c>
    </row>
    <row r="20" spans="1:51" ht="13.35" customHeight="1">
      <c r="A20" s="70">
        <v>11350</v>
      </c>
      <c r="B20" s="67" t="s">
        <v>248</v>
      </c>
      <c r="C20" s="241" t="str">
        <f>Rollover!A20</f>
        <v xml:space="preserve">GMC </v>
      </c>
      <c r="D20" s="242" t="str">
        <f>Rollover!B20</f>
        <v>Yukon XL SUV 4WD</v>
      </c>
      <c r="E20" s="63" t="s">
        <v>188</v>
      </c>
      <c r="F20" s="227">
        <f>Rollover!C20</f>
        <v>2021</v>
      </c>
      <c r="G20" s="243">
        <v>146.05199999999999</v>
      </c>
      <c r="H20" s="24">
        <v>0.22700000000000001</v>
      </c>
      <c r="I20" s="24">
        <v>1377.731</v>
      </c>
      <c r="J20" s="24">
        <v>225.458</v>
      </c>
      <c r="K20" s="24">
        <v>22.623000000000001</v>
      </c>
      <c r="L20" s="24">
        <v>37.121000000000002</v>
      </c>
      <c r="M20" s="24">
        <v>677.06399999999996</v>
      </c>
      <c r="N20" s="25">
        <v>716.77599999999995</v>
      </c>
      <c r="O20" s="23">
        <v>233.49</v>
      </c>
      <c r="P20" s="24">
        <v>0.47099999999999997</v>
      </c>
      <c r="Q20" s="24">
        <v>1180.931</v>
      </c>
      <c r="R20" s="24">
        <v>285.00299999999999</v>
      </c>
      <c r="S20" s="24">
        <v>15.936999999999999</v>
      </c>
      <c r="T20" s="24">
        <v>37.642000000000003</v>
      </c>
      <c r="U20" s="24">
        <v>1481.501</v>
      </c>
      <c r="V20" s="25">
        <v>3606.0259999999998</v>
      </c>
      <c r="W20" s="228">
        <f t="shared" si="0"/>
        <v>4.2543292532756826E-4</v>
      </c>
      <c r="X20" s="9">
        <f t="shared" si="1"/>
        <v>5.8415523590316071E-2</v>
      </c>
      <c r="Y20" s="9">
        <f t="shared" si="2"/>
        <v>4.5154274344566103E-4</v>
      </c>
      <c r="Z20" s="9">
        <f t="shared" si="3"/>
        <v>2.9266515330520899E-5</v>
      </c>
      <c r="AA20" s="9">
        <f t="shared" si="4"/>
        <v>5.8415523590316071E-2</v>
      </c>
      <c r="AB20" s="9">
        <f t="shared" si="5"/>
        <v>1.9119674889465147E-2</v>
      </c>
      <c r="AC20" s="9">
        <f t="shared" si="6"/>
        <v>1.9119674889465147E-2</v>
      </c>
      <c r="AD20" s="9">
        <f t="shared" si="7"/>
        <v>4.3074281176847581E-3</v>
      </c>
      <c r="AE20" s="9">
        <f t="shared" si="8"/>
        <v>4.3968376053459364E-3</v>
      </c>
      <c r="AF20" s="44">
        <f t="shared" si="9"/>
        <v>4.3968376053459364E-3</v>
      </c>
      <c r="AG20" s="43">
        <f t="shared" si="10"/>
        <v>3.4497644696491595E-3</v>
      </c>
      <c r="AH20" s="9">
        <f t="shared" si="11"/>
        <v>9.1156491924931887E-2</v>
      </c>
      <c r="AI20" s="9">
        <f t="shared" si="12"/>
        <v>1.4923792448380874E-3</v>
      </c>
      <c r="AJ20" s="9">
        <f t="shared" si="13"/>
        <v>5.1004856914450424E-5</v>
      </c>
      <c r="AK20" s="9">
        <f t="shared" si="14"/>
        <v>9.1156491924931887E-2</v>
      </c>
      <c r="AL20" s="9">
        <f t="shared" si="15"/>
        <v>1.2440069627090437E-2</v>
      </c>
      <c r="AM20" s="229">
        <f t="shared" si="16"/>
        <v>1.2440069627090437E-2</v>
      </c>
      <c r="AN20" s="9">
        <f t="shared" si="17"/>
        <v>9.3207807794166327E-3</v>
      </c>
      <c r="AO20" s="9">
        <f t="shared" si="18"/>
        <v>4.5326878899691864E-2</v>
      </c>
      <c r="AP20" s="44">
        <f t="shared" si="19"/>
        <v>4.5326878899691864E-2</v>
      </c>
      <c r="AQ20" s="43">
        <f t="shared" si="20"/>
        <v>8.1000000000000003E-2</v>
      </c>
      <c r="AR20" s="9">
        <f t="shared" si="21"/>
        <v>0.14599999999999999</v>
      </c>
      <c r="AS20" s="44">
        <f t="shared" si="22"/>
        <v>0.114</v>
      </c>
      <c r="AT20" s="235">
        <f t="shared" si="23"/>
        <v>0.54</v>
      </c>
      <c r="AU20" s="236">
        <f t="shared" si="24"/>
        <v>0.97</v>
      </c>
      <c r="AV20" s="237">
        <f t="shared" si="25"/>
        <v>0.76</v>
      </c>
      <c r="AW20" s="233">
        <f t="shared" si="26"/>
        <v>5</v>
      </c>
      <c r="AX20" s="132">
        <f t="shared" si="27"/>
        <v>4</v>
      </c>
      <c r="AY20" s="234">
        <f t="shared" si="28"/>
        <v>4</v>
      </c>
    </row>
    <row r="21" spans="1:51" ht="13.35" customHeight="1">
      <c r="A21" s="70">
        <v>11350</v>
      </c>
      <c r="B21" s="67" t="s">
        <v>248</v>
      </c>
      <c r="C21" s="241" t="str">
        <f>Rollover!A21</f>
        <v>Cadillac</v>
      </c>
      <c r="D21" s="242" t="str">
        <f>Rollover!B21</f>
        <v>Escalade ESV SUV 2WD</v>
      </c>
      <c r="E21" s="63" t="s">
        <v>188</v>
      </c>
      <c r="F21" s="227">
        <f>Rollover!C21</f>
        <v>2021</v>
      </c>
      <c r="G21" s="243">
        <v>146.05199999999999</v>
      </c>
      <c r="H21" s="24">
        <v>0.22700000000000001</v>
      </c>
      <c r="I21" s="24">
        <v>1377.731</v>
      </c>
      <c r="J21" s="24">
        <v>225.458</v>
      </c>
      <c r="K21" s="24">
        <v>22.623000000000001</v>
      </c>
      <c r="L21" s="24">
        <v>37.121000000000002</v>
      </c>
      <c r="M21" s="24">
        <v>677.06399999999996</v>
      </c>
      <c r="N21" s="25">
        <v>716.77599999999995</v>
      </c>
      <c r="O21" s="23">
        <v>233.49</v>
      </c>
      <c r="P21" s="24">
        <v>0.47099999999999997</v>
      </c>
      <c r="Q21" s="24">
        <v>1180.931</v>
      </c>
      <c r="R21" s="24">
        <v>285.00299999999999</v>
      </c>
      <c r="S21" s="24">
        <v>15.936999999999999</v>
      </c>
      <c r="T21" s="24">
        <v>37.642000000000003</v>
      </c>
      <c r="U21" s="24">
        <v>1481.501</v>
      </c>
      <c r="V21" s="25">
        <v>3606.0259999999998</v>
      </c>
      <c r="W21" s="228">
        <f t="shared" si="0"/>
        <v>4.2543292532756826E-4</v>
      </c>
      <c r="X21" s="9">
        <f t="shared" si="1"/>
        <v>5.8415523590316071E-2</v>
      </c>
      <c r="Y21" s="9">
        <f t="shared" si="2"/>
        <v>4.5154274344566103E-4</v>
      </c>
      <c r="Z21" s="9">
        <f t="shared" si="3"/>
        <v>2.9266515330520899E-5</v>
      </c>
      <c r="AA21" s="9">
        <f t="shared" si="4"/>
        <v>5.8415523590316071E-2</v>
      </c>
      <c r="AB21" s="9">
        <f t="shared" si="5"/>
        <v>1.9119674889465147E-2</v>
      </c>
      <c r="AC21" s="9">
        <f t="shared" si="6"/>
        <v>1.9119674889465147E-2</v>
      </c>
      <c r="AD21" s="9">
        <f t="shared" si="7"/>
        <v>4.3074281176847581E-3</v>
      </c>
      <c r="AE21" s="9">
        <f t="shared" si="8"/>
        <v>4.3968376053459364E-3</v>
      </c>
      <c r="AF21" s="44">
        <f t="shared" si="9"/>
        <v>4.3968376053459364E-3</v>
      </c>
      <c r="AG21" s="43">
        <f t="shared" si="10"/>
        <v>3.4497644696491595E-3</v>
      </c>
      <c r="AH21" s="9">
        <f t="shared" si="11"/>
        <v>9.1156491924931887E-2</v>
      </c>
      <c r="AI21" s="9">
        <f t="shared" si="12"/>
        <v>1.4923792448380874E-3</v>
      </c>
      <c r="AJ21" s="9">
        <f t="shared" si="13"/>
        <v>5.1004856914450424E-5</v>
      </c>
      <c r="AK21" s="9">
        <f t="shared" si="14"/>
        <v>9.1156491924931887E-2</v>
      </c>
      <c r="AL21" s="9">
        <f t="shared" si="15"/>
        <v>1.2440069627090437E-2</v>
      </c>
      <c r="AM21" s="229">
        <f t="shared" si="16"/>
        <v>1.2440069627090437E-2</v>
      </c>
      <c r="AN21" s="9">
        <f t="shared" si="17"/>
        <v>9.3207807794166327E-3</v>
      </c>
      <c r="AO21" s="9">
        <f t="shared" si="18"/>
        <v>4.5326878899691864E-2</v>
      </c>
      <c r="AP21" s="44">
        <f t="shared" si="19"/>
        <v>4.5326878899691864E-2</v>
      </c>
      <c r="AQ21" s="43">
        <f t="shared" si="20"/>
        <v>8.1000000000000003E-2</v>
      </c>
      <c r="AR21" s="9">
        <f t="shared" si="21"/>
        <v>0.14599999999999999</v>
      </c>
      <c r="AS21" s="44">
        <f t="shared" si="22"/>
        <v>0.114</v>
      </c>
      <c r="AT21" s="235">
        <f t="shared" si="23"/>
        <v>0.54</v>
      </c>
      <c r="AU21" s="236">
        <f t="shared" si="24"/>
        <v>0.97</v>
      </c>
      <c r="AV21" s="237">
        <f t="shared" si="25"/>
        <v>0.76</v>
      </c>
      <c r="AW21" s="233">
        <f t="shared" si="26"/>
        <v>5</v>
      </c>
      <c r="AX21" s="132">
        <f t="shared" si="27"/>
        <v>4</v>
      </c>
      <c r="AY21" s="234">
        <f t="shared" si="28"/>
        <v>4</v>
      </c>
    </row>
    <row r="22" spans="1:51" ht="13.35" customHeight="1">
      <c r="A22" s="70">
        <v>11350</v>
      </c>
      <c r="B22" s="67" t="s">
        <v>248</v>
      </c>
      <c r="C22" s="241" t="str">
        <f>Rollover!A22</f>
        <v>Cadillac</v>
      </c>
      <c r="D22" s="242" t="str">
        <f>Rollover!B22</f>
        <v>Escalade ESV SUV 4WD</v>
      </c>
      <c r="E22" s="63" t="s">
        <v>188</v>
      </c>
      <c r="F22" s="227">
        <f>Rollover!C22</f>
        <v>2021</v>
      </c>
      <c r="G22" s="243">
        <v>146.05199999999999</v>
      </c>
      <c r="H22" s="24">
        <v>0.22700000000000001</v>
      </c>
      <c r="I22" s="24">
        <v>1377.731</v>
      </c>
      <c r="J22" s="24">
        <v>225.458</v>
      </c>
      <c r="K22" s="24">
        <v>22.623000000000001</v>
      </c>
      <c r="L22" s="24">
        <v>37.121000000000002</v>
      </c>
      <c r="M22" s="24">
        <v>677.06399999999996</v>
      </c>
      <c r="N22" s="25">
        <v>716.77599999999995</v>
      </c>
      <c r="O22" s="23">
        <v>233.49</v>
      </c>
      <c r="P22" s="24">
        <v>0.47099999999999997</v>
      </c>
      <c r="Q22" s="24">
        <v>1180.931</v>
      </c>
      <c r="R22" s="24">
        <v>285.00299999999999</v>
      </c>
      <c r="S22" s="24">
        <v>15.936999999999999</v>
      </c>
      <c r="T22" s="24">
        <v>37.642000000000003</v>
      </c>
      <c r="U22" s="24">
        <v>1481.501</v>
      </c>
      <c r="V22" s="25">
        <v>3606.0259999999998</v>
      </c>
      <c r="W22" s="228">
        <f t="shared" si="0"/>
        <v>4.2543292532756826E-4</v>
      </c>
      <c r="X22" s="9">
        <f t="shared" si="1"/>
        <v>5.8415523590316071E-2</v>
      </c>
      <c r="Y22" s="9">
        <f t="shared" si="2"/>
        <v>4.5154274344566103E-4</v>
      </c>
      <c r="Z22" s="9">
        <f t="shared" si="3"/>
        <v>2.9266515330520899E-5</v>
      </c>
      <c r="AA22" s="9">
        <f t="shared" si="4"/>
        <v>5.8415523590316071E-2</v>
      </c>
      <c r="AB22" s="9">
        <f t="shared" si="5"/>
        <v>1.9119674889465147E-2</v>
      </c>
      <c r="AC22" s="9">
        <f t="shared" si="6"/>
        <v>1.9119674889465147E-2</v>
      </c>
      <c r="AD22" s="9">
        <f t="shared" si="7"/>
        <v>4.3074281176847581E-3</v>
      </c>
      <c r="AE22" s="9">
        <f t="shared" si="8"/>
        <v>4.3968376053459364E-3</v>
      </c>
      <c r="AF22" s="44">
        <f t="shared" si="9"/>
        <v>4.3968376053459364E-3</v>
      </c>
      <c r="AG22" s="43">
        <f t="shared" si="10"/>
        <v>3.4497644696491595E-3</v>
      </c>
      <c r="AH22" s="9">
        <f t="shared" si="11"/>
        <v>9.1156491924931887E-2</v>
      </c>
      <c r="AI22" s="9">
        <f t="shared" si="12"/>
        <v>1.4923792448380874E-3</v>
      </c>
      <c r="AJ22" s="9">
        <f t="shared" si="13"/>
        <v>5.1004856914450424E-5</v>
      </c>
      <c r="AK22" s="9">
        <f t="shared" si="14"/>
        <v>9.1156491924931887E-2</v>
      </c>
      <c r="AL22" s="9">
        <f t="shared" si="15"/>
        <v>1.2440069627090437E-2</v>
      </c>
      <c r="AM22" s="229">
        <f t="shared" si="16"/>
        <v>1.2440069627090437E-2</v>
      </c>
      <c r="AN22" s="9">
        <f t="shared" si="17"/>
        <v>9.3207807794166327E-3</v>
      </c>
      <c r="AO22" s="9">
        <f t="shared" si="18"/>
        <v>4.5326878899691864E-2</v>
      </c>
      <c r="AP22" s="44">
        <f t="shared" si="19"/>
        <v>4.5326878899691864E-2</v>
      </c>
      <c r="AQ22" s="43">
        <f t="shared" si="20"/>
        <v>8.1000000000000003E-2</v>
      </c>
      <c r="AR22" s="9">
        <f t="shared" si="21"/>
        <v>0.14599999999999999</v>
      </c>
      <c r="AS22" s="44">
        <f t="shared" si="22"/>
        <v>0.114</v>
      </c>
      <c r="AT22" s="235">
        <f t="shared" si="23"/>
        <v>0.54</v>
      </c>
      <c r="AU22" s="236">
        <f t="shared" si="24"/>
        <v>0.97</v>
      </c>
      <c r="AV22" s="237">
        <f t="shared" si="25"/>
        <v>0.76</v>
      </c>
      <c r="AW22" s="233">
        <f t="shared" si="26"/>
        <v>5</v>
      </c>
      <c r="AX22" s="132">
        <f t="shared" si="27"/>
        <v>4</v>
      </c>
      <c r="AY22" s="234">
        <f t="shared" si="28"/>
        <v>4</v>
      </c>
    </row>
    <row r="23" spans="1:51" ht="13.35" customHeight="1">
      <c r="A23" s="70">
        <v>11270</v>
      </c>
      <c r="B23" s="67" t="s">
        <v>226</v>
      </c>
      <c r="C23" s="225" t="str">
        <f>Rollover!A23</f>
        <v>Chevrolet</v>
      </c>
      <c r="D23" s="226" t="str">
        <f>Rollover!B23</f>
        <v>Trailblazer SUV FWD (Later Release)</v>
      </c>
      <c r="E23" s="63" t="s">
        <v>96</v>
      </c>
      <c r="F23" s="227">
        <f>Rollover!C23</f>
        <v>2021</v>
      </c>
      <c r="G23" s="243">
        <v>184.547</v>
      </c>
      <c r="H23" s="24">
        <v>0.23899999999999999</v>
      </c>
      <c r="I23" s="24">
        <v>845.81</v>
      </c>
      <c r="J23" s="24">
        <v>66.527000000000001</v>
      </c>
      <c r="K23" s="24">
        <v>21.013000000000002</v>
      </c>
      <c r="L23" s="24">
        <v>46.2</v>
      </c>
      <c r="M23" s="24">
        <v>370.19799999999998</v>
      </c>
      <c r="N23" s="25">
        <v>1160.6959999999999</v>
      </c>
      <c r="O23" s="23">
        <v>401.44600000000003</v>
      </c>
      <c r="P23" s="24">
        <v>0.29199999999999998</v>
      </c>
      <c r="Q23" s="24">
        <v>681.58799999999997</v>
      </c>
      <c r="R23" s="24">
        <v>362.983</v>
      </c>
      <c r="S23" s="24">
        <v>10.385999999999999</v>
      </c>
      <c r="T23" s="24">
        <v>46.183999999999997</v>
      </c>
      <c r="U23" s="24">
        <v>1819.8130000000001</v>
      </c>
      <c r="V23" s="25">
        <v>1705.146</v>
      </c>
      <c r="W23" s="228">
        <f t="shared" si="0"/>
        <v>1.265756938705759E-3</v>
      </c>
      <c r="X23" s="9">
        <f t="shared" si="1"/>
        <v>5.9728644329886275E-2</v>
      </c>
      <c r="Y23" s="9">
        <f t="shared" si="2"/>
        <v>1.2769972379128808E-4</v>
      </c>
      <c r="Z23" s="9">
        <f t="shared" si="3"/>
        <v>2.0065303259501311E-5</v>
      </c>
      <c r="AA23" s="9">
        <f t="shared" si="4"/>
        <v>5.9728644329886275E-2</v>
      </c>
      <c r="AB23" s="9">
        <f t="shared" si="5"/>
        <v>1.5383832354787418E-2</v>
      </c>
      <c r="AC23" s="9">
        <f t="shared" si="6"/>
        <v>1.5383832354787418E-2</v>
      </c>
      <c r="AD23" s="9">
        <f t="shared" si="7"/>
        <v>3.674909407374092E-3</v>
      </c>
      <c r="AE23" s="9">
        <f t="shared" si="8"/>
        <v>5.531208672634051E-3</v>
      </c>
      <c r="AF23" s="44">
        <f t="shared" si="9"/>
        <v>5.531208672634051E-3</v>
      </c>
      <c r="AG23" s="43">
        <f t="shared" si="10"/>
        <v>2.4459763174449315E-2</v>
      </c>
      <c r="AH23" s="9">
        <f t="shared" si="11"/>
        <v>6.5865207635833936E-2</v>
      </c>
      <c r="AI23" s="9">
        <f t="shared" si="12"/>
        <v>2.2743622191911397E-4</v>
      </c>
      <c r="AJ23" s="9">
        <f t="shared" si="13"/>
        <v>6.8435249152448799E-5</v>
      </c>
      <c r="AK23" s="9">
        <f t="shared" si="14"/>
        <v>6.5865207635833936E-2</v>
      </c>
      <c r="AL23" s="9">
        <f t="shared" si="15"/>
        <v>4.1510555939668192E-3</v>
      </c>
      <c r="AM23" s="229">
        <f t="shared" si="16"/>
        <v>4.1510555939668192E-3</v>
      </c>
      <c r="AN23" s="9">
        <f t="shared" si="17"/>
        <v>1.2028387602739986E-2</v>
      </c>
      <c r="AO23" s="9">
        <f t="shared" si="18"/>
        <v>1.1033228262350037E-2</v>
      </c>
      <c r="AP23" s="44">
        <f t="shared" si="19"/>
        <v>1.2028387602739986E-2</v>
      </c>
      <c r="AQ23" s="43">
        <f t="shared" si="20"/>
        <v>0.08</v>
      </c>
      <c r="AR23" s="9">
        <f t="shared" si="21"/>
        <v>0.10299999999999999</v>
      </c>
      <c r="AS23" s="44">
        <f t="shared" si="22"/>
        <v>9.1999999999999998E-2</v>
      </c>
      <c r="AT23" s="235">
        <f t="shared" si="23"/>
        <v>0.53</v>
      </c>
      <c r="AU23" s="236">
        <f t="shared" si="24"/>
        <v>0.69</v>
      </c>
      <c r="AV23" s="237">
        <f t="shared" si="25"/>
        <v>0.61</v>
      </c>
      <c r="AW23" s="233">
        <f t="shared" si="26"/>
        <v>5</v>
      </c>
      <c r="AX23" s="132">
        <f t="shared" si="27"/>
        <v>4</v>
      </c>
      <c r="AY23" s="234">
        <f t="shared" si="28"/>
        <v>5</v>
      </c>
    </row>
    <row r="24" spans="1:51" ht="13.35" customHeight="1">
      <c r="A24" s="70">
        <v>11270</v>
      </c>
      <c r="B24" s="67" t="s">
        <v>226</v>
      </c>
      <c r="C24" s="225" t="str">
        <f>Rollover!A24</f>
        <v>Chevrolet</v>
      </c>
      <c r="D24" s="226" t="str">
        <f>Rollover!B24</f>
        <v>Trailblazer SUV AWD (Later Release)</v>
      </c>
      <c r="E24" s="63" t="s">
        <v>96</v>
      </c>
      <c r="F24" s="227">
        <f>Rollover!C24</f>
        <v>2021</v>
      </c>
      <c r="G24" s="243">
        <v>184.547</v>
      </c>
      <c r="H24" s="24">
        <v>0.23899999999999999</v>
      </c>
      <c r="I24" s="24">
        <v>845.81</v>
      </c>
      <c r="J24" s="24">
        <v>66.527000000000001</v>
      </c>
      <c r="K24" s="24">
        <v>21.013000000000002</v>
      </c>
      <c r="L24" s="24">
        <v>46.2</v>
      </c>
      <c r="M24" s="24">
        <v>370.19799999999998</v>
      </c>
      <c r="N24" s="25">
        <v>1160.6959999999999</v>
      </c>
      <c r="O24" s="23">
        <v>401.44600000000003</v>
      </c>
      <c r="P24" s="24">
        <v>0.29199999999999998</v>
      </c>
      <c r="Q24" s="24">
        <v>681.58799999999997</v>
      </c>
      <c r="R24" s="24">
        <v>362.983</v>
      </c>
      <c r="S24" s="24">
        <v>10.385999999999999</v>
      </c>
      <c r="T24" s="24">
        <v>46.183999999999997</v>
      </c>
      <c r="U24" s="24">
        <v>1819.8130000000001</v>
      </c>
      <c r="V24" s="25">
        <v>1705.146</v>
      </c>
      <c r="W24" s="228">
        <f t="shared" si="0"/>
        <v>1.265756938705759E-3</v>
      </c>
      <c r="X24" s="9">
        <f t="shared" si="1"/>
        <v>5.9728644329886275E-2</v>
      </c>
      <c r="Y24" s="9">
        <f t="shared" si="2"/>
        <v>1.2769972379128808E-4</v>
      </c>
      <c r="Z24" s="9">
        <f t="shared" si="3"/>
        <v>2.0065303259501311E-5</v>
      </c>
      <c r="AA24" s="9">
        <f t="shared" si="4"/>
        <v>5.9728644329886275E-2</v>
      </c>
      <c r="AB24" s="9">
        <f t="shared" si="5"/>
        <v>1.5383832354787418E-2</v>
      </c>
      <c r="AC24" s="9">
        <f t="shared" si="6"/>
        <v>1.5383832354787418E-2</v>
      </c>
      <c r="AD24" s="9">
        <f t="shared" si="7"/>
        <v>3.674909407374092E-3</v>
      </c>
      <c r="AE24" s="9">
        <f t="shared" si="8"/>
        <v>5.531208672634051E-3</v>
      </c>
      <c r="AF24" s="44">
        <f t="shared" si="9"/>
        <v>5.531208672634051E-3</v>
      </c>
      <c r="AG24" s="43">
        <f t="shared" si="10"/>
        <v>2.4459763174449315E-2</v>
      </c>
      <c r="AH24" s="9">
        <f t="shared" si="11"/>
        <v>6.5865207635833936E-2</v>
      </c>
      <c r="AI24" s="9">
        <f t="shared" si="12"/>
        <v>2.2743622191911397E-4</v>
      </c>
      <c r="AJ24" s="9">
        <f t="shared" si="13"/>
        <v>6.8435249152448799E-5</v>
      </c>
      <c r="AK24" s="9">
        <f t="shared" si="14"/>
        <v>6.5865207635833936E-2</v>
      </c>
      <c r="AL24" s="9">
        <f t="shared" si="15"/>
        <v>4.1510555939668192E-3</v>
      </c>
      <c r="AM24" s="229">
        <f t="shared" si="16"/>
        <v>4.1510555939668192E-3</v>
      </c>
      <c r="AN24" s="9">
        <f t="shared" si="17"/>
        <v>1.2028387602739986E-2</v>
      </c>
      <c r="AO24" s="9">
        <f t="shared" si="18"/>
        <v>1.1033228262350037E-2</v>
      </c>
      <c r="AP24" s="44">
        <f t="shared" si="19"/>
        <v>1.2028387602739986E-2</v>
      </c>
      <c r="AQ24" s="43">
        <f t="shared" si="20"/>
        <v>0.08</v>
      </c>
      <c r="AR24" s="9">
        <f t="shared" si="21"/>
        <v>0.10299999999999999</v>
      </c>
      <c r="AS24" s="44">
        <f t="shared" si="22"/>
        <v>9.1999999999999998E-2</v>
      </c>
      <c r="AT24" s="235">
        <f t="shared" si="23"/>
        <v>0.53</v>
      </c>
      <c r="AU24" s="236">
        <f t="shared" si="24"/>
        <v>0.69</v>
      </c>
      <c r="AV24" s="237">
        <f t="shared" si="25"/>
        <v>0.61</v>
      </c>
      <c r="AW24" s="233">
        <f t="shared" si="26"/>
        <v>5</v>
      </c>
      <c r="AX24" s="132">
        <f t="shared" si="27"/>
        <v>4</v>
      </c>
      <c r="AY24" s="234">
        <f t="shared" si="28"/>
        <v>5</v>
      </c>
    </row>
    <row r="25" spans="1:51" ht="13.35" customHeight="1">
      <c r="A25" s="69">
        <v>11270</v>
      </c>
      <c r="B25" s="68" t="s">
        <v>226</v>
      </c>
      <c r="C25" s="241" t="str">
        <f>Rollover!A25</f>
        <v>Buick</v>
      </c>
      <c r="D25" s="242" t="str">
        <f>Rollover!B25</f>
        <v>Encore GX SUV FWD</v>
      </c>
      <c r="E25" s="63" t="s">
        <v>96</v>
      </c>
      <c r="F25" s="227">
        <f>Rollover!C25</f>
        <v>2021</v>
      </c>
      <c r="G25" s="23">
        <v>184.547</v>
      </c>
      <c r="H25" s="24">
        <v>0.23899999999999999</v>
      </c>
      <c r="I25" s="24">
        <v>845.81</v>
      </c>
      <c r="J25" s="24">
        <v>66.527000000000001</v>
      </c>
      <c r="K25" s="24">
        <v>21.013000000000002</v>
      </c>
      <c r="L25" s="24">
        <v>46.2</v>
      </c>
      <c r="M25" s="24">
        <v>370.19799999999998</v>
      </c>
      <c r="N25" s="25">
        <v>1160.6959999999999</v>
      </c>
      <c r="O25" s="23">
        <v>401.44600000000003</v>
      </c>
      <c r="P25" s="24">
        <v>0.29199999999999998</v>
      </c>
      <c r="Q25" s="24">
        <v>681.58799999999997</v>
      </c>
      <c r="R25" s="24">
        <v>362.983</v>
      </c>
      <c r="S25" s="24">
        <v>10.385999999999999</v>
      </c>
      <c r="T25" s="24">
        <v>46.183999999999997</v>
      </c>
      <c r="U25" s="24">
        <v>1819.8130000000001</v>
      </c>
      <c r="V25" s="25">
        <v>1705.146</v>
      </c>
      <c r="W25" s="228">
        <f t="shared" si="0"/>
        <v>1.265756938705759E-3</v>
      </c>
      <c r="X25" s="9">
        <f t="shared" si="1"/>
        <v>5.9728644329886275E-2</v>
      </c>
      <c r="Y25" s="9">
        <f t="shared" si="2"/>
        <v>1.2769972379128808E-4</v>
      </c>
      <c r="Z25" s="9">
        <f t="shared" si="3"/>
        <v>2.0065303259501311E-5</v>
      </c>
      <c r="AA25" s="9">
        <f t="shared" si="4"/>
        <v>5.9728644329886275E-2</v>
      </c>
      <c r="AB25" s="9">
        <f t="shared" si="5"/>
        <v>1.5383832354787418E-2</v>
      </c>
      <c r="AC25" s="9">
        <f t="shared" si="6"/>
        <v>1.5383832354787418E-2</v>
      </c>
      <c r="AD25" s="9">
        <f t="shared" si="7"/>
        <v>3.674909407374092E-3</v>
      </c>
      <c r="AE25" s="9">
        <f t="shared" si="8"/>
        <v>5.531208672634051E-3</v>
      </c>
      <c r="AF25" s="44">
        <f t="shared" si="9"/>
        <v>5.531208672634051E-3</v>
      </c>
      <c r="AG25" s="43">
        <f t="shared" si="10"/>
        <v>2.4459763174449315E-2</v>
      </c>
      <c r="AH25" s="9">
        <f t="shared" si="11"/>
        <v>6.5865207635833936E-2</v>
      </c>
      <c r="AI25" s="9">
        <f t="shared" si="12"/>
        <v>2.2743622191911397E-4</v>
      </c>
      <c r="AJ25" s="9">
        <f t="shared" si="13"/>
        <v>6.8435249152448799E-5</v>
      </c>
      <c r="AK25" s="9">
        <f t="shared" si="14"/>
        <v>6.5865207635833936E-2</v>
      </c>
      <c r="AL25" s="9">
        <f t="shared" si="15"/>
        <v>4.1510555939668192E-3</v>
      </c>
      <c r="AM25" s="229">
        <f t="shared" si="16"/>
        <v>4.1510555939668192E-3</v>
      </c>
      <c r="AN25" s="9">
        <f t="shared" si="17"/>
        <v>1.2028387602739986E-2</v>
      </c>
      <c r="AO25" s="9">
        <f t="shared" si="18"/>
        <v>1.1033228262350037E-2</v>
      </c>
      <c r="AP25" s="44">
        <f t="shared" si="19"/>
        <v>1.2028387602739986E-2</v>
      </c>
      <c r="AQ25" s="43">
        <f t="shared" si="20"/>
        <v>0.08</v>
      </c>
      <c r="AR25" s="9">
        <f t="shared" si="21"/>
        <v>0.10299999999999999</v>
      </c>
      <c r="AS25" s="44">
        <f t="shared" si="22"/>
        <v>9.1999999999999998E-2</v>
      </c>
      <c r="AT25" s="235">
        <f t="shared" si="23"/>
        <v>0.53</v>
      </c>
      <c r="AU25" s="236">
        <f t="shared" si="24"/>
        <v>0.69</v>
      </c>
      <c r="AV25" s="237">
        <f t="shared" si="25"/>
        <v>0.61</v>
      </c>
      <c r="AW25" s="233">
        <f t="shared" si="26"/>
        <v>5</v>
      </c>
      <c r="AX25" s="132">
        <f t="shared" si="27"/>
        <v>4</v>
      </c>
      <c r="AY25" s="234">
        <f t="shared" si="28"/>
        <v>5</v>
      </c>
    </row>
    <row r="26" spans="1:51" ht="13.35" customHeight="1">
      <c r="A26" s="69">
        <v>11270</v>
      </c>
      <c r="B26" s="68" t="s">
        <v>226</v>
      </c>
      <c r="C26" s="241" t="str">
        <f>Rollover!A26</f>
        <v>Buick</v>
      </c>
      <c r="D26" s="242" t="str">
        <f>Rollover!B26</f>
        <v>Encore GX SUV AWD</v>
      </c>
      <c r="E26" s="63" t="s">
        <v>96</v>
      </c>
      <c r="F26" s="227">
        <f>Rollover!C26</f>
        <v>2021</v>
      </c>
      <c r="G26" s="45">
        <v>184.547</v>
      </c>
      <c r="H26" s="10">
        <v>0.23899999999999999</v>
      </c>
      <c r="I26" s="10">
        <v>845.81</v>
      </c>
      <c r="J26" s="10">
        <v>66.527000000000001</v>
      </c>
      <c r="K26" s="10">
        <v>21.013000000000002</v>
      </c>
      <c r="L26" s="10">
        <v>46.2</v>
      </c>
      <c r="M26" s="10">
        <v>370.19799999999998</v>
      </c>
      <c r="N26" s="46">
        <v>1160.6959999999999</v>
      </c>
      <c r="O26" s="45">
        <v>401.44600000000003</v>
      </c>
      <c r="P26" s="10">
        <v>0.29199999999999998</v>
      </c>
      <c r="Q26" s="10">
        <v>681.58799999999997</v>
      </c>
      <c r="R26" s="10">
        <v>362.983</v>
      </c>
      <c r="S26" s="10">
        <v>10.385999999999999</v>
      </c>
      <c r="T26" s="10">
        <v>46.183999999999997</v>
      </c>
      <c r="U26" s="10">
        <v>1819.8130000000001</v>
      </c>
      <c r="V26" s="46">
        <v>1705.146</v>
      </c>
      <c r="W26" s="228">
        <f t="shared" ref="W26:W70" si="29">NORMDIST(LN(G26),7.45231,0.73998,1)</f>
        <v>1.265756938705759E-3</v>
      </c>
      <c r="X26" s="9">
        <f t="shared" ref="X26:X70" si="30">1/(1+EXP(3.2269-1.9688*H26))</f>
        <v>5.9728644329886275E-2</v>
      </c>
      <c r="Y26" s="9">
        <f t="shared" ref="Y26:Y70" si="31">1/(1+EXP(10.9745-2.375*I26/1000))</f>
        <v>1.2769972379128808E-4</v>
      </c>
      <c r="Z26" s="9">
        <f t="shared" ref="Z26:Z70" si="32">1/(1+EXP(10.9745-2.375*J26/1000))</f>
        <v>2.0065303259501311E-5</v>
      </c>
      <c r="AA26" s="9">
        <f t="shared" ref="AA26:AA70" si="33">MAX(X26,Y26,Z26)</f>
        <v>5.9728644329886275E-2</v>
      </c>
      <c r="AB26" s="9">
        <f t="shared" ref="AB26:AB70" si="34">1/(1+EXP(12.597-0.05861*35-1.568*(K26^0.4612)))</f>
        <v>1.5383832354787418E-2</v>
      </c>
      <c r="AC26" s="9">
        <f t="shared" ref="AC26:AC70" si="35">AB26</f>
        <v>1.5383832354787418E-2</v>
      </c>
      <c r="AD26" s="9">
        <f t="shared" ref="AD26:AD70" si="36">1/(1+EXP(5.7949-0.5196*M26/1000))</f>
        <v>3.674909407374092E-3</v>
      </c>
      <c r="AE26" s="9">
        <f t="shared" ref="AE26:AE70" si="37">1/(1+EXP(5.7949-0.5196*N26/1000))</f>
        <v>5.531208672634051E-3</v>
      </c>
      <c r="AF26" s="44">
        <f t="shared" ref="AF26:AF70" si="38">MAX(AD26,AE26)</f>
        <v>5.531208672634051E-3</v>
      </c>
      <c r="AG26" s="43">
        <f t="shared" ref="AG26:AG70" si="39">NORMDIST(LN(O26),7.45231,0.73998,1)</f>
        <v>2.4459763174449315E-2</v>
      </c>
      <c r="AH26" s="9">
        <f t="shared" ref="AH26:AH70" si="40">1/(1+EXP(3.2269-1.9688*P26))</f>
        <v>6.5865207635833936E-2</v>
      </c>
      <c r="AI26" s="9">
        <f t="shared" ref="AI26:AI70" si="41">1/(1+EXP(10.958-3.77*Q26/1000))</f>
        <v>2.2743622191911397E-4</v>
      </c>
      <c r="AJ26" s="9">
        <f t="shared" ref="AJ26:AJ70" si="42">1/(1+EXP(10.958-3.77*R26/1000))</f>
        <v>6.8435249152448799E-5</v>
      </c>
      <c r="AK26" s="9">
        <f t="shared" ref="AK26:AK70" si="43">MAX(AH26,AI26,AJ26)</f>
        <v>6.5865207635833936E-2</v>
      </c>
      <c r="AL26" s="9">
        <f t="shared" ref="AL26:AL70" si="44">1/(1+EXP(12.597-0.05861*35-1.568*((S26/0.817)^0.4612)))</f>
        <v>4.1510555939668192E-3</v>
      </c>
      <c r="AM26" s="229">
        <f t="shared" ref="AM26:AM70" si="45">AL26</f>
        <v>4.1510555939668192E-3</v>
      </c>
      <c r="AN26" s="9">
        <f t="shared" ref="AN26:AN70" si="46">1/(1+EXP(5.7949-0.7619*U26/1000))</f>
        <v>1.2028387602739986E-2</v>
      </c>
      <c r="AO26" s="9">
        <f t="shared" ref="AO26:AO70" si="47">1/(1+EXP(5.7949-0.7619*V26/1000))</f>
        <v>1.1033228262350037E-2</v>
      </c>
      <c r="AP26" s="44">
        <f t="shared" ref="AP26:AP70" si="48">MAX(AN26,AO26)</f>
        <v>1.2028387602739986E-2</v>
      </c>
      <c r="AQ26" s="43">
        <f t="shared" ref="AQ26:AQ70" si="49">ROUND(1-(1-W26)*(1-AA26)*(1-AC26)*(1-AF26),3)</f>
        <v>0.08</v>
      </c>
      <c r="AR26" s="9">
        <f t="shared" ref="AR26:AR70" si="50">ROUND(1-(1-AG26)*(1-AK26)*(1-AM26)*(1-AP26),3)</f>
        <v>0.10299999999999999</v>
      </c>
      <c r="AS26" s="44">
        <f t="shared" ref="AS26:AS70" si="51">ROUND(AVERAGE(AR26,AQ26),3)</f>
        <v>9.1999999999999998E-2</v>
      </c>
      <c r="AT26" s="235">
        <f t="shared" ref="AT26:AT70" si="52">ROUND(AQ26/0.15,2)</f>
        <v>0.53</v>
      </c>
      <c r="AU26" s="236">
        <f t="shared" ref="AU26:AU70" si="53">ROUND(AR26/0.15,2)</f>
        <v>0.69</v>
      </c>
      <c r="AV26" s="237">
        <f t="shared" ref="AV26:AV70" si="54">ROUND(AS26/0.15,2)</f>
        <v>0.61</v>
      </c>
      <c r="AW26" s="233">
        <f t="shared" ref="AW26:AW70" si="55">IF(AT26&lt;0.67,5,IF(AT26&lt;1,4,IF(AT26&lt;1.33,3,IF(AT26&lt;2.67,2,1))))</f>
        <v>5</v>
      </c>
      <c r="AX26" s="132">
        <f t="shared" ref="AX26:AX70" si="56">IF(AU26&lt;0.67,5,IF(AU26&lt;1,4,IF(AU26&lt;1.33,3,IF(AU26&lt;2.67,2,1))))</f>
        <v>4</v>
      </c>
      <c r="AY26" s="234">
        <f t="shared" ref="AY26:AY70" si="57">IF(AV26&lt;0.67,5,IF(AV26&lt;1,4,IF(AV26&lt;1.33,3,IF(AV26&lt;2.67,2,1))))</f>
        <v>5</v>
      </c>
    </row>
    <row r="27" spans="1:51" ht="13.35" customHeight="1">
      <c r="A27" s="69">
        <v>11378</v>
      </c>
      <c r="B27" s="30" t="s">
        <v>259</v>
      </c>
      <c r="C27" s="225" t="str">
        <f>Rollover!A27</f>
        <v>Dodge</v>
      </c>
      <c r="D27" s="226" t="str">
        <f>Rollover!B27</f>
        <v>Durango SUV RWD</v>
      </c>
      <c r="E27" s="63" t="s">
        <v>188</v>
      </c>
      <c r="F27" s="227">
        <f>Rollover!C27</f>
        <v>2021</v>
      </c>
      <c r="G27" s="23">
        <v>95.087000000000003</v>
      </c>
      <c r="H27" s="24">
        <v>0.32700000000000001</v>
      </c>
      <c r="I27" s="24">
        <v>1124.5060000000001</v>
      </c>
      <c r="J27" s="24">
        <v>202.93600000000001</v>
      </c>
      <c r="K27" s="24">
        <v>34.533000000000001</v>
      </c>
      <c r="L27" s="24">
        <v>41.292999999999999</v>
      </c>
      <c r="M27" s="24">
        <v>1688.5170000000001</v>
      </c>
      <c r="N27" s="25">
        <v>1031.3520000000001</v>
      </c>
      <c r="O27" s="23">
        <v>116.498</v>
      </c>
      <c r="P27" s="24">
        <v>0.42399999999999999</v>
      </c>
      <c r="Q27" s="24">
        <v>543.65099999999995</v>
      </c>
      <c r="R27" s="24">
        <v>371.101</v>
      </c>
      <c r="S27" s="24">
        <v>24.533999999999999</v>
      </c>
      <c r="T27" s="24">
        <v>45.908999999999999</v>
      </c>
      <c r="U27" s="24">
        <v>1234.229</v>
      </c>
      <c r="V27" s="25">
        <v>1475.4459999999999</v>
      </c>
      <c r="W27" s="228">
        <f t="shared" si="29"/>
        <v>4.5076682824805616E-5</v>
      </c>
      <c r="X27" s="9">
        <f t="shared" si="30"/>
        <v>7.0233870528644993E-2</v>
      </c>
      <c r="Y27" s="9">
        <f t="shared" si="31"/>
        <v>2.4751341038568625E-4</v>
      </c>
      <c r="Z27" s="9">
        <f t="shared" si="32"/>
        <v>2.7742230398487381E-5</v>
      </c>
      <c r="AA27" s="9">
        <f t="shared" si="33"/>
        <v>7.0233870528644993E-2</v>
      </c>
      <c r="AB27" s="9">
        <f t="shared" si="34"/>
        <v>7.4850447756373895E-2</v>
      </c>
      <c r="AC27" s="9">
        <f t="shared" si="35"/>
        <v>7.4850447756373895E-2</v>
      </c>
      <c r="AD27" s="9">
        <f t="shared" si="36"/>
        <v>7.2639102897064656E-3</v>
      </c>
      <c r="AE27" s="9">
        <f t="shared" si="37"/>
        <v>5.1735484167540237E-3</v>
      </c>
      <c r="AF27" s="44">
        <f t="shared" si="38"/>
        <v>7.2639102897064656E-3</v>
      </c>
      <c r="AG27" s="43">
        <f t="shared" si="39"/>
        <v>1.3567035086297223E-4</v>
      </c>
      <c r="AH27" s="9">
        <f t="shared" si="40"/>
        <v>8.3774887480479704E-2</v>
      </c>
      <c r="AI27" s="9">
        <f t="shared" si="41"/>
        <v>1.3522493727262502E-4</v>
      </c>
      <c r="AJ27" s="9">
        <f t="shared" si="42"/>
        <v>7.0561929972658794E-5</v>
      </c>
      <c r="AK27" s="9">
        <f t="shared" si="43"/>
        <v>8.3774887480479704E-2</v>
      </c>
      <c r="AL27" s="9">
        <f t="shared" si="44"/>
        <v>4.6720321952942158E-2</v>
      </c>
      <c r="AM27" s="229">
        <f t="shared" si="45"/>
        <v>4.6720321952942158E-2</v>
      </c>
      <c r="AN27" s="9">
        <f t="shared" si="46"/>
        <v>7.7326502155458526E-3</v>
      </c>
      <c r="AO27" s="9">
        <f t="shared" si="47"/>
        <v>9.2782782556785695E-3</v>
      </c>
      <c r="AP27" s="44">
        <f t="shared" si="48"/>
        <v>9.2782782556785695E-3</v>
      </c>
      <c r="AQ27" s="43">
        <f t="shared" si="49"/>
        <v>0.14599999999999999</v>
      </c>
      <c r="AR27" s="9">
        <f t="shared" si="50"/>
        <v>0.13500000000000001</v>
      </c>
      <c r="AS27" s="44">
        <f t="shared" si="51"/>
        <v>0.14099999999999999</v>
      </c>
      <c r="AT27" s="235">
        <f t="shared" si="52"/>
        <v>0.97</v>
      </c>
      <c r="AU27" s="236">
        <f t="shared" si="53"/>
        <v>0.9</v>
      </c>
      <c r="AV27" s="237">
        <f t="shared" si="54"/>
        <v>0.94</v>
      </c>
      <c r="AW27" s="233">
        <f t="shared" si="55"/>
        <v>4</v>
      </c>
      <c r="AX27" s="132">
        <f t="shared" si="56"/>
        <v>4</v>
      </c>
      <c r="AY27" s="234">
        <f t="shared" si="57"/>
        <v>4</v>
      </c>
    </row>
    <row r="28" spans="1:51" ht="13.35" customHeight="1">
      <c r="A28" s="69">
        <v>11378</v>
      </c>
      <c r="B28" s="30" t="s">
        <v>259</v>
      </c>
      <c r="C28" s="225" t="str">
        <f>Rollover!A28</f>
        <v>Dodge</v>
      </c>
      <c r="D28" s="226" t="str">
        <f>Rollover!B28</f>
        <v>Durango SUV 4WD</v>
      </c>
      <c r="E28" s="63" t="s">
        <v>188</v>
      </c>
      <c r="F28" s="227">
        <f>Rollover!C28</f>
        <v>2021</v>
      </c>
      <c r="G28" s="23">
        <v>95.087000000000003</v>
      </c>
      <c r="H28" s="24">
        <v>0.32700000000000001</v>
      </c>
      <c r="I28" s="24">
        <v>1124.5060000000001</v>
      </c>
      <c r="J28" s="24">
        <v>202.93600000000001</v>
      </c>
      <c r="K28" s="24">
        <v>34.533000000000001</v>
      </c>
      <c r="L28" s="24">
        <v>41.292999999999999</v>
      </c>
      <c r="M28" s="24">
        <v>1688.5170000000001</v>
      </c>
      <c r="N28" s="25">
        <v>1031.3520000000001</v>
      </c>
      <c r="O28" s="23">
        <v>116.498</v>
      </c>
      <c r="P28" s="24">
        <v>0.42399999999999999</v>
      </c>
      <c r="Q28" s="24">
        <v>543.65099999999995</v>
      </c>
      <c r="R28" s="24">
        <v>371.101</v>
      </c>
      <c r="S28" s="24">
        <v>24.533999999999999</v>
      </c>
      <c r="T28" s="24">
        <v>45.908999999999999</v>
      </c>
      <c r="U28" s="24">
        <v>1234.229</v>
      </c>
      <c r="V28" s="25">
        <v>1475.4459999999999</v>
      </c>
      <c r="W28" s="228">
        <f t="shared" si="29"/>
        <v>4.5076682824805616E-5</v>
      </c>
      <c r="X28" s="9">
        <f t="shared" si="30"/>
        <v>7.0233870528644993E-2</v>
      </c>
      <c r="Y28" s="9">
        <f t="shared" si="31"/>
        <v>2.4751341038568625E-4</v>
      </c>
      <c r="Z28" s="9">
        <f t="shared" si="32"/>
        <v>2.7742230398487381E-5</v>
      </c>
      <c r="AA28" s="9">
        <f t="shared" si="33"/>
        <v>7.0233870528644993E-2</v>
      </c>
      <c r="AB28" s="9">
        <f t="shared" si="34"/>
        <v>7.4850447756373895E-2</v>
      </c>
      <c r="AC28" s="9">
        <f t="shared" si="35"/>
        <v>7.4850447756373895E-2</v>
      </c>
      <c r="AD28" s="9">
        <f t="shared" si="36"/>
        <v>7.2639102897064656E-3</v>
      </c>
      <c r="AE28" s="9">
        <f t="shared" si="37"/>
        <v>5.1735484167540237E-3</v>
      </c>
      <c r="AF28" s="44">
        <f t="shared" si="38"/>
        <v>7.2639102897064656E-3</v>
      </c>
      <c r="AG28" s="43">
        <f t="shared" si="39"/>
        <v>1.3567035086297223E-4</v>
      </c>
      <c r="AH28" s="9">
        <f t="shared" si="40"/>
        <v>8.3774887480479704E-2</v>
      </c>
      <c r="AI28" s="9">
        <f t="shared" si="41"/>
        <v>1.3522493727262502E-4</v>
      </c>
      <c r="AJ28" s="9">
        <f t="shared" si="42"/>
        <v>7.0561929972658794E-5</v>
      </c>
      <c r="AK28" s="9">
        <f t="shared" si="43"/>
        <v>8.3774887480479704E-2</v>
      </c>
      <c r="AL28" s="9">
        <f t="shared" si="44"/>
        <v>4.6720321952942158E-2</v>
      </c>
      <c r="AM28" s="229">
        <f t="shared" si="45"/>
        <v>4.6720321952942158E-2</v>
      </c>
      <c r="AN28" s="9">
        <f t="shared" si="46"/>
        <v>7.7326502155458526E-3</v>
      </c>
      <c r="AO28" s="9">
        <f t="shared" si="47"/>
        <v>9.2782782556785695E-3</v>
      </c>
      <c r="AP28" s="44">
        <f t="shared" si="48"/>
        <v>9.2782782556785695E-3</v>
      </c>
      <c r="AQ28" s="43">
        <f t="shared" si="49"/>
        <v>0.14599999999999999</v>
      </c>
      <c r="AR28" s="9">
        <f t="shared" si="50"/>
        <v>0.13500000000000001</v>
      </c>
      <c r="AS28" s="44">
        <f t="shared" si="51"/>
        <v>0.14099999999999999</v>
      </c>
      <c r="AT28" s="235">
        <f t="shared" si="52"/>
        <v>0.97</v>
      </c>
      <c r="AU28" s="236">
        <f t="shared" si="53"/>
        <v>0.9</v>
      </c>
      <c r="AV28" s="237">
        <f t="shared" si="54"/>
        <v>0.94</v>
      </c>
      <c r="AW28" s="233">
        <f t="shared" si="55"/>
        <v>4</v>
      </c>
      <c r="AX28" s="132">
        <f t="shared" si="56"/>
        <v>4</v>
      </c>
      <c r="AY28" s="234">
        <f t="shared" si="57"/>
        <v>4</v>
      </c>
    </row>
    <row r="29" spans="1:51" ht="13.35" customHeight="1">
      <c r="A29" s="69">
        <v>10714</v>
      </c>
      <c r="B29" s="68" t="s">
        <v>193</v>
      </c>
      <c r="C29" s="225" t="str">
        <f>Rollover!A29</f>
        <v xml:space="preserve">Ford </v>
      </c>
      <c r="D29" s="226" t="str">
        <f>Rollover!B29</f>
        <v>F-250 Crew Cab PU/CC 2WD</v>
      </c>
      <c r="E29" s="63" t="s">
        <v>190</v>
      </c>
      <c r="F29" s="227">
        <f>Rollover!C29</f>
        <v>2021</v>
      </c>
      <c r="G29" s="23">
        <v>143.40199999999999</v>
      </c>
      <c r="H29" s="24">
        <v>0.21199999999999999</v>
      </c>
      <c r="I29" s="24">
        <v>834.52200000000005</v>
      </c>
      <c r="J29" s="24">
        <v>347.93700000000001</v>
      </c>
      <c r="K29" s="24">
        <v>21.806000000000001</v>
      </c>
      <c r="L29" s="24">
        <v>38.164000000000001</v>
      </c>
      <c r="M29" s="24">
        <v>935.54600000000005</v>
      </c>
      <c r="N29" s="25">
        <v>1210.1310000000001</v>
      </c>
      <c r="O29" s="23">
        <v>206.518</v>
      </c>
      <c r="P29" s="24">
        <v>0.32400000000000001</v>
      </c>
      <c r="Q29" s="24">
        <v>773.42700000000002</v>
      </c>
      <c r="R29" s="24">
        <v>510.74799999999999</v>
      </c>
      <c r="S29" s="24">
        <v>12.228999999999999</v>
      </c>
      <c r="T29" s="24">
        <v>38.177999999999997</v>
      </c>
      <c r="U29" s="24">
        <v>1918.0119999999999</v>
      </c>
      <c r="V29" s="25">
        <v>1657.386</v>
      </c>
      <c r="W29" s="228">
        <f t="shared" ref="W29:W33" si="58">NORMDIST(LN(G29),7.45231,0.73998,1)</f>
        <v>3.8909266301100337E-4</v>
      </c>
      <c r="X29" s="9">
        <f t="shared" ref="X29:X33" si="59">1/(1+EXP(3.2269-1.9688*H29))</f>
        <v>5.6812195876848763E-2</v>
      </c>
      <c r="Y29" s="9">
        <f t="shared" ref="Y29:Y33" si="60">1/(1+EXP(10.9745-2.375*I29/1000))</f>
        <v>1.2432212483237751E-4</v>
      </c>
      <c r="Z29" s="9">
        <f t="shared" ref="Z29:Z33" si="61">1/(1+EXP(10.9745-2.375*J29/1000))</f>
        <v>3.9146921476219996E-5</v>
      </c>
      <c r="AA29" s="9">
        <f t="shared" ref="AA29:AA33" si="62">MAX(X29,Y29,Z29)</f>
        <v>5.6812195876848763E-2</v>
      </c>
      <c r="AB29" s="9">
        <f t="shared" ref="AB29:AB33" si="63">1/(1+EXP(12.597-0.05861*35-1.568*(K29^0.4612)))</f>
        <v>1.7142848911192568E-2</v>
      </c>
      <c r="AC29" s="9">
        <f t="shared" ref="AC29:AC33" si="64">AB29</f>
        <v>1.7142848911192568E-2</v>
      </c>
      <c r="AD29" s="9">
        <f t="shared" ref="AD29:AD33" si="65">1/(1+EXP(5.7949-0.5196*M29/1000))</f>
        <v>4.9235473296150327E-3</v>
      </c>
      <c r="AE29" s="9">
        <f t="shared" ref="AE29:AE33" si="66">1/(1+EXP(5.7949-0.5196*N29/1000))</f>
        <v>5.6743094721944569E-3</v>
      </c>
      <c r="AF29" s="44">
        <f t="shared" ref="AF29:AF33" si="67">MAX(AD29,AE29)</f>
        <v>5.6743094721944569E-3</v>
      </c>
      <c r="AG29" s="43">
        <f t="shared" ref="AG29:AG33" si="68">NORMDIST(LN(O29),7.45231,0.73998,1)</f>
        <v>2.0683809938929387E-3</v>
      </c>
      <c r="AH29" s="9">
        <f t="shared" ref="AH29:AH33" si="69">1/(1+EXP(3.2269-1.9688*P29))</f>
        <v>6.9849153937143846E-2</v>
      </c>
      <c r="AI29" s="9">
        <f t="shared" ref="AI29:AI33" si="70">1/(1+EXP(10.958-3.77*Q29/1000))</f>
        <v>3.2150361656633949E-4</v>
      </c>
      <c r="AJ29" s="9">
        <f t="shared" ref="AJ29:AJ33" si="71">1/(1+EXP(10.958-3.77*R29/1000))</f>
        <v>1.1945157501627212E-4</v>
      </c>
      <c r="AK29" s="9">
        <f t="shared" ref="AK29:AK33" si="72">MAX(AH29,AI29,AJ29)</f>
        <v>6.9849153937143846E-2</v>
      </c>
      <c r="AL29" s="9">
        <f t="shared" ref="AL29:AL33" si="73">1/(1+EXP(12.597-0.05861*35-1.568*((S29/0.817)^0.4612)))</f>
        <v>6.1577124100170317E-3</v>
      </c>
      <c r="AM29" s="229">
        <f t="shared" ref="AM29:AM33" si="74">AL29</f>
        <v>6.1577124100170317E-3</v>
      </c>
      <c r="AN29" s="9">
        <f t="shared" ref="AN29:AN33" si="75">1/(1+EXP(5.7949-0.7619*U29/1000))</f>
        <v>1.2950744607416942E-2</v>
      </c>
      <c r="AO29" s="9">
        <f t="shared" ref="AO29:AO33" si="76">1/(1+EXP(5.7949-0.7619*V29/1000))</f>
        <v>1.0643160384799281E-2</v>
      </c>
      <c r="AP29" s="44">
        <f t="shared" ref="AP29:AP33" si="77">MAX(AN29,AO29)</f>
        <v>1.2950744607416942E-2</v>
      </c>
      <c r="AQ29" s="43">
        <f t="shared" ref="AQ29:AQ33" si="78">ROUND(1-(1-W29)*(1-AA29)*(1-AC29)*(1-AF29),3)</f>
        <v>7.9000000000000001E-2</v>
      </c>
      <c r="AR29" s="9">
        <f t="shared" ref="AR29:AR33" si="79">ROUND(1-(1-AG29)*(1-AK29)*(1-AM29)*(1-AP29),3)</f>
        <v>8.8999999999999996E-2</v>
      </c>
      <c r="AS29" s="44">
        <f t="shared" ref="AS29:AS33" si="80">ROUND(AVERAGE(AR29,AQ29),3)</f>
        <v>8.4000000000000005E-2</v>
      </c>
      <c r="AT29" s="235">
        <f t="shared" ref="AT29:AT33" si="81">ROUND(AQ29/0.15,2)</f>
        <v>0.53</v>
      </c>
      <c r="AU29" s="236">
        <f t="shared" ref="AU29:AU33" si="82">ROUND(AR29/0.15,2)</f>
        <v>0.59</v>
      </c>
      <c r="AV29" s="237">
        <f t="shared" ref="AV29:AV33" si="83">ROUND(AS29/0.15,2)</f>
        <v>0.56000000000000005</v>
      </c>
      <c r="AW29" s="233">
        <f t="shared" ref="AW29:AW33" si="84">IF(AT29&lt;0.67,5,IF(AT29&lt;1,4,IF(AT29&lt;1.33,3,IF(AT29&lt;2.67,2,1))))</f>
        <v>5</v>
      </c>
      <c r="AX29" s="132">
        <f t="shared" ref="AX29:AX33" si="85">IF(AU29&lt;0.67,5,IF(AU29&lt;1,4,IF(AU29&lt;1.33,3,IF(AU29&lt;2.67,2,1))))</f>
        <v>5</v>
      </c>
      <c r="AY29" s="234">
        <f t="shared" ref="AY29:AY33" si="86">IF(AV29&lt;0.67,5,IF(AV29&lt;1,4,IF(AV29&lt;1.33,3,IF(AV29&lt;2.67,2,1))))</f>
        <v>5</v>
      </c>
    </row>
    <row r="30" spans="1:51" ht="13.35" customHeight="1">
      <c r="A30" s="69">
        <v>10714</v>
      </c>
      <c r="B30" s="68" t="s">
        <v>193</v>
      </c>
      <c r="C30" s="225" t="str">
        <f>Rollover!A30</f>
        <v xml:space="preserve">Ford </v>
      </c>
      <c r="D30" s="226" t="str">
        <f>Rollover!B30</f>
        <v>F-250 Crew Cab PU/CC 4WD</v>
      </c>
      <c r="E30" s="63" t="s">
        <v>190</v>
      </c>
      <c r="F30" s="227">
        <f>Rollover!C30</f>
        <v>2021</v>
      </c>
      <c r="G30" s="23">
        <v>143.40199999999999</v>
      </c>
      <c r="H30" s="24">
        <v>0.21199999999999999</v>
      </c>
      <c r="I30" s="24">
        <v>834.52200000000005</v>
      </c>
      <c r="J30" s="24">
        <v>347.93700000000001</v>
      </c>
      <c r="K30" s="24">
        <v>21.806000000000001</v>
      </c>
      <c r="L30" s="24">
        <v>38.164000000000001</v>
      </c>
      <c r="M30" s="24">
        <v>935.54600000000005</v>
      </c>
      <c r="N30" s="25">
        <v>1210.1310000000001</v>
      </c>
      <c r="O30" s="23">
        <v>206.518</v>
      </c>
      <c r="P30" s="24">
        <v>0.32400000000000001</v>
      </c>
      <c r="Q30" s="24">
        <v>773.42700000000002</v>
      </c>
      <c r="R30" s="24">
        <v>510.74799999999999</v>
      </c>
      <c r="S30" s="24">
        <v>12.228999999999999</v>
      </c>
      <c r="T30" s="24">
        <v>38.177999999999997</v>
      </c>
      <c r="U30" s="24">
        <v>1918.0119999999999</v>
      </c>
      <c r="V30" s="25">
        <v>1657.386</v>
      </c>
      <c r="W30" s="228">
        <f t="shared" si="58"/>
        <v>3.8909266301100337E-4</v>
      </c>
      <c r="X30" s="9">
        <f t="shared" si="59"/>
        <v>5.6812195876848763E-2</v>
      </c>
      <c r="Y30" s="9">
        <f t="shared" si="60"/>
        <v>1.2432212483237751E-4</v>
      </c>
      <c r="Z30" s="9">
        <f t="shared" si="61"/>
        <v>3.9146921476219996E-5</v>
      </c>
      <c r="AA30" s="9">
        <f t="shared" si="62"/>
        <v>5.6812195876848763E-2</v>
      </c>
      <c r="AB30" s="9">
        <f t="shared" si="63"/>
        <v>1.7142848911192568E-2</v>
      </c>
      <c r="AC30" s="9">
        <f t="shared" si="64"/>
        <v>1.7142848911192568E-2</v>
      </c>
      <c r="AD30" s="9">
        <f t="shared" si="65"/>
        <v>4.9235473296150327E-3</v>
      </c>
      <c r="AE30" s="9">
        <f t="shared" si="66"/>
        <v>5.6743094721944569E-3</v>
      </c>
      <c r="AF30" s="44">
        <f t="shared" si="67"/>
        <v>5.6743094721944569E-3</v>
      </c>
      <c r="AG30" s="43">
        <f t="shared" si="68"/>
        <v>2.0683809938929387E-3</v>
      </c>
      <c r="AH30" s="9">
        <f t="shared" si="69"/>
        <v>6.9849153937143846E-2</v>
      </c>
      <c r="AI30" s="9">
        <f t="shared" si="70"/>
        <v>3.2150361656633949E-4</v>
      </c>
      <c r="AJ30" s="9">
        <f t="shared" si="71"/>
        <v>1.1945157501627212E-4</v>
      </c>
      <c r="AK30" s="9">
        <f t="shared" si="72"/>
        <v>6.9849153937143846E-2</v>
      </c>
      <c r="AL30" s="9">
        <f t="shared" si="73"/>
        <v>6.1577124100170317E-3</v>
      </c>
      <c r="AM30" s="229">
        <f t="shared" si="74"/>
        <v>6.1577124100170317E-3</v>
      </c>
      <c r="AN30" s="9">
        <f t="shared" si="75"/>
        <v>1.2950744607416942E-2</v>
      </c>
      <c r="AO30" s="9">
        <f t="shared" si="76"/>
        <v>1.0643160384799281E-2</v>
      </c>
      <c r="AP30" s="44">
        <f t="shared" si="77"/>
        <v>1.2950744607416942E-2</v>
      </c>
      <c r="AQ30" s="43">
        <f t="shared" si="78"/>
        <v>7.9000000000000001E-2</v>
      </c>
      <c r="AR30" s="9">
        <f t="shared" si="79"/>
        <v>8.8999999999999996E-2</v>
      </c>
      <c r="AS30" s="44">
        <f t="shared" si="80"/>
        <v>8.4000000000000005E-2</v>
      </c>
      <c r="AT30" s="235">
        <f t="shared" si="81"/>
        <v>0.53</v>
      </c>
      <c r="AU30" s="236">
        <f t="shared" si="82"/>
        <v>0.59</v>
      </c>
      <c r="AV30" s="237">
        <f t="shared" si="83"/>
        <v>0.56000000000000005</v>
      </c>
      <c r="AW30" s="233">
        <f t="shared" si="84"/>
        <v>5</v>
      </c>
      <c r="AX30" s="132">
        <f t="shared" si="85"/>
        <v>5</v>
      </c>
      <c r="AY30" s="234">
        <f t="shared" si="86"/>
        <v>5</v>
      </c>
    </row>
    <row r="31" spans="1:51" ht="13.35" customHeight="1">
      <c r="A31" s="69">
        <v>10714</v>
      </c>
      <c r="B31" s="68" t="s">
        <v>193</v>
      </c>
      <c r="C31" s="241" t="str">
        <f>Rollover!A31</f>
        <v xml:space="preserve">Ford </v>
      </c>
      <c r="D31" s="242" t="str">
        <f>Rollover!B31</f>
        <v>F-250 Tremor Crew Cab PU/CC 4WD</v>
      </c>
      <c r="E31" s="63" t="s">
        <v>190</v>
      </c>
      <c r="F31" s="227">
        <f>Rollover!C31</f>
        <v>2021</v>
      </c>
      <c r="G31" s="23">
        <v>143.40199999999999</v>
      </c>
      <c r="H31" s="24">
        <v>0.21199999999999999</v>
      </c>
      <c r="I31" s="24">
        <v>834.52200000000005</v>
      </c>
      <c r="J31" s="24">
        <v>347.93700000000001</v>
      </c>
      <c r="K31" s="24">
        <v>21.806000000000001</v>
      </c>
      <c r="L31" s="24">
        <v>38.164000000000001</v>
      </c>
      <c r="M31" s="24">
        <v>935.54600000000005</v>
      </c>
      <c r="N31" s="25">
        <v>1210.1310000000001</v>
      </c>
      <c r="O31" s="23">
        <v>206.518</v>
      </c>
      <c r="P31" s="24">
        <v>0.32400000000000001</v>
      </c>
      <c r="Q31" s="24">
        <v>773.42700000000002</v>
      </c>
      <c r="R31" s="24">
        <v>510.74799999999999</v>
      </c>
      <c r="S31" s="24">
        <v>12.228999999999999</v>
      </c>
      <c r="T31" s="24">
        <v>38.177999999999997</v>
      </c>
      <c r="U31" s="24">
        <v>1918.0119999999999</v>
      </c>
      <c r="V31" s="25">
        <v>1657.386</v>
      </c>
      <c r="W31" s="228">
        <f t="shared" si="58"/>
        <v>3.8909266301100337E-4</v>
      </c>
      <c r="X31" s="9">
        <f t="shared" si="59"/>
        <v>5.6812195876848763E-2</v>
      </c>
      <c r="Y31" s="9">
        <f t="shared" si="60"/>
        <v>1.2432212483237751E-4</v>
      </c>
      <c r="Z31" s="9">
        <f t="shared" si="61"/>
        <v>3.9146921476219996E-5</v>
      </c>
      <c r="AA31" s="9">
        <f t="shared" si="62"/>
        <v>5.6812195876848763E-2</v>
      </c>
      <c r="AB31" s="9">
        <f t="shared" si="63"/>
        <v>1.7142848911192568E-2</v>
      </c>
      <c r="AC31" s="9">
        <f t="shared" si="64"/>
        <v>1.7142848911192568E-2</v>
      </c>
      <c r="AD31" s="9">
        <f t="shared" si="65"/>
        <v>4.9235473296150327E-3</v>
      </c>
      <c r="AE31" s="9">
        <f t="shared" si="66"/>
        <v>5.6743094721944569E-3</v>
      </c>
      <c r="AF31" s="44">
        <f t="shared" si="67"/>
        <v>5.6743094721944569E-3</v>
      </c>
      <c r="AG31" s="43">
        <f t="shared" si="68"/>
        <v>2.0683809938929387E-3</v>
      </c>
      <c r="AH31" s="9">
        <f t="shared" si="69"/>
        <v>6.9849153937143846E-2</v>
      </c>
      <c r="AI31" s="9">
        <f t="shared" si="70"/>
        <v>3.2150361656633949E-4</v>
      </c>
      <c r="AJ31" s="9">
        <f t="shared" si="71"/>
        <v>1.1945157501627212E-4</v>
      </c>
      <c r="AK31" s="9">
        <f t="shared" si="72"/>
        <v>6.9849153937143846E-2</v>
      </c>
      <c r="AL31" s="9">
        <f t="shared" si="73"/>
        <v>6.1577124100170317E-3</v>
      </c>
      <c r="AM31" s="229">
        <f t="shared" si="74"/>
        <v>6.1577124100170317E-3</v>
      </c>
      <c r="AN31" s="9">
        <f t="shared" si="75"/>
        <v>1.2950744607416942E-2</v>
      </c>
      <c r="AO31" s="9">
        <f t="shared" si="76"/>
        <v>1.0643160384799281E-2</v>
      </c>
      <c r="AP31" s="44">
        <f t="shared" si="77"/>
        <v>1.2950744607416942E-2</v>
      </c>
      <c r="AQ31" s="43">
        <f t="shared" si="78"/>
        <v>7.9000000000000001E-2</v>
      </c>
      <c r="AR31" s="9">
        <f t="shared" si="79"/>
        <v>8.8999999999999996E-2</v>
      </c>
      <c r="AS31" s="44">
        <f t="shared" si="80"/>
        <v>8.4000000000000005E-2</v>
      </c>
      <c r="AT31" s="235">
        <f t="shared" si="81"/>
        <v>0.53</v>
      </c>
      <c r="AU31" s="236">
        <f t="shared" si="82"/>
        <v>0.59</v>
      </c>
      <c r="AV31" s="237">
        <f t="shared" si="83"/>
        <v>0.56000000000000005</v>
      </c>
      <c r="AW31" s="233">
        <f t="shared" si="84"/>
        <v>5</v>
      </c>
      <c r="AX31" s="132">
        <f t="shared" si="85"/>
        <v>5</v>
      </c>
      <c r="AY31" s="234">
        <f t="shared" si="86"/>
        <v>5</v>
      </c>
    </row>
    <row r="32" spans="1:51" ht="13.35" customHeight="1">
      <c r="A32" s="30">
        <v>11291</v>
      </c>
      <c r="B32" s="245" t="s">
        <v>230</v>
      </c>
      <c r="C32" s="225" t="str">
        <f>Rollover!A32</f>
        <v xml:space="preserve">Ford </v>
      </c>
      <c r="D32" s="226" t="str">
        <f>Rollover!B32</f>
        <v>Transit Connect Wagon FWD</v>
      </c>
      <c r="E32" s="63" t="s">
        <v>96</v>
      </c>
      <c r="F32" s="227">
        <f>Rollover!C32</f>
        <v>2021</v>
      </c>
      <c r="G32" s="23">
        <v>144.79900000000001</v>
      </c>
      <c r="H32" s="24">
        <v>0.28100000000000003</v>
      </c>
      <c r="I32" s="24">
        <v>1022.27</v>
      </c>
      <c r="J32" s="24">
        <v>80.978999999999999</v>
      </c>
      <c r="K32" s="24">
        <v>24.748999999999999</v>
      </c>
      <c r="L32" s="24">
        <v>38.316000000000003</v>
      </c>
      <c r="M32" s="24">
        <v>1207.539</v>
      </c>
      <c r="N32" s="25">
        <v>1308.31</v>
      </c>
      <c r="O32" s="23">
        <v>146.15100000000001</v>
      </c>
      <c r="P32" s="24">
        <v>0.48199999999999998</v>
      </c>
      <c r="Q32" s="24">
        <v>797.15599999999995</v>
      </c>
      <c r="R32" s="24">
        <v>77.545000000000002</v>
      </c>
      <c r="S32" s="24">
        <v>9.6270000000000007</v>
      </c>
      <c r="T32" s="24">
        <v>37.445</v>
      </c>
      <c r="U32" s="24">
        <v>2835.0140000000001</v>
      </c>
      <c r="V32" s="25">
        <v>2175.9490000000001</v>
      </c>
      <c r="W32" s="228">
        <f t="shared" si="58"/>
        <v>4.0795780154983255E-4</v>
      </c>
      <c r="X32" s="9">
        <f t="shared" si="59"/>
        <v>6.4545192426725559E-2</v>
      </c>
      <c r="Y32" s="9">
        <f t="shared" si="60"/>
        <v>1.9416486625951581E-4</v>
      </c>
      <c r="Z32" s="9">
        <f t="shared" si="61"/>
        <v>2.0765956036583821E-5</v>
      </c>
      <c r="AA32" s="9">
        <f t="shared" si="62"/>
        <v>6.4545192426725559E-2</v>
      </c>
      <c r="AB32" s="9">
        <f t="shared" si="63"/>
        <v>2.5129620955269018E-2</v>
      </c>
      <c r="AC32" s="9">
        <f t="shared" si="64"/>
        <v>2.5129620955269018E-2</v>
      </c>
      <c r="AD32" s="9">
        <f t="shared" si="65"/>
        <v>5.6667157148867298E-3</v>
      </c>
      <c r="AE32" s="9">
        <f t="shared" si="66"/>
        <v>5.9695153953563977E-3</v>
      </c>
      <c r="AF32" s="44">
        <f t="shared" si="67"/>
        <v>5.9695153953563977E-3</v>
      </c>
      <c r="AG32" s="43">
        <f t="shared" si="68"/>
        <v>4.2683627993218647E-4</v>
      </c>
      <c r="AH32" s="9">
        <f t="shared" si="69"/>
        <v>9.2966649352356739E-2</v>
      </c>
      <c r="AI32" s="9">
        <f t="shared" si="70"/>
        <v>3.515799138136919E-4</v>
      </c>
      <c r="AJ32" s="9">
        <f t="shared" si="71"/>
        <v>2.3332141547720342E-5</v>
      </c>
      <c r="AK32" s="9">
        <f t="shared" si="72"/>
        <v>9.2966649352356739E-2</v>
      </c>
      <c r="AL32" s="9">
        <f t="shared" si="73"/>
        <v>3.4896726467213246E-3</v>
      </c>
      <c r="AM32" s="229">
        <f t="shared" si="74"/>
        <v>3.4896726467213246E-3</v>
      </c>
      <c r="AN32" s="9">
        <f t="shared" si="75"/>
        <v>2.5708150094295293E-2</v>
      </c>
      <c r="AO32" s="9">
        <f t="shared" si="76"/>
        <v>1.5718950439590172E-2</v>
      </c>
      <c r="AP32" s="44">
        <f t="shared" si="77"/>
        <v>2.5708150094295293E-2</v>
      </c>
      <c r="AQ32" s="43">
        <f t="shared" si="78"/>
        <v>9.4E-2</v>
      </c>
      <c r="AR32" s="9">
        <f t="shared" si="79"/>
        <v>0.12</v>
      </c>
      <c r="AS32" s="44">
        <f t="shared" si="80"/>
        <v>0.107</v>
      </c>
      <c r="AT32" s="235">
        <f t="shared" si="81"/>
        <v>0.63</v>
      </c>
      <c r="AU32" s="236">
        <f t="shared" si="82"/>
        <v>0.8</v>
      </c>
      <c r="AV32" s="237">
        <f t="shared" si="83"/>
        <v>0.71</v>
      </c>
      <c r="AW32" s="233">
        <f t="shared" si="84"/>
        <v>5</v>
      </c>
      <c r="AX32" s="132">
        <f t="shared" si="85"/>
        <v>4</v>
      </c>
      <c r="AY32" s="234">
        <f t="shared" si="86"/>
        <v>4</v>
      </c>
    </row>
    <row r="33" spans="1:51" ht="13.35" customHeight="1">
      <c r="A33" s="69">
        <v>11291</v>
      </c>
      <c r="B33" s="68" t="s">
        <v>230</v>
      </c>
      <c r="C33" s="241" t="str">
        <f>Rollover!A33</f>
        <v xml:space="preserve">Ford </v>
      </c>
      <c r="D33" s="242" t="str">
        <f>Rollover!B33</f>
        <v>Transit Connect Van FWD</v>
      </c>
      <c r="E33" s="63" t="s">
        <v>96</v>
      </c>
      <c r="F33" s="227">
        <f>Rollover!C33</f>
        <v>2021</v>
      </c>
      <c r="G33" s="243">
        <v>144.79900000000001</v>
      </c>
      <c r="H33" s="24">
        <v>0.28100000000000003</v>
      </c>
      <c r="I33" s="24">
        <v>1022.27</v>
      </c>
      <c r="J33" s="24">
        <v>80.978999999999999</v>
      </c>
      <c r="K33" s="24">
        <v>24.748999999999999</v>
      </c>
      <c r="L33" s="24">
        <v>38.316000000000003</v>
      </c>
      <c r="M33" s="24">
        <v>1207.539</v>
      </c>
      <c r="N33" s="25">
        <v>1308.31</v>
      </c>
      <c r="O33" s="23">
        <v>146.15100000000001</v>
      </c>
      <c r="P33" s="24">
        <v>0.48199999999999998</v>
      </c>
      <c r="Q33" s="24">
        <v>797.15599999999995</v>
      </c>
      <c r="R33" s="24">
        <v>77.545000000000002</v>
      </c>
      <c r="S33" s="24">
        <v>9.6270000000000007</v>
      </c>
      <c r="T33" s="24">
        <v>37.445</v>
      </c>
      <c r="U33" s="24">
        <v>2835.0140000000001</v>
      </c>
      <c r="V33" s="25">
        <v>2175.9490000000001</v>
      </c>
      <c r="W33" s="228">
        <f t="shared" si="58"/>
        <v>4.0795780154983255E-4</v>
      </c>
      <c r="X33" s="9">
        <f t="shared" si="59"/>
        <v>6.4545192426725559E-2</v>
      </c>
      <c r="Y33" s="9">
        <f t="shared" si="60"/>
        <v>1.9416486625951581E-4</v>
      </c>
      <c r="Z33" s="9">
        <f t="shared" si="61"/>
        <v>2.0765956036583821E-5</v>
      </c>
      <c r="AA33" s="9">
        <f t="shared" si="62"/>
        <v>6.4545192426725559E-2</v>
      </c>
      <c r="AB33" s="9">
        <f t="shared" si="63"/>
        <v>2.5129620955269018E-2</v>
      </c>
      <c r="AC33" s="9">
        <f t="shared" si="64"/>
        <v>2.5129620955269018E-2</v>
      </c>
      <c r="AD33" s="9">
        <f t="shared" si="65"/>
        <v>5.6667157148867298E-3</v>
      </c>
      <c r="AE33" s="9">
        <f t="shared" si="66"/>
        <v>5.9695153953563977E-3</v>
      </c>
      <c r="AF33" s="44">
        <f t="shared" si="67"/>
        <v>5.9695153953563977E-3</v>
      </c>
      <c r="AG33" s="43">
        <f t="shared" si="68"/>
        <v>4.2683627993218647E-4</v>
      </c>
      <c r="AH33" s="9">
        <f t="shared" si="69"/>
        <v>9.2966649352356739E-2</v>
      </c>
      <c r="AI33" s="9">
        <f t="shared" si="70"/>
        <v>3.515799138136919E-4</v>
      </c>
      <c r="AJ33" s="9">
        <f t="shared" si="71"/>
        <v>2.3332141547720342E-5</v>
      </c>
      <c r="AK33" s="9">
        <f t="shared" si="72"/>
        <v>9.2966649352356739E-2</v>
      </c>
      <c r="AL33" s="9">
        <f t="shared" si="73"/>
        <v>3.4896726467213246E-3</v>
      </c>
      <c r="AM33" s="229">
        <f t="shared" si="74"/>
        <v>3.4896726467213246E-3</v>
      </c>
      <c r="AN33" s="9">
        <f t="shared" si="75"/>
        <v>2.5708150094295293E-2</v>
      </c>
      <c r="AO33" s="9">
        <f t="shared" si="76"/>
        <v>1.5718950439590172E-2</v>
      </c>
      <c r="AP33" s="44">
        <f t="shared" si="77"/>
        <v>2.5708150094295293E-2</v>
      </c>
      <c r="AQ33" s="43">
        <f t="shared" si="78"/>
        <v>9.4E-2</v>
      </c>
      <c r="AR33" s="9">
        <f t="shared" si="79"/>
        <v>0.12</v>
      </c>
      <c r="AS33" s="44">
        <f t="shared" si="80"/>
        <v>0.107</v>
      </c>
      <c r="AT33" s="235">
        <f t="shared" si="81"/>
        <v>0.63</v>
      </c>
      <c r="AU33" s="236">
        <f t="shared" si="82"/>
        <v>0.8</v>
      </c>
      <c r="AV33" s="237">
        <f t="shared" si="83"/>
        <v>0.71</v>
      </c>
      <c r="AW33" s="233">
        <f t="shared" si="84"/>
        <v>5</v>
      </c>
      <c r="AX33" s="132">
        <f t="shared" si="85"/>
        <v>4</v>
      </c>
      <c r="AY33" s="234">
        <f t="shared" si="86"/>
        <v>4</v>
      </c>
    </row>
    <row r="34" spans="1:51" ht="13.35" customHeight="1">
      <c r="A34" s="30">
        <v>11574</v>
      </c>
      <c r="B34" s="30" t="s">
        <v>297</v>
      </c>
      <c r="C34" s="225" t="str">
        <f>Rollover!A34</f>
        <v>Hyundai</v>
      </c>
      <c r="D34" s="226" t="str">
        <f>Rollover!B34</f>
        <v>Elantra 4DR FWD</v>
      </c>
      <c r="E34" s="63" t="s">
        <v>96</v>
      </c>
      <c r="F34" s="227">
        <f>Rollover!C34</f>
        <v>2021</v>
      </c>
      <c r="G34" s="45">
        <v>142.011</v>
      </c>
      <c r="H34" s="10">
        <v>0.21199999999999999</v>
      </c>
      <c r="I34" s="10">
        <v>1192.828</v>
      </c>
      <c r="J34" s="10">
        <v>229.24100000000001</v>
      </c>
      <c r="K34" s="10">
        <v>27.946999999999999</v>
      </c>
      <c r="L34" s="10">
        <v>40.686</v>
      </c>
      <c r="M34" s="10">
        <v>292.34300000000002</v>
      </c>
      <c r="N34" s="46">
        <v>211.821</v>
      </c>
      <c r="O34" s="45">
        <v>313.69600000000003</v>
      </c>
      <c r="P34" s="10">
        <v>0.41499999999999998</v>
      </c>
      <c r="Q34" s="10">
        <v>786.77499999999998</v>
      </c>
      <c r="R34" s="10">
        <v>252.15799999999999</v>
      </c>
      <c r="S34" s="10">
        <v>13.548999999999999</v>
      </c>
      <c r="T34" s="10">
        <v>46.957999999999998</v>
      </c>
      <c r="U34" s="10">
        <v>599.82000000000005</v>
      </c>
      <c r="V34" s="46">
        <v>270.072</v>
      </c>
      <c r="W34" s="228">
        <f t="shared" si="29"/>
        <v>3.7094416087142816E-4</v>
      </c>
      <c r="X34" s="9">
        <f t="shared" si="30"/>
        <v>5.6812195876848763E-2</v>
      </c>
      <c r="Y34" s="9">
        <f t="shared" si="31"/>
        <v>2.911055482107473E-4</v>
      </c>
      <c r="Z34" s="9">
        <f t="shared" si="32"/>
        <v>2.9530640989017374E-5</v>
      </c>
      <c r="AA34" s="9">
        <f t="shared" si="33"/>
        <v>5.6812195876848763E-2</v>
      </c>
      <c r="AB34" s="9">
        <f t="shared" si="34"/>
        <v>3.6925963397927308E-2</v>
      </c>
      <c r="AC34" s="9">
        <f t="shared" si="35"/>
        <v>3.6925963397927308E-2</v>
      </c>
      <c r="AD34" s="9">
        <f t="shared" si="36"/>
        <v>3.5297277025880536E-3</v>
      </c>
      <c r="AE34" s="9">
        <f t="shared" si="37"/>
        <v>3.3855830727631112E-3</v>
      </c>
      <c r="AF34" s="44">
        <f t="shared" si="38"/>
        <v>3.5297277025880536E-3</v>
      </c>
      <c r="AG34" s="43">
        <f t="shared" si="39"/>
        <v>1.0650387041519226E-2</v>
      </c>
      <c r="AH34" s="9">
        <f t="shared" si="40"/>
        <v>8.242481330472072E-2</v>
      </c>
      <c r="AI34" s="9">
        <f t="shared" si="41"/>
        <v>3.3809068560830259E-4</v>
      </c>
      <c r="AJ34" s="9">
        <f t="shared" si="42"/>
        <v>4.5064786399348622E-5</v>
      </c>
      <c r="AK34" s="9">
        <f t="shared" si="43"/>
        <v>8.242481330472072E-2</v>
      </c>
      <c r="AL34" s="9">
        <f t="shared" si="44"/>
        <v>8.0064295940097466E-3</v>
      </c>
      <c r="AM34" s="229">
        <f t="shared" si="45"/>
        <v>8.0064295940097466E-3</v>
      </c>
      <c r="AN34" s="9">
        <f t="shared" si="46"/>
        <v>4.7829795178746552E-3</v>
      </c>
      <c r="AO34" s="9">
        <f t="shared" si="47"/>
        <v>3.7243481193872407E-3</v>
      </c>
      <c r="AP34" s="44">
        <f t="shared" si="48"/>
        <v>4.7829795178746552E-3</v>
      </c>
      <c r="AQ34" s="43">
        <f t="shared" si="49"/>
        <v>9.5000000000000001E-2</v>
      </c>
      <c r="AR34" s="9">
        <f t="shared" si="50"/>
        <v>0.104</v>
      </c>
      <c r="AS34" s="44">
        <f t="shared" si="51"/>
        <v>0.1</v>
      </c>
      <c r="AT34" s="235">
        <f t="shared" si="52"/>
        <v>0.63</v>
      </c>
      <c r="AU34" s="236">
        <f t="shared" si="53"/>
        <v>0.69</v>
      </c>
      <c r="AV34" s="237">
        <f t="shared" si="54"/>
        <v>0.67</v>
      </c>
      <c r="AW34" s="233">
        <f t="shared" si="55"/>
        <v>5</v>
      </c>
      <c r="AX34" s="132">
        <f t="shared" si="56"/>
        <v>4</v>
      </c>
      <c r="AY34" s="234">
        <f t="shared" si="57"/>
        <v>4</v>
      </c>
    </row>
    <row r="35" spans="1:51" ht="13.35" customHeight="1">
      <c r="A35" s="69">
        <v>11574</v>
      </c>
      <c r="B35" s="30" t="s">
        <v>297</v>
      </c>
      <c r="C35" s="241" t="str">
        <f>Rollover!A35</f>
        <v>Hyundai</v>
      </c>
      <c r="D35" s="242" t="str">
        <f>Rollover!B35</f>
        <v>Elantra Hybrid 4DR FWD</v>
      </c>
      <c r="E35" s="63" t="s">
        <v>96</v>
      </c>
      <c r="F35" s="227">
        <f>Rollover!C35</f>
        <v>2021</v>
      </c>
      <c r="G35" s="23">
        <v>142.011</v>
      </c>
      <c r="H35" s="24">
        <v>0.21199999999999999</v>
      </c>
      <c r="I35" s="24">
        <v>1192.828</v>
      </c>
      <c r="J35" s="24">
        <v>229.24100000000001</v>
      </c>
      <c r="K35" s="24">
        <v>27.946999999999999</v>
      </c>
      <c r="L35" s="24">
        <v>40.686</v>
      </c>
      <c r="M35" s="24">
        <v>292.34300000000002</v>
      </c>
      <c r="N35" s="25">
        <v>211.821</v>
      </c>
      <c r="O35" s="23">
        <v>313.69600000000003</v>
      </c>
      <c r="P35" s="24">
        <v>0.41499999999999998</v>
      </c>
      <c r="Q35" s="24">
        <v>786.77499999999998</v>
      </c>
      <c r="R35" s="24">
        <v>252.15799999999999</v>
      </c>
      <c r="S35" s="24">
        <v>13.548999999999999</v>
      </c>
      <c r="T35" s="24">
        <v>46.957999999999998</v>
      </c>
      <c r="U35" s="24">
        <v>599.82000000000005</v>
      </c>
      <c r="V35" s="25">
        <v>270.072</v>
      </c>
      <c r="W35" s="228">
        <f t="shared" si="29"/>
        <v>3.7094416087142816E-4</v>
      </c>
      <c r="X35" s="9">
        <f t="shared" si="30"/>
        <v>5.6812195876848763E-2</v>
      </c>
      <c r="Y35" s="9">
        <f t="shared" si="31"/>
        <v>2.911055482107473E-4</v>
      </c>
      <c r="Z35" s="9">
        <f t="shared" si="32"/>
        <v>2.9530640989017374E-5</v>
      </c>
      <c r="AA35" s="9">
        <f t="shared" si="33"/>
        <v>5.6812195876848763E-2</v>
      </c>
      <c r="AB35" s="9">
        <f t="shared" si="34"/>
        <v>3.6925963397927308E-2</v>
      </c>
      <c r="AC35" s="9">
        <f t="shared" si="35"/>
        <v>3.6925963397927308E-2</v>
      </c>
      <c r="AD35" s="9">
        <f t="shared" si="36"/>
        <v>3.5297277025880536E-3</v>
      </c>
      <c r="AE35" s="9">
        <f t="shared" si="37"/>
        <v>3.3855830727631112E-3</v>
      </c>
      <c r="AF35" s="44">
        <f t="shared" si="38"/>
        <v>3.5297277025880536E-3</v>
      </c>
      <c r="AG35" s="43">
        <f t="shared" si="39"/>
        <v>1.0650387041519226E-2</v>
      </c>
      <c r="AH35" s="9">
        <f t="shared" si="40"/>
        <v>8.242481330472072E-2</v>
      </c>
      <c r="AI35" s="9">
        <f t="shared" si="41"/>
        <v>3.3809068560830259E-4</v>
      </c>
      <c r="AJ35" s="9">
        <f t="shared" si="42"/>
        <v>4.5064786399348622E-5</v>
      </c>
      <c r="AK35" s="9">
        <f t="shared" si="43"/>
        <v>8.242481330472072E-2</v>
      </c>
      <c r="AL35" s="9">
        <f t="shared" si="44"/>
        <v>8.0064295940097466E-3</v>
      </c>
      <c r="AM35" s="229">
        <f t="shared" si="45"/>
        <v>8.0064295940097466E-3</v>
      </c>
      <c r="AN35" s="9">
        <f t="shared" si="46"/>
        <v>4.7829795178746552E-3</v>
      </c>
      <c r="AO35" s="9">
        <f t="shared" si="47"/>
        <v>3.7243481193872407E-3</v>
      </c>
      <c r="AP35" s="44">
        <f t="shared" si="48"/>
        <v>4.7829795178746552E-3</v>
      </c>
      <c r="AQ35" s="43">
        <f t="shared" si="49"/>
        <v>9.5000000000000001E-2</v>
      </c>
      <c r="AR35" s="9">
        <f t="shared" si="50"/>
        <v>0.104</v>
      </c>
      <c r="AS35" s="44">
        <f t="shared" si="51"/>
        <v>0.1</v>
      </c>
      <c r="AT35" s="235">
        <f t="shared" si="52"/>
        <v>0.63</v>
      </c>
      <c r="AU35" s="236">
        <f t="shared" si="53"/>
        <v>0.69</v>
      </c>
      <c r="AV35" s="237">
        <f t="shared" si="54"/>
        <v>0.67</v>
      </c>
      <c r="AW35" s="233">
        <f t="shared" si="55"/>
        <v>5</v>
      </c>
      <c r="AX35" s="132">
        <f t="shared" si="56"/>
        <v>4</v>
      </c>
      <c r="AY35" s="234">
        <f t="shared" si="57"/>
        <v>4</v>
      </c>
    </row>
    <row r="36" spans="1:51" ht="13.35" customHeight="1">
      <c r="A36" s="70">
        <v>11574</v>
      </c>
      <c r="B36" s="30" t="s">
        <v>297</v>
      </c>
      <c r="C36" s="241" t="str">
        <f>Rollover!A36</f>
        <v>Hyundai</v>
      </c>
      <c r="D36" s="242" t="str">
        <f>Rollover!B36</f>
        <v>Elantra N 4DR FWD</v>
      </c>
      <c r="E36" s="63" t="s">
        <v>96</v>
      </c>
      <c r="F36" s="227">
        <f>Rollover!C36</f>
        <v>2021</v>
      </c>
      <c r="G36" s="23">
        <v>142.011</v>
      </c>
      <c r="H36" s="24">
        <v>0.21199999999999999</v>
      </c>
      <c r="I36" s="24">
        <v>1192.828</v>
      </c>
      <c r="J36" s="24">
        <v>229.24100000000001</v>
      </c>
      <c r="K36" s="24">
        <v>27.946999999999999</v>
      </c>
      <c r="L36" s="24">
        <v>40.686</v>
      </c>
      <c r="M36" s="24">
        <v>292.34300000000002</v>
      </c>
      <c r="N36" s="25">
        <v>211.821</v>
      </c>
      <c r="O36" s="23">
        <v>313.69600000000003</v>
      </c>
      <c r="P36" s="24">
        <v>0.41499999999999998</v>
      </c>
      <c r="Q36" s="24">
        <v>786.77499999999998</v>
      </c>
      <c r="R36" s="24">
        <v>252.15799999999999</v>
      </c>
      <c r="S36" s="24">
        <v>13.548999999999999</v>
      </c>
      <c r="T36" s="24">
        <v>46.957999999999998</v>
      </c>
      <c r="U36" s="24">
        <v>599.82000000000005</v>
      </c>
      <c r="V36" s="25">
        <v>270.072</v>
      </c>
      <c r="W36" s="228">
        <f t="shared" si="29"/>
        <v>3.7094416087142816E-4</v>
      </c>
      <c r="X36" s="9">
        <f t="shared" si="30"/>
        <v>5.6812195876848763E-2</v>
      </c>
      <c r="Y36" s="9">
        <f t="shared" si="31"/>
        <v>2.911055482107473E-4</v>
      </c>
      <c r="Z36" s="9">
        <f t="shared" si="32"/>
        <v>2.9530640989017374E-5</v>
      </c>
      <c r="AA36" s="9">
        <f t="shared" si="33"/>
        <v>5.6812195876848763E-2</v>
      </c>
      <c r="AB36" s="9">
        <f t="shared" si="34"/>
        <v>3.6925963397927308E-2</v>
      </c>
      <c r="AC36" s="9">
        <f t="shared" si="35"/>
        <v>3.6925963397927308E-2</v>
      </c>
      <c r="AD36" s="9">
        <f t="shared" si="36"/>
        <v>3.5297277025880536E-3</v>
      </c>
      <c r="AE36" s="9">
        <f t="shared" si="37"/>
        <v>3.3855830727631112E-3</v>
      </c>
      <c r="AF36" s="44">
        <f t="shared" si="38"/>
        <v>3.5297277025880536E-3</v>
      </c>
      <c r="AG36" s="43">
        <f t="shared" si="39"/>
        <v>1.0650387041519226E-2</v>
      </c>
      <c r="AH36" s="9">
        <f t="shared" si="40"/>
        <v>8.242481330472072E-2</v>
      </c>
      <c r="AI36" s="9">
        <f t="shared" si="41"/>
        <v>3.3809068560830259E-4</v>
      </c>
      <c r="AJ36" s="9">
        <f t="shared" si="42"/>
        <v>4.5064786399348622E-5</v>
      </c>
      <c r="AK36" s="9">
        <f t="shared" si="43"/>
        <v>8.242481330472072E-2</v>
      </c>
      <c r="AL36" s="9">
        <f t="shared" si="44"/>
        <v>8.0064295940097466E-3</v>
      </c>
      <c r="AM36" s="229">
        <f t="shared" si="45"/>
        <v>8.0064295940097466E-3</v>
      </c>
      <c r="AN36" s="9">
        <f t="shared" si="46"/>
        <v>4.7829795178746552E-3</v>
      </c>
      <c r="AO36" s="9">
        <f t="shared" si="47"/>
        <v>3.7243481193872407E-3</v>
      </c>
      <c r="AP36" s="44">
        <f t="shared" si="48"/>
        <v>4.7829795178746552E-3</v>
      </c>
      <c r="AQ36" s="43">
        <f t="shared" si="49"/>
        <v>9.5000000000000001E-2</v>
      </c>
      <c r="AR36" s="9">
        <f t="shared" si="50"/>
        <v>0.104</v>
      </c>
      <c r="AS36" s="44">
        <f t="shared" si="51"/>
        <v>0.1</v>
      </c>
      <c r="AT36" s="235">
        <f t="shared" si="52"/>
        <v>0.63</v>
      </c>
      <c r="AU36" s="236">
        <f t="shared" si="53"/>
        <v>0.69</v>
      </c>
      <c r="AV36" s="237">
        <f t="shared" si="54"/>
        <v>0.67</v>
      </c>
      <c r="AW36" s="233">
        <f t="shared" si="55"/>
        <v>5</v>
      </c>
      <c r="AX36" s="132">
        <f t="shared" si="56"/>
        <v>4</v>
      </c>
      <c r="AY36" s="234">
        <f t="shared" si="57"/>
        <v>4</v>
      </c>
    </row>
    <row r="37" spans="1:51" ht="13.35" customHeight="1">
      <c r="A37" s="69">
        <v>11589</v>
      </c>
      <c r="B37" s="30" t="s">
        <v>309</v>
      </c>
      <c r="C37" s="225" t="str">
        <f>Rollover!A37</f>
        <v>Hyundai</v>
      </c>
      <c r="D37" s="226" t="str">
        <f>Rollover!B37</f>
        <v>Santa Fe SUV FWD</v>
      </c>
      <c r="E37" s="63" t="s">
        <v>96</v>
      </c>
      <c r="F37" s="227">
        <f>Rollover!C37</f>
        <v>2021</v>
      </c>
      <c r="G37" s="23">
        <v>296.45100000000002</v>
      </c>
      <c r="H37" s="24">
        <v>0.156</v>
      </c>
      <c r="I37" s="24">
        <v>663.81700000000001</v>
      </c>
      <c r="J37" s="24">
        <v>59.744</v>
      </c>
      <c r="K37" s="24">
        <v>25.035</v>
      </c>
      <c r="L37" s="24">
        <v>43.311999999999998</v>
      </c>
      <c r="M37" s="24">
        <v>222.25800000000001</v>
      </c>
      <c r="N37" s="25">
        <v>227.77099999999999</v>
      </c>
      <c r="O37" s="23">
        <v>243.583</v>
      </c>
      <c r="P37" s="24">
        <v>0.26700000000000002</v>
      </c>
      <c r="Q37" s="24">
        <v>441.78399999999999</v>
      </c>
      <c r="R37" s="24">
        <v>396.87</v>
      </c>
      <c r="S37" s="24">
        <v>10.946</v>
      </c>
      <c r="T37" s="24">
        <v>49.628</v>
      </c>
      <c r="U37" s="24">
        <v>987.77099999999996</v>
      </c>
      <c r="V37" s="25">
        <v>741.03200000000004</v>
      </c>
      <c r="W37" s="228">
        <f t="shared" si="29"/>
        <v>8.6793404226500857E-3</v>
      </c>
      <c r="X37" s="9">
        <f t="shared" si="30"/>
        <v>5.1185005691356825E-2</v>
      </c>
      <c r="Y37" s="9">
        <f t="shared" si="31"/>
        <v>8.2888227308392117E-5</v>
      </c>
      <c r="Z37" s="9">
        <f t="shared" si="32"/>
        <v>1.974465482834932E-5</v>
      </c>
      <c r="AA37" s="9">
        <f t="shared" si="33"/>
        <v>5.1185005691356825E-2</v>
      </c>
      <c r="AB37" s="9">
        <f t="shared" si="34"/>
        <v>2.6041848207806497E-2</v>
      </c>
      <c r="AC37" s="9">
        <f t="shared" si="35"/>
        <v>2.6041848207806497E-2</v>
      </c>
      <c r="AD37" s="9">
        <f t="shared" si="36"/>
        <v>3.4039305182637911E-3</v>
      </c>
      <c r="AE37" s="9">
        <f t="shared" si="37"/>
        <v>3.4136619094174681E-3</v>
      </c>
      <c r="AF37" s="44">
        <f t="shared" si="38"/>
        <v>3.4136619094174681E-3</v>
      </c>
      <c r="AG37" s="43">
        <f t="shared" si="39"/>
        <v>4.0909913684894416E-3</v>
      </c>
      <c r="AH37" s="9">
        <f t="shared" si="40"/>
        <v>6.2900791995682381E-2</v>
      </c>
      <c r="AI37" s="9">
        <f t="shared" si="41"/>
        <v>9.2106372075006902E-5</v>
      </c>
      <c r="AJ37" s="9">
        <f t="shared" si="42"/>
        <v>7.7760430352887523E-5</v>
      </c>
      <c r="AK37" s="9">
        <f t="shared" si="43"/>
        <v>6.2900791995682381E-2</v>
      </c>
      <c r="AL37" s="9">
        <f t="shared" si="44"/>
        <v>4.6973406631023607E-3</v>
      </c>
      <c r="AM37" s="229">
        <f t="shared" si="45"/>
        <v>4.6973406631023607E-3</v>
      </c>
      <c r="AN37" s="9">
        <f t="shared" si="46"/>
        <v>6.4173162973834817E-3</v>
      </c>
      <c r="AO37" s="9">
        <f t="shared" si="47"/>
        <v>5.3233880492658684E-3</v>
      </c>
      <c r="AP37" s="44">
        <f t="shared" si="48"/>
        <v>6.4173162973834817E-3</v>
      </c>
      <c r="AQ37" s="43">
        <f t="shared" si="49"/>
        <v>8.6999999999999994E-2</v>
      </c>
      <c r="AR37" s="9">
        <f t="shared" si="50"/>
        <v>7.6999999999999999E-2</v>
      </c>
      <c r="AS37" s="44">
        <f t="shared" si="51"/>
        <v>8.2000000000000003E-2</v>
      </c>
      <c r="AT37" s="235">
        <f t="shared" si="52"/>
        <v>0.57999999999999996</v>
      </c>
      <c r="AU37" s="236">
        <f t="shared" si="53"/>
        <v>0.51</v>
      </c>
      <c r="AV37" s="237">
        <f t="shared" si="54"/>
        <v>0.55000000000000004</v>
      </c>
      <c r="AW37" s="233">
        <f t="shared" si="55"/>
        <v>5</v>
      </c>
      <c r="AX37" s="132">
        <f t="shared" si="56"/>
        <v>5</v>
      </c>
      <c r="AY37" s="234">
        <f t="shared" si="57"/>
        <v>5</v>
      </c>
    </row>
    <row r="38" spans="1:51" ht="13.35" customHeight="1">
      <c r="A38" s="70">
        <v>11589</v>
      </c>
      <c r="B38" s="67" t="s">
        <v>309</v>
      </c>
      <c r="C38" s="225" t="str">
        <f>Rollover!A38</f>
        <v>Hyundai</v>
      </c>
      <c r="D38" s="226" t="str">
        <f>Rollover!B38</f>
        <v>Santa Fe SUV AWD</v>
      </c>
      <c r="E38" s="63" t="s">
        <v>96</v>
      </c>
      <c r="F38" s="227">
        <f>Rollover!C38</f>
        <v>2021</v>
      </c>
      <c r="G38" s="23">
        <v>296.45100000000002</v>
      </c>
      <c r="H38" s="24">
        <v>0.156</v>
      </c>
      <c r="I38" s="24">
        <v>663.81700000000001</v>
      </c>
      <c r="J38" s="24">
        <v>59.744</v>
      </c>
      <c r="K38" s="24">
        <v>25.035</v>
      </c>
      <c r="L38" s="24">
        <v>43.311999999999998</v>
      </c>
      <c r="M38" s="24">
        <v>222.25800000000001</v>
      </c>
      <c r="N38" s="25">
        <v>227.77099999999999</v>
      </c>
      <c r="O38" s="23">
        <v>243.583</v>
      </c>
      <c r="P38" s="24">
        <v>0.26700000000000002</v>
      </c>
      <c r="Q38" s="24">
        <v>441.78399999999999</v>
      </c>
      <c r="R38" s="24">
        <v>396.87</v>
      </c>
      <c r="S38" s="24">
        <v>10.946</v>
      </c>
      <c r="T38" s="24">
        <v>49.628</v>
      </c>
      <c r="U38" s="24">
        <v>987.77099999999996</v>
      </c>
      <c r="V38" s="25">
        <v>741.03200000000004</v>
      </c>
      <c r="W38" s="228">
        <f t="shared" si="29"/>
        <v>8.6793404226500857E-3</v>
      </c>
      <c r="X38" s="9">
        <f t="shared" si="30"/>
        <v>5.1185005691356825E-2</v>
      </c>
      <c r="Y38" s="9">
        <f t="shared" si="31"/>
        <v>8.2888227308392117E-5</v>
      </c>
      <c r="Z38" s="9">
        <f t="shared" si="32"/>
        <v>1.974465482834932E-5</v>
      </c>
      <c r="AA38" s="9">
        <f t="shared" si="33"/>
        <v>5.1185005691356825E-2</v>
      </c>
      <c r="AB38" s="9">
        <f t="shared" si="34"/>
        <v>2.6041848207806497E-2</v>
      </c>
      <c r="AC38" s="9">
        <f t="shared" si="35"/>
        <v>2.6041848207806497E-2</v>
      </c>
      <c r="AD38" s="9">
        <f t="shared" si="36"/>
        <v>3.4039305182637911E-3</v>
      </c>
      <c r="AE38" s="9">
        <f t="shared" si="37"/>
        <v>3.4136619094174681E-3</v>
      </c>
      <c r="AF38" s="44">
        <f t="shared" si="38"/>
        <v>3.4136619094174681E-3</v>
      </c>
      <c r="AG38" s="43">
        <f t="shared" si="39"/>
        <v>4.0909913684894416E-3</v>
      </c>
      <c r="AH38" s="9">
        <f t="shared" si="40"/>
        <v>6.2900791995682381E-2</v>
      </c>
      <c r="AI38" s="9">
        <f t="shared" si="41"/>
        <v>9.2106372075006902E-5</v>
      </c>
      <c r="AJ38" s="9">
        <f t="shared" si="42"/>
        <v>7.7760430352887523E-5</v>
      </c>
      <c r="AK38" s="9">
        <f t="shared" si="43"/>
        <v>6.2900791995682381E-2</v>
      </c>
      <c r="AL38" s="9">
        <f t="shared" si="44"/>
        <v>4.6973406631023607E-3</v>
      </c>
      <c r="AM38" s="229">
        <f t="shared" si="45"/>
        <v>4.6973406631023607E-3</v>
      </c>
      <c r="AN38" s="9">
        <f t="shared" si="46"/>
        <v>6.4173162973834817E-3</v>
      </c>
      <c r="AO38" s="9">
        <f t="shared" si="47"/>
        <v>5.3233880492658684E-3</v>
      </c>
      <c r="AP38" s="44">
        <f t="shared" si="48"/>
        <v>6.4173162973834817E-3</v>
      </c>
      <c r="AQ38" s="43">
        <f t="shared" si="49"/>
        <v>8.6999999999999994E-2</v>
      </c>
      <c r="AR38" s="9">
        <f t="shared" si="50"/>
        <v>7.6999999999999999E-2</v>
      </c>
      <c r="AS38" s="44">
        <f t="shared" si="51"/>
        <v>8.2000000000000003E-2</v>
      </c>
      <c r="AT38" s="235">
        <f t="shared" si="52"/>
        <v>0.57999999999999996</v>
      </c>
      <c r="AU38" s="236">
        <f t="shared" si="53"/>
        <v>0.51</v>
      </c>
      <c r="AV38" s="237">
        <f t="shared" si="54"/>
        <v>0.55000000000000004</v>
      </c>
      <c r="AW38" s="233">
        <f t="shared" si="55"/>
        <v>5</v>
      </c>
      <c r="AX38" s="132">
        <f t="shared" si="56"/>
        <v>5</v>
      </c>
      <c r="AY38" s="234">
        <f t="shared" si="57"/>
        <v>5</v>
      </c>
    </row>
    <row r="39" spans="1:51" ht="13.35" customHeight="1">
      <c r="A39" s="70">
        <v>11589</v>
      </c>
      <c r="B39" s="67" t="s">
        <v>309</v>
      </c>
      <c r="C39" s="241" t="str">
        <f>Rollover!A39</f>
        <v>Hyundai</v>
      </c>
      <c r="D39" s="242" t="str">
        <f>Rollover!B39</f>
        <v>Santa Fe Hybrid SUV FWD</v>
      </c>
      <c r="E39" s="63" t="s">
        <v>96</v>
      </c>
      <c r="F39" s="227">
        <f>Rollover!C39</f>
        <v>2021</v>
      </c>
      <c r="G39" s="35">
        <v>296.45100000000002</v>
      </c>
      <c r="H39" s="36">
        <v>0.156</v>
      </c>
      <c r="I39" s="36">
        <v>663.81700000000001</v>
      </c>
      <c r="J39" s="36">
        <v>59.744</v>
      </c>
      <c r="K39" s="36">
        <v>25.035</v>
      </c>
      <c r="L39" s="36">
        <v>43.311999999999998</v>
      </c>
      <c r="M39" s="36">
        <v>222.25800000000001</v>
      </c>
      <c r="N39" s="37">
        <v>227.77099999999999</v>
      </c>
      <c r="O39" s="35">
        <v>243.583</v>
      </c>
      <c r="P39" s="36">
        <v>0.26700000000000002</v>
      </c>
      <c r="Q39" s="36">
        <v>441.78399999999999</v>
      </c>
      <c r="R39" s="36">
        <v>396.87</v>
      </c>
      <c r="S39" s="36">
        <v>10.946</v>
      </c>
      <c r="T39" s="36">
        <v>49.628</v>
      </c>
      <c r="U39" s="36">
        <v>987.77099999999996</v>
      </c>
      <c r="V39" s="37">
        <v>741.03200000000004</v>
      </c>
      <c r="W39" s="228">
        <f t="shared" si="29"/>
        <v>8.6793404226500857E-3</v>
      </c>
      <c r="X39" s="9">
        <f t="shared" si="30"/>
        <v>5.1185005691356825E-2</v>
      </c>
      <c r="Y39" s="9">
        <f t="shared" si="31"/>
        <v>8.2888227308392117E-5</v>
      </c>
      <c r="Z39" s="9">
        <f t="shared" si="32"/>
        <v>1.974465482834932E-5</v>
      </c>
      <c r="AA39" s="9">
        <f t="shared" si="33"/>
        <v>5.1185005691356825E-2</v>
      </c>
      <c r="AB39" s="9">
        <f t="shared" si="34"/>
        <v>2.6041848207806497E-2</v>
      </c>
      <c r="AC39" s="9">
        <f t="shared" si="35"/>
        <v>2.6041848207806497E-2</v>
      </c>
      <c r="AD39" s="9">
        <f t="shared" si="36"/>
        <v>3.4039305182637911E-3</v>
      </c>
      <c r="AE39" s="9">
        <f t="shared" si="37"/>
        <v>3.4136619094174681E-3</v>
      </c>
      <c r="AF39" s="44">
        <f t="shared" si="38"/>
        <v>3.4136619094174681E-3</v>
      </c>
      <c r="AG39" s="43">
        <f t="shared" si="39"/>
        <v>4.0909913684894416E-3</v>
      </c>
      <c r="AH39" s="9">
        <f t="shared" si="40"/>
        <v>6.2900791995682381E-2</v>
      </c>
      <c r="AI39" s="9">
        <f t="shared" si="41"/>
        <v>9.2106372075006902E-5</v>
      </c>
      <c r="AJ39" s="9">
        <f t="shared" si="42"/>
        <v>7.7760430352887523E-5</v>
      </c>
      <c r="AK39" s="9">
        <f t="shared" si="43"/>
        <v>6.2900791995682381E-2</v>
      </c>
      <c r="AL39" s="9">
        <f t="shared" si="44"/>
        <v>4.6973406631023607E-3</v>
      </c>
      <c r="AM39" s="229">
        <f t="shared" si="45"/>
        <v>4.6973406631023607E-3</v>
      </c>
      <c r="AN39" s="9">
        <f t="shared" si="46"/>
        <v>6.4173162973834817E-3</v>
      </c>
      <c r="AO39" s="9">
        <f t="shared" si="47"/>
        <v>5.3233880492658684E-3</v>
      </c>
      <c r="AP39" s="44">
        <f t="shared" si="48"/>
        <v>6.4173162973834817E-3</v>
      </c>
      <c r="AQ39" s="43">
        <f t="shared" si="49"/>
        <v>8.6999999999999994E-2</v>
      </c>
      <c r="AR39" s="9">
        <f t="shared" si="50"/>
        <v>7.6999999999999999E-2</v>
      </c>
      <c r="AS39" s="44">
        <f t="shared" si="51"/>
        <v>8.2000000000000003E-2</v>
      </c>
      <c r="AT39" s="235">
        <f t="shared" si="52"/>
        <v>0.57999999999999996</v>
      </c>
      <c r="AU39" s="236">
        <f t="shared" si="53"/>
        <v>0.51</v>
      </c>
      <c r="AV39" s="237">
        <f t="shared" si="54"/>
        <v>0.55000000000000004</v>
      </c>
      <c r="AW39" s="233">
        <f t="shared" si="55"/>
        <v>5</v>
      </c>
      <c r="AX39" s="132">
        <f t="shared" si="56"/>
        <v>5</v>
      </c>
      <c r="AY39" s="234">
        <f t="shared" si="57"/>
        <v>5</v>
      </c>
    </row>
    <row r="40" spans="1:51" ht="13.35" customHeight="1">
      <c r="A40" s="70">
        <v>11589</v>
      </c>
      <c r="B40" s="67" t="s">
        <v>309</v>
      </c>
      <c r="C40" s="241" t="str">
        <f>Rollover!A40</f>
        <v>Hyundai</v>
      </c>
      <c r="D40" s="242" t="str">
        <f>Rollover!B40</f>
        <v>Santa Fe Hybrid SUV AWD</v>
      </c>
      <c r="E40" s="63" t="s">
        <v>96</v>
      </c>
      <c r="F40" s="227">
        <f>Rollover!C40</f>
        <v>2021</v>
      </c>
      <c r="G40" s="35">
        <v>296.45100000000002</v>
      </c>
      <c r="H40" s="36">
        <v>0.156</v>
      </c>
      <c r="I40" s="36">
        <v>663.81700000000001</v>
      </c>
      <c r="J40" s="36">
        <v>59.744</v>
      </c>
      <c r="K40" s="36">
        <v>25.035</v>
      </c>
      <c r="L40" s="36">
        <v>43.311999999999998</v>
      </c>
      <c r="M40" s="36">
        <v>222.25800000000001</v>
      </c>
      <c r="N40" s="37">
        <v>227.77099999999999</v>
      </c>
      <c r="O40" s="35">
        <v>243.583</v>
      </c>
      <c r="P40" s="36">
        <v>0.26700000000000002</v>
      </c>
      <c r="Q40" s="36">
        <v>441.78399999999999</v>
      </c>
      <c r="R40" s="36">
        <v>396.87</v>
      </c>
      <c r="S40" s="36">
        <v>10.946</v>
      </c>
      <c r="T40" s="36">
        <v>49.628</v>
      </c>
      <c r="U40" s="36">
        <v>987.77099999999996</v>
      </c>
      <c r="V40" s="37">
        <v>741.03200000000004</v>
      </c>
      <c r="W40" s="228">
        <f t="shared" si="29"/>
        <v>8.6793404226500857E-3</v>
      </c>
      <c r="X40" s="9">
        <f t="shared" si="30"/>
        <v>5.1185005691356825E-2</v>
      </c>
      <c r="Y40" s="9">
        <f t="shared" si="31"/>
        <v>8.2888227308392117E-5</v>
      </c>
      <c r="Z40" s="9">
        <f t="shared" si="32"/>
        <v>1.974465482834932E-5</v>
      </c>
      <c r="AA40" s="9">
        <f t="shared" si="33"/>
        <v>5.1185005691356825E-2</v>
      </c>
      <c r="AB40" s="9">
        <f t="shared" si="34"/>
        <v>2.6041848207806497E-2</v>
      </c>
      <c r="AC40" s="9">
        <f t="shared" si="35"/>
        <v>2.6041848207806497E-2</v>
      </c>
      <c r="AD40" s="9">
        <f t="shared" si="36"/>
        <v>3.4039305182637911E-3</v>
      </c>
      <c r="AE40" s="9">
        <f t="shared" si="37"/>
        <v>3.4136619094174681E-3</v>
      </c>
      <c r="AF40" s="44">
        <f t="shared" si="38"/>
        <v>3.4136619094174681E-3</v>
      </c>
      <c r="AG40" s="43">
        <f t="shared" si="39"/>
        <v>4.0909913684894416E-3</v>
      </c>
      <c r="AH40" s="9">
        <f t="shared" si="40"/>
        <v>6.2900791995682381E-2</v>
      </c>
      <c r="AI40" s="9">
        <f t="shared" si="41"/>
        <v>9.2106372075006902E-5</v>
      </c>
      <c r="AJ40" s="9">
        <f t="shared" si="42"/>
        <v>7.7760430352887523E-5</v>
      </c>
      <c r="AK40" s="9">
        <f t="shared" si="43"/>
        <v>6.2900791995682381E-2</v>
      </c>
      <c r="AL40" s="9">
        <f t="shared" si="44"/>
        <v>4.6973406631023607E-3</v>
      </c>
      <c r="AM40" s="229">
        <f t="shared" si="45"/>
        <v>4.6973406631023607E-3</v>
      </c>
      <c r="AN40" s="9">
        <f t="shared" si="46"/>
        <v>6.4173162973834817E-3</v>
      </c>
      <c r="AO40" s="9">
        <f t="shared" si="47"/>
        <v>5.3233880492658684E-3</v>
      </c>
      <c r="AP40" s="44">
        <f t="shared" si="48"/>
        <v>6.4173162973834817E-3</v>
      </c>
      <c r="AQ40" s="43">
        <f t="shared" si="49"/>
        <v>8.6999999999999994E-2</v>
      </c>
      <c r="AR40" s="9">
        <f t="shared" si="50"/>
        <v>7.6999999999999999E-2</v>
      </c>
      <c r="AS40" s="44">
        <f t="shared" si="51"/>
        <v>8.2000000000000003E-2</v>
      </c>
      <c r="AT40" s="235">
        <f t="shared" si="52"/>
        <v>0.57999999999999996</v>
      </c>
      <c r="AU40" s="236">
        <f t="shared" si="53"/>
        <v>0.51</v>
      </c>
      <c r="AV40" s="237">
        <f t="shared" si="54"/>
        <v>0.55000000000000004</v>
      </c>
      <c r="AW40" s="233">
        <f t="shared" si="55"/>
        <v>5</v>
      </c>
      <c r="AX40" s="132">
        <f t="shared" si="56"/>
        <v>5</v>
      </c>
      <c r="AY40" s="234">
        <f t="shared" si="57"/>
        <v>5</v>
      </c>
    </row>
    <row r="41" spans="1:51" ht="13.35" customHeight="1">
      <c r="A41" s="69">
        <v>11268</v>
      </c>
      <c r="B41" s="30" t="s">
        <v>223</v>
      </c>
      <c r="C41" s="225" t="str">
        <f>Rollover!A41</f>
        <v>Kia</v>
      </c>
      <c r="D41" s="226" t="str">
        <f>Rollover!B41</f>
        <v>K5 4DR FWD</v>
      </c>
      <c r="E41" s="63" t="s">
        <v>96</v>
      </c>
      <c r="F41" s="227">
        <f>Rollover!C41</f>
        <v>2021</v>
      </c>
      <c r="G41" s="45">
        <v>294.64800000000002</v>
      </c>
      <c r="H41" s="10">
        <v>0.20899999999999999</v>
      </c>
      <c r="I41" s="10">
        <v>801.27300000000002</v>
      </c>
      <c r="J41" s="10">
        <v>94.372</v>
      </c>
      <c r="K41" s="10">
        <v>21.593</v>
      </c>
      <c r="L41" s="10">
        <v>41.38</v>
      </c>
      <c r="M41" s="10">
        <v>1975.1410000000001</v>
      </c>
      <c r="N41" s="46">
        <v>1229.261</v>
      </c>
      <c r="O41" s="45">
        <v>372.92899999999997</v>
      </c>
      <c r="P41" s="10">
        <v>0.501</v>
      </c>
      <c r="Q41" s="10">
        <v>655.30700000000002</v>
      </c>
      <c r="R41" s="10">
        <v>255.69800000000001</v>
      </c>
      <c r="S41" s="10">
        <v>13.215999999999999</v>
      </c>
      <c r="T41" s="10">
        <v>41.445</v>
      </c>
      <c r="U41" s="10">
        <v>88.203999999999994</v>
      </c>
      <c r="V41" s="46">
        <v>135.499</v>
      </c>
      <c r="W41" s="228">
        <f t="shared" si="29"/>
        <v>8.4871185456827716E-3</v>
      </c>
      <c r="X41" s="9">
        <f t="shared" si="30"/>
        <v>5.6496531186568832E-2</v>
      </c>
      <c r="Y41" s="9">
        <f t="shared" si="31"/>
        <v>1.1488355415619377E-4</v>
      </c>
      <c r="Z41" s="9">
        <f t="shared" si="32"/>
        <v>2.1437090455864124E-5</v>
      </c>
      <c r="AA41" s="9">
        <f t="shared" si="33"/>
        <v>5.6496531186568832E-2</v>
      </c>
      <c r="AB41" s="9">
        <f t="shared" si="34"/>
        <v>1.6655354772788181E-2</v>
      </c>
      <c r="AC41" s="9">
        <f t="shared" si="35"/>
        <v>1.6655354772788181E-2</v>
      </c>
      <c r="AD41" s="9">
        <f t="shared" si="36"/>
        <v>8.4206100565153187E-3</v>
      </c>
      <c r="AE41" s="9">
        <f t="shared" si="37"/>
        <v>5.7306682276977447E-3</v>
      </c>
      <c r="AF41" s="44">
        <f t="shared" si="38"/>
        <v>8.4206100565153187E-3</v>
      </c>
      <c r="AG41" s="43">
        <f t="shared" si="39"/>
        <v>1.9279173887082925E-2</v>
      </c>
      <c r="AH41" s="9">
        <f t="shared" si="40"/>
        <v>9.6169359468729107E-2</v>
      </c>
      <c r="AI41" s="9">
        <f t="shared" si="41"/>
        <v>2.0598676928946724E-4</v>
      </c>
      <c r="AJ41" s="9">
        <f t="shared" si="42"/>
        <v>4.5670215540480505E-5</v>
      </c>
      <c r="AK41" s="9">
        <f t="shared" si="43"/>
        <v>9.6169359468729107E-2</v>
      </c>
      <c r="AL41" s="9">
        <f t="shared" si="44"/>
        <v>7.5037978448511565E-3</v>
      </c>
      <c r="AM41" s="229">
        <f t="shared" si="45"/>
        <v>7.5037978448511565E-3</v>
      </c>
      <c r="AN41" s="9">
        <f t="shared" si="46"/>
        <v>3.2440048410150536E-3</v>
      </c>
      <c r="AO41" s="9">
        <f t="shared" si="47"/>
        <v>3.3626308875815566E-3</v>
      </c>
      <c r="AP41" s="44">
        <f t="shared" si="48"/>
        <v>3.3626308875815566E-3</v>
      </c>
      <c r="AQ41" s="43">
        <f t="shared" si="49"/>
        <v>8.7999999999999995E-2</v>
      </c>
      <c r="AR41" s="9">
        <f t="shared" si="50"/>
        <v>0.123</v>
      </c>
      <c r="AS41" s="44">
        <f t="shared" si="51"/>
        <v>0.106</v>
      </c>
      <c r="AT41" s="235">
        <f t="shared" si="52"/>
        <v>0.59</v>
      </c>
      <c r="AU41" s="236">
        <f t="shared" si="53"/>
        <v>0.82</v>
      </c>
      <c r="AV41" s="237">
        <f t="shared" si="54"/>
        <v>0.71</v>
      </c>
      <c r="AW41" s="233">
        <f t="shared" si="55"/>
        <v>5</v>
      </c>
      <c r="AX41" s="132">
        <f t="shared" si="56"/>
        <v>4</v>
      </c>
      <c r="AY41" s="234">
        <f t="shared" si="57"/>
        <v>4</v>
      </c>
    </row>
    <row r="42" spans="1:51" ht="13.35" customHeight="1">
      <c r="A42" s="30">
        <v>11079</v>
      </c>
      <c r="B42" s="245" t="s">
        <v>98</v>
      </c>
      <c r="C42" s="225" t="str">
        <f>Rollover!A42</f>
        <v>Kia</v>
      </c>
      <c r="D42" s="226" t="str">
        <f>Rollover!B42</f>
        <v>Seltos SUV FWD</v>
      </c>
      <c r="E42" s="63" t="s">
        <v>96</v>
      </c>
      <c r="F42" s="227">
        <f>Rollover!C42</f>
        <v>2021</v>
      </c>
      <c r="G42" s="23">
        <v>129.126</v>
      </c>
      <c r="H42" s="24">
        <v>0.24199999999999999</v>
      </c>
      <c r="I42" s="24">
        <v>1054.5129999999999</v>
      </c>
      <c r="J42" s="24">
        <v>103.148</v>
      </c>
      <c r="K42" s="24">
        <v>26.001999999999999</v>
      </c>
      <c r="L42" s="24">
        <v>43.406999999999996</v>
      </c>
      <c r="M42" s="24">
        <v>2045.9860000000001</v>
      </c>
      <c r="N42" s="25">
        <v>1907.635</v>
      </c>
      <c r="O42" s="23">
        <v>404.99299999999999</v>
      </c>
      <c r="P42" s="24">
        <v>0.41399999999999998</v>
      </c>
      <c r="Q42" s="24">
        <v>566.78099999999995</v>
      </c>
      <c r="R42" s="24">
        <v>762.06899999999996</v>
      </c>
      <c r="S42" s="24">
        <v>13.621</v>
      </c>
      <c r="T42" s="24">
        <v>52.731000000000002</v>
      </c>
      <c r="U42" s="24">
        <v>639.43100000000004</v>
      </c>
      <c r="V42" s="25">
        <v>194.53100000000001</v>
      </c>
      <c r="W42" s="228">
        <f t="shared" si="29"/>
        <v>2.3075942002772419E-4</v>
      </c>
      <c r="X42" s="9">
        <f t="shared" si="30"/>
        <v>6.0061218312841474E-2</v>
      </c>
      <c r="Y42" s="9">
        <f t="shared" si="31"/>
        <v>2.0961432543799391E-4</v>
      </c>
      <c r="Z42" s="9">
        <f t="shared" si="32"/>
        <v>2.1888582834895422E-5</v>
      </c>
      <c r="AA42" s="9">
        <f t="shared" si="33"/>
        <v>6.0061218312841474E-2</v>
      </c>
      <c r="AB42" s="9">
        <f t="shared" si="34"/>
        <v>2.9324284916038272E-2</v>
      </c>
      <c r="AC42" s="9">
        <f t="shared" si="35"/>
        <v>2.9324284916038272E-2</v>
      </c>
      <c r="AD42" s="9">
        <f t="shared" si="36"/>
        <v>8.733599889142794E-3</v>
      </c>
      <c r="AE42" s="9">
        <f t="shared" si="37"/>
        <v>8.1327282525987463E-3</v>
      </c>
      <c r="AF42" s="44">
        <f t="shared" si="38"/>
        <v>8.733599889142794E-3</v>
      </c>
      <c r="AG42" s="43">
        <f t="shared" si="39"/>
        <v>2.5149962139034938E-2</v>
      </c>
      <c r="AH42" s="9">
        <f t="shared" si="40"/>
        <v>8.2276033427140446E-2</v>
      </c>
      <c r="AI42" s="9">
        <f t="shared" si="41"/>
        <v>1.4754413818385533E-4</v>
      </c>
      <c r="AJ42" s="9">
        <f t="shared" si="42"/>
        <v>3.080316719954209E-4</v>
      </c>
      <c r="AK42" s="9">
        <f t="shared" si="43"/>
        <v>8.2276033427140446E-2</v>
      </c>
      <c r="AL42" s="9">
        <f t="shared" si="44"/>
        <v>8.118503430097403E-3</v>
      </c>
      <c r="AM42" s="229">
        <f t="shared" si="45"/>
        <v>8.118503430097403E-3</v>
      </c>
      <c r="AN42" s="9">
        <f t="shared" si="46"/>
        <v>4.9288059862936072E-3</v>
      </c>
      <c r="AO42" s="9">
        <f t="shared" si="47"/>
        <v>3.5167788479315704E-3</v>
      </c>
      <c r="AP42" s="44">
        <f t="shared" si="48"/>
        <v>4.9288059862936072E-3</v>
      </c>
      <c r="AQ42" s="43">
        <f t="shared" si="49"/>
        <v>9.6000000000000002E-2</v>
      </c>
      <c r="AR42" s="9">
        <f t="shared" si="50"/>
        <v>0.11700000000000001</v>
      </c>
      <c r="AS42" s="44">
        <f t="shared" si="51"/>
        <v>0.107</v>
      </c>
      <c r="AT42" s="235">
        <f t="shared" si="52"/>
        <v>0.64</v>
      </c>
      <c r="AU42" s="236">
        <f t="shared" si="53"/>
        <v>0.78</v>
      </c>
      <c r="AV42" s="237">
        <f t="shared" si="54"/>
        <v>0.71</v>
      </c>
      <c r="AW42" s="233">
        <f t="shared" si="55"/>
        <v>5</v>
      </c>
      <c r="AX42" s="132">
        <f t="shared" si="56"/>
        <v>4</v>
      </c>
      <c r="AY42" s="234">
        <f t="shared" si="57"/>
        <v>4</v>
      </c>
    </row>
    <row r="43" spans="1:51" ht="13.35" customHeight="1">
      <c r="A43" s="69">
        <v>11079</v>
      </c>
      <c r="B43" s="68" t="s">
        <v>98</v>
      </c>
      <c r="C43" s="225" t="str">
        <f>Rollover!A43</f>
        <v>Kia</v>
      </c>
      <c r="D43" s="226" t="str">
        <f>Rollover!B43</f>
        <v>Seltos SUV AWD</v>
      </c>
      <c r="E43" s="63" t="s">
        <v>96</v>
      </c>
      <c r="F43" s="227">
        <f>Rollover!C43</f>
        <v>2021</v>
      </c>
      <c r="G43" s="243">
        <v>129.126</v>
      </c>
      <c r="H43" s="24">
        <v>0.24199999999999999</v>
      </c>
      <c r="I43" s="24">
        <v>1054.5129999999999</v>
      </c>
      <c r="J43" s="24">
        <v>103.148</v>
      </c>
      <c r="K43" s="24">
        <v>26.001999999999999</v>
      </c>
      <c r="L43" s="24">
        <v>43.406999999999996</v>
      </c>
      <c r="M43" s="24">
        <v>2045.9860000000001</v>
      </c>
      <c r="N43" s="25">
        <v>1907.635</v>
      </c>
      <c r="O43" s="23">
        <v>404.99299999999999</v>
      </c>
      <c r="P43" s="24">
        <v>0.41399999999999998</v>
      </c>
      <c r="Q43" s="24">
        <v>566.78099999999995</v>
      </c>
      <c r="R43" s="24">
        <v>762.06899999999996</v>
      </c>
      <c r="S43" s="24">
        <v>13.621</v>
      </c>
      <c r="T43" s="24">
        <v>52.731000000000002</v>
      </c>
      <c r="U43" s="24">
        <v>639.43100000000004</v>
      </c>
      <c r="V43" s="25">
        <v>194.53100000000001</v>
      </c>
      <c r="W43" s="228">
        <f t="shared" si="29"/>
        <v>2.3075942002772419E-4</v>
      </c>
      <c r="X43" s="9">
        <f t="shared" si="30"/>
        <v>6.0061218312841474E-2</v>
      </c>
      <c r="Y43" s="9">
        <f t="shared" si="31"/>
        <v>2.0961432543799391E-4</v>
      </c>
      <c r="Z43" s="9">
        <f t="shared" si="32"/>
        <v>2.1888582834895422E-5</v>
      </c>
      <c r="AA43" s="9">
        <f t="shared" si="33"/>
        <v>6.0061218312841474E-2</v>
      </c>
      <c r="AB43" s="9">
        <f t="shared" si="34"/>
        <v>2.9324284916038272E-2</v>
      </c>
      <c r="AC43" s="9">
        <f t="shared" si="35"/>
        <v>2.9324284916038272E-2</v>
      </c>
      <c r="AD43" s="9">
        <f t="shared" si="36"/>
        <v>8.733599889142794E-3</v>
      </c>
      <c r="AE43" s="9">
        <f t="shared" si="37"/>
        <v>8.1327282525987463E-3</v>
      </c>
      <c r="AF43" s="44">
        <f t="shared" si="38"/>
        <v>8.733599889142794E-3</v>
      </c>
      <c r="AG43" s="43">
        <f t="shared" si="39"/>
        <v>2.5149962139034938E-2</v>
      </c>
      <c r="AH43" s="9">
        <f t="shared" si="40"/>
        <v>8.2276033427140446E-2</v>
      </c>
      <c r="AI43" s="9">
        <f t="shared" si="41"/>
        <v>1.4754413818385533E-4</v>
      </c>
      <c r="AJ43" s="9">
        <f t="shared" si="42"/>
        <v>3.080316719954209E-4</v>
      </c>
      <c r="AK43" s="9">
        <f t="shared" si="43"/>
        <v>8.2276033427140446E-2</v>
      </c>
      <c r="AL43" s="9">
        <f t="shared" si="44"/>
        <v>8.118503430097403E-3</v>
      </c>
      <c r="AM43" s="229">
        <f t="shared" si="45"/>
        <v>8.118503430097403E-3</v>
      </c>
      <c r="AN43" s="9">
        <f t="shared" si="46"/>
        <v>4.9288059862936072E-3</v>
      </c>
      <c r="AO43" s="9">
        <f t="shared" si="47"/>
        <v>3.5167788479315704E-3</v>
      </c>
      <c r="AP43" s="44">
        <f t="shared" si="48"/>
        <v>4.9288059862936072E-3</v>
      </c>
      <c r="AQ43" s="43">
        <f t="shared" si="49"/>
        <v>9.6000000000000002E-2</v>
      </c>
      <c r="AR43" s="9">
        <f t="shared" si="50"/>
        <v>0.11700000000000001</v>
      </c>
      <c r="AS43" s="44">
        <f t="shared" si="51"/>
        <v>0.107</v>
      </c>
      <c r="AT43" s="235">
        <f t="shared" si="52"/>
        <v>0.64</v>
      </c>
      <c r="AU43" s="236">
        <f t="shared" si="53"/>
        <v>0.78</v>
      </c>
      <c r="AV43" s="237">
        <f t="shared" si="54"/>
        <v>0.71</v>
      </c>
      <c r="AW43" s="233">
        <f t="shared" si="55"/>
        <v>5</v>
      </c>
      <c r="AX43" s="132">
        <f t="shared" si="56"/>
        <v>4</v>
      </c>
      <c r="AY43" s="234">
        <f t="shared" si="57"/>
        <v>4</v>
      </c>
    </row>
    <row r="44" spans="1:51">
      <c r="A44" s="69">
        <v>11580</v>
      </c>
      <c r="B44" s="68" t="s">
        <v>298</v>
      </c>
      <c r="C44" s="225" t="str">
        <f>Rollover!A44</f>
        <v>Kia</v>
      </c>
      <c r="D44" s="226" t="str">
        <f>Rollover!B44</f>
        <v>Sorento SUV FWD</v>
      </c>
      <c r="E44" s="63" t="s">
        <v>96</v>
      </c>
      <c r="F44" s="227">
        <f>Rollover!C44</f>
        <v>2021</v>
      </c>
      <c r="G44" s="23">
        <v>334.30700000000002</v>
      </c>
      <c r="H44" s="24">
        <v>0.21299999999999999</v>
      </c>
      <c r="I44" s="24">
        <v>747.38800000000003</v>
      </c>
      <c r="J44" s="24">
        <v>99.656000000000006</v>
      </c>
      <c r="K44" s="24">
        <v>24.984999999999999</v>
      </c>
      <c r="L44" s="24">
        <v>54.588999999999999</v>
      </c>
      <c r="M44" s="24">
        <v>944.77200000000005</v>
      </c>
      <c r="N44" s="25">
        <v>1801.9970000000001</v>
      </c>
      <c r="O44" s="23">
        <v>389.93</v>
      </c>
      <c r="P44" s="24">
        <v>0.52600000000000002</v>
      </c>
      <c r="Q44" s="24">
        <v>705.87900000000002</v>
      </c>
      <c r="R44" s="24">
        <v>393.99700000000001</v>
      </c>
      <c r="S44" s="24">
        <v>11.605</v>
      </c>
      <c r="T44" s="24">
        <v>49.219000000000001</v>
      </c>
      <c r="U44" s="24">
        <v>359.81</v>
      </c>
      <c r="V44" s="25">
        <v>850.755</v>
      </c>
      <c r="W44" s="228">
        <f>NORMDIST(LN(G44),7.45231,0.73998,1)</f>
        <v>1.3324728948228701E-2</v>
      </c>
      <c r="X44" s="9">
        <f>1/(1+EXP(3.2269-1.9688*H44))</f>
        <v>5.6917785276537465E-2</v>
      </c>
      <c r="Y44" s="9">
        <f>1/(1+EXP(10.9745-2.375*I44/1000))</f>
        <v>1.0108441586915121E-4</v>
      </c>
      <c r="Z44" s="9">
        <f>1/(1+EXP(10.9745-2.375*J44/1000))</f>
        <v>2.1707804492619366E-5</v>
      </c>
      <c r="AA44" s="9">
        <f>MAX(X44,Y44,Z44)</f>
        <v>5.6917785276537465E-2</v>
      </c>
      <c r="AB44" s="9">
        <f>1/(1+EXP(12.597-0.05861*35-1.568*(K44^0.4612)))</f>
        <v>2.5880486348527975E-2</v>
      </c>
      <c r="AC44" s="9">
        <f>AB44</f>
        <v>2.5880486348527975E-2</v>
      </c>
      <c r="AD44" s="9">
        <f>1/(1+EXP(5.7949-0.5196*M44/1000))</f>
        <v>4.9470895958530743E-3</v>
      </c>
      <c r="AE44" s="9">
        <f>1/(1+EXP(5.7949-0.5196*N44/1000))</f>
        <v>7.7017024854173404E-3</v>
      </c>
      <c r="AF44" s="44">
        <f>MAX(AD44,AE44)</f>
        <v>7.7017024854173404E-3</v>
      </c>
      <c r="AG44" s="43">
        <f>NORMDIST(LN(O44),7.45231,0.73998,1)</f>
        <v>2.2288427673679952E-2</v>
      </c>
      <c r="AH44" s="9">
        <f>1/(1+EXP(3.2269-1.9688*P44))</f>
        <v>0.10053346423587331</v>
      </c>
      <c r="AI44" s="9">
        <f>1/(1+EXP(10.958-3.77*Q44/1000))</f>
        <v>2.4924220005672216E-4</v>
      </c>
      <c r="AJ44" s="9">
        <f>1/(1+EXP(10.958-3.77*R44/1000))</f>
        <v>7.6922800053183635E-5</v>
      </c>
      <c r="AK44" s="9">
        <f>MAX(AH44,AI44,AJ44)</f>
        <v>0.10053346423587331</v>
      </c>
      <c r="AL44" s="9">
        <f>1/(1+EXP(12.597-0.05861*35-1.568*((S44/0.817)^0.4612)))</f>
        <v>5.4092465738118309E-3</v>
      </c>
      <c r="AM44" s="229">
        <f>AL44</f>
        <v>5.4092465738118309E-3</v>
      </c>
      <c r="AN44" s="9">
        <f>1/(1+EXP(5.7949-0.7619*U44/1000))</f>
        <v>3.9868430662800929E-3</v>
      </c>
      <c r="AO44" s="9">
        <f>1/(1+EXP(5.7949-0.7619*V44/1000))</f>
        <v>5.7848582546512371E-3</v>
      </c>
      <c r="AP44" s="44">
        <f>MAX(AN44,AO44)</f>
        <v>5.7848582546512371E-3</v>
      </c>
      <c r="AQ44" s="43">
        <f>ROUND(1-(1-W44)*(1-AA44)*(1-AC44)*(1-AF44),3)</f>
        <v>0.10100000000000001</v>
      </c>
      <c r="AR44" s="9">
        <f>ROUND(1-(1-AG44)*(1-AK44)*(1-AM44)*(1-AP44),3)</f>
        <v>0.13</v>
      </c>
      <c r="AS44" s="44">
        <f>ROUND(AVERAGE(AR44,AQ44),3)</f>
        <v>0.11600000000000001</v>
      </c>
      <c r="AT44" s="235">
        <f t="shared" ref="AT44:AV45" si="87">ROUND(AQ44/0.15,2)</f>
        <v>0.67</v>
      </c>
      <c r="AU44" s="236">
        <f t="shared" si="87"/>
        <v>0.87</v>
      </c>
      <c r="AV44" s="237">
        <f t="shared" si="87"/>
        <v>0.77</v>
      </c>
      <c r="AW44" s="233">
        <f t="shared" ref="AW44:AY45" si="88">IF(AT44&lt;0.67,5,IF(AT44&lt;1,4,IF(AT44&lt;1.33,3,IF(AT44&lt;2.67,2,1))))</f>
        <v>4</v>
      </c>
      <c r="AX44" s="132">
        <f t="shared" si="88"/>
        <v>4</v>
      </c>
      <c r="AY44" s="234">
        <f t="shared" si="88"/>
        <v>4</v>
      </c>
    </row>
    <row r="45" spans="1:51" ht="13.35" customHeight="1">
      <c r="A45" s="70">
        <v>11580</v>
      </c>
      <c r="B45" s="67" t="s">
        <v>298</v>
      </c>
      <c r="C45" s="225" t="str">
        <f>Rollover!A45</f>
        <v>Kia</v>
      </c>
      <c r="D45" s="226" t="str">
        <f>Rollover!B45</f>
        <v>Sorento SUV AWD</v>
      </c>
      <c r="E45" s="63" t="s">
        <v>96</v>
      </c>
      <c r="F45" s="227">
        <f>Rollover!C45</f>
        <v>2021</v>
      </c>
      <c r="G45" s="23">
        <v>334.30700000000002</v>
      </c>
      <c r="H45" s="24">
        <v>0.21299999999999999</v>
      </c>
      <c r="I45" s="24">
        <v>747.38800000000003</v>
      </c>
      <c r="J45" s="24">
        <v>99.656000000000006</v>
      </c>
      <c r="K45" s="24">
        <v>24.984999999999999</v>
      </c>
      <c r="L45" s="24">
        <v>54.588999999999999</v>
      </c>
      <c r="M45" s="24">
        <v>944.77200000000005</v>
      </c>
      <c r="N45" s="25">
        <v>1801.9970000000001</v>
      </c>
      <c r="O45" s="23">
        <v>389.93</v>
      </c>
      <c r="P45" s="24">
        <v>0.52600000000000002</v>
      </c>
      <c r="Q45" s="24">
        <v>705.87900000000002</v>
      </c>
      <c r="R45" s="24">
        <v>393.99700000000001</v>
      </c>
      <c r="S45" s="24">
        <v>11.605</v>
      </c>
      <c r="T45" s="24">
        <v>49.219000000000001</v>
      </c>
      <c r="U45" s="24">
        <v>359.81</v>
      </c>
      <c r="V45" s="25">
        <v>850.755</v>
      </c>
      <c r="W45" s="228">
        <f t="shared" ref="W45" si="89">NORMDIST(LN(G45),7.45231,0.73998,1)</f>
        <v>1.3324728948228701E-2</v>
      </c>
      <c r="X45" s="9">
        <f t="shared" ref="X45" si="90">1/(1+EXP(3.2269-1.9688*H45))</f>
        <v>5.6917785276537465E-2</v>
      </c>
      <c r="Y45" s="9">
        <f t="shared" ref="Y45" si="91">1/(1+EXP(10.9745-2.375*I45/1000))</f>
        <v>1.0108441586915121E-4</v>
      </c>
      <c r="Z45" s="9">
        <f t="shared" ref="Z45" si="92">1/(1+EXP(10.9745-2.375*J45/1000))</f>
        <v>2.1707804492619366E-5</v>
      </c>
      <c r="AA45" s="9">
        <f t="shared" ref="AA45" si="93">MAX(X45,Y45,Z45)</f>
        <v>5.6917785276537465E-2</v>
      </c>
      <c r="AB45" s="9">
        <f t="shared" ref="AB45" si="94">1/(1+EXP(12.597-0.05861*35-1.568*(K45^0.4612)))</f>
        <v>2.5880486348527975E-2</v>
      </c>
      <c r="AC45" s="9">
        <f t="shared" ref="AC45" si="95">AB45</f>
        <v>2.5880486348527975E-2</v>
      </c>
      <c r="AD45" s="9">
        <f t="shared" ref="AD45" si="96">1/(1+EXP(5.7949-0.5196*M45/1000))</f>
        <v>4.9470895958530743E-3</v>
      </c>
      <c r="AE45" s="9">
        <f t="shared" ref="AE45" si="97">1/(1+EXP(5.7949-0.5196*N45/1000))</f>
        <v>7.7017024854173404E-3</v>
      </c>
      <c r="AF45" s="44">
        <f t="shared" ref="AF45" si="98">MAX(AD45,AE45)</f>
        <v>7.7017024854173404E-3</v>
      </c>
      <c r="AG45" s="43">
        <f t="shared" ref="AG45" si="99">NORMDIST(LN(O45),7.45231,0.73998,1)</f>
        <v>2.2288427673679952E-2</v>
      </c>
      <c r="AH45" s="9">
        <f t="shared" ref="AH45" si="100">1/(1+EXP(3.2269-1.9688*P45))</f>
        <v>0.10053346423587331</v>
      </c>
      <c r="AI45" s="9">
        <f t="shared" ref="AI45" si="101">1/(1+EXP(10.958-3.77*Q45/1000))</f>
        <v>2.4924220005672216E-4</v>
      </c>
      <c r="AJ45" s="9">
        <f t="shared" ref="AJ45" si="102">1/(1+EXP(10.958-3.77*R45/1000))</f>
        <v>7.6922800053183635E-5</v>
      </c>
      <c r="AK45" s="9">
        <f t="shared" ref="AK45" si="103">MAX(AH45,AI45,AJ45)</f>
        <v>0.10053346423587331</v>
      </c>
      <c r="AL45" s="9">
        <f t="shared" ref="AL45" si="104">1/(1+EXP(12.597-0.05861*35-1.568*((S45/0.817)^0.4612)))</f>
        <v>5.4092465738118309E-3</v>
      </c>
      <c r="AM45" s="229">
        <f t="shared" ref="AM45" si="105">AL45</f>
        <v>5.4092465738118309E-3</v>
      </c>
      <c r="AN45" s="9">
        <f t="shared" ref="AN45" si="106">1/(1+EXP(5.7949-0.7619*U45/1000))</f>
        <v>3.9868430662800929E-3</v>
      </c>
      <c r="AO45" s="9">
        <f t="shared" ref="AO45" si="107">1/(1+EXP(5.7949-0.7619*V45/1000))</f>
        <v>5.7848582546512371E-3</v>
      </c>
      <c r="AP45" s="44">
        <f t="shared" ref="AP45" si="108">MAX(AN45,AO45)</f>
        <v>5.7848582546512371E-3</v>
      </c>
      <c r="AQ45" s="43">
        <f t="shared" ref="AQ45" si="109">ROUND(1-(1-W45)*(1-AA45)*(1-AC45)*(1-AF45),3)</f>
        <v>0.10100000000000001</v>
      </c>
      <c r="AR45" s="9">
        <f t="shared" ref="AR45" si="110">ROUND(1-(1-AG45)*(1-AK45)*(1-AM45)*(1-AP45),3)</f>
        <v>0.13</v>
      </c>
      <c r="AS45" s="44">
        <f t="shared" ref="AS45" si="111">ROUND(AVERAGE(AR45,AQ45),3)</f>
        <v>0.11600000000000001</v>
      </c>
      <c r="AT45" s="235">
        <f t="shared" si="87"/>
        <v>0.67</v>
      </c>
      <c r="AU45" s="236">
        <f t="shared" si="87"/>
        <v>0.87</v>
      </c>
      <c r="AV45" s="237">
        <f t="shared" si="87"/>
        <v>0.77</v>
      </c>
      <c r="AW45" s="233">
        <f t="shared" si="88"/>
        <v>4</v>
      </c>
      <c r="AX45" s="132">
        <f t="shared" si="88"/>
        <v>4</v>
      </c>
      <c r="AY45" s="234">
        <f t="shared" si="88"/>
        <v>4</v>
      </c>
    </row>
    <row r="46" spans="1:51" ht="13.35" customHeight="1">
      <c r="A46" s="69">
        <v>11580</v>
      </c>
      <c r="B46" s="68" t="s">
        <v>298</v>
      </c>
      <c r="C46" s="241" t="str">
        <f>Rollover!A46</f>
        <v>Kia</v>
      </c>
      <c r="D46" s="242" t="str">
        <f>Rollover!B46</f>
        <v>Sorento Hybrid SUV FWD</v>
      </c>
      <c r="E46" s="63" t="s">
        <v>96</v>
      </c>
      <c r="F46" s="227">
        <f>Rollover!C46</f>
        <v>2021</v>
      </c>
      <c r="G46" s="23">
        <v>334.30700000000002</v>
      </c>
      <c r="H46" s="24">
        <v>0.21299999999999999</v>
      </c>
      <c r="I46" s="24">
        <v>747.38800000000003</v>
      </c>
      <c r="J46" s="24">
        <v>99.656000000000006</v>
      </c>
      <c r="K46" s="24">
        <v>24.984999999999999</v>
      </c>
      <c r="L46" s="24">
        <v>54.588999999999999</v>
      </c>
      <c r="M46" s="24">
        <v>944.77200000000005</v>
      </c>
      <c r="N46" s="25">
        <v>1801.9970000000001</v>
      </c>
      <c r="O46" s="23">
        <v>389.93</v>
      </c>
      <c r="P46" s="24">
        <v>0.52600000000000002</v>
      </c>
      <c r="Q46" s="24">
        <v>705.87900000000002</v>
      </c>
      <c r="R46" s="24">
        <v>393.99700000000001</v>
      </c>
      <c r="S46" s="24">
        <v>11.605</v>
      </c>
      <c r="T46" s="24">
        <v>49.219000000000001</v>
      </c>
      <c r="U46" s="24">
        <v>359.81</v>
      </c>
      <c r="V46" s="25">
        <v>850.755</v>
      </c>
      <c r="W46" s="228">
        <f t="shared" si="29"/>
        <v>1.3324728948228701E-2</v>
      </c>
      <c r="X46" s="9">
        <f t="shared" si="30"/>
        <v>5.6917785276537465E-2</v>
      </c>
      <c r="Y46" s="9">
        <f t="shared" si="31"/>
        <v>1.0108441586915121E-4</v>
      </c>
      <c r="Z46" s="9">
        <f t="shared" si="32"/>
        <v>2.1707804492619366E-5</v>
      </c>
      <c r="AA46" s="9">
        <f t="shared" si="33"/>
        <v>5.6917785276537465E-2</v>
      </c>
      <c r="AB46" s="9">
        <f t="shared" si="34"/>
        <v>2.5880486348527975E-2</v>
      </c>
      <c r="AC46" s="9">
        <f t="shared" si="35"/>
        <v>2.5880486348527975E-2</v>
      </c>
      <c r="AD46" s="9">
        <f t="shared" si="36"/>
        <v>4.9470895958530743E-3</v>
      </c>
      <c r="AE46" s="9">
        <f t="shared" si="37"/>
        <v>7.7017024854173404E-3</v>
      </c>
      <c r="AF46" s="44">
        <f t="shared" si="38"/>
        <v>7.7017024854173404E-3</v>
      </c>
      <c r="AG46" s="43">
        <f t="shared" si="39"/>
        <v>2.2288427673679952E-2</v>
      </c>
      <c r="AH46" s="9">
        <f t="shared" si="40"/>
        <v>0.10053346423587331</v>
      </c>
      <c r="AI46" s="9">
        <f t="shared" si="41"/>
        <v>2.4924220005672216E-4</v>
      </c>
      <c r="AJ46" s="9">
        <f t="shared" si="42"/>
        <v>7.6922800053183635E-5</v>
      </c>
      <c r="AK46" s="9">
        <f t="shared" si="43"/>
        <v>0.10053346423587331</v>
      </c>
      <c r="AL46" s="9">
        <f t="shared" si="44"/>
        <v>5.4092465738118309E-3</v>
      </c>
      <c r="AM46" s="229">
        <f t="shared" si="45"/>
        <v>5.4092465738118309E-3</v>
      </c>
      <c r="AN46" s="9">
        <f t="shared" si="46"/>
        <v>3.9868430662800929E-3</v>
      </c>
      <c r="AO46" s="9">
        <f t="shared" si="47"/>
        <v>5.7848582546512371E-3</v>
      </c>
      <c r="AP46" s="44">
        <f t="shared" si="48"/>
        <v>5.7848582546512371E-3</v>
      </c>
      <c r="AQ46" s="43">
        <f t="shared" si="49"/>
        <v>0.10100000000000001</v>
      </c>
      <c r="AR46" s="9">
        <f t="shared" si="50"/>
        <v>0.13</v>
      </c>
      <c r="AS46" s="44">
        <f t="shared" si="51"/>
        <v>0.11600000000000001</v>
      </c>
      <c r="AT46" s="235">
        <f t="shared" si="52"/>
        <v>0.67</v>
      </c>
      <c r="AU46" s="236">
        <f t="shared" si="53"/>
        <v>0.87</v>
      </c>
      <c r="AV46" s="237">
        <f t="shared" si="54"/>
        <v>0.77</v>
      </c>
      <c r="AW46" s="233">
        <f t="shared" si="55"/>
        <v>4</v>
      </c>
      <c r="AX46" s="132">
        <f t="shared" si="56"/>
        <v>4</v>
      </c>
      <c r="AY46" s="234">
        <f t="shared" si="57"/>
        <v>4</v>
      </c>
    </row>
    <row r="47" spans="1:51" ht="13.35" customHeight="1">
      <c r="A47" s="30">
        <v>10031</v>
      </c>
      <c r="B47" s="30" t="s">
        <v>197</v>
      </c>
      <c r="C47" s="225" t="str">
        <f>Rollover!A47</f>
        <v>Lexus</v>
      </c>
      <c r="D47" s="226" t="str">
        <f>Rollover!B47</f>
        <v>IS 300 4DR AWD</v>
      </c>
      <c r="E47" s="63" t="s">
        <v>198</v>
      </c>
      <c r="F47" s="227">
        <f>Rollover!C47</f>
        <v>2021</v>
      </c>
      <c r="G47" s="246">
        <v>220.38</v>
      </c>
      <c r="H47" s="247">
        <v>0.34899999999999998</v>
      </c>
      <c r="I47" s="247">
        <v>1910.1379999999999</v>
      </c>
      <c r="J47" s="247">
        <v>268.88799999999998</v>
      </c>
      <c r="K47" s="247">
        <v>28.28</v>
      </c>
      <c r="L47" s="247">
        <v>47.529000000000003</v>
      </c>
      <c r="M47" s="247">
        <v>2664.3609999999999</v>
      </c>
      <c r="N47" s="248">
        <v>3001.9920000000002</v>
      </c>
      <c r="O47" s="246">
        <v>281.58199999999999</v>
      </c>
      <c r="P47" s="247">
        <v>0.41299999999999998</v>
      </c>
      <c r="Q47" s="247">
        <v>678.02599999999995</v>
      </c>
      <c r="R47" s="247">
        <v>359.12900000000002</v>
      </c>
      <c r="S47" s="247">
        <v>13.406000000000001</v>
      </c>
      <c r="T47" s="247">
        <v>45.441000000000003</v>
      </c>
      <c r="U47" s="247">
        <v>1776.038</v>
      </c>
      <c r="V47" s="248">
        <v>2042.3969999999999</v>
      </c>
      <c r="W47" s="228">
        <f t="shared" si="29"/>
        <v>2.720069018029566E-3</v>
      </c>
      <c r="X47" s="9">
        <f t="shared" si="30"/>
        <v>7.3115485073840497E-2</v>
      </c>
      <c r="Y47" s="9">
        <f t="shared" si="31"/>
        <v>1.5971720235503587E-3</v>
      </c>
      <c r="Z47" s="9">
        <f t="shared" si="32"/>
        <v>3.2446322583859134E-5</v>
      </c>
      <c r="AA47" s="9">
        <f t="shared" si="33"/>
        <v>7.3115485073840497E-2</v>
      </c>
      <c r="AB47" s="9">
        <f t="shared" si="34"/>
        <v>3.8371533438309298E-2</v>
      </c>
      <c r="AC47" s="9">
        <f t="shared" si="35"/>
        <v>3.8371533438309298E-2</v>
      </c>
      <c r="AD47" s="9">
        <f t="shared" si="36"/>
        <v>1.2003296694585221E-2</v>
      </c>
      <c r="AE47" s="9">
        <f t="shared" si="37"/>
        <v>1.4272223995100449E-2</v>
      </c>
      <c r="AF47" s="44">
        <f t="shared" si="38"/>
        <v>1.4272223995100449E-2</v>
      </c>
      <c r="AG47" s="43">
        <f t="shared" si="39"/>
        <v>7.1714035755403626E-3</v>
      </c>
      <c r="AH47" s="9">
        <f t="shared" si="40"/>
        <v>8.2127498065976981E-2</v>
      </c>
      <c r="AI47" s="9">
        <f t="shared" si="41"/>
        <v>2.2440313623572032E-4</v>
      </c>
      <c r="AJ47" s="9">
        <f t="shared" si="42"/>
        <v>6.7448169085608832E-5</v>
      </c>
      <c r="AK47" s="9">
        <f t="shared" si="43"/>
        <v>8.2127498065976981E-2</v>
      </c>
      <c r="AL47" s="9">
        <f t="shared" si="44"/>
        <v>7.7874464604632864E-3</v>
      </c>
      <c r="AM47" s="229">
        <f t="shared" si="45"/>
        <v>7.7874464604632864E-3</v>
      </c>
      <c r="AN47" s="9">
        <f t="shared" si="46"/>
        <v>1.1638422995351932E-2</v>
      </c>
      <c r="AO47" s="9">
        <f t="shared" si="47"/>
        <v>1.4219804535828979E-2</v>
      </c>
      <c r="AP47" s="44">
        <f t="shared" si="48"/>
        <v>1.4219804535828979E-2</v>
      </c>
      <c r="AQ47" s="43">
        <f t="shared" si="49"/>
        <v>0.124</v>
      </c>
      <c r="AR47" s="9">
        <f t="shared" si="50"/>
        <v>0.109</v>
      </c>
      <c r="AS47" s="44">
        <f t="shared" si="51"/>
        <v>0.11700000000000001</v>
      </c>
      <c r="AT47" s="235">
        <f t="shared" si="52"/>
        <v>0.83</v>
      </c>
      <c r="AU47" s="236">
        <f t="shared" si="53"/>
        <v>0.73</v>
      </c>
      <c r="AV47" s="237">
        <f t="shared" si="54"/>
        <v>0.78</v>
      </c>
      <c r="AW47" s="233">
        <f t="shared" si="55"/>
        <v>4</v>
      </c>
      <c r="AX47" s="132">
        <f t="shared" si="56"/>
        <v>4</v>
      </c>
      <c r="AY47" s="234">
        <f t="shared" si="57"/>
        <v>4</v>
      </c>
    </row>
    <row r="48" spans="1:51" ht="13.35" customHeight="1">
      <c r="A48" s="30">
        <v>10031</v>
      </c>
      <c r="B48" s="30" t="s">
        <v>197</v>
      </c>
      <c r="C48" s="241" t="str">
        <f>Rollover!A48</f>
        <v>Lexus</v>
      </c>
      <c r="D48" s="242" t="str">
        <f>Rollover!B48</f>
        <v>IS 300 4DR RWD</v>
      </c>
      <c r="E48" s="63" t="s">
        <v>198</v>
      </c>
      <c r="F48" s="227">
        <f>Rollover!C48</f>
        <v>2021</v>
      </c>
      <c r="G48" s="246">
        <v>220.38</v>
      </c>
      <c r="H48" s="247">
        <v>0.34899999999999998</v>
      </c>
      <c r="I48" s="247">
        <v>1910.1379999999999</v>
      </c>
      <c r="J48" s="247">
        <v>268.88799999999998</v>
      </c>
      <c r="K48" s="247">
        <v>28.28</v>
      </c>
      <c r="L48" s="247">
        <v>47.529000000000003</v>
      </c>
      <c r="M48" s="247">
        <v>2664.3609999999999</v>
      </c>
      <c r="N48" s="248">
        <v>3001.9920000000002</v>
      </c>
      <c r="O48" s="246">
        <v>281.58199999999999</v>
      </c>
      <c r="P48" s="247">
        <v>0.41299999999999998</v>
      </c>
      <c r="Q48" s="247">
        <v>678.02599999999995</v>
      </c>
      <c r="R48" s="247">
        <v>359.12900000000002</v>
      </c>
      <c r="S48" s="247">
        <v>13.406000000000001</v>
      </c>
      <c r="T48" s="247">
        <v>45.441000000000003</v>
      </c>
      <c r="U48" s="247">
        <v>1776.038</v>
      </c>
      <c r="V48" s="248">
        <v>2042.3969999999999</v>
      </c>
      <c r="W48" s="228">
        <f t="shared" si="29"/>
        <v>2.720069018029566E-3</v>
      </c>
      <c r="X48" s="9">
        <f t="shared" si="30"/>
        <v>7.3115485073840497E-2</v>
      </c>
      <c r="Y48" s="9">
        <f t="shared" si="31"/>
        <v>1.5971720235503587E-3</v>
      </c>
      <c r="Z48" s="9">
        <f t="shared" si="32"/>
        <v>3.2446322583859134E-5</v>
      </c>
      <c r="AA48" s="9">
        <f t="shared" si="33"/>
        <v>7.3115485073840497E-2</v>
      </c>
      <c r="AB48" s="9">
        <f t="shared" si="34"/>
        <v>3.8371533438309298E-2</v>
      </c>
      <c r="AC48" s="9">
        <f t="shared" si="35"/>
        <v>3.8371533438309298E-2</v>
      </c>
      <c r="AD48" s="9">
        <f t="shared" si="36"/>
        <v>1.2003296694585221E-2</v>
      </c>
      <c r="AE48" s="9">
        <f t="shared" si="37"/>
        <v>1.4272223995100449E-2</v>
      </c>
      <c r="AF48" s="44">
        <f t="shared" si="38"/>
        <v>1.4272223995100449E-2</v>
      </c>
      <c r="AG48" s="43">
        <f t="shared" si="39"/>
        <v>7.1714035755403626E-3</v>
      </c>
      <c r="AH48" s="9">
        <f t="shared" si="40"/>
        <v>8.2127498065976981E-2</v>
      </c>
      <c r="AI48" s="9">
        <f t="shared" si="41"/>
        <v>2.2440313623572032E-4</v>
      </c>
      <c r="AJ48" s="9">
        <f t="shared" si="42"/>
        <v>6.7448169085608832E-5</v>
      </c>
      <c r="AK48" s="9">
        <f t="shared" si="43"/>
        <v>8.2127498065976981E-2</v>
      </c>
      <c r="AL48" s="9">
        <f t="shared" si="44"/>
        <v>7.7874464604632864E-3</v>
      </c>
      <c r="AM48" s="229">
        <f t="shared" si="45"/>
        <v>7.7874464604632864E-3</v>
      </c>
      <c r="AN48" s="9">
        <f t="shared" si="46"/>
        <v>1.1638422995351932E-2</v>
      </c>
      <c r="AO48" s="9">
        <f t="shared" si="47"/>
        <v>1.4219804535828979E-2</v>
      </c>
      <c r="AP48" s="44">
        <f t="shared" si="48"/>
        <v>1.4219804535828979E-2</v>
      </c>
      <c r="AQ48" s="43">
        <f t="shared" si="49"/>
        <v>0.124</v>
      </c>
      <c r="AR48" s="9">
        <f t="shared" si="50"/>
        <v>0.109</v>
      </c>
      <c r="AS48" s="44">
        <f t="shared" si="51"/>
        <v>0.11700000000000001</v>
      </c>
      <c r="AT48" s="235">
        <f t="shared" si="52"/>
        <v>0.83</v>
      </c>
      <c r="AU48" s="236">
        <f t="shared" si="53"/>
        <v>0.73</v>
      </c>
      <c r="AV48" s="237">
        <f t="shared" si="54"/>
        <v>0.78</v>
      </c>
      <c r="AW48" s="233">
        <f t="shared" si="55"/>
        <v>4</v>
      </c>
      <c r="AX48" s="132">
        <f t="shared" si="56"/>
        <v>4</v>
      </c>
      <c r="AY48" s="234">
        <f t="shared" si="57"/>
        <v>4</v>
      </c>
    </row>
    <row r="49" spans="1:51" ht="13.35" customHeight="1">
      <c r="A49" s="30">
        <v>10031</v>
      </c>
      <c r="B49" s="30" t="s">
        <v>197</v>
      </c>
      <c r="C49" s="241" t="str">
        <f>Rollover!A49</f>
        <v>Lexus</v>
      </c>
      <c r="D49" s="242" t="str">
        <f>Rollover!B49</f>
        <v>IS 350 4DR RWD</v>
      </c>
      <c r="E49" s="63" t="s">
        <v>198</v>
      </c>
      <c r="F49" s="227">
        <f>Rollover!C49</f>
        <v>2021</v>
      </c>
      <c r="G49" s="246">
        <v>220.38</v>
      </c>
      <c r="H49" s="247">
        <v>0.34899999999999998</v>
      </c>
      <c r="I49" s="247">
        <v>1910.1379999999999</v>
      </c>
      <c r="J49" s="247">
        <v>268.88799999999998</v>
      </c>
      <c r="K49" s="247">
        <v>28.28</v>
      </c>
      <c r="L49" s="247">
        <v>47.529000000000003</v>
      </c>
      <c r="M49" s="247">
        <v>2664.3609999999999</v>
      </c>
      <c r="N49" s="248">
        <v>3001.9920000000002</v>
      </c>
      <c r="O49" s="246">
        <v>281.58199999999999</v>
      </c>
      <c r="P49" s="247">
        <v>0.41299999999999998</v>
      </c>
      <c r="Q49" s="247">
        <v>678.02599999999995</v>
      </c>
      <c r="R49" s="247">
        <v>359.12900000000002</v>
      </c>
      <c r="S49" s="247">
        <v>13.406000000000001</v>
      </c>
      <c r="T49" s="247">
        <v>45.441000000000003</v>
      </c>
      <c r="U49" s="247">
        <v>1776.038</v>
      </c>
      <c r="V49" s="248">
        <v>2042.3969999999999</v>
      </c>
      <c r="W49" s="228">
        <f t="shared" si="29"/>
        <v>2.720069018029566E-3</v>
      </c>
      <c r="X49" s="9">
        <f t="shared" si="30"/>
        <v>7.3115485073840497E-2</v>
      </c>
      <c r="Y49" s="9">
        <f t="shared" si="31"/>
        <v>1.5971720235503587E-3</v>
      </c>
      <c r="Z49" s="9">
        <f t="shared" si="32"/>
        <v>3.2446322583859134E-5</v>
      </c>
      <c r="AA49" s="9">
        <f t="shared" si="33"/>
        <v>7.3115485073840497E-2</v>
      </c>
      <c r="AB49" s="9">
        <f t="shared" si="34"/>
        <v>3.8371533438309298E-2</v>
      </c>
      <c r="AC49" s="9">
        <f t="shared" si="35"/>
        <v>3.8371533438309298E-2</v>
      </c>
      <c r="AD49" s="9">
        <f t="shared" si="36"/>
        <v>1.2003296694585221E-2</v>
      </c>
      <c r="AE49" s="9">
        <f t="shared" si="37"/>
        <v>1.4272223995100449E-2</v>
      </c>
      <c r="AF49" s="44">
        <f t="shared" si="38"/>
        <v>1.4272223995100449E-2</v>
      </c>
      <c r="AG49" s="43">
        <f t="shared" si="39"/>
        <v>7.1714035755403626E-3</v>
      </c>
      <c r="AH49" s="9">
        <f t="shared" si="40"/>
        <v>8.2127498065976981E-2</v>
      </c>
      <c r="AI49" s="9">
        <f t="shared" si="41"/>
        <v>2.2440313623572032E-4</v>
      </c>
      <c r="AJ49" s="9">
        <f t="shared" si="42"/>
        <v>6.7448169085608832E-5</v>
      </c>
      <c r="AK49" s="9">
        <f t="shared" si="43"/>
        <v>8.2127498065976981E-2</v>
      </c>
      <c r="AL49" s="9">
        <f t="shared" si="44"/>
        <v>7.7874464604632864E-3</v>
      </c>
      <c r="AM49" s="229">
        <f t="shared" si="45"/>
        <v>7.7874464604632864E-3</v>
      </c>
      <c r="AN49" s="9">
        <f t="shared" si="46"/>
        <v>1.1638422995351932E-2</v>
      </c>
      <c r="AO49" s="9">
        <f t="shared" si="47"/>
        <v>1.4219804535828979E-2</v>
      </c>
      <c r="AP49" s="44">
        <f t="shared" si="48"/>
        <v>1.4219804535828979E-2</v>
      </c>
      <c r="AQ49" s="43">
        <f t="shared" si="49"/>
        <v>0.124</v>
      </c>
      <c r="AR49" s="9">
        <f t="shared" si="50"/>
        <v>0.109</v>
      </c>
      <c r="AS49" s="44">
        <f t="shared" si="51"/>
        <v>0.11700000000000001</v>
      </c>
      <c r="AT49" s="235">
        <f t="shared" si="52"/>
        <v>0.83</v>
      </c>
      <c r="AU49" s="236">
        <f t="shared" si="53"/>
        <v>0.73</v>
      </c>
      <c r="AV49" s="237">
        <f t="shared" si="54"/>
        <v>0.78</v>
      </c>
      <c r="AW49" s="233">
        <f t="shared" si="55"/>
        <v>4</v>
      </c>
      <c r="AX49" s="132">
        <f t="shared" si="56"/>
        <v>4</v>
      </c>
      <c r="AY49" s="234">
        <f t="shared" si="57"/>
        <v>4</v>
      </c>
    </row>
    <row r="50" spans="1:51" ht="13.35" customHeight="1">
      <c r="A50" s="30">
        <v>10031</v>
      </c>
      <c r="B50" s="30" t="s">
        <v>197</v>
      </c>
      <c r="C50" s="241" t="str">
        <f>Rollover!A50</f>
        <v>Lexus</v>
      </c>
      <c r="D50" s="242" t="str">
        <f>Rollover!B50</f>
        <v>IS 350 4DR AWD</v>
      </c>
      <c r="E50" s="63" t="s">
        <v>198</v>
      </c>
      <c r="F50" s="227">
        <f>Rollover!C50</f>
        <v>2021</v>
      </c>
      <c r="G50" s="246">
        <v>220.38</v>
      </c>
      <c r="H50" s="247">
        <v>0.34899999999999998</v>
      </c>
      <c r="I50" s="247">
        <v>1910.1379999999999</v>
      </c>
      <c r="J50" s="247">
        <v>268.88799999999998</v>
      </c>
      <c r="K50" s="247">
        <v>28.28</v>
      </c>
      <c r="L50" s="247">
        <v>47.529000000000003</v>
      </c>
      <c r="M50" s="247">
        <v>2664.3609999999999</v>
      </c>
      <c r="N50" s="248">
        <v>3001.9920000000002</v>
      </c>
      <c r="O50" s="246">
        <v>281.58199999999999</v>
      </c>
      <c r="P50" s="247">
        <v>0.41299999999999998</v>
      </c>
      <c r="Q50" s="247">
        <v>678.02599999999995</v>
      </c>
      <c r="R50" s="247">
        <v>359.12900000000002</v>
      </c>
      <c r="S50" s="247">
        <v>13.406000000000001</v>
      </c>
      <c r="T50" s="247">
        <v>45.441000000000003</v>
      </c>
      <c r="U50" s="247">
        <v>1776.038</v>
      </c>
      <c r="V50" s="248">
        <v>2042.3969999999999</v>
      </c>
      <c r="W50" s="228">
        <f t="shared" si="29"/>
        <v>2.720069018029566E-3</v>
      </c>
      <c r="X50" s="9">
        <f t="shared" si="30"/>
        <v>7.3115485073840497E-2</v>
      </c>
      <c r="Y50" s="9">
        <f t="shared" si="31"/>
        <v>1.5971720235503587E-3</v>
      </c>
      <c r="Z50" s="9">
        <f t="shared" si="32"/>
        <v>3.2446322583859134E-5</v>
      </c>
      <c r="AA50" s="9">
        <f t="shared" si="33"/>
        <v>7.3115485073840497E-2</v>
      </c>
      <c r="AB50" s="9">
        <f t="shared" si="34"/>
        <v>3.8371533438309298E-2</v>
      </c>
      <c r="AC50" s="9">
        <f t="shared" si="35"/>
        <v>3.8371533438309298E-2</v>
      </c>
      <c r="AD50" s="9">
        <f t="shared" si="36"/>
        <v>1.2003296694585221E-2</v>
      </c>
      <c r="AE50" s="9">
        <f t="shared" si="37"/>
        <v>1.4272223995100449E-2</v>
      </c>
      <c r="AF50" s="44">
        <f t="shared" si="38"/>
        <v>1.4272223995100449E-2</v>
      </c>
      <c r="AG50" s="43">
        <f t="shared" si="39"/>
        <v>7.1714035755403626E-3</v>
      </c>
      <c r="AH50" s="9">
        <f t="shared" si="40"/>
        <v>8.2127498065976981E-2</v>
      </c>
      <c r="AI50" s="9">
        <f t="shared" si="41"/>
        <v>2.2440313623572032E-4</v>
      </c>
      <c r="AJ50" s="9">
        <f t="shared" si="42"/>
        <v>6.7448169085608832E-5</v>
      </c>
      <c r="AK50" s="9">
        <f t="shared" si="43"/>
        <v>8.2127498065976981E-2</v>
      </c>
      <c r="AL50" s="9">
        <f t="shared" si="44"/>
        <v>7.7874464604632864E-3</v>
      </c>
      <c r="AM50" s="229">
        <f t="shared" si="45"/>
        <v>7.7874464604632864E-3</v>
      </c>
      <c r="AN50" s="9">
        <f t="shared" si="46"/>
        <v>1.1638422995351932E-2</v>
      </c>
      <c r="AO50" s="9">
        <f t="shared" si="47"/>
        <v>1.4219804535828979E-2</v>
      </c>
      <c r="AP50" s="44">
        <f t="shared" si="48"/>
        <v>1.4219804535828979E-2</v>
      </c>
      <c r="AQ50" s="43">
        <f t="shared" si="49"/>
        <v>0.124</v>
      </c>
      <c r="AR50" s="9">
        <f t="shared" si="50"/>
        <v>0.109</v>
      </c>
      <c r="AS50" s="44">
        <f t="shared" si="51"/>
        <v>0.11700000000000001</v>
      </c>
      <c r="AT50" s="235">
        <f t="shared" si="52"/>
        <v>0.83</v>
      </c>
      <c r="AU50" s="236">
        <f t="shared" si="53"/>
        <v>0.73</v>
      </c>
      <c r="AV50" s="237">
        <f t="shared" si="54"/>
        <v>0.78</v>
      </c>
      <c r="AW50" s="233">
        <f t="shared" si="55"/>
        <v>4</v>
      </c>
      <c r="AX50" s="132">
        <f t="shared" si="56"/>
        <v>4</v>
      </c>
      <c r="AY50" s="234">
        <f t="shared" si="57"/>
        <v>4</v>
      </c>
    </row>
    <row r="51" spans="1:51" ht="13.35" customHeight="1">
      <c r="A51" s="69">
        <v>11299</v>
      </c>
      <c r="B51" s="68" t="s">
        <v>236</v>
      </c>
      <c r="C51" s="225" t="str">
        <f>Rollover!A51</f>
        <v>Lexus</v>
      </c>
      <c r="D51" s="226" t="str">
        <f>Rollover!B51</f>
        <v>RX 350 SUV FWD</v>
      </c>
      <c r="E51" s="63" t="s">
        <v>190</v>
      </c>
      <c r="F51" s="227">
        <f>Rollover!C51</f>
        <v>2021</v>
      </c>
      <c r="G51" s="23">
        <v>194.03100000000001</v>
      </c>
      <c r="H51" s="24">
        <v>0.33200000000000002</v>
      </c>
      <c r="I51" s="24">
        <v>1833.354</v>
      </c>
      <c r="J51" s="24">
        <v>265.60700000000003</v>
      </c>
      <c r="K51" s="24">
        <v>34.49</v>
      </c>
      <c r="L51" s="24">
        <v>49.652000000000001</v>
      </c>
      <c r="M51" s="24">
        <v>1925.5139999999999</v>
      </c>
      <c r="N51" s="25">
        <v>3196.7190000000001</v>
      </c>
      <c r="O51" s="23">
        <v>304.69200000000001</v>
      </c>
      <c r="P51" s="24">
        <v>0.40100000000000002</v>
      </c>
      <c r="Q51" s="24">
        <v>1188.8579999999999</v>
      </c>
      <c r="R51" s="24">
        <v>311.596</v>
      </c>
      <c r="S51" s="24">
        <v>18.48</v>
      </c>
      <c r="T51" s="24">
        <v>46.317</v>
      </c>
      <c r="U51" s="24">
        <v>1793.9570000000001</v>
      </c>
      <c r="V51" s="25">
        <v>2031.271</v>
      </c>
      <c r="W51" s="228">
        <f t="shared" si="29"/>
        <v>1.5795054292463042E-3</v>
      </c>
      <c r="X51" s="9">
        <f t="shared" si="30"/>
        <v>7.087942016141463E-2</v>
      </c>
      <c r="Y51" s="9">
        <f t="shared" si="31"/>
        <v>1.3312773098884156E-3</v>
      </c>
      <c r="Z51" s="9">
        <f t="shared" si="32"/>
        <v>3.2194479313720859E-5</v>
      </c>
      <c r="AA51" s="9">
        <f t="shared" si="33"/>
        <v>7.087942016141463E-2</v>
      </c>
      <c r="AB51" s="9">
        <f t="shared" si="34"/>
        <v>7.4531585247378407E-2</v>
      </c>
      <c r="AC51" s="9">
        <f t="shared" si="35"/>
        <v>7.4531585247378407E-2</v>
      </c>
      <c r="AD51" s="9">
        <f t="shared" si="36"/>
        <v>8.2080097187093304E-3</v>
      </c>
      <c r="AE51" s="9">
        <f t="shared" si="37"/>
        <v>1.5767910983772358E-2</v>
      </c>
      <c r="AF51" s="44">
        <f t="shared" si="38"/>
        <v>1.5767910983772358E-2</v>
      </c>
      <c r="AG51" s="43">
        <f t="shared" si="39"/>
        <v>9.5912113998648171E-3</v>
      </c>
      <c r="AH51" s="9">
        <f t="shared" si="40"/>
        <v>8.0364031399719496E-2</v>
      </c>
      <c r="AI51" s="9">
        <f t="shared" si="41"/>
        <v>1.5375821858844038E-3</v>
      </c>
      <c r="AJ51" s="9">
        <f t="shared" si="42"/>
        <v>5.6383191621020164E-5</v>
      </c>
      <c r="AK51" s="9">
        <f t="shared" si="43"/>
        <v>8.0364031399719496E-2</v>
      </c>
      <c r="AL51" s="9">
        <f t="shared" si="44"/>
        <v>1.9110427683468278E-2</v>
      </c>
      <c r="AM51" s="229">
        <f t="shared" si="45"/>
        <v>1.9110427683468278E-2</v>
      </c>
      <c r="AN51" s="9">
        <f t="shared" si="46"/>
        <v>1.1796518758939386E-2</v>
      </c>
      <c r="AO51" s="9">
        <f t="shared" si="47"/>
        <v>1.4101466749392843E-2</v>
      </c>
      <c r="AP51" s="44">
        <f t="shared" si="48"/>
        <v>1.4101466749392843E-2</v>
      </c>
      <c r="AQ51" s="43">
        <f t="shared" si="49"/>
        <v>0.155</v>
      </c>
      <c r="AR51" s="9">
        <f t="shared" si="50"/>
        <v>0.11899999999999999</v>
      </c>
      <c r="AS51" s="44">
        <f t="shared" si="51"/>
        <v>0.13700000000000001</v>
      </c>
      <c r="AT51" s="235">
        <f t="shared" si="52"/>
        <v>1.03</v>
      </c>
      <c r="AU51" s="236">
        <f t="shared" si="53"/>
        <v>0.79</v>
      </c>
      <c r="AV51" s="237">
        <f t="shared" si="54"/>
        <v>0.91</v>
      </c>
      <c r="AW51" s="233">
        <f t="shared" si="55"/>
        <v>3</v>
      </c>
      <c r="AX51" s="132">
        <f t="shared" si="56"/>
        <v>4</v>
      </c>
      <c r="AY51" s="234">
        <f t="shared" si="57"/>
        <v>4</v>
      </c>
    </row>
    <row r="52" spans="1:51" ht="13.35" customHeight="1">
      <c r="A52" s="69">
        <v>11299</v>
      </c>
      <c r="B52" s="68" t="s">
        <v>236</v>
      </c>
      <c r="C52" s="225" t="str">
        <f>Rollover!A52</f>
        <v>Lexus</v>
      </c>
      <c r="D52" s="226" t="str">
        <f>Rollover!B52</f>
        <v>RX 350 SUV AWD</v>
      </c>
      <c r="E52" s="63" t="s">
        <v>190</v>
      </c>
      <c r="F52" s="227">
        <f>Rollover!C52</f>
        <v>2021</v>
      </c>
      <c r="G52" s="23">
        <v>194.03100000000001</v>
      </c>
      <c r="H52" s="24">
        <v>0.33200000000000002</v>
      </c>
      <c r="I52" s="24">
        <v>1833.354</v>
      </c>
      <c r="J52" s="24">
        <v>265.60700000000003</v>
      </c>
      <c r="K52" s="24">
        <v>34.49</v>
      </c>
      <c r="L52" s="24">
        <v>49.652000000000001</v>
      </c>
      <c r="M52" s="24">
        <v>1925.5139999999999</v>
      </c>
      <c r="N52" s="25">
        <v>3196.7190000000001</v>
      </c>
      <c r="O52" s="23">
        <v>304.69200000000001</v>
      </c>
      <c r="P52" s="24">
        <v>0.40100000000000002</v>
      </c>
      <c r="Q52" s="24">
        <v>1188.8579999999999</v>
      </c>
      <c r="R52" s="24">
        <v>311.596</v>
      </c>
      <c r="S52" s="24">
        <v>18.48</v>
      </c>
      <c r="T52" s="24">
        <v>46.317</v>
      </c>
      <c r="U52" s="24">
        <v>1793.9570000000001</v>
      </c>
      <c r="V52" s="25">
        <v>2031.271</v>
      </c>
      <c r="W52" s="228">
        <f t="shared" si="29"/>
        <v>1.5795054292463042E-3</v>
      </c>
      <c r="X52" s="9">
        <f t="shared" si="30"/>
        <v>7.087942016141463E-2</v>
      </c>
      <c r="Y52" s="9">
        <f t="shared" si="31"/>
        <v>1.3312773098884156E-3</v>
      </c>
      <c r="Z52" s="9">
        <f t="shared" si="32"/>
        <v>3.2194479313720859E-5</v>
      </c>
      <c r="AA52" s="9">
        <f t="shared" si="33"/>
        <v>7.087942016141463E-2</v>
      </c>
      <c r="AB52" s="9">
        <f t="shared" si="34"/>
        <v>7.4531585247378407E-2</v>
      </c>
      <c r="AC52" s="9">
        <f t="shared" si="35"/>
        <v>7.4531585247378407E-2</v>
      </c>
      <c r="AD52" s="9">
        <f t="shared" si="36"/>
        <v>8.2080097187093304E-3</v>
      </c>
      <c r="AE52" s="9">
        <f t="shared" si="37"/>
        <v>1.5767910983772358E-2</v>
      </c>
      <c r="AF52" s="44">
        <f t="shared" si="38"/>
        <v>1.5767910983772358E-2</v>
      </c>
      <c r="AG52" s="43">
        <f t="shared" si="39"/>
        <v>9.5912113998648171E-3</v>
      </c>
      <c r="AH52" s="9">
        <f t="shared" si="40"/>
        <v>8.0364031399719496E-2</v>
      </c>
      <c r="AI52" s="9">
        <f t="shared" si="41"/>
        <v>1.5375821858844038E-3</v>
      </c>
      <c r="AJ52" s="9">
        <f t="shared" si="42"/>
        <v>5.6383191621020164E-5</v>
      </c>
      <c r="AK52" s="9">
        <f t="shared" si="43"/>
        <v>8.0364031399719496E-2</v>
      </c>
      <c r="AL52" s="9">
        <f t="shared" si="44"/>
        <v>1.9110427683468278E-2</v>
      </c>
      <c r="AM52" s="229">
        <f t="shared" si="45"/>
        <v>1.9110427683468278E-2</v>
      </c>
      <c r="AN52" s="9">
        <f t="shared" si="46"/>
        <v>1.1796518758939386E-2</v>
      </c>
      <c r="AO52" s="9">
        <f t="shared" si="47"/>
        <v>1.4101466749392843E-2</v>
      </c>
      <c r="AP52" s="44">
        <f t="shared" si="48"/>
        <v>1.4101466749392843E-2</v>
      </c>
      <c r="AQ52" s="43">
        <f t="shared" si="49"/>
        <v>0.155</v>
      </c>
      <c r="AR52" s="9">
        <f t="shared" si="50"/>
        <v>0.11899999999999999</v>
      </c>
      <c r="AS52" s="44">
        <f t="shared" si="51"/>
        <v>0.13700000000000001</v>
      </c>
      <c r="AT52" s="235">
        <f t="shared" si="52"/>
        <v>1.03</v>
      </c>
      <c r="AU52" s="236">
        <f t="shared" si="53"/>
        <v>0.79</v>
      </c>
      <c r="AV52" s="237">
        <f t="shared" si="54"/>
        <v>0.91</v>
      </c>
      <c r="AW52" s="233">
        <f t="shared" si="55"/>
        <v>3</v>
      </c>
      <c r="AX52" s="132">
        <f t="shared" si="56"/>
        <v>4</v>
      </c>
      <c r="AY52" s="234">
        <f t="shared" si="57"/>
        <v>4</v>
      </c>
    </row>
    <row r="53" spans="1:51" ht="13.35" customHeight="1">
      <c r="A53" s="70">
        <v>11299</v>
      </c>
      <c r="B53" s="68" t="s">
        <v>236</v>
      </c>
      <c r="C53" s="241" t="str">
        <f>Rollover!A53</f>
        <v>Lexus</v>
      </c>
      <c r="D53" s="242" t="str">
        <f>Rollover!B53</f>
        <v>RX 350L SUV FWD</v>
      </c>
      <c r="E53" s="63" t="s">
        <v>190</v>
      </c>
      <c r="F53" s="227">
        <f>Rollover!C53</f>
        <v>2021</v>
      </c>
      <c r="G53" s="23">
        <v>194.03100000000001</v>
      </c>
      <c r="H53" s="24">
        <v>0.33200000000000002</v>
      </c>
      <c r="I53" s="24">
        <v>1833.354</v>
      </c>
      <c r="J53" s="24">
        <v>265.60700000000003</v>
      </c>
      <c r="K53" s="24">
        <v>34.49</v>
      </c>
      <c r="L53" s="24">
        <v>49.652000000000001</v>
      </c>
      <c r="M53" s="24">
        <v>1925.5139999999999</v>
      </c>
      <c r="N53" s="25">
        <v>3196.7190000000001</v>
      </c>
      <c r="O53" s="23">
        <v>304.69200000000001</v>
      </c>
      <c r="P53" s="24">
        <v>0.40100000000000002</v>
      </c>
      <c r="Q53" s="24">
        <v>1188.8579999999999</v>
      </c>
      <c r="R53" s="24">
        <v>311.596</v>
      </c>
      <c r="S53" s="24">
        <v>18.48</v>
      </c>
      <c r="T53" s="24">
        <v>46.317</v>
      </c>
      <c r="U53" s="24">
        <v>1793.9570000000001</v>
      </c>
      <c r="V53" s="25">
        <v>2031.271</v>
      </c>
      <c r="W53" s="228">
        <f t="shared" si="29"/>
        <v>1.5795054292463042E-3</v>
      </c>
      <c r="X53" s="9">
        <f t="shared" si="30"/>
        <v>7.087942016141463E-2</v>
      </c>
      <c r="Y53" s="9">
        <f t="shared" si="31"/>
        <v>1.3312773098884156E-3</v>
      </c>
      <c r="Z53" s="9">
        <f t="shared" si="32"/>
        <v>3.2194479313720859E-5</v>
      </c>
      <c r="AA53" s="9">
        <f t="shared" si="33"/>
        <v>7.087942016141463E-2</v>
      </c>
      <c r="AB53" s="9">
        <f t="shared" si="34"/>
        <v>7.4531585247378407E-2</v>
      </c>
      <c r="AC53" s="9">
        <f t="shared" si="35"/>
        <v>7.4531585247378407E-2</v>
      </c>
      <c r="AD53" s="9">
        <f t="shared" si="36"/>
        <v>8.2080097187093304E-3</v>
      </c>
      <c r="AE53" s="9">
        <f t="shared" si="37"/>
        <v>1.5767910983772358E-2</v>
      </c>
      <c r="AF53" s="44">
        <f t="shared" si="38"/>
        <v>1.5767910983772358E-2</v>
      </c>
      <c r="AG53" s="43">
        <f t="shared" si="39"/>
        <v>9.5912113998648171E-3</v>
      </c>
      <c r="AH53" s="9">
        <f t="shared" si="40"/>
        <v>8.0364031399719496E-2</v>
      </c>
      <c r="AI53" s="9">
        <f t="shared" si="41"/>
        <v>1.5375821858844038E-3</v>
      </c>
      <c r="AJ53" s="9">
        <f t="shared" si="42"/>
        <v>5.6383191621020164E-5</v>
      </c>
      <c r="AK53" s="9">
        <f t="shared" si="43"/>
        <v>8.0364031399719496E-2</v>
      </c>
      <c r="AL53" s="9">
        <f t="shared" si="44"/>
        <v>1.9110427683468278E-2</v>
      </c>
      <c r="AM53" s="229">
        <f t="shared" si="45"/>
        <v>1.9110427683468278E-2</v>
      </c>
      <c r="AN53" s="9">
        <f t="shared" si="46"/>
        <v>1.1796518758939386E-2</v>
      </c>
      <c r="AO53" s="9">
        <f t="shared" si="47"/>
        <v>1.4101466749392843E-2</v>
      </c>
      <c r="AP53" s="44">
        <f t="shared" si="48"/>
        <v>1.4101466749392843E-2</v>
      </c>
      <c r="AQ53" s="43">
        <f t="shared" si="49"/>
        <v>0.155</v>
      </c>
      <c r="AR53" s="9">
        <f t="shared" si="50"/>
        <v>0.11899999999999999</v>
      </c>
      <c r="AS53" s="44">
        <f t="shared" si="51"/>
        <v>0.13700000000000001</v>
      </c>
      <c r="AT53" s="235">
        <f t="shared" si="52"/>
        <v>1.03</v>
      </c>
      <c r="AU53" s="236">
        <f t="shared" si="53"/>
        <v>0.79</v>
      </c>
      <c r="AV53" s="237">
        <f t="shared" si="54"/>
        <v>0.91</v>
      </c>
      <c r="AW53" s="233">
        <f t="shared" si="55"/>
        <v>3</v>
      </c>
      <c r="AX53" s="132">
        <f t="shared" si="56"/>
        <v>4</v>
      </c>
      <c r="AY53" s="234">
        <f t="shared" si="57"/>
        <v>4</v>
      </c>
    </row>
    <row r="54" spans="1:51" ht="13.35" customHeight="1">
      <c r="A54" s="30">
        <v>11299</v>
      </c>
      <c r="B54" s="68" t="s">
        <v>236</v>
      </c>
      <c r="C54" s="241" t="str">
        <f>Rollover!A54</f>
        <v>Lexus</v>
      </c>
      <c r="D54" s="242" t="str">
        <f>Rollover!B54</f>
        <v>RX 350L SUV AWD</v>
      </c>
      <c r="E54" s="63" t="s">
        <v>190</v>
      </c>
      <c r="F54" s="227">
        <f>Rollover!C54</f>
        <v>2021</v>
      </c>
      <c r="G54" s="23">
        <v>194.03100000000001</v>
      </c>
      <c r="H54" s="24">
        <v>0.33200000000000002</v>
      </c>
      <c r="I54" s="24">
        <v>1833.354</v>
      </c>
      <c r="J54" s="24">
        <v>265.60700000000003</v>
      </c>
      <c r="K54" s="24">
        <v>34.49</v>
      </c>
      <c r="L54" s="24">
        <v>49.652000000000001</v>
      </c>
      <c r="M54" s="24">
        <v>1925.5139999999999</v>
      </c>
      <c r="N54" s="25">
        <v>3196.7190000000001</v>
      </c>
      <c r="O54" s="23">
        <v>304.69200000000001</v>
      </c>
      <c r="P54" s="24">
        <v>0.40100000000000002</v>
      </c>
      <c r="Q54" s="24">
        <v>1188.8579999999999</v>
      </c>
      <c r="R54" s="24">
        <v>311.596</v>
      </c>
      <c r="S54" s="24">
        <v>18.48</v>
      </c>
      <c r="T54" s="24">
        <v>46.317</v>
      </c>
      <c r="U54" s="24">
        <v>1793.9570000000001</v>
      </c>
      <c r="V54" s="25">
        <v>2031.271</v>
      </c>
      <c r="W54" s="228">
        <f t="shared" si="29"/>
        <v>1.5795054292463042E-3</v>
      </c>
      <c r="X54" s="9">
        <f t="shared" si="30"/>
        <v>7.087942016141463E-2</v>
      </c>
      <c r="Y54" s="9">
        <f t="shared" si="31"/>
        <v>1.3312773098884156E-3</v>
      </c>
      <c r="Z54" s="9">
        <f t="shared" si="32"/>
        <v>3.2194479313720859E-5</v>
      </c>
      <c r="AA54" s="9">
        <f t="shared" si="33"/>
        <v>7.087942016141463E-2</v>
      </c>
      <c r="AB54" s="9">
        <f t="shared" si="34"/>
        <v>7.4531585247378407E-2</v>
      </c>
      <c r="AC54" s="9">
        <f t="shared" si="35"/>
        <v>7.4531585247378407E-2</v>
      </c>
      <c r="AD54" s="9">
        <f t="shared" si="36"/>
        <v>8.2080097187093304E-3</v>
      </c>
      <c r="AE54" s="9">
        <f t="shared" si="37"/>
        <v>1.5767910983772358E-2</v>
      </c>
      <c r="AF54" s="44">
        <f t="shared" si="38"/>
        <v>1.5767910983772358E-2</v>
      </c>
      <c r="AG54" s="43">
        <f t="shared" si="39"/>
        <v>9.5912113998648171E-3</v>
      </c>
      <c r="AH54" s="9">
        <f t="shared" si="40"/>
        <v>8.0364031399719496E-2</v>
      </c>
      <c r="AI54" s="9">
        <f t="shared" si="41"/>
        <v>1.5375821858844038E-3</v>
      </c>
      <c r="AJ54" s="9">
        <f t="shared" si="42"/>
        <v>5.6383191621020164E-5</v>
      </c>
      <c r="AK54" s="9">
        <f t="shared" si="43"/>
        <v>8.0364031399719496E-2</v>
      </c>
      <c r="AL54" s="9">
        <f t="shared" si="44"/>
        <v>1.9110427683468278E-2</v>
      </c>
      <c r="AM54" s="229">
        <f t="shared" si="45"/>
        <v>1.9110427683468278E-2</v>
      </c>
      <c r="AN54" s="9">
        <f t="shared" si="46"/>
        <v>1.1796518758939386E-2</v>
      </c>
      <c r="AO54" s="9">
        <f t="shared" si="47"/>
        <v>1.4101466749392843E-2</v>
      </c>
      <c r="AP54" s="44">
        <f t="shared" si="48"/>
        <v>1.4101466749392843E-2</v>
      </c>
      <c r="AQ54" s="43">
        <f t="shared" si="49"/>
        <v>0.155</v>
      </c>
      <c r="AR54" s="9">
        <f t="shared" si="50"/>
        <v>0.11899999999999999</v>
      </c>
      <c r="AS54" s="44">
        <f t="shared" si="51"/>
        <v>0.13700000000000001</v>
      </c>
      <c r="AT54" s="235">
        <f t="shared" si="52"/>
        <v>1.03</v>
      </c>
      <c r="AU54" s="236">
        <f t="shared" si="53"/>
        <v>0.79</v>
      </c>
      <c r="AV54" s="237">
        <f t="shared" si="54"/>
        <v>0.91</v>
      </c>
      <c r="AW54" s="233">
        <f t="shared" si="55"/>
        <v>3</v>
      </c>
      <c r="AX54" s="132">
        <f t="shared" si="56"/>
        <v>4</v>
      </c>
      <c r="AY54" s="234">
        <f t="shared" si="57"/>
        <v>4</v>
      </c>
    </row>
    <row r="55" spans="1:51" ht="13.35" customHeight="1">
      <c r="A55" s="30">
        <v>11299</v>
      </c>
      <c r="B55" s="68" t="s">
        <v>236</v>
      </c>
      <c r="C55" s="241" t="str">
        <f>Rollover!A55</f>
        <v>Lexus</v>
      </c>
      <c r="D55" s="242" t="str">
        <f>Rollover!B55</f>
        <v>RX 450h SUV AWD</v>
      </c>
      <c r="E55" s="63" t="s">
        <v>190</v>
      </c>
      <c r="F55" s="227">
        <f>Rollover!C55</f>
        <v>2021</v>
      </c>
      <c r="G55" s="23">
        <v>194.03100000000001</v>
      </c>
      <c r="H55" s="24">
        <v>0.33200000000000002</v>
      </c>
      <c r="I55" s="24">
        <v>1833.354</v>
      </c>
      <c r="J55" s="24">
        <v>265.60700000000003</v>
      </c>
      <c r="K55" s="24">
        <v>34.49</v>
      </c>
      <c r="L55" s="24">
        <v>49.652000000000001</v>
      </c>
      <c r="M55" s="24">
        <v>1925.5139999999999</v>
      </c>
      <c r="N55" s="25">
        <v>3196.7190000000001</v>
      </c>
      <c r="O55" s="23">
        <v>304.69200000000001</v>
      </c>
      <c r="P55" s="24">
        <v>0.40100000000000002</v>
      </c>
      <c r="Q55" s="24">
        <v>1188.8579999999999</v>
      </c>
      <c r="R55" s="24">
        <v>311.596</v>
      </c>
      <c r="S55" s="24">
        <v>18.48</v>
      </c>
      <c r="T55" s="24">
        <v>46.317</v>
      </c>
      <c r="U55" s="24">
        <v>1793.9570000000001</v>
      </c>
      <c r="V55" s="25">
        <v>2031.271</v>
      </c>
      <c r="W55" s="228">
        <f t="shared" si="29"/>
        <v>1.5795054292463042E-3</v>
      </c>
      <c r="X55" s="9">
        <f t="shared" si="30"/>
        <v>7.087942016141463E-2</v>
      </c>
      <c r="Y55" s="9">
        <f t="shared" si="31"/>
        <v>1.3312773098884156E-3</v>
      </c>
      <c r="Z55" s="9">
        <f t="shared" si="32"/>
        <v>3.2194479313720859E-5</v>
      </c>
      <c r="AA55" s="9">
        <f t="shared" si="33"/>
        <v>7.087942016141463E-2</v>
      </c>
      <c r="AB55" s="9">
        <f t="shared" si="34"/>
        <v>7.4531585247378407E-2</v>
      </c>
      <c r="AC55" s="9">
        <f t="shared" si="35"/>
        <v>7.4531585247378407E-2</v>
      </c>
      <c r="AD55" s="9">
        <f t="shared" si="36"/>
        <v>8.2080097187093304E-3</v>
      </c>
      <c r="AE55" s="9">
        <f t="shared" si="37"/>
        <v>1.5767910983772358E-2</v>
      </c>
      <c r="AF55" s="44">
        <f t="shared" si="38"/>
        <v>1.5767910983772358E-2</v>
      </c>
      <c r="AG55" s="43">
        <f t="shared" si="39"/>
        <v>9.5912113998648171E-3</v>
      </c>
      <c r="AH55" s="9">
        <f t="shared" si="40"/>
        <v>8.0364031399719496E-2</v>
      </c>
      <c r="AI55" s="9">
        <f t="shared" si="41"/>
        <v>1.5375821858844038E-3</v>
      </c>
      <c r="AJ55" s="9">
        <f t="shared" si="42"/>
        <v>5.6383191621020164E-5</v>
      </c>
      <c r="AK55" s="9">
        <f t="shared" si="43"/>
        <v>8.0364031399719496E-2</v>
      </c>
      <c r="AL55" s="9">
        <f t="shared" si="44"/>
        <v>1.9110427683468278E-2</v>
      </c>
      <c r="AM55" s="229">
        <f t="shared" si="45"/>
        <v>1.9110427683468278E-2</v>
      </c>
      <c r="AN55" s="9">
        <f t="shared" si="46"/>
        <v>1.1796518758939386E-2</v>
      </c>
      <c r="AO55" s="9">
        <f t="shared" si="47"/>
        <v>1.4101466749392843E-2</v>
      </c>
      <c r="AP55" s="44">
        <f t="shared" si="48"/>
        <v>1.4101466749392843E-2</v>
      </c>
      <c r="AQ55" s="43">
        <f t="shared" si="49"/>
        <v>0.155</v>
      </c>
      <c r="AR55" s="9">
        <f t="shared" si="50"/>
        <v>0.11899999999999999</v>
      </c>
      <c r="AS55" s="44">
        <f t="shared" si="51"/>
        <v>0.13700000000000001</v>
      </c>
      <c r="AT55" s="235">
        <f t="shared" si="52"/>
        <v>1.03</v>
      </c>
      <c r="AU55" s="236">
        <f t="shared" si="53"/>
        <v>0.79</v>
      </c>
      <c r="AV55" s="237">
        <f t="shared" si="54"/>
        <v>0.91</v>
      </c>
      <c r="AW55" s="233">
        <f t="shared" si="55"/>
        <v>3</v>
      </c>
      <c r="AX55" s="132">
        <f t="shared" si="56"/>
        <v>4</v>
      </c>
      <c r="AY55" s="234">
        <f t="shared" si="57"/>
        <v>4</v>
      </c>
    </row>
    <row r="56" spans="1:51" ht="13.35" customHeight="1">
      <c r="A56" s="30">
        <v>11299</v>
      </c>
      <c r="B56" s="68" t="s">
        <v>236</v>
      </c>
      <c r="C56" s="241" t="str">
        <f>Rollover!A56</f>
        <v>Lexus</v>
      </c>
      <c r="D56" s="242" t="str">
        <f>Rollover!B56</f>
        <v>RX 450hL SUV AWD</v>
      </c>
      <c r="E56" s="63" t="s">
        <v>190</v>
      </c>
      <c r="F56" s="227">
        <f>Rollover!C56</f>
        <v>2021</v>
      </c>
      <c r="G56" s="23">
        <v>194.03100000000001</v>
      </c>
      <c r="H56" s="24">
        <v>0.33200000000000002</v>
      </c>
      <c r="I56" s="24">
        <v>1833.354</v>
      </c>
      <c r="J56" s="24">
        <v>265.60700000000003</v>
      </c>
      <c r="K56" s="24">
        <v>34.49</v>
      </c>
      <c r="L56" s="24">
        <v>49.652000000000001</v>
      </c>
      <c r="M56" s="24">
        <v>1925.5139999999999</v>
      </c>
      <c r="N56" s="25">
        <v>3196.7190000000001</v>
      </c>
      <c r="O56" s="23">
        <v>304.69200000000001</v>
      </c>
      <c r="P56" s="24">
        <v>0.40100000000000002</v>
      </c>
      <c r="Q56" s="24">
        <v>1188.8579999999999</v>
      </c>
      <c r="R56" s="24">
        <v>311.596</v>
      </c>
      <c r="S56" s="24">
        <v>18.48</v>
      </c>
      <c r="T56" s="24">
        <v>46.317</v>
      </c>
      <c r="U56" s="24">
        <v>1793.9570000000001</v>
      </c>
      <c r="V56" s="25">
        <v>2031.271</v>
      </c>
      <c r="W56" s="228">
        <f t="shared" si="29"/>
        <v>1.5795054292463042E-3</v>
      </c>
      <c r="X56" s="9">
        <f t="shared" si="30"/>
        <v>7.087942016141463E-2</v>
      </c>
      <c r="Y56" s="9">
        <f t="shared" si="31"/>
        <v>1.3312773098884156E-3</v>
      </c>
      <c r="Z56" s="9">
        <f t="shared" si="32"/>
        <v>3.2194479313720859E-5</v>
      </c>
      <c r="AA56" s="9">
        <f t="shared" si="33"/>
        <v>7.087942016141463E-2</v>
      </c>
      <c r="AB56" s="9">
        <f t="shared" si="34"/>
        <v>7.4531585247378407E-2</v>
      </c>
      <c r="AC56" s="9">
        <f t="shared" si="35"/>
        <v>7.4531585247378407E-2</v>
      </c>
      <c r="AD56" s="9">
        <f t="shared" si="36"/>
        <v>8.2080097187093304E-3</v>
      </c>
      <c r="AE56" s="9">
        <f t="shared" si="37"/>
        <v>1.5767910983772358E-2</v>
      </c>
      <c r="AF56" s="44">
        <f t="shared" si="38"/>
        <v>1.5767910983772358E-2</v>
      </c>
      <c r="AG56" s="43">
        <f t="shared" si="39"/>
        <v>9.5912113998648171E-3</v>
      </c>
      <c r="AH56" s="9">
        <f t="shared" si="40"/>
        <v>8.0364031399719496E-2</v>
      </c>
      <c r="AI56" s="9">
        <f t="shared" si="41"/>
        <v>1.5375821858844038E-3</v>
      </c>
      <c r="AJ56" s="9">
        <f t="shared" si="42"/>
        <v>5.6383191621020164E-5</v>
      </c>
      <c r="AK56" s="9">
        <f t="shared" si="43"/>
        <v>8.0364031399719496E-2</v>
      </c>
      <c r="AL56" s="9">
        <f t="shared" si="44"/>
        <v>1.9110427683468278E-2</v>
      </c>
      <c r="AM56" s="229">
        <f t="shared" si="45"/>
        <v>1.9110427683468278E-2</v>
      </c>
      <c r="AN56" s="9">
        <f t="shared" si="46"/>
        <v>1.1796518758939386E-2</v>
      </c>
      <c r="AO56" s="9">
        <f t="shared" si="47"/>
        <v>1.4101466749392843E-2</v>
      </c>
      <c r="AP56" s="44">
        <f t="shared" si="48"/>
        <v>1.4101466749392843E-2</v>
      </c>
      <c r="AQ56" s="43">
        <f t="shared" si="49"/>
        <v>0.155</v>
      </c>
      <c r="AR56" s="9">
        <f t="shared" si="50"/>
        <v>0.11899999999999999</v>
      </c>
      <c r="AS56" s="44">
        <f t="shared" si="51"/>
        <v>0.13700000000000001</v>
      </c>
      <c r="AT56" s="235">
        <f t="shared" si="52"/>
        <v>1.03</v>
      </c>
      <c r="AU56" s="236">
        <f t="shared" si="53"/>
        <v>0.79</v>
      </c>
      <c r="AV56" s="237">
        <f t="shared" si="54"/>
        <v>0.91</v>
      </c>
      <c r="AW56" s="233">
        <f t="shared" si="55"/>
        <v>3</v>
      </c>
      <c r="AX56" s="132">
        <f t="shared" si="56"/>
        <v>4</v>
      </c>
      <c r="AY56" s="234">
        <f t="shared" si="57"/>
        <v>4</v>
      </c>
    </row>
    <row r="57" spans="1:51" ht="13.35" customHeight="1">
      <c r="A57" s="30">
        <v>9248</v>
      </c>
      <c r="B57" s="30" t="s">
        <v>201</v>
      </c>
      <c r="C57" s="225" t="str">
        <f>Rollover!A57</f>
        <v>Mercedes-Benz</v>
      </c>
      <c r="D57" s="226" t="str">
        <f>Rollover!B57</f>
        <v>C-Class 4DR RWD</v>
      </c>
      <c r="E57" s="63"/>
      <c r="F57" s="227">
        <f>Rollover!C57</f>
        <v>2021</v>
      </c>
      <c r="G57" s="246">
        <v>138.18</v>
      </c>
      <c r="H57" s="247">
        <v>0.24299999999999999</v>
      </c>
      <c r="I57" s="247">
        <v>902.26499999999999</v>
      </c>
      <c r="J57" s="247">
        <v>274.452</v>
      </c>
      <c r="K57" s="247">
        <v>18.347999999999999</v>
      </c>
      <c r="L57" s="247">
        <v>43.555999999999997</v>
      </c>
      <c r="M57" s="247">
        <v>1874.23</v>
      </c>
      <c r="N57" s="248">
        <v>1998.751</v>
      </c>
      <c r="O57" s="246">
        <v>246.18600000000001</v>
      </c>
      <c r="P57" s="247">
        <v>0.59699999999999998</v>
      </c>
      <c r="Q57" s="247">
        <v>652.11199999999997</v>
      </c>
      <c r="R57" s="247">
        <v>973.48</v>
      </c>
      <c r="S57" s="247">
        <v>15.746</v>
      </c>
      <c r="T57" s="247">
        <v>49.423999999999999</v>
      </c>
      <c r="U57" s="247">
        <v>1384.414</v>
      </c>
      <c r="V57" s="248">
        <v>715.57299999999998</v>
      </c>
      <c r="W57" s="228">
        <f t="shared" si="29"/>
        <v>3.2413744433821765E-4</v>
      </c>
      <c r="X57" s="9">
        <f t="shared" si="30"/>
        <v>6.0172461005973218E-2</v>
      </c>
      <c r="Y57" s="9">
        <f t="shared" si="31"/>
        <v>1.460200443360641E-4</v>
      </c>
      <c r="Z57" s="9">
        <f t="shared" si="32"/>
        <v>3.2877915780503131E-5</v>
      </c>
      <c r="AA57" s="9">
        <f t="shared" si="33"/>
        <v>6.0172461005973218E-2</v>
      </c>
      <c r="AB57" s="9">
        <f t="shared" si="34"/>
        <v>1.0496349535506726E-2</v>
      </c>
      <c r="AC57" s="9">
        <f t="shared" si="35"/>
        <v>1.0496349535506726E-2</v>
      </c>
      <c r="AD57" s="9">
        <f t="shared" si="36"/>
        <v>7.9939032800908135E-3</v>
      </c>
      <c r="AE57" s="9">
        <f t="shared" si="37"/>
        <v>8.5236623525664339E-3</v>
      </c>
      <c r="AF57" s="44">
        <f t="shared" si="38"/>
        <v>8.5236623525664339E-3</v>
      </c>
      <c r="AG57" s="43">
        <f t="shared" si="39"/>
        <v>4.2679664838169585E-3</v>
      </c>
      <c r="AH57" s="9">
        <f t="shared" si="40"/>
        <v>0.11389823789069334</v>
      </c>
      <c r="AI57" s="9">
        <f t="shared" si="41"/>
        <v>2.0352101273565817E-4</v>
      </c>
      <c r="AJ57" s="9">
        <f t="shared" si="42"/>
        <v>6.8324033843681828E-4</v>
      </c>
      <c r="AK57" s="9">
        <f t="shared" si="43"/>
        <v>0.11389823789069334</v>
      </c>
      <c r="AL57" s="9">
        <f t="shared" si="44"/>
        <v>1.2026582568156774E-2</v>
      </c>
      <c r="AM57" s="229">
        <f t="shared" si="45"/>
        <v>1.2026582568156774E-2</v>
      </c>
      <c r="AN57" s="9">
        <f t="shared" si="46"/>
        <v>8.6619564608501048E-3</v>
      </c>
      <c r="AO57" s="9">
        <f t="shared" si="47"/>
        <v>5.2216581724451473E-3</v>
      </c>
      <c r="AP57" s="44">
        <f t="shared" si="48"/>
        <v>8.6619564608501048E-3</v>
      </c>
      <c r="AQ57" s="43">
        <f t="shared" si="49"/>
        <v>7.8E-2</v>
      </c>
      <c r="AR57" s="9">
        <f t="shared" si="50"/>
        <v>0.13600000000000001</v>
      </c>
      <c r="AS57" s="44">
        <f t="shared" si="51"/>
        <v>0.107</v>
      </c>
      <c r="AT57" s="235">
        <f t="shared" si="52"/>
        <v>0.52</v>
      </c>
      <c r="AU57" s="236">
        <f t="shared" si="53"/>
        <v>0.91</v>
      </c>
      <c r="AV57" s="237">
        <f t="shared" si="54"/>
        <v>0.71</v>
      </c>
      <c r="AW57" s="233">
        <f t="shared" si="55"/>
        <v>5</v>
      </c>
      <c r="AX57" s="132">
        <f t="shared" si="56"/>
        <v>4</v>
      </c>
      <c r="AY57" s="234">
        <f t="shared" si="57"/>
        <v>4</v>
      </c>
    </row>
    <row r="58" spans="1:51" ht="13.35" customHeight="1">
      <c r="A58" s="30">
        <v>9248</v>
      </c>
      <c r="B58" s="30" t="s">
        <v>201</v>
      </c>
      <c r="C58" s="225" t="str">
        <f>Rollover!A58</f>
        <v>Mercedes-Benz</v>
      </c>
      <c r="D58" s="226" t="str">
        <f>Rollover!B58</f>
        <v>C-Class 4DR 4WD</v>
      </c>
      <c r="E58" s="63"/>
      <c r="F58" s="227">
        <f>Rollover!C58</f>
        <v>2021</v>
      </c>
      <c r="G58" s="246">
        <v>138.18</v>
      </c>
      <c r="H58" s="247">
        <v>0.24299999999999999</v>
      </c>
      <c r="I58" s="247">
        <v>902.26499999999999</v>
      </c>
      <c r="J58" s="247">
        <v>274.452</v>
      </c>
      <c r="K58" s="247">
        <v>18.347999999999999</v>
      </c>
      <c r="L58" s="247">
        <v>43.555999999999997</v>
      </c>
      <c r="M58" s="247">
        <v>1874.23</v>
      </c>
      <c r="N58" s="248">
        <v>1998.751</v>
      </c>
      <c r="O58" s="246">
        <v>246.18600000000001</v>
      </c>
      <c r="P58" s="247">
        <v>0.59699999999999998</v>
      </c>
      <c r="Q58" s="247">
        <v>652.11199999999997</v>
      </c>
      <c r="R58" s="247">
        <v>973.48</v>
      </c>
      <c r="S58" s="247">
        <v>15.746</v>
      </c>
      <c r="T58" s="247">
        <v>49.423999999999999</v>
      </c>
      <c r="U58" s="247">
        <v>1384.414</v>
      </c>
      <c r="V58" s="248">
        <v>715.57299999999998</v>
      </c>
      <c r="W58" s="228">
        <f t="shared" si="29"/>
        <v>3.2413744433821765E-4</v>
      </c>
      <c r="X58" s="9">
        <f t="shared" si="30"/>
        <v>6.0172461005973218E-2</v>
      </c>
      <c r="Y58" s="9">
        <f t="shared" si="31"/>
        <v>1.460200443360641E-4</v>
      </c>
      <c r="Z58" s="9">
        <f t="shared" si="32"/>
        <v>3.2877915780503131E-5</v>
      </c>
      <c r="AA58" s="9">
        <f t="shared" si="33"/>
        <v>6.0172461005973218E-2</v>
      </c>
      <c r="AB58" s="9">
        <f t="shared" si="34"/>
        <v>1.0496349535506726E-2</v>
      </c>
      <c r="AC58" s="9">
        <f t="shared" si="35"/>
        <v>1.0496349535506726E-2</v>
      </c>
      <c r="AD58" s="9">
        <f t="shared" si="36"/>
        <v>7.9939032800908135E-3</v>
      </c>
      <c r="AE58" s="9">
        <f t="shared" si="37"/>
        <v>8.5236623525664339E-3</v>
      </c>
      <c r="AF58" s="44">
        <f t="shared" si="38"/>
        <v>8.5236623525664339E-3</v>
      </c>
      <c r="AG58" s="43">
        <f t="shared" si="39"/>
        <v>4.2679664838169585E-3</v>
      </c>
      <c r="AH58" s="9">
        <f t="shared" si="40"/>
        <v>0.11389823789069334</v>
      </c>
      <c r="AI58" s="9">
        <f t="shared" si="41"/>
        <v>2.0352101273565817E-4</v>
      </c>
      <c r="AJ58" s="9">
        <f t="shared" si="42"/>
        <v>6.8324033843681828E-4</v>
      </c>
      <c r="AK58" s="9">
        <f t="shared" si="43"/>
        <v>0.11389823789069334</v>
      </c>
      <c r="AL58" s="9">
        <f t="shared" si="44"/>
        <v>1.2026582568156774E-2</v>
      </c>
      <c r="AM58" s="229">
        <f t="shared" si="45"/>
        <v>1.2026582568156774E-2</v>
      </c>
      <c r="AN58" s="9">
        <f t="shared" si="46"/>
        <v>8.6619564608501048E-3</v>
      </c>
      <c r="AO58" s="9">
        <f t="shared" si="47"/>
        <v>5.2216581724451473E-3</v>
      </c>
      <c r="AP58" s="44">
        <f t="shared" si="48"/>
        <v>8.6619564608501048E-3</v>
      </c>
      <c r="AQ58" s="43">
        <f t="shared" si="49"/>
        <v>7.8E-2</v>
      </c>
      <c r="AR58" s="9">
        <f t="shared" si="50"/>
        <v>0.13600000000000001</v>
      </c>
      <c r="AS58" s="44">
        <f t="shared" si="51"/>
        <v>0.107</v>
      </c>
      <c r="AT58" s="235">
        <f t="shared" si="52"/>
        <v>0.52</v>
      </c>
      <c r="AU58" s="236">
        <f t="shared" si="53"/>
        <v>0.91</v>
      </c>
      <c r="AV58" s="237">
        <f t="shared" si="54"/>
        <v>0.71</v>
      </c>
      <c r="AW58" s="233">
        <f t="shared" si="55"/>
        <v>5</v>
      </c>
      <c r="AX58" s="132">
        <f t="shared" si="56"/>
        <v>4</v>
      </c>
      <c r="AY58" s="234">
        <f t="shared" si="57"/>
        <v>4</v>
      </c>
    </row>
    <row r="59" spans="1:51" ht="13.35" customHeight="1">
      <c r="A59" s="69">
        <v>11296</v>
      </c>
      <c r="B59" s="68" t="s">
        <v>235</v>
      </c>
      <c r="C59" s="225" t="str">
        <f>Rollover!A59</f>
        <v>Mercedes-Benz</v>
      </c>
      <c r="D59" s="226" t="str">
        <f>Rollover!B59</f>
        <v>E-Class 4DR RWD</v>
      </c>
      <c r="E59" s="64" t="s">
        <v>96</v>
      </c>
      <c r="F59" s="227">
        <f>Rollover!C59</f>
        <v>2021</v>
      </c>
      <c r="G59" s="35">
        <v>190.43100000000001</v>
      </c>
      <c r="H59" s="36">
        <v>0.30199999999999999</v>
      </c>
      <c r="I59" s="36">
        <v>827.81100000000004</v>
      </c>
      <c r="J59" s="36">
        <v>91.884</v>
      </c>
      <c r="K59" s="36">
        <v>25.927</v>
      </c>
      <c r="L59" s="36">
        <v>42.018000000000001</v>
      </c>
      <c r="M59" s="36">
        <v>1721.633</v>
      </c>
      <c r="N59" s="37">
        <v>2139.0430000000001</v>
      </c>
      <c r="O59" s="35">
        <v>204.39099999999999</v>
      </c>
      <c r="P59" s="36">
        <v>0.29399999999999998</v>
      </c>
      <c r="Q59" s="36">
        <v>535.05899999999997</v>
      </c>
      <c r="R59" s="36">
        <v>503.57799999999997</v>
      </c>
      <c r="S59" s="36">
        <v>10.904</v>
      </c>
      <c r="T59" s="36">
        <v>44.42</v>
      </c>
      <c r="U59" s="36">
        <v>1145.0509999999999</v>
      </c>
      <c r="V59" s="37">
        <v>1369.5840000000001</v>
      </c>
      <c r="W59" s="228">
        <f t="shared" si="29"/>
        <v>1.4547811144128102E-3</v>
      </c>
      <c r="X59" s="9">
        <f t="shared" si="30"/>
        <v>6.7086953960828088E-2</v>
      </c>
      <c r="Y59" s="9">
        <f t="shared" si="31"/>
        <v>1.2235654945333125E-4</v>
      </c>
      <c r="Z59" s="9">
        <f t="shared" si="32"/>
        <v>2.1310794895550137E-5</v>
      </c>
      <c r="AA59" s="9">
        <f t="shared" si="33"/>
        <v>6.7086953960828088E-2</v>
      </c>
      <c r="AB59" s="9">
        <f t="shared" si="34"/>
        <v>2.9058448809324393E-2</v>
      </c>
      <c r="AC59" s="9">
        <f t="shared" si="35"/>
        <v>2.9058448809324393E-2</v>
      </c>
      <c r="AD59" s="9">
        <f t="shared" si="36"/>
        <v>7.3890509309432065E-3</v>
      </c>
      <c r="AE59" s="9">
        <f t="shared" si="37"/>
        <v>9.1623022775866141E-3</v>
      </c>
      <c r="AF59" s="44">
        <f t="shared" si="38"/>
        <v>9.1623022775866141E-3</v>
      </c>
      <c r="AG59" s="43">
        <f t="shared" si="39"/>
        <v>1.9787426655660987E-3</v>
      </c>
      <c r="AH59" s="9">
        <f t="shared" si="40"/>
        <v>6.6107890821395843E-2</v>
      </c>
      <c r="AI59" s="9">
        <f t="shared" si="41"/>
        <v>1.3091549829668552E-4</v>
      </c>
      <c r="AJ59" s="9">
        <f t="shared" si="42"/>
        <v>1.1626631106875408E-4</v>
      </c>
      <c r="AK59" s="9">
        <f t="shared" si="43"/>
        <v>6.6107890821395843E-2</v>
      </c>
      <c r="AL59" s="9">
        <f t="shared" si="44"/>
        <v>4.6545550534722764E-3</v>
      </c>
      <c r="AM59" s="229">
        <f t="shared" si="45"/>
        <v>4.6545550534722764E-3</v>
      </c>
      <c r="AN59" s="9">
        <f t="shared" si="46"/>
        <v>7.2283804297778864E-3</v>
      </c>
      <c r="AO59" s="9">
        <f t="shared" si="47"/>
        <v>8.5654696548316811E-3</v>
      </c>
      <c r="AP59" s="44">
        <f t="shared" si="48"/>
        <v>8.5654696548316811E-3</v>
      </c>
      <c r="AQ59" s="43">
        <f t="shared" si="49"/>
        <v>0.104</v>
      </c>
      <c r="AR59" s="9">
        <f t="shared" si="50"/>
        <v>0.08</v>
      </c>
      <c r="AS59" s="44">
        <f t="shared" si="51"/>
        <v>9.1999999999999998E-2</v>
      </c>
      <c r="AT59" s="235">
        <f t="shared" si="52"/>
        <v>0.69</v>
      </c>
      <c r="AU59" s="236">
        <f t="shared" si="53"/>
        <v>0.53</v>
      </c>
      <c r="AV59" s="237">
        <f t="shared" si="54"/>
        <v>0.61</v>
      </c>
      <c r="AW59" s="233">
        <f t="shared" si="55"/>
        <v>4</v>
      </c>
      <c r="AX59" s="132">
        <f t="shared" si="56"/>
        <v>5</v>
      </c>
      <c r="AY59" s="234">
        <f t="shared" si="57"/>
        <v>5</v>
      </c>
    </row>
    <row r="60" spans="1:51" ht="13.35" customHeight="1">
      <c r="A60" s="70">
        <v>11296</v>
      </c>
      <c r="B60" s="67" t="s">
        <v>235</v>
      </c>
      <c r="C60" s="225" t="str">
        <f>Rollover!A60</f>
        <v>Mercedes-Benz</v>
      </c>
      <c r="D60" s="226" t="str">
        <f>Rollover!B60</f>
        <v>E-Class 4DR 4WD</v>
      </c>
      <c r="E60" s="63" t="s">
        <v>96</v>
      </c>
      <c r="F60" s="227">
        <f>Rollover!C60</f>
        <v>2021</v>
      </c>
      <c r="G60" s="35">
        <v>190.43100000000001</v>
      </c>
      <c r="H60" s="36">
        <v>0.30199999999999999</v>
      </c>
      <c r="I60" s="36">
        <v>827.81100000000004</v>
      </c>
      <c r="J60" s="36">
        <v>91.884</v>
      </c>
      <c r="K60" s="36">
        <v>25.927</v>
      </c>
      <c r="L60" s="36">
        <v>42.018000000000001</v>
      </c>
      <c r="M60" s="36">
        <v>1721.633</v>
      </c>
      <c r="N60" s="37">
        <v>2139.0430000000001</v>
      </c>
      <c r="O60" s="35">
        <v>204.39099999999999</v>
      </c>
      <c r="P60" s="36">
        <v>0.29399999999999998</v>
      </c>
      <c r="Q60" s="36">
        <v>535.05899999999997</v>
      </c>
      <c r="R60" s="36">
        <v>503.57799999999997</v>
      </c>
      <c r="S60" s="36">
        <v>10.904</v>
      </c>
      <c r="T60" s="36">
        <v>44.42</v>
      </c>
      <c r="U60" s="36">
        <v>1145.0509999999999</v>
      </c>
      <c r="V60" s="37">
        <v>1369.5840000000001</v>
      </c>
      <c r="W60" s="228">
        <f t="shared" si="29"/>
        <v>1.4547811144128102E-3</v>
      </c>
      <c r="X60" s="9">
        <f t="shared" si="30"/>
        <v>6.7086953960828088E-2</v>
      </c>
      <c r="Y60" s="9">
        <f t="shared" si="31"/>
        <v>1.2235654945333125E-4</v>
      </c>
      <c r="Z60" s="9">
        <f t="shared" si="32"/>
        <v>2.1310794895550137E-5</v>
      </c>
      <c r="AA60" s="9">
        <f t="shared" si="33"/>
        <v>6.7086953960828088E-2</v>
      </c>
      <c r="AB60" s="9">
        <f t="shared" si="34"/>
        <v>2.9058448809324393E-2</v>
      </c>
      <c r="AC60" s="9">
        <f t="shared" si="35"/>
        <v>2.9058448809324393E-2</v>
      </c>
      <c r="AD60" s="9">
        <f t="shared" si="36"/>
        <v>7.3890509309432065E-3</v>
      </c>
      <c r="AE60" s="9">
        <f t="shared" si="37"/>
        <v>9.1623022775866141E-3</v>
      </c>
      <c r="AF60" s="44">
        <f t="shared" si="38"/>
        <v>9.1623022775866141E-3</v>
      </c>
      <c r="AG60" s="43">
        <f t="shared" si="39"/>
        <v>1.9787426655660987E-3</v>
      </c>
      <c r="AH60" s="9">
        <f t="shared" si="40"/>
        <v>6.6107890821395843E-2</v>
      </c>
      <c r="AI60" s="9">
        <f t="shared" si="41"/>
        <v>1.3091549829668552E-4</v>
      </c>
      <c r="AJ60" s="9">
        <f t="shared" si="42"/>
        <v>1.1626631106875408E-4</v>
      </c>
      <c r="AK60" s="9">
        <f t="shared" si="43"/>
        <v>6.6107890821395843E-2</v>
      </c>
      <c r="AL60" s="9">
        <f t="shared" si="44"/>
        <v>4.6545550534722764E-3</v>
      </c>
      <c r="AM60" s="229">
        <f t="shared" si="45"/>
        <v>4.6545550534722764E-3</v>
      </c>
      <c r="AN60" s="9">
        <f t="shared" si="46"/>
        <v>7.2283804297778864E-3</v>
      </c>
      <c r="AO60" s="9">
        <f t="shared" si="47"/>
        <v>8.5654696548316811E-3</v>
      </c>
      <c r="AP60" s="44">
        <f t="shared" si="48"/>
        <v>8.5654696548316811E-3</v>
      </c>
      <c r="AQ60" s="43">
        <f t="shared" si="49"/>
        <v>0.104</v>
      </c>
      <c r="AR60" s="9">
        <f t="shared" si="50"/>
        <v>0.08</v>
      </c>
      <c r="AS60" s="44">
        <f t="shared" si="51"/>
        <v>9.1999999999999998E-2</v>
      </c>
      <c r="AT60" s="235">
        <f t="shared" si="52"/>
        <v>0.69</v>
      </c>
      <c r="AU60" s="236">
        <f t="shared" si="53"/>
        <v>0.53</v>
      </c>
      <c r="AV60" s="237">
        <f t="shared" si="54"/>
        <v>0.61</v>
      </c>
      <c r="AW60" s="233">
        <f t="shared" si="55"/>
        <v>4</v>
      </c>
      <c r="AX60" s="132">
        <f t="shared" si="56"/>
        <v>5</v>
      </c>
      <c r="AY60" s="234">
        <f t="shared" si="57"/>
        <v>5</v>
      </c>
    </row>
    <row r="61" spans="1:51" ht="13.35" customHeight="1">
      <c r="A61" s="69">
        <v>11296</v>
      </c>
      <c r="B61" s="68" t="s">
        <v>235</v>
      </c>
      <c r="C61" s="241" t="str">
        <f>Rollover!A61</f>
        <v>Mercedes-Benz</v>
      </c>
      <c r="D61" s="242" t="str">
        <f>Rollover!B61</f>
        <v>E-Class SW RWD</v>
      </c>
      <c r="E61" s="63" t="s">
        <v>96</v>
      </c>
      <c r="F61" s="227">
        <f>Rollover!C61</f>
        <v>2021</v>
      </c>
      <c r="G61" s="35">
        <v>190.43100000000001</v>
      </c>
      <c r="H61" s="36">
        <v>0.30199999999999999</v>
      </c>
      <c r="I61" s="36">
        <v>827.81100000000004</v>
      </c>
      <c r="J61" s="36">
        <v>91.884</v>
      </c>
      <c r="K61" s="36">
        <v>25.927</v>
      </c>
      <c r="L61" s="36">
        <v>42.018000000000001</v>
      </c>
      <c r="M61" s="36">
        <v>1721.633</v>
      </c>
      <c r="N61" s="37">
        <v>2139.0430000000001</v>
      </c>
      <c r="O61" s="35">
        <v>204.39099999999999</v>
      </c>
      <c r="P61" s="36">
        <v>0.29399999999999998</v>
      </c>
      <c r="Q61" s="36">
        <v>535.05899999999997</v>
      </c>
      <c r="R61" s="36">
        <v>503.57799999999997</v>
      </c>
      <c r="S61" s="36">
        <v>10.904</v>
      </c>
      <c r="T61" s="36">
        <v>44.42</v>
      </c>
      <c r="U61" s="36">
        <v>1145.0509999999999</v>
      </c>
      <c r="V61" s="37">
        <v>1369.5840000000001</v>
      </c>
      <c r="W61" s="228">
        <f t="shared" si="29"/>
        <v>1.4547811144128102E-3</v>
      </c>
      <c r="X61" s="9">
        <f t="shared" si="30"/>
        <v>6.7086953960828088E-2</v>
      </c>
      <c r="Y61" s="9">
        <f t="shared" si="31"/>
        <v>1.2235654945333125E-4</v>
      </c>
      <c r="Z61" s="9">
        <f t="shared" si="32"/>
        <v>2.1310794895550137E-5</v>
      </c>
      <c r="AA61" s="9">
        <f t="shared" si="33"/>
        <v>6.7086953960828088E-2</v>
      </c>
      <c r="AB61" s="9">
        <f t="shared" si="34"/>
        <v>2.9058448809324393E-2</v>
      </c>
      <c r="AC61" s="9">
        <f t="shared" si="35"/>
        <v>2.9058448809324393E-2</v>
      </c>
      <c r="AD61" s="9">
        <f t="shared" si="36"/>
        <v>7.3890509309432065E-3</v>
      </c>
      <c r="AE61" s="9">
        <f t="shared" si="37"/>
        <v>9.1623022775866141E-3</v>
      </c>
      <c r="AF61" s="44">
        <f t="shared" si="38"/>
        <v>9.1623022775866141E-3</v>
      </c>
      <c r="AG61" s="43">
        <f t="shared" si="39"/>
        <v>1.9787426655660987E-3</v>
      </c>
      <c r="AH61" s="9">
        <f t="shared" si="40"/>
        <v>6.6107890821395843E-2</v>
      </c>
      <c r="AI61" s="9">
        <f t="shared" si="41"/>
        <v>1.3091549829668552E-4</v>
      </c>
      <c r="AJ61" s="9">
        <f t="shared" si="42"/>
        <v>1.1626631106875408E-4</v>
      </c>
      <c r="AK61" s="9">
        <f t="shared" si="43"/>
        <v>6.6107890821395843E-2</v>
      </c>
      <c r="AL61" s="9">
        <f t="shared" si="44"/>
        <v>4.6545550534722764E-3</v>
      </c>
      <c r="AM61" s="229">
        <f t="shared" si="45"/>
        <v>4.6545550534722764E-3</v>
      </c>
      <c r="AN61" s="9">
        <f t="shared" si="46"/>
        <v>7.2283804297778864E-3</v>
      </c>
      <c r="AO61" s="9">
        <f t="shared" si="47"/>
        <v>8.5654696548316811E-3</v>
      </c>
      <c r="AP61" s="44">
        <f t="shared" si="48"/>
        <v>8.5654696548316811E-3</v>
      </c>
      <c r="AQ61" s="43">
        <f t="shared" si="49"/>
        <v>0.104</v>
      </c>
      <c r="AR61" s="9">
        <f t="shared" si="50"/>
        <v>0.08</v>
      </c>
      <c r="AS61" s="44">
        <f t="shared" si="51"/>
        <v>9.1999999999999998E-2</v>
      </c>
      <c r="AT61" s="235">
        <f t="shared" si="52"/>
        <v>0.69</v>
      </c>
      <c r="AU61" s="236">
        <f t="shared" si="53"/>
        <v>0.53</v>
      </c>
      <c r="AV61" s="237">
        <f t="shared" si="54"/>
        <v>0.61</v>
      </c>
      <c r="AW61" s="233">
        <f t="shared" si="55"/>
        <v>4</v>
      </c>
      <c r="AX61" s="132">
        <f t="shared" si="56"/>
        <v>5</v>
      </c>
      <c r="AY61" s="234">
        <f t="shared" si="57"/>
        <v>5</v>
      </c>
    </row>
    <row r="62" spans="1:51" ht="13.35" customHeight="1">
      <c r="A62" s="70">
        <v>11296</v>
      </c>
      <c r="B62" s="67" t="s">
        <v>235</v>
      </c>
      <c r="C62" s="241" t="str">
        <f>Rollover!A62</f>
        <v>Mercedes-Benz</v>
      </c>
      <c r="D62" s="242" t="str">
        <f>Rollover!B62</f>
        <v>E-Class SW 4WD</v>
      </c>
      <c r="E62" s="63" t="s">
        <v>96</v>
      </c>
      <c r="F62" s="227">
        <f>Rollover!C62</f>
        <v>2021</v>
      </c>
      <c r="G62" s="35">
        <v>190.43100000000001</v>
      </c>
      <c r="H62" s="36">
        <v>0.30199999999999999</v>
      </c>
      <c r="I62" s="36">
        <v>827.81100000000004</v>
      </c>
      <c r="J62" s="36">
        <v>91.884</v>
      </c>
      <c r="K62" s="36">
        <v>25.927</v>
      </c>
      <c r="L62" s="36">
        <v>42.018000000000001</v>
      </c>
      <c r="M62" s="36">
        <v>1721.633</v>
      </c>
      <c r="N62" s="37">
        <v>2139.0430000000001</v>
      </c>
      <c r="O62" s="35">
        <v>204.39099999999999</v>
      </c>
      <c r="P62" s="36">
        <v>0.29399999999999998</v>
      </c>
      <c r="Q62" s="36">
        <v>535.05899999999997</v>
      </c>
      <c r="R62" s="36">
        <v>503.57799999999997</v>
      </c>
      <c r="S62" s="36">
        <v>10.904</v>
      </c>
      <c r="T62" s="36">
        <v>44.42</v>
      </c>
      <c r="U62" s="36">
        <v>1145.0509999999999</v>
      </c>
      <c r="V62" s="37">
        <v>1369.5840000000001</v>
      </c>
      <c r="W62" s="228">
        <f t="shared" si="29"/>
        <v>1.4547811144128102E-3</v>
      </c>
      <c r="X62" s="9">
        <f t="shared" si="30"/>
        <v>6.7086953960828088E-2</v>
      </c>
      <c r="Y62" s="9">
        <f t="shared" si="31"/>
        <v>1.2235654945333125E-4</v>
      </c>
      <c r="Z62" s="9">
        <f t="shared" si="32"/>
        <v>2.1310794895550137E-5</v>
      </c>
      <c r="AA62" s="9">
        <f t="shared" si="33"/>
        <v>6.7086953960828088E-2</v>
      </c>
      <c r="AB62" s="9">
        <f t="shared" si="34"/>
        <v>2.9058448809324393E-2</v>
      </c>
      <c r="AC62" s="9">
        <f t="shared" si="35"/>
        <v>2.9058448809324393E-2</v>
      </c>
      <c r="AD62" s="9">
        <f t="shared" si="36"/>
        <v>7.3890509309432065E-3</v>
      </c>
      <c r="AE62" s="9">
        <f t="shared" si="37"/>
        <v>9.1623022775866141E-3</v>
      </c>
      <c r="AF62" s="44">
        <f t="shared" si="38"/>
        <v>9.1623022775866141E-3</v>
      </c>
      <c r="AG62" s="43">
        <f t="shared" si="39"/>
        <v>1.9787426655660987E-3</v>
      </c>
      <c r="AH62" s="9">
        <f t="shared" si="40"/>
        <v>6.6107890821395843E-2</v>
      </c>
      <c r="AI62" s="9">
        <f t="shared" si="41"/>
        <v>1.3091549829668552E-4</v>
      </c>
      <c r="AJ62" s="9">
        <f t="shared" si="42"/>
        <v>1.1626631106875408E-4</v>
      </c>
      <c r="AK62" s="9">
        <f t="shared" si="43"/>
        <v>6.6107890821395843E-2</v>
      </c>
      <c r="AL62" s="9">
        <f t="shared" si="44"/>
        <v>4.6545550534722764E-3</v>
      </c>
      <c r="AM62" s="229">
        <f t="shared" si="45"/>
        <v>4.6545550534722764E-3</v>
      </c>
      <c r="AN62" s="9">
        <f t="shared" si="46"/>
        <v>7.2283804297778864E-3</v>
      </c>
      <c r="AO62" s="9">
        <f t="shared" si="47"/>
        <v>8.5654696548316811E-3</v>
      </c>
      <c r="AP62" s="44">
        <f t="shared" si="48"/>
        <v>8.5654696548316811E-3</v>
      </c>
      <c r="AQ62" s="43">
        <f t="shared" si="49"/>
        <v>0.104</v>
      </c>
      <c r="AR62" s="9">
        <f t="shared" si="50"/>
        <v>0.08</v>
      </c>
      <c r="AS62" s="44">
        <f t="shared" si="51"/>
        <v>9.1999999999999998E-2</v>
      </c>
      <c r="AT62" s="235">
        <f t="shared" si="52"/>
        <v>0.69</v>
      </c>
      <c r="AU62" s="236">
        <f t="shared" si="53"/>
        <v>0.53</v>
      </c>
      <c r="AV62" s="237">
        <f t="shared" si="54"/>
        <v>0.61</v>
      </c>
      <c r="AW62" s="233">
        <f t="shared" si="55"/>
        <v>4</v>
      </c>
      <c r="AX62" s="132">
        <f t="shared" si="56"/>
        <v>5</v>
      </c>
      <c r="AY62" s="234">
        <f t="shared" si="57"/>
        <v>5</v>
      </c>
    </row>
    <row r="63" spans="1:51" ht="13.35" customHeight="1">
      <c r="A63" s="30">
        <v>11383</v>
      </c>
      <c r="B63" s="68" t="s">
        <v>264</v>
      </c>
      <c r="C63" s="225" t="str">
        <f>Rollover!A63</f>
        <v>Mercedes-Benz</v>
      </c>
      <c r="D63" s="226" t="str">
        <f>Rollover!B63</f>
        <v>GLB Class SUV FWD</v>
      </c>
      <c r="E63" s="63" t="s">
        <v>198</v>
      </c>
      <c r="F63" s="227">
        <f>Rollover!C63</f>
        <v>2021</v>
      </c>
      <c r="G63" s="23">
        <v>128.30199999999999</v>
      </c>
      <c r="H63" s="24">
        <v>0.223</v>
      </c>
      <c r="I63" s="24">
        <v>984.23199999999997</v>
      </c>
      <c r="J63" s="24">
        <v>507.93</v>
      </c>
      <c r="K63" s="24">
        <v>25.420999999999999</v>
      </c>
      <c r="L63" s="24">
        <v>38.984000000000002</v>
      </c>
      <c r="M63" s="24">
        <v>1478.903</v>
      </c>
      <c r="N63" s="25">
        <v>1914.81</v>
      </c>
      <c r="O63" s="23">
        <v>356.19799999999998</v>
      </c>
      <c r="P63" s="24">
        <v>0.40500000000000003</v>
      </c>
      <c r="Q63" s="24">
        <v>910.92100000000005</v>
      </c>
      <c r="R63" s="24">
        <v>293.88900000000001</v>
      </c>
      <c r="S63" s="24">
        <v>14.262</v>
      </c>
      <c r="T63" s="24">
        <v>44.128</v>
      </c>
      <c r="U63" s="24">
        <v>2866.873</v>
      </c>
      <c r="V63" s="25">
        <v>2450.6979999999999</v>
      </c>
      <c r="W63" s="228">
        <f t="shared" si="29"/>
        <v>2.2337865281014095E-4</v>
      </c>
      <c r="X63" s="9">
        <f t="shared" si="30"/>
        <v>5.7983866130148415E-2</v>
      </c>
      <c r="Y63" s="9">
        <f t="shared" si="31"/>
        <v>1.7739593340331832E-4</v>
      </c>
      <c r="Z63" s="9">
        <f t="shared" si="32"/>
        <v>5.7241952471677981E-5</v>
      </c>
      <c r="AA63" s="9">
        <f t="shared" si="33"/>
        <v>5.7983866130148415E-2</v>
      </c>
      <c r="AB63" s="9">
        <f t="shared" si="34"/>
        <v>2.7314843410658256E-2</v>
      </c>
      <c r="AC63" s="9">
        <f t="shared" si="35"/>
        <v>2.7314843410658256E-2</v>
      </c>
      <c r="AD63" s="9">
        <f t="shared" si="36"/>
        <v>6.5192069039375529E-3</v>
      </c>
      <c r="AE63" s="9">
        <f t="shared" si="37"/>
        <v>8.1628567506209105E-3</v>
      </c>
      <c r="AF63" s="44">
        <f t="shared" si="38"/>
        <v>8.1628567506209105E-3</v>
      </c>
      <c r="AG63" s="43">
        <f t="shared" si="39"/>
        <v>1.6548698382738206E-2</v>
      </c>
      <c r="AH63" s="9">
        <f t="shared" si="40"/>
        <v>8.0947979971873835E-2</v>
      </c>
      <c r="AI63" s="9">
        <f t="shared" si="41"/>
        <v>5.3976983240333555E-4</v>
      </c>
      <c r="AJ63" s="9">
        <f t="shared" si="42"/>
        <v>5.2742381964449806E-5</v>
      </c>
      <c r="AK63" s="9">
        <f t="shared" si="43"/>
        <v>8.0947979971873835E-2</v>
      </c>
      <c r="AL63" s="9">
        <f t="shared" si="44"/>
        <v>9.1717278414367685E-3</v>
      </c>
      <c r="AM63" s="229">
        <f t="shared" si="45"/>
        <v>9.1717278414367685E-3</v>
      </c>
      <c r="AN63" s="9">
        <f t="shared" si="46"/>
        <v>2.6323181549947536E-2</v>
      </c>
      <c r="AO63" s="9">
        <f t="shared" si="47"/>
        <v>1.9308487271772635E-2</v>
      </c>
      <c r="AP63" s="44">
        <f t="shared" si="48"/>
        <v>2.6323181549947536E-2</v>
      </c>
      <c r="AQ63" s="43">
        <f t="shared" si="49"/>
        <v>9.0999999999999998E-2</v>
      </c>
      <c r="AR63" s="9">
        <f t="shared" si="50"/>
        <v>0.128</v>
      </c>
      <c r="AS63" s="44">
        <f t="shared" si="51"/>
        <v>0.11</v>
      </c>
      <c r="AT63" s="235">
        <f t="shared" si="52"/>
        <v>0.61</v>
      </c>
      <c r="AU63" s="236">
        <f t="shared" si="53"/>
        <v>0.85</v>
      </c>
      <c r="AV63" s="237">
        <f t="shared" si="54"/>
        <v>0.73</v>
      </c>
      <c r="AW63" s="233">
        <f t="shared" si="55"/>
        <v>5</v>
      </c>
      <c r="AX63" s="132">
        <f t="shared" si="56"/>
        <v>4</v>
      </c>
      <c r="AY63" s="234">
        <f t="shared" si="57"/>
        <v>4</v>
      </c>
    </row>
    <row r="64" spans="1:51" ht="13.35" customHeight="1">
      <c r="A64" s="69">
        <v>11383</v>
      </c>
      <c r="B64" s="68" t="s">
        <v>264</v>
      </c>
      <c r="C64" s="225" t="str">
        <f>Rollover!A64</f>
        <v>Mercedes-Benz</v>
      </c>
      <c r="D64" s="226" t="str">
        <f>Rollover!B64</f>
        <v>GLB Class SUV 4WD</v>
      </c>
      <c r="E64" s="63" t="s">
        <v>198</v>
      </c>
      <c r="F64" s="227">
        <f>Rollover!C64</f>
        <v>2021</v>
      </c>
      <c r="G64" s="249">
        <v>128.30199999999999</v>
      </c>
      <c r="H64" s="250">
        <v>0.223</v>
      </c>
      <c r="I64" s="250">
        <v>984.23199999999997</v>
      </c>
      <c r="J64" s="250">
        <v>507.93</v>
      </c>
      <c r="K64" s="250">
        <v>25.420999999999999</v>
      </c>
      <c r="L64" s="250">
        <v>38.984000000000002</v>
      </c>
      <c r="M64" s="250">
        <v>1478.903</v>
      </c>
      <c r="N64" s="251">
        <v>1914.81</v>
      </c>
      <c r="O64" s="23">
        <v>356.19799999999998</v>
      </c>
      <c r="P64" s="24">
        <v>0.40500000000000003</v>
      </c>
      <c r="Q64" s="24">
        <v>910.92100000000005</v>
      </c>
      <c r="R64" s="24">
        <v>293.88900000000001</v>
      </c>
      <c r="S64" s="24">
        <v>14.262</v>
      </c>
      <c r="T64" s="24">
        <v>44.128</v>
      </c>
      <c r="U64" s="24">
        <v>2866.873</v>
      </c>
      <c r="V64" s="25">
        <v>2450.6979999999999</v>
      </c>
      <c r="W64" s="228">
        <f t="shared" si="29"/>
        <v>2.2337865281014095E-4</v>
      </c>
      <c r="X64" s="9">
        <f t="shared" si="30"/>
        <v>5.7983866130148415E-2</v>
      </c>
      <c r="Y64" s="9">
        <f t="shared" si="31"/>
        <v>1.7739593340331832E-4</v>
      </c>
      <c r="Z64" s="9">
        <f t="shared" si="32"/>
        <v>5.7241952471677981E-5</v>
      </c>
      <c r="AA64" s="9">
        <f t="shared" si="33"/>
        <v>5.7983866130148415E-2</v>
      </c>
      <c r="AB64" s="9">
        <f t="shared" si="34"/>
        <v>2.7314843410658256E-2</v>
      </c>
      <c r="AC64" s="9">
        <f t="shared" si="35"/>
        <v>2.7314843410658256E-2</v>
      </c>
      <c r="AD64" s="9">
        <f t="shared" si="36"/>
        <v>6.5192069039375529E-3</v>
      </c>
      <c r="AE64" s="9">
        <f t="shared" si="37"/>
        <v>8.1628567506209105E-3</v>
      </c>
      <c r="AF64" s="44">
        <f t="shared" si="38"/>
        <v>8.1628567506209105E-3</v>
      </c>
      <c r="AG64" s="43">
        <f t="shared" si="39"/>
        <v>1.6548698382738206E-2</v>
      </c>
      <c r="AH64" s="9">
        <f t="shared" si="40"/>
        <v>8.0947979971873835E-2</v>
      </c>
      <c r="AI64" s="9">
        <f t="shared" si="41"/>
        <v>5.3976983240333555E-4</v>
      </c>
      <c r="AJ64" s="9">
        <f t="shared" si="42"/>
        <v>5.2742381964449806E-5</v>
      </c>
      <c r="AK64" s="9">
        <f t="shared" si="43"/>
        <v>8.0947979971873835E-2</v>
      </c>
      <c r="AL64" s="9">
        <f t="shared" si="44"/>
        <v>9.1717278414367685E-3</v>
      </c>
      <c r="AM64" s="229">
        <f t="shared" si="45"/>
        <v>9.1717278414367685E-3</v>
      </c>
      <c r="AN64" s="9">
        <f t="shared" si="46"/>
        <v>2.6323181549947536E-2</v>
      </c>
      <c r="AO64" s="9">
        <f t="shared" si="47"/>
        <v>1.9308487271772635E-2</v>
      </c>
      <c r="AP64" s="44">
        <f t="shared" si="48"/>
        <v>2.6323181549947536E-2</v>
      </c>
      <c r="AQ64" s="43">
        <f t="shared" si="49"/>
        <v>9.0999999999999998E-2</v>
      </c>
      <c r="AR64" s="9">
        <f t="shared" si="50"/>
        <v>0.128</v>
      </c>
      <c r="AS64" s="44">
        <f t="shared" si="51"/>
        <v>0.11</v>
      </c>
      <c r="AT64" s="235">
        <f t="shared" si="52"/>
        <v>0.61</v>
      </c>
      <c r="AU64" s="236">
        <f t="shared" si="53"/>
        <v>0.85</v>
      </c>
      <c r="AV64" s="237">
        <f t="shared" si="54"/>
        <v>0.73</v>
      </c>
      <c r="AW64" s="233">
        <f t="shared" si="55"/>
        <v>5</v>
      </c>
      <c r="AX64" s="132">
        <f t="shared" si="56"/>
        <v>4</v>
      </c>
      <c r="AY64" s="234">
        <f t="shared" si="57"/>
        <v>4</v>
      </c>
    </row>
    <row r="65" spans="1:51" ht="13.35" customHeight="1">
      <c r="A65" s="69">
        <v>11298</v>
      </c>
      <c r="B65" s="68" t="s">
        <v>242</v>
      </c>
      <c r="C65" s="225" t="str">
        <f>Rollover!A65</f>
        <v>Mercedes-Benz</v>
      </c>
      <c r="D65" s="226" t="str">
        <f>Rollover!B65</f>
        <v>GLC Class SUV RWD</v>
      </c>
      <c r="E65" s="63" t="s">
        <v>190</v>
      </c>
      <c r="F65" s="227">
        <f>Rollover!C65</f>
        <v>2021</v>
      </c>
      <c r="G65" s="249">
        <v>176.60900000000001</v>
      </c>
      <c r="H65" s="250">
        <v>0.188</v>
      </c>
      <c r="I65" s="250">
        <v>730.529</v>
      </c>
      <c r="J65" s="250">
        <v>112.971</v>
      </c>
      <c r="K65" s="250">
        <v>25.417999999999999</v>
      </c>
      <c r="L65" s="250">
        <v>37.807000000000002</v>
      </c>
      <c r="M65" s="250">
        <v>1772.2090000000001</v>
      </c>
      <c r="N65" s="251">
        <v>2463.143</v>
      </c>
      <c r="O65" s="23">
        <v>139.19399999999999</v>
      </c>
      <c r="P65" s="24">
        <v>0.28100000000000003</v>
      </c>
      <c r="Q65" s="24">
        <v>752.274</v>
      </c>
      <c r="R65" s="24">
        <v>408.79199999999997</v>
      </c>
      <c r="S65" s="24">
        <v>15.305999999999999</v>
      </c>
      <c r="T65" s="24">
        <v>40.468000000000004</v>
      </c>
      <c r="U65" s="24">
        <v>979.92700000000002</v>
      </c>
      <c r="V65" s="25">
        <v>300.22500000000002</v>
      </c>
      <c r="W65" s="228">
        <f t="shared" si="29"/>
        <v>1.0386090466723292E-3</v>
      </c>
      <c r="X65" s="9">
        <f t="shared" si="30"/>
        <v>5.433264657611532E-2</v>
      </c>
      <c r="Y65" s="9">
        <f t="shared" si="31"/>
        <v>9.7117327644896984E-5</v>
      </c>
      <c r="Z65" s="9">
        <f t="shared" si="32"/>
        <v>2.2405226946955762E-5</v>
      </c>
      <c r="AA65" s="9">
        <f t="shared" si="33"/>
        <v>5.433264657611532E-2</v>
      </c>
      <c r="AB65" s="9">
        <f t="shared" si="34"/>
        <v>2.7304761433181685E-2</v>
      </c>
      <c r="AC65" s="9">
        <f t="shared" si="35"/>
        <v>2.7304761433181685E-2</v>
      </c>
      <c r="AD65" s="9">
        <f t="shared" si="36"/>
        <v>7.5843116453944443E-3</v>
      </c>
      <c r="AE65" s="9">
        <f t="shared" si="37"/>
        <v>1.0824594087923972E-2</v>
      </c>
      <c r="AF65" s="44">
        <f t="shared" si="38"/>
        <v>1.0824594087923972E-2</v>
      </c>
      <c r="AG65" s="43">
        <f t="shared" si="39"/>
        <v>3.3608207400895307E-4</v>
      </c>
      <c r="AH65" s="9">
        <f t="shared" si="40"/>
        <v>6.4545192426725559E-2</v>
      </c>
      <c r="AI65" s="9">
        <f t="shared" si="41"/>
        <v>2.9686771222062289E-4</v>
      </c>
      <c r="AJ65" s="9">
        <f t="shared" si="42"/>
        <v>8.1334888697138399E-5</v>
      </c>
      <c r="AK65" s="9">
        <f t="shared" si="43"/>
        <v>6.4545192426725559E-2</v>
      </c>
      <c r="AL65" s="9">
        <f t="shared" si="44"/>
        <v>1.1115543153670301E-2</v>
      </c>
      <c r="AM65" s="229">
        <f t="shared" si="45"/>
        <v>1.1115543153670301E-2</v>
      </c>
      <c r="AN65" s="9">
        <f t="shared" si="46"/>
        <v>6.3793225155653853E-3</v>
      </c>
      <c r="AO65" s="9">
        <f t="shared" si="47"/>
        <v>3.8105702790694946E-3</v>
      </c>
      <c r="AP65" s="44">
        <f t="shared" si="48"/>
        <v>6.3793225155653853E-3</v>
      </c>
      <c r="AQ65" s="43">
        <f t="shared" si="49"/>
        <v>9.0999999999999998E-2</v>
      </c>
      <c r="AR65" s="9">
        <f t="shared" si="50"/>
        <v>8.1000000000000003E-2</v>
      </c>
      <c r="AS65" s="44">
        <f t="shared" si="51"/>
        <v>8.5999999999999993E-2</v>
      </c>
      <c r="AT65" s="235">
        <f t="shared" si="52"/>
        <v>0.61</v>
      </c>
      <c r="AU65" s="236">
        <f t="shared" si="53"/>
        <v>0.54</v>
      </c>
      <c r="AV65" s="237">
        <f t="shared" si="54"/>
        <v>0.56999999999999995</v>
      </c>
      <c r="AW65" s="233">
        <f t="shared" si="55"/>
        <v>5</v>
      </c>
      <c r="AX65" s="132">
        <f t="shared" si="56"/>
        <v>5</v>
      </c>
      <c r="AY65" s="234">
        <f t="shared" si="57"/>
        <v>5</v>
      </c>
    </row>
    <row r="66" spans="1:51" ht="13.35" customHeight="1">
      <c r="A66" s="69">
        <v>11298</v>
      </c>
      <c r="B66" s="68" t="s">
        <v>242</v>
      </c>
      <c r="C66" s="225" t="str">
        <f>Rollover!A66</f>
        <v>Mercedes-Benz</v>
      </c>
      <c r="D66" s="226" t="str">
        <f>Rollover!B66</f>
        <v>GLC Class SUV 4WD</v>
      </c>
      <c r="E66" s="63" t="s">
        <v>190</v>
      </c>
      <c r="F66" s="227">
        <f>Rollover!C66</f>
        <v>2021</v>
      </c>
      <c r="G66" s="23">
        <v>176.60900000000001</v>
      </c>
      <c r="H66" s="24">
        <v>0.188</v>
      </c>
      <c r="I66" s="24">
        <v>730.529</v>
      </c>
      <c r="J66" s="24">
        <v>112.971</v>
      </c>
      <c r="K66" s="24">
        <v>25.417999999999999</v>
      </c>
      <c r="L66" s="24">
        <v>37.807000000000002</v>
      </c>
      <c r="M66" s="24">
        <v>1772.2090000000001</v>
      </c>
      <c r="N66" s="25">
        <v>2463.143</v>
      </c>
      <c r="O66" s="23">
        <v>139.19399999999999</v>
      </c>
      <c r="P66" s="24">
        <v>0.28100000000000003</v>
      </c>
      <c r="Q66" s="24">
        <v>752.274</v>
      </c>
      <c r="R66" s="24">
        <v>408.79199999999997</v>
      </c>
      <c r="S66" s="24">
        <v>15.305999999999999</v>
      </c>
      <c r="T66" s="24">
        <v>40.468000000000004</v>
      </c>
      <c r="U66" s="24">
        <v>979.92700000000002</v>
      </c>
      <c r="V66" s="25">
        <v>300.22500000000002</v>
      </c>
      <c r="W66" s="228">
        <f t="shared" si="29"/>
        <v>1.0386090466723292E-3</v>
      </c>
      <c r="X66" s="9">
        <f t="shared" si="30"/>
        <v>5.433264657611532E-2</v>
      </c>
      <c r="Y66" s="9">
        <f t="shared" si="31"/>
        <v>9.7117327644896984E-5</v>
      </c>
      <c r="Z66" s="9">
        <f t="shared" si="32"/>
        <v>2.2405226946955762E-5</v>
      </c>
      <c r="AA66" s="9">
        <f t="shared" si="33"/>
        <v>5.433264657611532E-2</v>
      </c>
      <c r="AB66" s="9">
        <f t="shared" si="34"/>
        <v>2.7304761433181685E-2</v>
      </c>
      <c r="AC66" s="9">
        <f t="shared" si="35"/>
        <v>2.7304761433181685E-2</v>
      </c>
      <c r="AD66" s="9">
        <f t="shared" si="36"/>
        <v>7.5843116453944443E-3</v>
      </c>
      <c r="AE66" s="9">
        <f t="shared" si="37"/>
        <v>1.0824594087923972E-2</v>
      </c>
      <c r="AF66" s="44">
        <f t="shared" si="38"/>
        <v>1.0824594087923972E-2</v>
      </c>
      <c r="AG66" s="43">
        <f t="shared" si="39"/>
        <v>3.3608207400895307E-4</v>
      </c>
      <c r="AH66" s="9">
        <f t="shared" si="40"/>
        <v>6.4545192426725559E-2</v>
      </c>
      <c r="AI66" s="9">
        <f t="shared" si="41"/>
        <v>2.9686771222062289E-4</v>
      </c>
      <c r="AJ66" s="9">
        <f t="shared" si="42"/>
        <v>8.1334888697138399E-5</v>
      </c>
      <c r="AK66" s="9">
        <f t="shared" si="43"/>
        <v>6.4545192426725559E-2</v>
      </c>
      <c r="AL66" s="9">
        <f t="shared" si="44"/>
        <v>1.1115543153670301E-2</v>
      </c>
      <c r="AM66" s="229">
        <f t="shared" si="45"/>
        <v>1.1115543153670301E-2</v>
      </c>
      <c r="AN66" s="9">
        <f t="shared" si="46"/>
        <v>6.3793225155653853E-3</v>
      </c>
      <c r="AO66" s="9">
        <f t="shared" si="47"/>
        <v>3.8105702790694946E-3</v>
      </c>
      <c r="AP66" s="44">
        <f t="shared" si="48"/>
        <v>6.3793225155653853E-3</v>
      </c>
      <c r="AQ66" s="43">
        <f t="shared" si="49"/>
        <v>9.0999999999999998E-2</v>
      </c>
      <c r="AR66" s="9">
        <f t="shared" si="50"/>
        <v>8.1000000000000003E-2</v>
      </c>
      <c r="AS66" s="44">
        <f t="shared" si="51"/>
        <v>8.5999999999999993E-2</v>
      </c>
      <c r="AT66" s="235">
        <f t="shared" si="52"/>
        <v>0.61</v>
      </c>
      <c r="AU66" s="236">
        <f t="shared" si="53"/>
        <v>0.54</v>
      </c>
      <c r="AV66" s="237">
        <f t="shared" si="54"/>
        <v>0.56999999999999995</v>
      </c>
      <c r="AW66" s="233">
        <f t="shared" si="55"/>
        <v>5</v>
      </c>
      <c r="AX66" s="132">
        <f t="shared" si="56"/>
        <v>5</v>
      </c>
      <c r="AY66" s="234">
        <f t="shared" si="57"/>
        <v>5</v>
      </c>
    </row>
    <row r="67" spans="1:51" ht="13.35" customHeight="1">
      <c r="A67" s="70">
        <v>11377</v>
      </c>
      <c r="B67" s="67" t="s">
        <v>261</v>
      </c>
      <c r="C67" s="225" t="str">
        <f>Rollover!A67</f>
        <v>Mercedes-Benz</v>
      </c>
      <c r="D67" s="226" t="str">
        <f>Rollover!B67</f>
        <v>GLE Class SUV RWD</v>
      </c>
      <c r="E67" s="63" t="s">
        <v>198</v>
      </c>
      <c r="F67" s="227">
        <f>Rollover!C67</f>
        <v>2021</v>
      </c>
      <c r="G67" s="23">
        <v>83.817999999999998</v>
      </c>
      <c r="H67" s="24">
        <v>0.24</v>
      </c>
      <c r="I67" s="24">
        <v>923.49</v>
      </c>
      <c r="J67" s="24">
        <v>73.674999999999997</v>
      </c>
      <c r="K67" s="24">
        <v>20.870999999999999</v>
      </c>
      <c r="L67" s="24">
        <v>35.194000000000003</v>
      </c>
      <c r="M67" s="24">
        <v>1340.74</v>
      </c>
      <c r="N67" s="25">
        <v>820.42600000000004</v>
      </c>
      <c r="O67" s="23">
        <v>209.03800000000001</v>
      </c>
      <c r="P67" s="24">
        <v>0.311</v>
      </c>
      <c r="Q67" s="24">
        <v>555.39300000000003</v>
      </c>
      <c r="R67" s="24">
        <v>135.923</v>
      </c>
      <c r="S67" s="24">
        <v>10.263999999999999</v>
      </c>
      <c r="T67" s="24">
        <v>37.445</v>
      </c>
      <c r="U67" s="24">
        <v>1783.692</v>
      </c>
      <c r="V67" s="25">
        <v>1947.8869999999999</v>
      </c>
      <c r="W67" s="228">
        <f t="shared" si="29"/>
        <v>2.1930415602982152E-5</v>
      </c>
      <c r="X67" s="9">
        <f t="shared" si="30"/>
        <v>5.9839310259449906E-2</v>
      </c>
      <c r="Y67" s="9">
        <f t="shared" si="31"/>
        <v>1.5356834739397061E-4</v>
      </c>
      <c r="Z67" s="9">
        <f t="shared" si="32"/>
        <v>2.0408842726448847E-5</v>
      </c>
      <c r="AA67" s="9">
        <f t="shared" si="33"/>
        <v>5.9839310259449906E-2</v>
      </c>
      <c r="AB67" s="9">
        <f t="shared" si="34"/>
        <v>1.50846746605168E-2</v>
      </c>
      <c r="AC67" s="9">
        <f t="shared" si="35"/>
        <v>1.50846746605168E-2</v>
      </c>
      <c r="AD67" s="9">
        <f t="shared" si="36"/>
        <v>6.0703419722448488E-3</v>
      </c>
      <c r="AE67" s="9">
        <f t="shared" si="37"/>
        <v>4.6390000427496804E-3</v>
      </c>
      <c r="AF67" s="44">
        <f t="shared" si="38"/>
        <v>6.0703419722448488E-3</v>
      </c>
      <c r="AG67" s="43">
        <f t="shared" si="39"/>
        <v>2.1780709964347631E-3</v>
      </c>
      <c r="AH67" s="9">
        <f t="shared" si="40"/>
        <v>6.8204476163385666E-2</v>
      </c>
      <c r="AI67" s="9">
        <f t="shared" si="41"/>
        <v>1.4134459053216004E-4</v>
      </c>
      <c r="AJ67" s="9">
        <f t="shared" si="42"/>
        <v>2.9075944754908598E-5</v>
      </c>
      <c r="AK67" s="9">
        <f t="shared" si="43"/>
        <v>6.8204476163385666E-2</v>
      </c>
      <c r="AL67" s="9">
        <f t="shared" si="44"/>
        <v>4.0387934681404836E-3</v>
      </c>
      <c r="AM67" s="229">
        <f t="shared" si="45"/>
        <v>4.0387934681404836E-3</v>
      </c>
      <c r="AN67" s="9">
        <f t="shared" si="46"/>
        <v>1.1705694910113142E-2</v>
      </c>
      <c r="AO67" s="9">
        <f t="shared" si="47"/>
        <v>1.3244957710149165E-2</v>
      </c>
      <c r="AP67" s="44">
        <f t="shared" si="48"/>
        <v>1.3244957710149165E-2</v>
      </c>
      <c r="AQ67" s="43">
        <f t="shared" si="49"/>
        <v>0.08</v>
      </c>
      <c r="AR67" s="9">
        <f t="shared" si="50"/>
        <v>8.5999999999999993E-2</v>
      </c>
      <c r="AS67" s="44">
        <f t="shared" si="51"/>
        <v>8.3000000000000004E-2</v>
      </c>
      <c r="AT67" s="235">
        <f t="shared" si="52"/>
        <v>0.53</v>
      </c>
      <c r="AU67" s="236">
        <f t="shared" si="53"/>
        <v>0.56999999999999995</v>
      </c>
      <c r="AV67" s="237">
        <f t="shared" si="54"/>
        <v>0.55000000000000004</v>
      </c>
      <c r="AW67" s="233">
        <f t="shared" si="55"/>
        <v>5</v>
      </c>
      <c r="AX67" s="132">
        <f t="shared" si="56"/>
        <v>5</v>
      </c>
      <c r="AY67" s="234">
        <f t="shared" si="57"/>
        <v>5</v>
      </c>
    </row>
    <row r="68" spans="1:51" ht="13.35" customHeight="1">
      <c r="A68" s="70">
        <v>11377</v>
      </c>
      <c r="B68" s="67" t="s">
        <v>261</v>
      </c>
      <c r="C68" s="225" t="str">
        <f>Rollover!A68</f>
        <v>Mercedes-Benz</v>
      </c>
      <c r="D68" s="226" t="str">
        <f>Rollover!B68</f>
        <v>GLE Class SUV 4WD</v>
      </c>
      <c r="E68" s="63" t="s">
        <v>198</v>
      </c>
      <c r="F68" s="227">
        <f>Rollover!C68</f>
        <v>2021</v>
      </c>
      <c r="G68" s="23">
        <v>83.817999999999998</v>
      </c>
      <c r="H68" s="24">
        <v>0.24</v>
      </c>
      <c r="I68" s="24">
        <v>923.49</v>
      </c>
      <c r="J68" s="24">
        <v>73.674999999999997</v>
      </c>
      <c r="K68" s="24">
        <v>20.870999999999999</v>
      </c>
      <c r="L68" s="24">
        <v>35.194000000000003</v>
      </c>
      <c r="M68" s="24">
        <v>1340.74</v>
      </c>
      <c r="N68" s="25">
        <v>820.42600000000004</v>
      </c>
      <c r="O68" s="23">
        <v>209.03800000000001</v>
      </c>
      <c r="P68" s="24">
        <v>0.311</v>
      </c>
      <c r="Q68" s="24">
        <v>555.39300000000003</v>
      </c>
      <c r="R68" s="24">
        <v>135.923</v>
      </c>
      <c r="S68" s="24">
        <v>10.263999999999999</v>
      </c>
      <c r="T68" s="24">
        <v>37.445</v>
      </c>
      <c r="U68" s="24">
        <v>1783.692</v>
      </c>
      <c r="V68" s="25">
        <v>1947.8869999999999</v>
      </c>
      <c r="W68" s="228">
        <f t="shared" si="29"/>
        <v>2.1930415602982152E-5</v>
      </c>
      <c r="X68" s="9">
        <f t="shared" si="30"/>
        <v>5.9839310259449906E-2</v>
      </c>
      <c r="Y68" s="9">
        <f t="shared" si="31"/>
        <v>1.5356834739397061E-4</v>
      </c>
      <c r="Z68" s="9">
        <f t="shared" si="32"/>
        <v>2.0408842726448847E-5</v>
      </c>
      <c r="AA68" s="9">
        <f t="shared" si="33"/>
        <v>5.9839310259449906E-2</v>
      </c>
      <c r="AB68" s="9">
        <f t="shared" si="34"/>
        <v>1.50846746605168E-2</v>
      </c>
      <c r="AC68" s="9">
        <f t="shared" si="35"/>
        <v>1.50846746605168E-2</v>
      </c>
      <c r="AD68" s="9">
        <f t="shared" si="36"/>
        <v>6.0703419722448488E-3</v>
      </c>
      <c r="AE68" s="9">
        <f t="shared" si="37"/>
        <v>4.6390000427496804E-3</v>
      </c>
      <c r="AF68" s="44">
        <f t="shared" si="38"/>
        <v>6.0703419722448488E-3</v>
      </c>
      <c r="AG68" s="43">
        <f t="shared" si="39"/>
        <v>2.1780709964347631E-3</v>
      </c>
      <c r="AH68" s="9">
        <f t="shared" si="40"/>
        <v>6.8204476163385666E-2</v>
      </c>
      <c r="AI68" s="9">
        <f t="shared" si="41"/>
        <v>1.4134459053216004E-4</v>
      </c>
      <c r="AJ68" s="9">
        <f t="shared" si="42"/>
        <v>2.9075944754908598E-5</v>
      </c>
      <c r="AK68" s="9">
        <f t="shared" si="43"/>
        <v>6.8204476163385666E-2</v>
      </c>
      <c r="AL68" s="9">
        <f t="shared" si="44"/>
        <v>4.0387934681404836E-3</v>
      </c>
      <c r="AM68" s="229">
        <f t="shared" si="45"/>
        <v>4.0387934681404836E-3</v>
      </c>
      <c r="AN68" s="9">
        <f t="shared" si="46"/>
        <v>1.1705694910113142E-2</v>
      </c>
      <c r="AO68" s="9">
        <f t="shared" si="47"/>
        <v>1.3244957710149165E-2</v>
      </c>
      <c r="AP68" s="44">
        <f t="shared" si="48"/>
        <v>1.3244957710149165E-2</v>
      </c>
      <c r="AQ68" s="43">
        <f t="shared" si="49"/>
        <v>0.08</v>
      </c>
      <c r="AR68" s="9">
        <f t="shared" si="50"/>
        <v>8.5999999999999993E-2</v>
      </c>
      <c r="AS68" s="44">
        <f t="shared" si="51"/>
        <v>8.3000000000000004E-2</v>
      </c>
      <c r="AT68" s="235">
        <f t="shared" si="52"/>
        <v>0.53</v>
      </c>
      <c r="AU68" s="236">
        <f t="shared" si="53"/>
        <v>0.56999999999999995</v>
      </c>
      <c r="AV68" s="237">
        <f t="shared" si="54"/>
        <v>0.55000000000000004</v>
      </c>
      <c r="AW68" s="233">
        <f t="shared" si="55"/>
        <v>5</v>
      </c>
      <c r="AX68" s="132">
        <f t="shared" si="56"/>
        <v>5</v>
      </c>
      <c r="AY68" s="234">
        <f t="shared" si="57"/>
        <v>5</v>
      </c>
    </row>
    <row r="69" spans="1:51" ht="13.35" customHeight="1">
      <c r="A69" s="69">
        <v>10963</v>
      </c>
      <c r="B69" s="68" t="s">
        <v>206</v>
      </c>
      <c r="C69" s="225" t="str">
        <f>Rollover!A69</f>
        <v>Nissan</v>
      </c>
      <c r="D69" s="226" t="str">
        <f>Rollover!B69</f>
        <v>Maxima 4DR FWD</v>
      </c>
      <c r="E69" s="63" t="s">
        <v>96</v>
      </c>
      <c r="F69" s="227">
        <f>Rollover!C69</f>
        <v>2021</v>
      </c>
      <c r="G69" s="23">
        <v>251.82400000000001</v>
      </c>
      <c r="H69" s="24">
        <v>0.25</v>
      </c>
      <c r="I69" s="24">
        <v>1285.509</v>
      </c>
      <c r="J69" s="24">
        <v>104.209</v>
      </c>
      <c r="K69" s="24">
        <v>15.782999999999999</v>
      </c>
      <c r="L69" s="24">
        <v>45.03</v>
      </c>
      <c r="M69" s="24">
        <v>1597.0740000000001</v>
      </c>
      <c r="N69" s="25">
        <v>1058.086</v>
      </c>
      <c r="O69" s="23">
        <v>290.15499999999997</v>
      </c>
      <c r="P69" s="24">
        <v>0.307</v>
      </c>
      <c r="Q69" s="24">
        <v>551.27200000000005</v>
      </c>
      <c r="R69" s="24">
        <v>406.803</v>
      </c>
      <c r="S69" s="24">
        <v>14.493</v>
      </c>
      <c r="T69" s="24">
        <v>46.73</v>
      </c>
      <c r="U69" s="24">
        <v>1992.5219999999999</v>
      </c>
      <c r="V69" s="25">
        <v>1384.8579999999999</v>
      </c>
      <c r="W69" s="228">
        <f t="shared" si="29"/>
        <v>4.6679552669952945E-3</v>
      </c>
      <c r="X69" s="9">
        <f t="shared" si="30"/>
        <v>6.0956574927221202E-2</v>
      </c>
      <c r="Y69" s="9">
        <f t="shared" si="31"/>
        <v>3.6275642760980758E-4</v>
      </c>
      <c r="Z69" s="9">
        <f t="shared" si="32"/>
        <v>2.1943807667838937E-5</v>
      </c>
      <c r="AA69" s="9">
        <f t="shared" si="33"/>
        <v>6.0956574927221202E-2</v>
      </c>
      <c r="AB69" s="9">
        <f t="shared" si="34"/>
        <v>7.042641201093886E-3</v>
      </c>
      <c r="AC69" s="9">
        <f t="shared" si="35"/>
        <v>7.042641201093886E-3</v>
      </c>
      <c r="AD69" s="9">
        <f t="shared" si="36"/>
        <v>6.9291810394300057E-3</v>
      </c>
      <c r="AE69" s="9">
        <f t="shared" si="37"/>
        <v>5.2455359648584787E-3</v>
      </c>
      <c r="AF69" s="44">
        <f t="shared" si="38"/>
        <v>6.9291810394300057E-3</v>
      </c>
      <c r="AG69" s="43">
        <f t="shared" si="39"/>
        <v>8.0194107866494151E-3</v>
      </c>
      <c r="AH69" s="9">
        <f t="shared" si="40"/>
        <v>6.7705685230816506E-2</v>
      </c>
      <c r="AI69" s="9">
        <f t="shared" si="41"/>
        <v>1.3916591054093623E-4</v>
      </c>
      <c r="AJ69" s="9">
        <f t="shared" si="42"/>
        <v>8.0727326587337308E-5</v>
      </c>
      <c r="AK69" s="9">
        <f t="shared" si="43"/>
        <v>6.7705685230816506E-2</v>
      </c>
      <c r="AL69" s="9">
        <f t="shared" si="44"/>
        <v>9.5766304602146121E-3</v>
      </c>
      <c r="AM69" s="229">
        <f t="shared" si="45"/>
        <v>9.5766304602146121E-3</v>
      </c>
      <c r="AN69" s="9">
        <f t="shared" si="46"/>
        <v>1.3696855324262075E-2</v>
      </c>
      <c r="AO69" s="9">
        <f t="shared" si="47"/>
        <v>8.6648617602855995E-3</v>
      </c>
      <c r="AP69" s="44">
        <f t="shared" si="48"/>
        <v>1.3696855324262075E-2</v>
      </c>
      <c r="AQ69" s="43">
        <f t="shared" si="49"/>
        <v>7.8E-2</v>
      </c>
      <c r="AR69" s="9">
        <f t="shared" si="50"/>
        <v>9.7000000000000003E-2</v>
      </c>
      <c r="AS69" s="44">
        <f t="shared" si="51"/>
        <v>8.7999999999999995E-2</v>
      </c>
      <c r="AT69" s="235">
        <f t="shared" si="52"/>
        <v>0.52</v>
      </c>
      <c r="AU69" s="236">
        <f t="shared" si="53"/>
        <v>0.65</v>
      </c>
      <c r="AV69" s="237">
        <f t="shared" si="54"/>
        <v>0.59</v>
      </c>
      <c r="AW69" s="233">
        <f t="shared" si="55"/>
        <v>5</v>
      </c>
      <c r="AX69" s="132">
        <f t="shared" si="56"/>
        <v>5</v>
      </c>
      <c r="AY69" s="234">
        <f t="shared" si="57"/>
        <v>5</v>
      </c>
    </row>
    <row r="70" spans="1:51" ht="13.35" customHeight="1">
      <c r="A70" s="69">
        <v>11347</v>
      </c>
      <c r="B70" s="68" t="s">
        <v>249</v>
      </c>
      <c r="C70" s="225" t="str">
        <f>Rollover!A70</f>
        <v>Nissan</v>
      </c>
      <c r="D70" s="226" t="str">
        <f>Rollover!B70</f>
        <v>Rogue SUV FWD (early release)</v>
      </c>
      <c r="E70" s="63" t="s">
        <v>190</v>
      </c>
      <c r="F70" s="227">
        <f>Rollover!C70</f>
        <v>2021</v>
      </c>
      <c r="G70" s="23">
        <v>305.98</v>
      </c>
      <c r="H70" s="24">
        <v>0.30399999999999999</v>
      </c>
      <c r="I70" s="24">
        <v>1880.56</v>
      </c>
      <c r="J70" s="24">
        <v>323.79000000000002</v>
      </c>
      <c r="K70" s="24">
        <v>25.856999999999999</v>
      </c>
      <c r="L70" s="24">
        <v>42.319000000000003</v>
      </c>
      <c r="M70" s="24">
        <v>1208.8030000000001</v>
      </c>
      <c r="N70" s="25">
        <v>1627.836</v>
      </c>
      <c r="O70" s="23">
        <v>346.88499999999999</v>
      </c>
      <c r="P70" s="24">
        <v>0.69</v>
      </c>
      <c r="Q70" s="24">
        <v>1380.5260000000001</v>
      </c>
      <c r="R70" s="24">
        <v>170.02500000000001</v>
      </c>
      <c r="S70" s="24">
        <v>21.818000000000001</v>
      </c>
      <c r="T70" s="24">
        <v>40.728000000000002</v>
      </c>
      <c r="U70" s="24">
        <v>3117.7440000000001</v>
      </c>
      <c r="V70" s="25">
        <v>1739.4880000000001</v>
      </c>
      <c r="W70" s="228">
        <f t="shared" si="29"/>
        <v>9.738686085923676E-3</v>
      </c>
      <c r="X70" s="9">
        <f t="shared" si="30"/>
        <v>6.7333814242884357E-2</v>
      </c>
      <c r="Y70" s="9">
        <f t="shared" si="31"/>
        <v>1.4889857501731744E-3</v>
      </c>
      <c r="Z70" s="9">
        <f t="shared" si="32"/>
        <v>3.6965122840412182E-5</v>
      </c>
      <c r="AA70" s="9">
        <f t="shared" si="33"/>
        <v>6.7333814242884357E-2</v>
      </c>
      <c r="AB70" s="9">
        <f t="shared" si="34"/>
        <v>2.8812075905315197E-2</v>
      </c>
      <c r="AC70" s="9">
        <f t="shared" si="35"/>
        <v>2.8812075905315197E-2</v>
      </c>
      <c r="AD70" s="9">
        <f t="shared" si="36"/>
        <v>5.6704175803142477E-3</v>
      </c>
      <c r="AE70" s="9">
        <f t="shared" si="37"/>
        <v>7.040040521520608E-3</v>
      </c>
      <c r="AF70" s="44">
        <f t="shared" si="38"/>
        <v>7.040040521520608E-3</v>
      </c>
      <c r="AG70" s="43">
        <f t="shared" si="39"/>
        <v>1.512876410471725E-2</v>
      </c>
      <c r="AH70" s="9">
        <f t="shared" si="40"/>
        <v>0.1337237208360717</v>
      </c>
      <c r="AI70" s="9">
        <f t="shared" si="41"/>
        <v>3.1618945688998562E-3</v>
      </c>
      <c r="AJ70" s="9">
        <f t="shared" si="42"/>
        <v>3.3064881674110857E-5</v>
      </c>
      <c r="AK70" s="9">
        <f t="shared" si="43"/>
        <v>0.1337237208360717</v>
      </c>
      <c r="AL70" s="9">
        <f t="shared" si="44"/>
        <v>3.1911822607021488E-2</v>
      </c>
      <c r="AM70" s="229">
        <f t="shared" si="45"/>
        <v>3.1911822607021488E-2</v>
      </c>
      <c r="AN70" s="9">
        <f t="shared" si="46"/>
        <v>3.1691849292926837E-2</v>
      </c>
      <c r="AO70" s="9">
        <f t="shared" si="47"/>
        <v>1.1322412709860627E-2</v>
      </c>
      <c r="AP70" s="44">
        <f t="shared" si="48"/>
        <v>3.1691849292926837E-2</v>
      </c>
      <c r="AQ70" s="43">
        <f t="shared" si="49"/>
        <v>0.109</v>
      </c>
      <c r="AR70" s="9">
        <f t="shared" si="50"/>
        <v>0.2</v>
      </c>
      <c r="AS70" s="44">
        <f t="shared" si="51"/>
        <v>0.155</v>
      </c>
      <c r="AT70" s="235">
        <f t="shared" si="52"/>
        <v>0.73</v>
      </c>
      <c r="AU70" s="236">
        <f t="shared" si="53"/>
        <v>1.33</v>
      </c>
      <c r="AV70" s="237">
        <f t="shared" si="54"/>
        <v>1.03</v>
      </c>
      <c r="AW70" s="233">
        <f t="shared" si="55"/>
        <v>4</v>
      </c>
      <c r="AX70" s="132">
        <f t="shared" si="56"/>
        <v>2</v>
      </c>
      <c r="AY70" s="234">
        <f t="shared" si="57"/>
        <v>3</v>
      </c>
    </row>
    <row r="71" spans="1:51" ht="13.35" customHeight="1">
      <c r="A71" s="69">
        <v>11347</v>
      </c>
      <c r="B71" s="68" t="s">
        <v>249</v>
      </c>
      <c r="C71" s="225" t="str">
        <f>Rollover!A71</f>
        <v>Nissan</v>
      </c>
      <c r="D71" s="226" t="str">
        <f>Rollover!B71</f>
        <v>Rogue SUV AWD (early release)</v>
      </c>
      <c r="E71" s="63" t="s">
        <v>190</v>
      </c>
      <c r="F71" s="227">
        <f>Rollover!C71</f>
        <v>2021</v>
      </c>
      <c r="G71" s="23">
        <v>305.98</v>
      </c>
      <c r="H71" s="24">
        <v>0.30399999999999999</v>
      </c>
      <c r="I71" s="24">
        <v>1880.56</v>
      </c>
      <c r="J71" s="24">
        <v>323.79000000000002</v>
      </c>
      <c r="K71" s="24">
        <v>25.856999999999999</v>
      </c>
      <c r="L71" s="24">
        <v>42.319000000000003</v>
      </c>
      <c r="M71" s="24">
        <v>1208.8030000000001</v>
      </c>
      <c r="N71" s="25">
        <v>1627.836</v>
      </c>
      <c r="O71" s="23">
        <v>346.88499999999999</v>
      </c>
      <c r="P71" s="24">
        <v>0.69</v>
      </c>
      <c r="Q71" s="24">
        <v>1380.5260000000001</v>
      </c>
      <c r="R71" s="24">
        <v>170.02500000000001</v>
      </c>
      <c r="S71" s="24">
        <v>21.818000000000001</v>
      </c>
      <c r="T71" s="24">
        <v>40.728000000000002</v>
      </c>
      <c r="U71" s="24">
        <v>3117.7440000000001</v>
      </c>
      <c r="V71" s="25">
        <v>1739.4880000000001</v>
      </c>
      <c r="W71" s="228">
        <f t="shared" ref="W71:W137" si="112">NORMDIST(LN(G71),7.45231,0.73998,1)</f>
        <v>9.738686085923676E-3</v>
      </c>
      <c r="X71" s="9">
        <f t="shared" ref="X71:X137" si="113">1/(1+EXP(3.2269-1.9688*H71))</f>
        <v>6.7333814242884357E-2</v>
      </c>
      <c r="Y71" s="9">
        <f t="shared" ref="Y71:Y137" si="114">1/(1+EXP(10.9745-2.375*I71/1000))</f>
        <v>1.4889857501731744E-3</v>
      </c>
      <c r="Z71" s="9">
        <f t="shared" ref="Z71:Z137" si="115">1/(1+EXP(10.9745-2.375*J71/1000))</f>
        <v>3.6965122840412182E-5</v>
      </c>
      <c r="AA71" s="9">
        <f t="shared" ref="AA71:AA137" si="116">MAX(X71,Y71,Z71)</f>
        <v>6.7333814242884357E-2</v>
      </c>
      <c r="AB71" s="9">
        <f t="shared" ref="AB71:AB137" si="117">1/(1+EXP(12.597-0.05861*35-1.568*(K71^0.4612)))</f>
        <v>2.8812075905315197E-2</v>
      </c>
      <c r="AC71" s="9">
        <f t="shared" ref="AC71:AC137" si="118">AB71</f>
        <v>2.8812075905315197E-2</v>
      </c>
      <c r="AD71" s="9">
        <f t="shared" ref="AD71:AD137" si="119">1/(1+EXP(5.7949-0.5196*M71/1000))</f>
        <v>5.6704175803142477E-3</v>
      </c>
      <c r="AE71" s="9">
        <f t="shared" ref="AE71:AE137" si="120">1/(1+EXP(5.7949-0.5196*N71/1000))</f>
        <v>7.040040521520608E-3</v>
      </c>
      <c r="AF71" s="44">
        <f t="shared" ref="AF71:AF137" si="121">MAX(AD71,AE71)</f>
        <v>7.040040521520608E-3</v>
      </c>
      <c r="AG71" s="43">
        <f t="shared" ref="AG71:AG137" si="122">NORMDIST(LN(O71),7.45231,0.73998,1)</f>
        <v>1.512876410471725E-2</v>
      </c>
      <c r="AH71" s="9">
        <f t="shared" ref="AH71:AH137" si="123">1/(1+EXP(3.2269-1.9688*P71))</f>
        <v>0.1337237208360717</v>
      </c>
      <c r="AI71" s="9">
        <f t="shared" ref="AI71:AI137" si="124">1/(1+EXP(10.958-3.77*Q71/1000))</f>
        <v>3.1618945688998562E-3</v>
      </c>
      <c r="AJ71" s="9">
        <f t="shared" ref="AJ71:AJ137" si="125">1/(1+EXP(10.958-3.77*R71/1000))</f>
        <v>3.3064881674110857E-5</v>
      </c>
      <c r="AK71" s="9">
        <f t="shared" ref="AK71:AK137" si="126">MAX(AH71,AI71,AJ71)</f>
        <v>0.1337237208360717</v>
      </c>
      <c r="AL71" s="9">
        <f t="shared" ref="AL71:AL137" si="127">1/(1+EXP(12.597-0.05861*35-1.568*((S71/0.817)^0.4612)))</f>
        <v>3.1911822607021488E-2</v>
      </c>
      <c r="AM71" s="229">
        <f t="shared" ref="AM71:AM137" si="128">AL71</f>
        <v>3.1911822607021488E-2</v>
      </c>
      <c r="AN71" s="9">
        <f t="shared" ref="AN71:AN137" si="129">1/(1+EXP(5.7949-0.7619*U71/1000))</f>
        <v>3.1691849292926837E-2</v>
      </c>
      <c r="AO71" s="9">
        <f t="shared" ref="AO71:AO137" si="130">1/(1+EXP(5.7949-0.7619*V71/1000))</f>
        <v>1.1322412709860627E-2</v>
      </c>
      <c r="AP71" s="44">
        <f t="shared" ref="AP71:AP137" si="131">MAX(AN71,AO71)</f>
        <v>3.1691849292926837E-2</v>
      </c>
      <c r="AQ71" s="43">
        <f t="shared" ref="AQ71:AQ137" si="132">ROUND(1-(1-W71)*(1-AA71)*(1-AC71)*(1-AF71),3)</f>
        <v>0.109</v>
      </c>
      <c r="AR71" s="9">
        <f t="shared" ref="AR71:AR137" si="133">ROUND(1-(1-AG71)*(1-AK71)*(1-AM71)*(1-AP71),3)</f>
        <v>0.2</v>
      </c>
      <c r="AS71" s="44">
        <f t="shared" ref="AS71:AS137" si="134">ROUND(AVERAGE(AR71,AQ71),3)</f>
        <v>0.155</v>
      </c>
      <c r="AT71" s="235">
        <f t="shared" ref="AT71:AT137" si="135">ROUND(AQ71/0.15,2)</f>
        <v>0.73</v>
      </c>
      <c r="AU71" s="236">
        <f t="shared" ref="AU71:AU137" si="136">ROUND(AR71/0.15,2)</f>
        <v>1.33</v>
      </c>
      <c r="AV71" s="237">
        <f t="shared" ref="AV71:AV137" si="137">ROUND(AS71/0.15,2)</f>
        <v>1.03</v>
      </c>
      <c r="AW71" s="233">
        <f t="shared" ref="AW71:AW137" si="138">IF(AT71&lt;0.67,5,IF(AT71&lt;1,4,IF(AT71&lt;1.33,3,IF(AT71&lt;2.67,2,1))))</f>
        <v>4</v>
      </c>
      <c r="AX71" s="132">
        <f t="shared" ref="AX71:AX137" si="139">IF(AU71&lt;0.67,5,IF(AU71&lt;1,4,IF(AU71&lt;1.33,3,IF(AU71&lt;2.67,2,1))))</f>
        <v>2</v>
      </c>
      <c r="AY71" s="234">
        <f t="shared" ref="AY71:AY137" si="140">IF(AV71&lt;0.67,5,IF(AV71&lt;1,4,IF(AV71&lt;1.33,3,IF(AV71&lt;2.67,2,1))))</f>
        <v>3</v>
      </c>
    </row>
    <row r="72" spans="1:51" ht="13.35" customHeight="1">
      <c r="A72" s="30">
        <v>11575</v>
      </c>
      <c r="B72" s="68" t="s">
        <v>294</v>
      </c>
      <c r="C72" s="225" t="str">
        <f>Rollover!A72</f>
        <v>Nissan</v>
      </c>
      <c r="D72" s="226" t="str">
        <f>Rollover!B72</f>
        <v>Rogue SUV FWD (later release)</v>
      </c>
      <c r="E72" s="63" t="s">
        <v>96</v>
      </c>
      <c r="F72" s="227">
        <f>Rollover!C72</f>
        <v>2021</v>
      </c>
      <c r="G72" s="23">
        <v>224.715</v>
      </c>
      <c r="H72" s="24">
        <v>0.33100000000000002</v>
      </c>
      <c r="I72" s="24">
        <v>1535.6980000000001</v>
      </c>
      <c r="J72" s="24">
        <v>176.87799999999999</v>
      </c>
      <c r="K72" s="24">
        <v>24.945</v>
      </c>
      <c r="L72" s="24">
        <v>44.198999999999998</v>
      </c>
      <c r="M72" s="24">
        <v>1122.444</v>
      </c>
      <c r="N72" s="25">
        <v>1037.0940000000001</v>
      </c>
      <c r="O72" s="23">
        <v>424.35700000000003</v>
      </c>
      <c r="P72" s="24">
        <v>0.46899999999999997</v>
      </c>
      <c r="Q72" s="24">
        <v>1010.035</v>
      </c>
      <c r="R72" s="24">
        <v>338.07</v>
      </c>
      <c r="S72" s="24">
        <v>15.943</v>
      </c>
      <c r="T72" s="24">
        <v>50.95</v>
      </c>
      <c r="U72" s="24">
        <v>1920.155</v>
      </c>
      <c r="V72" s="25">
        <v>2092.2750000000001</v>
      </c>
      <c r="W72" s="228">
        <f t="shared" si="112"/>
        <v>2.9487928404656029E-3</v>
      </c>
      <c r="X72" s="9">
        <f t="shared" si="113"/>
        <v>7.0749873287827142E-2</v>
      </c>
      <c r="Y72" s="9">
        <f t="shared" si="114"/>
        <v>6.5696853376975167E-4</v>
      </c>
      <c r="Z72" s="9">
        <f t="shared" si="115"/>
        <v>2.6077418029112351E-5</v>
      </c>
      <c r="AA72" s="9">
        <f t="shared" si="116"/>
        <v>7.0749873287827142E-2</v>
      </c>
      <c r="AB72" s="9">
        <f t="shared" si="117"/>
        <v>2.5751973670243705E-2</v>
      </c>
      <c r="AC72" s="9">
        <f t="shared" si="118"/>
        <v>2.5751973670243705E-2</v>
      </c>
      <c r="AD72" s="9">
        <f t="shared" si="119"/>
        <v>5.4229474433759922E-3</v>
      </c>
      <c r="AE72" s="9">
        <f t="shared" si="120"/>
        <v>5.188926757811638E-3</v>
      </c>
      <c r="AF72" s="44">
        <f t="shared" si="121"/>
        <v>5.4229474433759922E-3</v>
      </c>
      <c r="AG72" s="43">
        <f t="shared" si="122"/>
        <v>2.9093424830061131E-2</v>
      </c>
      <c r="AH72" s="9">
        <f t="shared" si="123"/>
        <v>9.0830798375780369E-2</v>
      </c>
      <c r="AI72" s="9">
        <f t="shared" si="124"/>
        <v>7.8411687422742164E-4</v>
      </c>
      <c r="AJ72" s="9">
        <f t="shared" si="125"/>
        <v>6.2300668455276534E-5</v>
      </c>
      <c r="AK72" s="9">
        <f t="shared" si="126"/>
        <v>9.0830798375780369E-2</v>
      </c>
      <c r="AL72" s="9">
        <f t="shared" si="127"/>
        <v>1.2453239520294816E-2</v>
      </c>
      <c r="AM72" s="229">
        <f t="shared" si="128"/>
        <v>1.2453239520294816E-2</v>
      </c>
      <c r="AN72" s="9">
        <f t="shared" si="129"/>
        <v>1.2971632715880446E-2</v>
      </c>
      <c r="AO72" s="9">
        <f t="shared" si="130"/>
        <v>1.4762454473182755E-2</v>
      </c>
      <c r="AP72" s="44">
        <f t="shared" si="131"/>
        <v>1.4762454473182755E-2</v>
      </c>
      <c r="AQ72" s="43">
        <f t="shared" si="132"/>
        <v>0.10199999999999999</v>
      </c>
      <c r="AR72" s="9">
        <f t="shared" si="133"/>
        <v>0.14099999999999999</v>
      </c>
      <c r="AS72" s="44">
        <f t="shared" si="134"/>
        <v>0.122</v>
      </c>
      <c r="AT72" s="235">
        <f t="shared" si="135"/>
        <v>0.68</v>
      </c>
      <c r="AU72" s="236">
        <f t="shared" si="136"/>
        <v>0.94</v>
      </c>
      <c r="AV72" s="237">
        <f t="shared" si="137"/>
        <v>0.81</v>
      </c>
      <c r="AW72" s="233">
        <f t="shared" si="138"/>
        <v>4</v>
      </c>
      <c r="AX72" s="132">
        <f t="shared" si="139"/>
        <v>4</v>
      </c>
      <c r="AY72" s="234">
        <f t="shared" si="140"/>
        <v>4</v>
      </c>
    </row>
    <row r="73" spans="1:51" ht="13.35" customHeight="1">
      <c r="A73" s="30">
        <v>11575</v>
      </c>
      <c r="B73" s="68" t="s">
        <v>294</v>
      </c>
      <c r="C73" s="225" t="str">
        <f>Rollover!A73</f>
        <v>Nissan</v>
      </c>
      <c r="D73" s="226" t="str">
        <f>Rollover!B73</f>
        <v>Rogue SUV AWD (later release)</v>
      </c>
      <c r="E73" s="63" t="s">
        <v>96</v>
      </c>
      <c r="F73" s="227">
        <f>Rollover!C73</f>
        <v>2021</v>
      </c>
      <c r="G73" s="23">
        <v>224.715</v>
      </c>
      <c r="H73" s="24">
        <v>0.33100000000000002</v>
      </c>
      <c r="I73" s="24">
        <v>1535.6980000000001</v>
      </c>
      <c r="J73" s="24">
        <v>176.87799999999999</v>
      </c>
      <c r="K73" s="24">
        <v>24.945</v>
      </c>
      <c r="L73" s="24">
        <v>44.198999999999998</v>
      </c>
      <c r="M73" s="24">
        <v>1122.444</v>
      </c>
      <c r="N73" s="25">
        <v>1037.0940000000001</v>
      </c>
      <c r="O73" s="23">
        <v>424.35700000000003</v>
      </c>
      <c r="P73" s="24">
        <v>0.46899999999999997</v>
      </c>
      <c r="Q73" s="24">
        <v>1010.035</v>
      </c>
      <c r="R73" s="24">
        <v>338.07</v>
      </c>
      <c r="S73" s="24">
        <v>15.943</v>
      </c>
      <c r="T73" s="24">
        <v>50.95</v>
      </c>
      <c r="U73" s="24">
        <v>1920.155</v>
      </c>
      <c r="V73" s="25">
        <v>2092.2750000000001</v>
      </c>
      <c r="W73" s="228">
        <f t="shared" ref="W73" si="141">NORMDIST(LN(G73),7.45231,0.73998,1)</f>
        <v>2.9487928404656029E-3</v>
      </c>
      <c r="X73" s="9">
        <f t="shared" ref="X73" si="142">1/(1+EXP(3.2269-1.9688*H73))</f>
        <v>7.0749873287827142E-2</v>
      </c>
      <c r="Y73" s="9">
        <f t="shared" ref="Y73" si="143">1/(1+EXP(10.9745-2.375*I73/1000))</f>
        <v>6.5696853376975167E-4</v>
      </c>
      <c r="Z73" s="9">
        <f t="shared" ref="Z73" si="144">1/(1+EXP(10.9745-2.375*J73/1000))</f>
        <v>2.6077418029112351E-5</v>
      </c>
      <c r="AA73" s="9">
        <f t="shared" ref="AA73" si="145">MAX(X73,Y73,Z73)</f>
        <v>7.0749873287827142E-2</v>
      </c>
      <c r="AB73" s="9">
        <f t="shared" ref="AB73" si="146">1/(1+EXP(12.597-0.05861*35-1.568*(K73^0.4612)))</f>
        <v>2.5751973670243705E-2</v>
      </c>
      <c r="AC73" s="9">
        <f t="shared" ref="AC73" si="147">AB73</f>
        <v>2.5751973670243705E-2</v>
      </c>
      <c r="AD73" s="9">
        <f t="shared" ref="AD73" si="148">1/(1+EXP(5.7949-0.5196*M73/1000))</f>
        <v>5.4229474433759922E-3</v>
      </c>
      <c r="AE73" s="9">
        <f t="shared" ref="AE73" si="149">1/(1+EXP(5.7949-0.5196*N73/1000))</f>
        <v>5.188926757811638E-3</v>
      </c>
      <c r="AF73" s="44">
        <f t="shared" ref="AF73" si="150">MAX(AD73,AE73)</f>
        <v>5.4229474433759922E-3</v>
      </c>
      <c r="AG73" s="43">
        <f t="shared" ref="AG73" si="151">NORMDIST(LN(O73),7.45231,0.73998,1)</f>
        <v>2.9093424830061131E-2</v>
      </c>
      <c r="AH73" s="9">
        <f t="shared" ref="AH73" si="152">1/(1+EXP(3.2269-1.9688*P73))</f>
        <v>9.0830798375780369E-2</v>
      </c>
      <c r="AI73" s="9">
        <f t="shared" ref="AI73" si="153">1/(1+EXP(10.958-3.77*Q73/1000))</f>
        <v>7.8411687422742164E-4</v>
      </c>
      <c r="AJ73" s="9">
        <f t="shared" ref="AJ73" si="154">1/(1+EXP(10.958-3.77*R73/1000))</f>
        <v>6.2300668455276534E-5</v>
      </c>
      <c r="AK73" s="9">
        <f t="shared" ref="AK73" si="155">MAX(AH73,AI73,AJ73)</f>
        <v>9.0830798375780369E-2</v>
      </c>
      <c r="AL73" s="9">
        <f t="shared" ref="AL73" si="156">1/(1+EXP(12.597-0.05861*35-1.568*((S73/0.817)^0.4612)))</f>
        <v>1.2453239520294816E-2</v>
      </c>
      <c r="AM73" s="229">
        <f t="shared" ref="AM73" si="157">AL73</f>
        <v>1.2453239520294816E-2</v>
      </c>
      <c r="AN73" s="9">
        <f t="shared" ref="AN73" si="158">1/(1+EXP(5.7949-0.7619*U73/1000))</f>
        <v>1.2971632715880446E-2</v>
      </c>
      <c r="AO73" s="9">
        <f t="shared" ref="AO73" si="159">1/(1+EXP(5.7949-0.7619*V73/1000))</f>
        <v>1.4762454473182755E-2</v>
      </c>
      <c r="AP73" s="44">
        <f t="shared" ref="AP73" si="160">MAX(AN73,AO73)</f>
        <v>1.4762454473182755E-2</v>
      </c>
      <c r="AQ73" s="43">
        <f t="shared" ref="AQ73" si="161">ROUND(1-(1-W73)*(1-AA73)*(1-AC73)*(1-AF73),3)</f>
        <v>0.10199999999999999</v>
      </c>
      <c r="AR73" s="9">
        <f t="shared" ref="AR73" si="162">ROUND(1-(1-AG73)*(1-AK73)*(1-AM73)*(1-AP73),3)</f>
        <v>0.14099999999999999</v>
      </c>
      <c r="AS73" s="44">
        <f t="shared" ref="AS73" si="163">ROUND(AVERAGE(AR73,AQ73),3)</f>
        <v>0.122</v>
      </c>
      <c r="AT73" s="235">
        <f t="shared" ref="AT73" si="164">ROUND(AQ73/0.15,2)</f>
        <v>0.68</v>
      </c>
      <c r="AU73" s="236">
        <f t="shared" ref="AU73" si="165">ROUND(AR73/0.15,2)</f>
        <v>0.94</v>
      </c>
      <c r="AV73" s="237">
        <f t="shared" ref="AV73" si="166">ROUND(AS73/0.15,2)</f>
        <v>0.81</v>
      </c>
      <c r="AW73" s="233">
        <f t="shared" ref="AW73" si="167">IF(AT73&lt;0.67,5,IF(AT73&lt;1,4,IF(AT73&lt;1.33,3,IF(AT73&lt;2.67,2,1))))</f>
        <v>4</v>
      </c>
      <c r="AX73" s="132">
        <f t="shared" ref="AX73" si="168">IF(AU73&lt;0.67,5,IF(AU73&lt;1,4,IF(AU73&lt;1.33,3,IF(AU73&lt;2.67,2,1))))</f>
        <v>4</v>
      </c>
      <c r="AY73" s="234">
        <f t="shared" ref="AY73" si="169">IF(AV73&lt;0.67,5,IF(AV73&lt;1,4,IF(AV73&lt;1.33,3,IF(AV73&lt;2.67,2,1))))</f>
        <v>4</v>
      </c>
    </row>
    <row r="74" spans="1:51">
      <c r="A74" s="69">
        <v>11496</v>
      </c>
      <c r="B74" s="68" t="s">
        <v>286</v>
      </c>
      <c r="C74" s="225" t="str">
        <f>Rollover!A74</f>
        <v>Nissan</v>
      </c>
      <c r="D74" s="226" t="str">
        <f>Rollover!B74</f>
        <v>Rogue Sport SUV FWD</v>
      </c>
      <c r="E74" s="63" t="s">
        <v>190</v>
      </c>
      <c r="F74" s="227">
        <f>Rollover!C74</f>
        <v>2021</v>
      </c>
      <c r="G74" s="23">
        <v>398.79899999999998</v>
      </c>
      <c r="H74" s="24">
        <v>0.33700000000000002</v>
      </c>
      <c r="I74" s="24">
        <v>1552.7539999999999</v>
      </c>
      <c r="J74" s="24">
        <v>471.71199999999999</v>
      </c>
      <c r="K74" s="24">
        <v>23.443999999999999</v>
      </c>
      <c r="L74" s="24">
        <v>42.69</v>
      </c>
      <c r="M74" s="24">
        <v>1182.4090000000001</v>
      </c>
      <c r="N74" s="25">
        <v>1238.298</v>
      </c>
      <c r="O74" s="23">
        <v>131.98400000000001</v>
      </c>
      <c r="P74" s="24">
        <v>0.35299999999999998</v>
      </c>
      <c r="Q74" s="24">
        <v>839.64</v>
      </c>
      <c r="R74" s="24">
        <v>152.44900000000001</v>
      </c>
      <c r="S74" s="24">
        <v>12.686</v>
      </c>
      <c r="T74" s="24">
        <v>36.25</v>
      </c>
      <c r="U74" s="24">
        <v>1454.876</v>
      </c>
      <c r="V74" s="25">
        <v>2534.701</v>
      </c>
      <c r="W74" s="228">
        <f t="shared" ref="W74:W91" si="170">NORMDIST(LN(G74),7.45231,0.73998,1)</f>
        <v>2.3951243172320748E-2</v>
      </c>
      <c r="X74" s="9">
        <f t="shared" ref="X74:X91" si="171">1/(1+EXP(3.2269-1.9688*H74))</f>
        <v>7.1530446829232944E-2</v>
      </c>
      <c r="Y74" s="9">
        <f t="shared" ref="Y74:Y91" si="172">1/(1+EXP(10.9745-2.375*I74/1000))</f>
        <v>6.8410879709755084E-4</v>
      </c>
      <c r="Z74" s="9">
        <f t="shared" ref="Z74:Z91" si="173">1/(1+EXP(10.9745-2.375*J74/1000))</f>
        <v>5.252420087249734E-5</v>
      </c>
      <c r="AA74" s="9">
        <f t="shared" ref="AA74:AA91" si="174">MAX(X74,Y74,Z74)</f>
        <v>7.1530446829232944E-2</v>
      </c>
      <c r="AB74" s="9">
        <f t="shared" ref="AB74:AB91" si="175">1/(1+EXP(12.597-0.05861*35-1.568*(K74^0.4612)))</f>
        <v>2.1285867173192946E-2</v>
      </c>
      <c r="AC74" s="9">
        <f t="shared" ref="AC74:AC91" si="176">AB74</f>
        <v>2.1285867173192946E-2</v>
      </c>
      <c r="AD74" s="9">
        <f t="shared" ref="AD74:AD91" si="177">1/(1+EXP(5.7949-0.5196*M74/1000))</f>
        <v>5.5936144930588431E-3</v>
      </c>
      <c r="AE74" s="9">
        <f t="shared" ref="AE74:AE91" si="178">1/(1+EXP(5.7949-0.5196*N74/1000))</f>
        <v>5.7574852814080181E-3</v>
      </c>
      <c r="AF74" s="44">
        <f t="shared" ref="AF74:AF91" si="179">MAX(AD74,AE74)</f>
        <v>5.7574852814080181E-3</v>
      </c>
      <c r="AG74" s="43">
        <f t="shared" ref="AG74:AG91" si="180">NORMDIST(LN(O74),7.45231,0.73998,1)</f>
        <v>2.577542401376222E-4</v>
      </c>
      <c r="AH74" s="9">
        <f t="shared" ref="AH74:AH91" si="181">1/(1+EXP(3.2269-1.9688*P74))</f>
        <v>7.3650981779484356E-2</v>
      </c>
      <c r="AI74" s="9">
        <f t="shared" ref="AI74:AI91" si="182">1/(1+EXP(10.958-3.77*Q74/1000))</f>
        <v>4.1262560121005674E-4</v>
      </c>
      <c r="AJ74" s="9">
        <f t="shared" ref="AJ74:AJ91" si="183">1/(1+EXP(10.958-3.77*R74/1000))</f>
        <v>3.0945028075361137E-5</v>
      </c>
      <c r="AK74" s="9">
        <f t="shared" ref="AK74:AK91" si="184">MAX(AH74,AI74,AJ74)</f>
        <v>7.3650981779484356E-2</v>
      </c>
      <c r="AL74" s="9">
        <f t="shared" ref="AL74:AL91" si="185">1/(1+EXP(12.597-0.05861*35-1.568*((S74/0.817)^0.4612)))</f>
        <v>6.755172316460889E-3</v>
      </c>
      <c r="AM74" s="229">
        <f t="shared" ref="AM74:AM91" si="186">AL74</f>
        <v>6.755172316460889E-3</v>
      </c>
      <c r="AN74" s="9">
        <f t="shared" ref="AN74:AN91" si="187">1/(1+EXP(5.7949-0.7619*U74/1000))</f>
        <v>9.1353180189580989E-3</v>
      </c>
      <c r="AO74" s="9">
        <f t="shared" ref="AO74:AO91" si="188">1/(1+EXP(5.7949-0.7619*V74/1000))</f>
        <v>2.0558434003348478E-2</v>
      </c>
      <c r="AP74" s="44">
        <f t="shared" ref="AP74:AP91" si="189">MAX(AN74,AO74)</f>
        <v>2.0558434003348478E-2</v>
      </c>
      <c r="AQ74" s="43">
        <f t="shared" ref="AQ74:AQ91" si="190">ROUND(1-(1-W74)*(1-AA74)*(1-AC74)*(1-AF74),3)</f>
        <v>0.11799999999999999</v>
      </c>
      <c r="AR74" s="9">
        <f t="shared" ref="AR74:AR91" si="191">ROUND(1-(1-AG74)*(1-AK74)*(1-AM74)*(1-AP74),3)</f>
        <v>9.9000000000000005E-2</v>
      </c>
      <c r="AS74" s="44">
        <f t="shared" ref="AS74:AS91" si="192">ROUND(AVERAGE(AR74,AQ74),3)</f>
        <v>0.109</v>
      </c>
      <c r="AT74" s="235">
        <f t="shared" ref="AT74:AT91" si="193">ROUND(AQ74/0.15,2)</f>
        <v>0.79</v>
      </c>
      <c r="AU74" s="236">
        <f t="shared" ref="AU74:AU91" si="194">ROUND(AR74/0.15,2)</f>
        <v>0.66</v>
      </c>
      <c r="AV74" s="237">
        <f t="shared" ref="AV74:AV91" si="195">ROUND(AS74/0.15,2)</f>
        <v>0.73</v>
      </c>
      <c r="AW74" s="233">
        <f t="shared" ref="AW74:AW91" si="196">IF(AT74&lt;0.67,5,IF(AT74&lt;1,4,IF(AT74&lt;1.33,3,IF(AT74&lt;2.67,2,1))))</f>
        <v>4</v>
      </c>
      <c r="AX74" s="132">
        <f t="shared" ref="AX74:AX91" si="197">IF(AU74&lt;0.67,5,IF(AU74&lt;1,4,IF(AU74&lt;1.33,3,IF(AU74&lt;2.67,2,1))))</f>
        <v>5</v>
      </c>
      <c r="AY74" s="234">
        <f t="shared" ref="AY74:AY91" si="198">IF(AV74&lt;0.67,5,IF(AV74&lt;1,4,IF(AV74&lt;1.33,3,IF(AV74&lt;2.67,2,1))))</f>
        <v>4</v>
      </c>
    </row>
    <row r="75" spans="1:51" ht="13.35" customHeight="1">
      <c r="A75" s="69">
        <v>11496</v>
      </c>
      <c r="B75" s="68" t="s">
        <v>286</v>
      </c>
      <c r="C75" s="225" t="str">
        <f>Rollover!A75</f>
        <v>Nissan</v>
      </c>
      <c r="D75" s="226" t="str">
        <f>Rollover!B75</f>
        <v>Rogue Sport SUV AWD</v>
      </c>
      <c r="E75" s="63" t="s">
        <v>190</v>
      </c>
      <c r="F75" s="227">
        <f>Rollover!C75</f>
        <v>2021</v>
      </c>
      <c r="G75" s="23">
        <v>398.79899999999998</v>
      </c>
      <c r="H75" s="24">
        <v>0.33700000000000002</v>
      </c>
      <c r="I75" s="24">
        <v>1552.7539999999999</v>
      </c>
      <c r="J75" s="24">
        <v>471.71199999999999</v>
      </c>
      <c r="K75" s="24">
        <v>23.443999999999999</v>
      </c>
      <c r="L75" s="24">
        <v>42.69</v>
      </c>
      <c r="M75" s="24">
        <v>1182.4090000000001</v>
      </c>
      <c r="N75" s="25">
        <v>1238.298</v>
      </c>
      <c r="O75" s="23">
        <v>131.98400000000001</v>
      </c>
      <c r="P75" s="24">
        <v>0.35299999999999998</v>
      </c>
      <c r="Q75" s="24">
        <v>839.64</v>
      </c>
      <c r="R75" s="24">
        <v>152.44900000000001</v>
      </c>
      <c r="S75" s="24">
        <v>12.686</v>
      </c>
      <c r="T75" s="24">
        <v>36.25</v>
      </c>
      <c r="U75" s="24">
        <v>1454.876</v>
      </c>
      <c r="V75" s="25">
        <v>2534.701</v>
      </c>
      <c r="W75" s="228">
        <f t="shared" si="170"/>
        <v>2.3951243172320748E-2</v>
      </c>
      <c r="X75" s="9">
        <f t="shared" si="171"/>
        <v>7.1530446829232944E-2</v>
      </c>
      <c r="Y75" s="9">
        <f t="shared" si="172"/>
        <v>6.8410879709755084E-4</v>
      </c>
      <c r="Z75" s="9">
        <f t="shared" si="173"/>
        <v>5.252420087249734E-5</v>
      </c>
      <c r="AA75" s="9">
        <f t="shared" si="174"/>
        <v>7.1530446829232944E-2</v>
      </c>
      <c r="AB75" s="9">
        <f t="shared" si="175"/>
        <v>2.1285867173192946E-2</v>
      </c>
      <c r="AC75" s="9">
        <f t="shared" si="176"/>
        <v>2.1285867173192946E-2</v>
      </c>
      <c r="AD75" s="9">
        <f t="shared" si="177"/>
        <v>5.5936144930588431E-3</v>
      </c>
      <c r="AE75" s="9">
        <f t="shared" si="178"/>
        <v>5.7574852814080181E-3</v>
      </c>
      <c r="AF75" s="44">
        <f t="shared" si="179"/>
        <v>5.7574852814080181E-3</v>
      </c>
      <c r="AG75" s="43">
        <f t="shared" si="180"/>
        <v>2.577542401376222E-4</v>
      </c>
      <c r="AH75" s="9">
        <f t="shared" si="181"/>
        <v>7.3650981779484356E-2</v>
      </c>
      <c r="AI75" s="9">
        <f t="shared" si="182"/>
        <v>4.1262560121005674E-4</v>
      </c>
      <c r="AJ75" s="9">
        <f t="shared" si="183"/>
        <v>3.0945028075361137E-5</v>
      </c>
      <c r="AK75" s="9">
        <f t="shared" si="184"/>
        <v>7.3650981779484356E-2</v>
      </c>
      <c r="AL75" s="9">
        <f t="shared" si="185"/>
        <v>6.755172316460889E-3</v>
      </c>
      <c r="AM75" s="229">
        <f t="shared" si="186"/>
        <v>6.755172316460889E-3</v>
      </c>
      <c r="AN75" s="9">
        <f t="shared" si="187"/>
        <v>9.1353180189580989E-3</v>
      </c>
      <c r="AO75" s="9">
        <f t="shared" si="188"/>
        <v>2.0558434003348478E-2</v>
      </c>
      <c r="AP75" s="44">
        <f t="shared" si="189"/>
        <v>2.0558434003348478E-2</v>
      </c>
      <c r="AQ75" s="43">
        <f t="shared" si="190"/>
        <v>0.11799999999999999</v>
      </c>
      <c r="AR75" s="9">
        <f t="shared" si="191"/>
        <v>9.9000000000000005E-2</v>
      </c>
      <c r="AS75" s="44">
        <f t="shared" si="192"/>
        <v>0.109</v>
      </c>
      <c r="AT75" s="235">
        <f t="shared" si="193"/>
        <v>0.79</v>
      </c>
      <c r="AU75" s="236">
        <f t="shared" si="194"/>
        <v>0.66</v>
      </c>
      <c r="AV75" s="237">
        <f t="shared" si="195"/>
        <v>0.73</v>
      </c>
      <c r="AW75" s="233">
        <f t="shared" si="196"/>
        <v>4</v>
      </c>
      <c r="AX75" s="132">
        <f t="shared" si="197"/>
        <v>5</v>
      </c>
      <c r="AY75" s="234">
        <f t="shared" si="198"/>
        <v>4</v>
      </c>
    </row>
    <row r="76" spans="1:51" ht="13.35" customHeight="1">
      <c r="A76" s="69">
        <v>11396</v>
      </c>
      <c r="B76" s="68" t="s">
        <v>271</v>
      </c>
      <c r="C76" s="225" t="str">
        <f>Rollover!A76</f>
        <v>Nissan</v>
      </c>
      <c r="D76" s="226" t="str">
        <f>Rollover!B76</f>
        <v>Versa 4DR FWD</v>
      </c>
      <c r="E76" s="63" t="s">
        <v>198</v>
      </c>
      <c r="F76" s="227">
        <f>Rollover!C76</f>
        <v>2021</v>
      </c>
      <c r="G76" s="23">
        <v>364.209</v>
      </c>
      <c r="H76" s="24">
        <v>0.35599999999999998</v>
      </c>
      <c r="I76" s="24">
        <v>1448.2840000000001</v>
      </c>
      <c r="J76" s="24">
        <v>1323.9280000000001</v>
      </c>
      <c r="K76" s="24">
        <v>25.995000000000001</v>
      </c>
      <c r="L76" s="24">
        <v>48.463999999999999</v>
      </c>
      <c r="M76" s="24">
        <v>1575.4939999999999</v>
      </c>
      <c r="N76" s="25">
        <v>1317.171</v>
      </c>
      <c r="O76" s="23">
        <v>267.13799999999998</v>
      </c>
      <c r="P76" s="24">
        <v>0.56799999999999995</v>
      </c>
      <c r="Q76" s="24">
        <v>1205.4829999999999</v>
      </c>
      <c r="R76" s="24">
        <v>608.68399999999997</v>
      </c>
      <c r="S76" s="24">
        <v>11.616</v>
      </c>
      <c r="T76" s="24">
        <v>44.426000000000002</v>
      </c>
      <c r="U76" s="24">
        <v>1051.0070000000001</v>
      </c>
      <c r="V76" s="25">
        <v>864.197</v>
      </c>
      <c r="W76" s="228">
        <f t="shared" si="170"/>
        <v>1.7827356317672793E-2</v>
      </c>
      <c r="X76" s="9">
        <f t="shared" si="171"/>
        <v>7.4054971012011139E-2</v>
      </c>
      <c r="Y76" s="9">
        <f t="shared" si="172"/>
        <v>5.3386929661558395E-4</v>
      </c>
      <c r="Z76" s="9">
        <f t="shared" si="173"/>
        <v>3.9739950299575751E-4</v>
      </c>
      <c r="AA76" s="9">
        <f t="shared" si="174"/>
        <v>7.4054971012011139E-2</v>
      </c>
      <c r="AB76" s="9">
        <f t="shared" si="175"/>
        <v>2.9299391641884363E-2</v>
      </c>
      <c r="AC76" s="9">
        <f t="shared" si="176"/>
        <v>2.9299391641884363E-2</v>
      </c>
      <c r="AD76" s="9">
        <f t="shared" si="177"/>
        <v>6.8524477744443422E-3</v>
      </c>
      <c r="AE76" s="9">
        <f t="shared" si="178"/>
        <v>5.9968982589345453E-3</v>
      </c>
      <c r="AF76" s="44">
        <f t="shared" si="179"/>
        <v>6.8524477744443422E-3</v>
      </c>
      <c r="AG76" s="43">
        <f t="shared" si="180"/>
        <v>5.8723610432822662E-3</v>
      </c>
      <c r="AH76" s="9">
        <f t="shared" si="181"/>
        <v>0.10826166714715157</v>
      </c>
      <c r="AI76" s="9">
        <f t="shared" si="182"/>
        <v>1.6368734255491706E-3</v>
      </c>
      <c r="AJ76" s="9">
        <f t="shared" si="183"/>
        <v>1.7278990475897121E-4</v>
      </c>
      <c r="AK76" s="9">
        <f t="shared" si="184"/>
        <v>0.10826166714715157</v>
      </c>
      <c r="AL76" s="9">
        <f t="shared" si="185"/>
        <v>5.4217967941034007E-3</v>
      </c>
      <c r="AM76" s="229">
        <f t="shared" si="186"/>
        <v>5.4217967941034007E-3</v>
      </c>
      <c r="AN76" s="9">
        <f t="shared" si="187"/>
        <v>6.7319363018314435E-3</v>
      </c>
      <c r="AO76" s="9">
        <f t="shared" si="188"/>
        <v>5.8440600532391855E-3</v>
      </c>
      <c r="AP76" s="44">
        <f t="shared" si="189"/>
        <v>6.7319363018314435E-3</v>
      </c>
      <c r="AQ76" s="43">
        <f t="shared" si="190"/>
        <v>0.123</v>
      </c>
      <c r="AR76" s="9">
        <f t="shared" si="191"/>
        <v>0.124</v>
      </c>
      <c r="AS76" s="44">
        <f t="shared" si="192"/>
        <v>0.124</v>
      </c>
      <c r="AT76" s="235">
        <f t="shared" si="193"/>
        <v>0.82</v>
      </c>
      <c r="AU76" s="236">
        <f t="shared" si="194"/>
        <v>0.83</v>
      </c>
      <c r="AV76" s="237">
        <f t="shared" si="195"/>
        <v>0.83</v>
      </c>
      <c r="AW76" s="233">
        <f t="shared" si="196"/>
        <v>4</v>
      </c>
      <c r="AX76" s="132">
        <f t="shared" si="197"/>
        <v>4</v>
      </c>
      <c r="AY76" s="234">
        <f t="shared" si="198"/>
        <v>4</v>
      </c>
    </row>
    <row r="77" spans="1:51" ht="13.35" customHeight="1">
      <c r="A77" s="69">
        <v>11399</v>
      </c>
      <c r="B77" s="68" t="s">
        <v>273</v>
      </c>
      <c r="C77" s="225" t="str">
        <f>Rollover!A77</f>
        <v>Ram</v>
      </c>
      <c r="D77" s="226" t="str">
        <f>Rollover!B77</f>
        <v>2500 Crew Cab PU/CC 2WD</v>
      </c>
      <c r="E77" s="63" t="s">
        <v>96</v>
      </c>
      <c r="F77" s="227">
        <f>Rollover!C77</f>
        <v>2021</v>
      </c>
      <c r="G77" s="23">
        <v>170.37700000000001</v>
      </c>
      <c r="H77" s="24">
        <v>0.31</v>
      </c>
      <c r="I77" s="24">
        <v>1022.0839999999999</v>
      </c>
      <c r="J77" s="24">
        <v>57.094999999999999</v>
      </c>
      <c r="K77" s="24">
        <v>32.984999999999999</v>
      </c>
      <c r="L77" s="24">
        <v>38.741</v>
      </c>
      <c r="M77" s="24">
        <v>2846.489</v>
      </c>
      <c r="N77" s="25">
        <v>2347.2759999999998</v>
      </c>
      <c r="O77" s="23">
        <v>189.941</v>
      </c>
      <c r="P77" s="24">
        <v>0.33800000000000002</v>
      </c>
      <c r="Q77" s="24">
        <v>773.45399999999995</v>
      </c>
      <c r="R77" s="24">
        <v>144.97</v>
      </c>
      <c r="S77" s="24">
        <v>8.7260000000000009</v>
      </c>
      <c r="T77" s="24">
        <v>38.271000000000001</v>
      </c>
      <c r="U77" s="24">
        <v>1868.307</v>
      </c>
      <c r="V77" s="25">
        <v>2596.4090000000001</v>
      </c>
      <c r="W77" s="228">
        <f t="shared" si="170"/>
        <v>8.8146294720527012E-4</v>
      </c>
      <c r="X77" s="9">
        <f t="shared" si="171"/>
        <v>6.8079460073053988E-2</v>
      </c>
      <c r="Y77" s="9">
        <f t="shared" si="172"/>
        <v>1.9407912951496239E-4</v>
      </c>
      <c r="Z77" s="9">
        <f t="shared" si="173"/>
        <v>1.9620826172594708E-5</v>
      </c>
      <c r="AA77" s="9">
        <f t="shared" si="174"/>
        <v>6.8079460073053988E-2</v>
      </c>
      <c r="AB77" s="9">
        <f t="shared" si="175"/>
        <v>6.4010735928666199E-2</v>
      </c>
      <c r="AC77" s="9">
        <f t="shared" si="176"/>
        <v>6.4010735928666199E-2</v>
      </c>
      <c r="AD77" s="9">
        <f t="shared" si="177"/>
        <v>1.3178996047360524E-2</v>
      </c>
      <c r="AE77" s="9">
        <f t="shared" si="178"/>
        <v>1.0198584561105487E-2</v>
      </c>
      <c r="AF77" s="44">
        <f t="shared" si="179"/>
        <v>1.3178996047360524E-2</v>
      </c>
      <c r="AG77" s="43">
        <f t="shared" si="180"/>
        <v>1.4383445788026105E-3</v>
      </c>
      <c r="AH77" s="9">
        <f t="shared" si="181"/>
        <v>7.1661312753782111E-2</v>
      </c>
      <c r="AI77" s="9">
        <f t="shared" si="182"/>
        <v>3.2153633356202173E-4</v>
      </c>
      <c r="AJ77" s="9">
        <f t="shared" si="183"/>
        <v>3.0084719131369486E-5</v>
      </c>
      <c r="AK77" s="9">
        <f t="shared" si="184"/>
        <v>7.1661312753782111E-2</v>
      </c>
      <c r="AL77" s="9">
        <f t="shared" si="185"/>
        <v>2.8116422758296808E-3</v>
      </c>
      <c r="AM77" s="229">
        <f t="shared" si="186"/>
        <v>2.8116422758296808E-3</v>
      </c>
      <c r="AN77" s="9">
        <f t="shared" si="187"/>
        <v>1.2475471527591578E-2</v>
      </c>
      <c r="AO77" s="9">
        <f t="shared" si="188"/>
        <v>2.1526773548383882E-2</v>
      </c>
      <c r="AP77" s="44">
        <f t="shared" si="189"/>
        <v>2.1526773548383882E-2</v>
      </c>
      <c r="AQ77" s="43">
        <f t="shared" si="190"/>
        <v>0.14000000000000001</v>
      </c>
      <c r="AR77" s="9">
        <f t="shared" si="191"/>
        <v>9.6000000000000002E-2</v>
      </c>
      <c r="AS77" s="44">
        <f t="shared" si="192"/>
        <v>0.11799999999999999</v>
      </c>
      <c r="AT77" s="235">
        <f t="shared" si="193"/>
        <v>0.93</v>
      </c>
      <c r="AU77" s="236">
        <f t="shared" si="194"/>
        <v>0.64</v>
      </c>
      <c r="AV77" s="237">
        <f t="shared" si="195"/>
        <v>0.79</v>
      </c>
      <c r="AW77" s="233">
        <f t="shared" si="196"/>
        <v>4</v>
      </c>
      <c r="AX77" s="132">
        <f t="shared" si="197"/>
        <v>5</v>
      </c>
      <c r="AY77" s="234">
        <f t="shared" si="198"/>
        <v>4</v>
      </c>
    </row>
    <row r="78" spans="1:51" ht="13.35" customHeight="1">
      <c r="A78" s="69">
        <v>11399</v>
      </c>
      <c r="B78" s="68" t="s">
        <v>273</v>
      </c>
      <c r="C78" s="225" t="str">
        <f>Rollover!A78</f>
        <v>Ram</v>
      </c>
      <c r="D78" s="226" t="str">
        <f>Rollover!B78</f>
        <v>2500 Crew Cab PU/CC 4WD</v>
      </c>
      <c r="E78" s="63" t="s">
        <v>96</v>
      </c>
      <c r="F78" s="227">
        <f>Rollover!C78</f>
        <v>2021</v>
      </c>
      <c r="G78" s="23">
        <v>170.37700000000001</v>
      </c>
      <c r="H78" s="24">
        <v>0.31</v>
      </c>
      <c r="I78" s="24">
        <v>1022.0839999999999</v>
      </c>
      <c r="J78" s="24">
        <v>57.094999999999999</v>
      </c>
      <c r="K78" s="24">
        <v>32.984999999999999</v>
      </c>
      <c r="L78" s="24">
        <v>38.741</v>
      </c>
      <c r="M78" s="24">
        <v>2846.489</v>
      </c>
      <c r="N78" s="25">
        <v>2347.2759999999998</v>
      </c>
      <c r="O78" s="23">
        <v>189.941</v>
      </c>
      <c r="P78" s="24">
        <v>0.33800000000000002</v>
      </c>
      <c r="Q78" s="24">
        <v>773.45399999999995</v>
      </c>
      <c r="R78" s="24">
        <v>144.97</v>
      </c>
      <c r="S78" s="24">
        <v>8.7260000000000009</v>
      </c>
      <c r="T78" s="24">
        <v>38.271000000000001</v>
      </c>
      <c r="U78" s="24">
        <v>1868.307</v>
      </c>
      <c r="V78" s="25">
        <v>2596.4090000000001</v>
      </c>
      <c r="W78" s="228">
        <f t="shared" si="170"/>
        <v>8.8146294720527012E-4</v>
      </c>
      <c r="X78" s="9">
        <f t="shared" si="171"/>
        <v>6.8079460073053988E-2</v>
      </c>
      <c r="Y78" s="9">
        <f t="shared" si="172"/>
        <v>1.9407912951496239E-4</v>
      </c>
      <c r="Z78" s="9">
        <f t="shared" si="173"/>
        <v>1.9620826172594708E-5</v>
      </c>
      <c r="AA78" s="9">
        <f t="shared" si="174"/>
        <v>6.8079460073053988E-2</v>
      </c>
      <c r="AB78" s="9">
        <f t="shared" si="175"/>
        <v>6.4010735928666199E-2</v>
      </c>
      <c r="AC78" s="9">
        <f t="shared" si="176"/>
        <v>6.4010735928666199E-2</v>
      </c>
      <c r="AD78" s="9">
        <f t="shared" si="177"/>
        <v>1.3178996047360524E-2</v>
      </c>
      <c r="AE78" s="9">
        <f t="shared" si="178"/>
        <v>1.0198584561105487E-2</v>
      </c>
      <c r="AF78" s="44">
        <f t="shared" si="179"/>
        <v>1.3178996047360524E-2</v>
      </c>
      <c r="AG78" s="43">
        <f t="shared" si="180"/>
        <v>1.4383445788026105E-3</v>
      </c>
      <c r="AH78" s="9">
        <f t="shared" si="181"/>
        <v>7.1661312753782111E-2</v>
      </c>
      <c r="AI78" s="9">
        <f t="shared" si="182"/>
        <v>3.2153633356202173E-4</v>
      </c>
      <c r="AJ78" s="9">
        <f t="shared" si="183"/>
        <v>3.0084719131369486E-5</v>
      </c>
      <c r="AK78" s="9">
        <f t="shared" si="184"/>
        <v>7.1661312753782111E-2</v>
      </c>
      <c r="AL78" s="9">
        <f t="shared" si="185"/>
        <v>2.8116422758296808E-3</v>
      </c>
      <c r="AM78" s="229">
        <f t="shared" si="186"/>
        <v>2.8116422758296808E-3</v>
      </c>
      <c r="AN78" s="9">
        <f t="shared" si="187"/>
        <v>1.2475471527591578E-2</v>
      </c>
      <c r="AO78" s="9">
        <f t="shared" si="188"/>
        <v>2.1526773548383882E-2</v>
      </c>
      <c r="AP78" s="44">
        <f t="shared" si="189"/>
        <v>2.1526773548383882E-2</v>
      </c>
      <c r="AQ78" s="43">
        <f t="shared" si="190"/>
        <v>0.14000000000000001</v>
      </c>
      <c r="AR78" s="9">
        <f t="shared" si="191"/>
        <v>9.6000000000000002E-2</v>
      </c>
      <c r="AS78" s="44">
        <f t="shared" si="192"/>
        <v>0.11799999999999999</v>
      </c>
      <c r="AT78" s="235">
        <f t="shared" si="193"/>
        <v>0.93</v>
      </c>
      <c r="AU78" s="236">
        <f t="shared" si="194"/>
        <v>0.64</v>
      </c>
      <c r="AV78" s="237">
        <f t="shared" si="195"/>
        <v>0.79</v>
      </c>
      <c r="AW78" s="233">
        <f t="shared" si="196"/>
        <v>4</v>
      </c>
      <c r="AX78" s="132">
        <f t="shared" si="197"/>
        <v>5</v>
      </c>
      <c r="AY78" s="234">
        <f t="shared" si="198"/>
        <v>4</v>
      </c>
    </row>
    <row r="79" spans="1:51" ht="13.35" customHeight="1">
      <c r="A79" s="69">
        <v>11295</v>
      </c>
      <c r="B79" s="68" t="s">
        <v>234</v>
      </c>
      <c r="C79" s="225" t="str">
        <f>Rollover!A79</f>
        <v>Subaru</v>
      </c>
      <c r="D79" s="226" t="str">
        <f>Rollover!B79</f>
        <v>Outback SW AWD</v>
      </c>
      <c r="E79" s="63" t="s">
        <v>198</v>
      </c>
      <c r="F79" s="227">
        <f>Rollover!C79</f>
        <v>2021</v>
      </c>
      <c r="G79" s="23">
        <v>157.81</v>
      </c>
      <c r="H79" s="24">
        <v>0.25900000000000001</v>
      </c>
      <c r="I79" s="24">
        <v>1250.2829999999999</v>
      </c>
      <c r="J79" s="24">
        <v>254.84100000000001</v>
      </c>
      <c r="K79" s="24">
        <v>18.795000000000002</v>
      </c>
      <c r="L79" s="24">
        <v>42.832000000000001</v>
      </c>
      <c r="M79" s="24">
        <v>1022.537</v>
      </c>
      <c r="N79" s="25">
        <v>1109.2339999999999</v>
      </c>
      <c r="O79" s="23">
        <v>241.36699999999999</v>
      </c>
      <c r="P79" s="24">
        <v>0.434</v>
      </c>
      <c r="Q79" s="24">
        <v>653.5</v>
      </c>
      <c r="R79" s="24">
        <v>227.21299999999999</v>
      </c>
      <c r="S79" s="24">
        <v>13.581</v>
      </c>
      <c r="T79" s="24">
        <v>45.71</v>
      </c>
      <c r="U79" s="24">
        <v>717.75</v>
      </c>
      <c r="V79" s="25">
        <v>609.28399999999999</v>
      </c>
      <c r="W79" s="228">
        <f t="shared" si="170"/>
        <v>6.1666477612068405E-4</v>
      </c>
      <c r="X79" s="9">
        <f t="shared" si="171"/>
        <v>6.1978762730557614E-2</v>
      </c>
      <c r="Y79" s="9">
        <f t="shared" si="172"/>
        <v>3.3365214730927294E-4</v>
      </c>
      <c r="Z79" s="9">
        <f t="shared" si="173"/>
        <v>3.1381751160047977E-5</v>
      </c>
      <c r="AA79" s="9">
        <f t="shared" si="174"/>
        <v>6.1978762730557614E-2</v>
      </c>
      <c r="AB79" s="9">
        <f t="shared" si="175"/>
        <v>1.1215237037561467E-2</v>
      </c>
      <c r="AC79" s="9">
        <f t="shared" si="176"/>
        <v>1.1215237037561467E-2</v>
      </c>
      <c r="AD79" s="9">
        <f t="shared" si="177"/>
        <v>5.1500280897957907E-3</v>
      </c>
      <c r="AE79" s="9">
        <f t="shared" si="178"/>
        <v>5.386052039146088E-3</v>
      </c>
      <c r="AF79" s="44">
        <f t="shared" si="179"/>
        <v>5.386052039146088E-3</v>
      </c>
      <c r="AG79" s="43">
        <f t="shared" si="180"/>
        <v>3.9441131335601126E-3</v>
      </c>
      <c r="AH79" s="9">
        <f t="shared" si="181"/>
        <v>8.5298508831700037E-2</v>
      </c>
      <c r="AI79" s="9">
        <f t="shared" si="182"/>
        <v>2.0458856214720703E-4</v>
      </c>
      <c r="AJ79" s="9">
        <f t="shared" si="183"/>
        <v>4.1020114624974128E-5</v>
      </c>
      <c r="AK79" s="9">
        <f t="shared" si="184"/>
        <v>8.5298508831700037E-2</v>
      </c>
      <c r="AL79" s="9">
        <f t="shared" si="185"/>
        <v>8.056088949604941E-3</v>
      </c>
      <c r="AM79" s="229">
        <f t="shared" si="186"/>
        <v>8.056088949604941E-3</v>
      </c>
      <c r="AN79" s="9">
        <f t="shared" si="187"/>
        <v>5.2302809586819848E-3</v>
      </c>
      <c r="AO79" s="9">
        <f t="shared" si="188"/>
        <v>4.8174256685239968E-3</v>
      </c>
      <c r="AP79" s="44">
        <f t="shared" si="189"/>
        <v>5.2302809586819848E-3</v>
      </c>
      <c r="AQ79" s="43">
        <f t="shared" si="190"/>
        <v>7.8E-2</v>
      </c>
      <c r="AR79" s="9">
        <f t="shared" si="191"/>
        <v>0.10100000000000001</v>
      </c>
      <c r="AS79" s="44">
        <f t="shared" si="192"/>
        <v>0.09</v>
      </c>
      <c r="AT79" s="235">
        <f t="shared" si="193"/>
        <v>0.52</v>
      </c>
      <c r="AU79" s="236">
        <f t="shared" si="194"/>
        <v>0.67</v>
      </c>
      <c r="AV79" s="237">
        <f t="shared" si="195"/>
        <v>0.6</v>
      </c>
      <c r="AW79" s="233">
        <f t="shared" si="196"/>
        <v>5</v>
      </c>
      <c r="AX79" s="132">
        <f t="shared" si="197"/>
        <v>4</v>
      </c>
      <c r="AY79" s="234">
        <f t="shared" si="198"/>
        <v>5</v>
      </c>
    </row>
    <row r="80" spans="1:51" ht="12" customHeight="1">
      <c r="A80" s="69">
        <v>11295</v>
      </c>
      <c r="B80" s="30" t="s">
        <v>234</v>
      </c>
      <c r="C80" s="241" t="str">
        <f>Rollover!A80</f>
        <v>Subaru</v>
      </c>
      <c r="D80" s="242" t="str">
        <f>Rollover!B80</f>
        <v>Legacy 4DR AWD</v>
      </c>
      <c r="E80" s="63" t="s">
        <v>198</v>
      </c>
      <c r="F80" s="227">
        <f>Rollover!C80</f>
        <v>2021</v>
      </c>
      <c r="G80" s="23">
        <v>157.81</v>
      </c>
      <c r="H80" s="24">
        <v>0.25900000000000001</v>
      </c>
      <c r="I80" s="24">
        <v>1250.2829999999999</v>
      </c>
      <c r="J80" s="24">
        <v>254.84100000000001</v>
      </c>
      <c r="K80" s="24">
        <v>18.795000000000002</v>
      </c>
      <c r="L80" s="24">
        <v>42.832000000000001</v>
      </c>
      <c r="M80" s="24">
        <v>1022.537</v>
      </c>
      <c r="N80" s="25">
        <v>1109.2339999999999</v>
      </c>
      <c r="O80" s="23">
        <v>241.36699999999999</v>
      </c>
      <c r="P80" s="24">
        <v>0.434</v>
      </c>
      <c r="Q80" s="24">
        <v>653.5</v>
      </c>
      <c r="R80" s="24">
        <v>227.21299999999999</v>
      </c>
      <c r="S80" s="24">
        <v>13.581</v>
      </c>
      <c r="T80" s="24">
        <v>45.71</v>
      </c>
      <c r="U80" s="24">
        <v>717.75</v>
      </c>
      <c r="V80" s="25">
        <v>609.28399999999999</v>
      </c>
      <c r="W80" s="228">
        <f t="shared" si="170"/>
        <v>6.1666477612068405E-4</v>
      </c>
      <c r="X80" s="9">
        <f t="shared" si="171"/>
        <v>6.1978762730557614E-2</v>
      </c>
      <c r="Y80" s="9">
        <f t="shared" si="172"/>
        <v>3.3365214730927294E-4</v>
      </c>
      <c r="Z80" s="9">
        <f t="shared" si="173"/>
        <v>3.1381751160047977E-5</v>
      </c>
      <c r="AA80" s="9">
        <f t="shared" si="174"/>
        <v>6.1978762730557614E-2</v>
      </c>
      <c r="AB80" s="9">
        <f t="shared" si="175"/>
        <v>1.1215237037561467E-2</v>
      </c>
      <c r="AC80" s="9">
        <f t="shared" si="176"/>
        <v>1.1215237037561467E-2</v>
      </c>
      <c r="AD80" s="9">
        <f t="shared" si="177"/>
        <v>5.1500280897957907E-3</v>
      </c>
      <c r="AE80" s="9">
        <f t="shared" si="178"/>
        <v>5.386052039146088E-3</v>
      </c>
      <c r="AF80" s="44">
        <f t="shared" si="179"/>
        <v>5.386052039146088E-3</v>
      </c>
      <c r="AG80" s="43">
        <f t="shared" si="180"/>
        <v>3.9441131335601126E-3</v>
      </c>
      <c r="AH80" s="9">
        <f t="shared" si="181"/>
        <v>8.5298508831700037E-2</v>
      </c>
      <c r="AI80" s="9">
        <f t="shared" si="182"/>
        <v>2.0458856214720703E-4</v>
      </c>
      <c r="AJ80" s="9">
        <f t="shared" si="183"/>
        <v>4.1020114624974128E-5</v>
      </c>
      <c r="AK80" s="9">
        <f t="shared" si="184"/>
        <v>8.5298508831700037E-2</v>
      </c>
      <c r="AL80" s="9">
        <f t="shared" si="185"/>
        <v>8.056088949604941E-3</v>
      </c>
      <c r="AM80" s="229">
        <f t="shared" si="186"/>
        <v>8.056088949604941E-3</v>
      </c>
      <c r="AN80" s="9">
        <f t="shared" si="187"/>
        <v>5.2302809586819848E-3</v>
      </c>
      <c r="AO80" s="9">
        <f t="shared" si="188"/>
        <v>4.8174256685239968E-3</v>
      </c>
      <c r="AP80" s="44">
        <f t="shared" si="189"/>
        <v>5.2302809586819848E-3</v>
      </c>
      <c r="AQ80" s="43">
        <f t="shared" si="190"/>
        <v>7.8E-2</v>
      </c>
      <c r="AR80" s="9">
        <f t="shared" si="191"/>
        <v>0.10100000000000001</v>
      </c>
      <c r="AS80" s="44">
        <f t="shared" si="192"/>
        <v>0.09</v>
      </c>
      <c r="AT80" s="235">
        <f t="shared" si="193"/>
        <v>0.52</v>
      </c>
      <c r="AU80" s="236">
        <f t="shared" si="194"/>
        <v>0.67</v>
      </c>
      <c r="AV80" s="237">
        <f t="shared" si="195"/>
        <v>0.6</v>
      </c>
      <c r="AW80" s="233">
        <f t="shared" si="196"/>
        <v>5</v>
      </c>
      <c r="AX80" s="132">
        <f t="shared" si="197"/>
        <v>4</v>
      </c>
      <c r="AY80" s="234">
        <f t="shared" si="198"/>
        <v>5</v>
      </c>
    </row>
    <row r="81" spans="1:51" ht="13.35" customHeight="1">
      <c r="A81" s="70">
        <v>11288</v>
      </c>
      <c r="B81" s="67" t="s">
        <v>282</v>
      </c>
      <c r="C81" s="241" t="str">
        <f>Rollover!A81</f>
        <v>Tesla</v>
      </c>
      <c r="D81" s="242" t="str">
        <f>Rollover!B81</f>
        <v>Model Y SUV RWD</v>
      </c>
      <c r="E81" s="63" t="s">
        <v>198</v>
      </c>
      <c r="F81" s="227">
        <f>Rollover!C81</f>
        <v>2021</v>
      </c>
      <c r="G81" s="238">
        <v>67.311999999999998</v>
      </c>
      <c r="H81" s="239">
        <v>0.249</v>
      </c>
      <c r="I81" s="239">
        <v>934.83399999999995</v>
      </c>
      <c r="J81" s="239">
        <v>301.72199999999998</v>
      </c>
      <c r="K81" s="239">
        <v>18.231999999999999</v>
      </c>
      <c r="L81" s="239">
        <v>34.813000000000002</v>
      </c>
      <c r="M81" s="239">
        <v>1326.5509999999999</v>
      </c>
      <c r="N81" s="240">
        <v>1900.8779999999999</v>
      </c>
      <c r="O81" s="238">
        <v>210.84399999999999</v>
      </c>
      <c r="P81" s="239">
        <v>0.28299999999999997</v>
      </c>
      <c r="Q81" s="239">
        <v>731.77200000000005</v>
      </c>
      <c r="R81" s="239">
        <v>841.173</v>
      </c>
      <c r="S81" s="36">
        <v>11.249000000000001</v>
      </c>
      <c r="T81" s="36">
        <v>40.362000000000002</v>
      </c>
      <c r="U81" s="36">
        <v>297.791</v>
      </c>
      <c r="V81" s="240">
        <v>133.47900000000001</v>
      </c>
      <c r="W81" s="228">
        <f t="shared" si="170"/>
        <v>5.8659262327475348E-6</v>
      </c>
      <c r="X81" s="9">
        <f t="shared" si="171"/>
        <v>6.0843976465800663E-2</v>
      </c>
      <c r="Y81" s="9">
        <f t="shared" si="172"/>
        <v>1.5776136357301807E-4</v>
      </c>
      <c r="Z81" s="9">
        <f t="shared" si="173"/>
        <v>3.5077686976764113E-5</v>
      </c>
      <c r="AA81" s="9">
        <f t="shared" si="174"/>
        <v>6.0843976465800663E-2</v>
      </c>
      <c r="AB81" s="9">
        <f t="shared" si="175"/>
        <v>1.0315903009526549E-2</v>
      </c>
      <c r="AC81" s="9">
        <f t="shared" si="176"/>
        <v>1.0315903009526549E-2</v>
      </c>
      <c r="AD81" s="9">
        <f t="shared" si="177"/>
        <v>6.0260210134451143E-3</v>
      </c>
      <c r="AE81" s="9">
        <f t="shared" si="178"/>
        <v>8.1044558254039813E-3</v>
      </c>
      <c r="AF81" s="44">
        <f t="shared" si="179"/>
        <v>8.1044558254039813E-3</v>
      </c>
      <c r="AG81" s="43">
        <f t="shared" si="180"/>
        <v>2.2590399626331616E-3</v>
      </c>
      <c r="AH81" s="9">
        <f t="shared" si="181"/>
        <v>6.478334925962291E-2</v>
      </c>
      <c r="AI81" s="9">
        <f t="shared" si="182"/>
        <v>2.74792472611424E-4</v>
      </c>
      <c r="AJ81" s="9">
        <f t="shared" si="183"/>
        <v>4.1501624563608643E-4</v>
      </c>
      <c r="AK81" s="9">
        <f t="shared" si="184"/>
        <v>6.478334925962291E-2</v>
      </c>
      <c r="AL81" s="9">
        <f t="shared" si="185"/>
        <v>5.0150521398075161E-3</v>
      </c>
      <c r="AM81" s="229">
        <f t="shared" si="186"/>
        <v>5.0150521398075161E-3</v>
      </c>
      <c r="AN81" s="9">
        <f t="shared" si="187"/>
        <v>3.8035371127282244E-3</v>
      </c>
      <c r="AO81" s="9">
        <f t="shared" si="188"/>
        <v>3.3574770135580494E-3</v>
      </c>
      <c r="AP81" s="44">
        <f t="shared" si="189"/>
        <v>3.8035371127282244E-3</v>
      </c>
      <c r="AQ81" s="43">
        <f t="shared" si="190"/>
        <v>7.8E-2</v>
      </c>
      <c r="AR81" s="9">
        <f t="shared" si="191"/>
        <v>7.4999999999999997E-2</v>
      </c>
      <c r="AS81" s="44">
        <f t="shared" si="192"/>
        <v>7.6999999999999999E-2</v>
      </c>
      <c r="AT81" s="235">
        <f t="shared" si="193"/>
        <v>0.52</v>
      </c>
      <c r="AU81" s="236">
        <f t="shared" si="194"/>
        <v>0.5</v>
      </c>
      <c r="AV81" s="237">
        <f t="shared" si="195"/>
        <v>0.51</v>
      </c>
      <c r="AW81" s="233">
        <f t="shared" si="196"/>
        <v>5</v>
      </c>
      <c r="AX81" s="132">
        <f t="shared" si="197"/>
        <v>5</v>
      </c>
      <c r="AY81" s="234">
        <f t="shared" si="198"/>
        <v>5</v>
      </c>
    </row>
    <row r="82" spans="1:51" ht="13.35" customHeight="1">
      <c r="A82" s="69">
        <v>11380</v>
      </c>
      <c r="B82" s="30" t="s">
        <v>267</v>
      </c>
      <c r="C82" s="225" t="str">
        <f>Rollover!A82</f>
        <v>Toyota</v>
      </c>
      <c r="D82" s="226" t="str">
        <f>Rollover!B82</f>
        <v>C-HR 5HB FWD</v>
      </c>
      <c r="E82" s="63" t="s">
        <v>96</v>
      </c>
      <c r="F82" s="227">
        <f>Rollover!C82</f>
        <v>2021</v>
      </c>
      <c r="G82" s="23">
        <v>165.36699999999999</v>
      </c>
      <c r="H82" s="24">
        <v>0.312</v>
      </c>
      <c r="I82" s="24">
        <v>1223.4059999999999</v>
      </c>
      <c r="J82" s="24">
        <v>209.626</v>
      </c>
      <c r="K82" s="24">
        <v>30.356000000000002</v>
      </c>
      <c r="L82" s="24">
        <v>39.814999999999998</v>
      </c>
      <c r="M82" s="24">
        <v>1417.204</v>
      </c>
      <c r="N82" s="25">
        <v>1189.231</v>
      </c>
      <c r="O82" s="23">
        <v>201.98099999999999</v>
      </c>
      <c r="P82" s="24">
        <v>0.6</v>
      </c>
      <c r="Q82" s="24">
        <v>1250.6489999999999</v>
      </c>
      <c r="R82" s="24">
        <v>325.00099999999998</v>
      </c>
      <c r="S82" s="24">
        <v>18.123999999999999</v>
      </c>
      <c r="T82" s="24">
        <v>47.747999999999998</v>
      </c>
      <c r="U82" s="24">
        <v>1010.399</v>
      </c>
      <c r="V82" s="25">
        <v>968.80399999999997</v>
      </c>
      <c r="W82" s="228">
        <f t="shared" si="170"/>
        <v>7.6786397961094231E-4</v>
      </c>
      <c r="X82" s="9">
        <f t="shared" si="171"/>
        <v>6.832970499161535E-2</v>
      </c>
      <c r="Y82" s="9">
        <f t="shared" si="172"/>
        <v>3.1302614982323628E-4</v>
      </c>
      <c r="Z82" s="9">
        <f t="shared" si="173"/>
        <v>2.8186527654470587E-5</v>
      </c>
      <c r="AA82" s="9">
        <f t="shared" si="174"/>
        <v>6.832970499161535E-2</v>
      </c>
      <c r="AB82" s="9">
        <f t="shared" si="175"/>
        <v>4.8426666019964745E-2</v>
      </c>
      <c r="AC82" s="9">
        <f t="shared" si="176"/>
        <v>4.8426666019964745E-2</v>
      </c>
      <c r="AD82" s="9">
        <f t="shared" si="177"/>
        <v>6.314822401640113E-3</v>
      </c>
      <c r="AE82" s="9">
        <f t="shared" si="178"/>
        <v>5.6133659264784481E-3</v>
      </c>
      <c r="AF82" s="44">
        <f t="shared" si="179"/>
        <v>6.314822401640113E-3</v>
      </c>
      <c r="AG82" s="43">
        <f t="shared" si="180"/>
        <v>1.8803896402776251E-3</v>
      </c>
      <c r="AH82" s="9">
        <f t="shared" si="181"/>
        <v>0.11449570461518148</v>
      </c>
      <c r="AI82" s="9">
        <f t="shared" si="182"/>
        <v>1.9401397077093753E-3</v>
      </c>
      <c r="AJ82" s="9">
        <f t="shared" si="183"/>
        <v>5.9305676143020285E-5</v>
      </c>
      <c r="AK82" s="9">
        <f t="shared" si="184"/>
        <v>0.11449570461518148</v>
      </c>
      <c r="AL82" s="9">
        <f t="shared" si="185"/>
        <v>1.8035064613680842E-2</v>
      </c>
      <c r="AM82" s="229">
        <f t="shared" si="186"/>
        <v>1.8035064613680842E-2</v>
      </c>
      <c r="AN82" s="9">
        <f t="shared" si="187"/>
        <v>6.5281832720329534E-3</v>
      </c>
      <c r="AO82" s="9">
        <f t="shared" si="188"/>
        <v>6.3258291981693167E-3</v>
      </c>
      <c r="AP82" s="44">
        <f t="shared" si="189"/>
        <v>6.5281832720329534E-3</v>
      </c>
      <c r="AQ82" s="43">
        <f t="shared" si="190"/>
        <v>0.12</v>
      </c>
      <c r="AR82" s="9">
        <f t="shared" si="191"/>
        <v>0.13800000000000001</v>
      </c>
      <c r="AS82" s="44">
        <f t="shared" si="192"/>
        <v>0.129</v>
      </c>
      <c r="AT82" s="235">
        <f t="shared" si="193"/>
        <v>0.8</v>
      </c>
      <c r="AU82" s="236">
        <f t="shared" si="194"/>
        <v>0.92</v>
      </c>
      <c r="AV82" s="237">
        <f t="shared" si="195"/>
        <v>0.86</v>
      </c>
      <c r="AW82" s="233">
        <f t="shared" si="196"/>
        <v>4</v>
      </c>
      <c r="AX82" s="132">
        <f t="shared" si="197"/>
        <v>4</v>
      </c>
      <c r="AY82" s="234">
        <f t="shared" si="198"/>
        <v>4</v>
      </c>
    </row>
    <row r="83" spans="1:51" ht="13.35" customHeight="1">
      <c r="A83" s="70">
        <v>10651</v>
      </c>
      <c r="B83" s="67" t="s">
        <v>216</v>
      </c>
      <c r="C83" s="225" t="str">
        <f>Rollover!A83</f>
        <v>Toyota</v>
      </c>
      <c r="D83" s="226" t="str">
        <f>Rollover!B83</f>
        <v>Corolla 4DR FWD</v>
      </c>
      <c r="E83" s="63" t="s">
        <v>96</v>
      </c>
      <c r="F83" s="227">
        <f>Rollover!C83</f>
        <v>2021</v>
      </c>
      <c r="G83" s="23">
        <v>186.548</v>
      </c>
      <c r="H83" s="24">
        <v>0.27300000000000002</v>
      </c>
      <c r="I83" s="24">
        <v>1080.8340000000001</v>
      </c>
      <c r="J83" s="24">
        <v>221.012</v>
      </c>
      <c r="K83" s="24">
        <v>24.053999999999998</v>
      </c>
      <c r="L83" s="24">
        <v>45.079000000000001</v>
      </c>
      <c r="M83" s="24">
        <v>1468.2719999999999</v>
      </c>
      <c r="N83" s="25">
        <v>1380.788</v>
      </c>
      <c r="O83" s="23">
        <v>356.32299999999998</v>
      </c>
      <c r="P83" s="24">
        <v>0.27100000000000002</v>
      </c>
      <c r="Q83" s="24">
        <v>733.971</v>
      </c>
      <c r="R83" s="24">
        <v>381.9</v>
      </c>
      <c r="S83" s="24">
        <v>13.587999999999999</v>
      </c>
      <c r="T83" s="24">
        <v>48.542000000000002</v>
      </c>
      <c r="U83" s="24">
        <v>1337.059</v>
      </c>
      <c r="V83" s="25">
        <v>693.72799999999995</v>
      </c>
      <c r="W83" s="228">
        <f t="shared" si="170"/>
        <v>1.3280132735441646E-3</v>
      </c>
      <c r="X83" s="9">
        <f t="shared" si="171"/>
        <v>6.3600694729198576E-2</v>
      </c>
      <c r="Y83" s="9">
        <f t="shared" si="172"/>
        <v>2.231330320868445E-4</v>
      </c>
      <c r="Z83" s="9">
        <f t="shared" si="173"/>
        <v>2.8959117628590589E-5</v>
      </c>
      <c r="AA83" s="9">
        <f t="shared" si="174"/>
        <v>6.3600694729198576E-2</v>
      </c>
      <c r="AB83" s="9">
        <f t="shared" si="175"/>
        <v>2.3019088613042766E-2</v>
      </c>
      <c r="AC83" s="9">
        <f t="shared" si="176"/>
        <v>2.3019088613042766E-2</v>
      </c>
      <c r="AD83" s="9">
        <f t="shared" si="177"/>
        <v>6.4835277820869067E-3</v>
      </c>
      <c r="AE83" s="9">
        <f t="shared" si="178"/>
        <v>6.1971917736574752E-3</v>
      </c>
      <c r="AF83" s="44">
        <f t="shared" si="179"/>
        <v>6.4835277820869067E-3</v>
      </c>
      <c r="AG83" s="43">
        <f t="shared" si="180"/>
        <v>1.6568243756006254E-2</v>
      </c>
      <c r="AH83" s="9">
        <f t="shared" si="181"/>
        <v>6.3366590994446123E-2</v>
      </c>
      <c r="AI83" s="9">
        <f t="shared" si="182"/>
        <v>2.7707940068093061E-4</v>
      </c>
      <c r="AJ83" s="9">
        <f t="shared" si="183"/>
        <v>7.3493727433486964E-5</v>
      </c>
      <c r="AK83" s="9">
        <f t="shared" si="184"/>
        <v>6.3366590994446123E-2</v>
      </c>
      <c r="AL83" s="9">
        <f t="shared" si="185"/>
        <v>8.066984148380035E-3</v>
      </c>
      <c r="AM83" s="229">
        <f t="shared" si="186"/>
        <v>8.066984148380035E-3</v>
      </c>
      <c r="AN83" s="9">
        <f t="shared" si="187"/>
        <v>8.3575710425069869E-3</v>
      </c>
      <c r="AO83" s="9">
        <f t="shared" si="188"/>
        <v>5.1359123258313873E-3</v>
      </c>
      <c r="AP83" s="44">
        <f t="shared" si="189"/>
        <v>8.3575710425069869E-3</v>
      </c>
      <c r="AQ83" s="43">
        <f t="shared" si="190"/>
        <v>9.1999999999999998E-2</v>
      </c>
      <c r="AR83" s="9">
        <f t="shared" si="191"/>
        <v>9.4E-2</v>
      </c>
      <c r="AS83" s="44">
        <f t="shared" si="192"/>
        <v>9.2999999999999999E-2</v>
      </c>
      <c r="AT83" s="235">
        <f t="shared" si="193"/>
        <v>0.61</v>
      </c>
      <c r="AU83" s="236">
        <f t="shared" si="194"/>
        <v>0.63</v>
      </c>
      <c r="AV83" s="237">
        <f t="shared" si="195"/>
        <v>0.62</v>
      </c>
      <c r="AW83" s="233">
        <f t="shared" si="196"/>
        <v>5</v>
      </c>
      <c r="AX83" s="132">
        <f t="shared" si="197"/>
        <v>5</v>
      </c>
      <c r="AY83" s="234">
        <f t="shared" si="198"/>
        <v>5</v>
      </c>
    </row>
    <row r="84" spans="1:51" ht="13.35" customHeight="1">
      <c r="A84" s="70">
        <v>10651</v>
      </c>
      <c r="B84" s="67" t="s">
        <v>216</v>
      </c>
      <c r="C84" s="241" t="str">
        <f>Rollover!A84</f>
        <v>Toyota</v>
      </c>
      <c r="D84" s="242" t="str">
        <f>Rollover!B84</f>
        <v>Corolla Hybrid 4DR FWD</v>
      </c>
      <c r="E84" s="63" t="s">
        <v>96</v>
      </c>
      <c r="F84" s="227">
        <f>Rollover!C84</f>
        <v>2021</v>
      </c>
      <c r="G84" s="23">
        <v>186.548</v>
      </c>
      <c r="H84" s="24">
        <v>0.27300000000000002</v>
      </c>
      <c r="I84" s="24">
        <v>1080.8340000000001</v>
      </c>
      <c r="J84" s="24">
        <v>221.012</v>
      </c>
      <c r="K84" s="24">
        <v>24.053999999999998</v>
      </c>
      <c r="L84" s="24">
        <v>45.079000000000001</v>
      </c>
      <c r="M84" s="24">
        <v>1468.2719999999999</v>
      </c>
      <c r="N84" s="25">
        <v>1380.788</v>
      </c>
      <c r="O84" s="23">
        <v>356.32299999999998</v>
      </c>
      <c r="P84" s="24">
        <v>0.27100000000000002</v>
      </c>
      <c r="Q84" s="24">
        <v>733.971</v>
      </c>
      <c r="R84" s="24">
        <v>381.9</v>
      </c>
      <c r="S84" s="24">
        <v>13.587999999999999</v>
      </c>
      <c r="T84" s="24">
        <v>48.542000000000002</v>
      </c>
      <c r="U84" s="24">
        <v>1337.059</v>
      </c>
      <c r="V84" s="25">
        <v>693.72799999999995</v>
      </c>
      <c r="W84" s="228">
        <f t="shared" si="170"/>
        <v>1.3280132735441646E-3</v>
      </c>
      <c r="X84" s="9">
        <f t="shared" si="171"/>
        <v>6.3600694729198576E-2</v>
      </c>
      <c r="Y84" s="9">
        <f t="shared" si="172"/>
        <v>2.231330320868445E-4</v>
      </c>
      <c r="Z84" s="9">
        <f t="shared" si="173"/>
        <v>2.8959117628590589E-5</v>
      </c>
      <c r="AA84" s="9">
        <f t="shared" si="174"/>
        <v>6.3600694729198576E-2</v>
      </c>
      <c r="AB84" s="9">
        <f t="shared" si="175"/>
        <v>2.3019088613042766E-2</v>
      </c>
      <c r="AC84" s="9">
        <f t="shared" si="176"/>
        <v>2.3019088613042766E-2</v>
      </c>
      <c r="AD84" s="9">
        <f t="shared" si="177"/>
        <v>6.4835277820869067E-3</v>
      </c>
      <c r="AE84" s="9">
        <f t="shared" si="178"/>
        <v>6.1971917736574752E-3</v>
      </c>
      <c r="AF84" s="44">
        <f t="shared" si="179"/>
        <v>6.4835277820869067E-3</v>
      </c>
      <c r="AG84" s="43">
        <f t="shared" si="180"/>
        <v>1.6568243756006254E-2</v>
      </c>
      <c r="AH84" s="9">
        <f t="shared" si="181"/>
        <v>6.3366590994446123E-2</v>
      </c>
      <c r="AI84" s="9">
        <f t="shared" si="182"/>
        <v>2.7707940068093061E-4</v>
      </c>
      <c r="AJ84" s="9">
        <f t="shared" si="183"/>
        <v>7.3493727433486964E-5</v>
      </c>
      <c r="AK84" s="9">
        <f t="shared" si="184"/>
        <v>6.3366590994446123E-2</v>
      </c>
      <c r="AL84" s="9">
        <f t="shared" si="185"/>
        <v>8.066984148380035E-3</v>
      </c>
      <c r="AM84" s="229">
        <f t="shared" si="186"/>
        <v>8.066984148380035E-3</v>
      </c>
      <c r="AN84" s="9">
        <f t="shared" si="187"/>
        <v>8.3575710425069869E-3</v>
      </c>
      <c r="AO84" s="9">
        <f t="shared" si="188"/>
        <v>5.1359123258313873E-3</v>
      </c>
      <c r="AP84" s="44">
        <f t="shared" si="189"/>
        <v>8.3575710425069869E-3</v>
      </c>
      <c r="AQ84" s="43">
        <f t="shared" si="190"/>
        <v>9.1999999999999998E-2</v>
      </c>
      <c r="AR84" s="9">
        <f t="shared" si="191"/>
        <v>9.4E-2</v>
      </c>
      <c r="AS84" s="44">
        <f t="shared" si="192"/>
        <v>9.2999999999999999E-2</v>
      </c>
      <c r="AT84" s="235">
        <f t="shared" si="193"/>
        <v>0.61</v>
      </c>
      <c r="AU84" s="236">
        <f t="shared" si="194"/>
        <v>0.63</v>
      </c>
      <c r="AV84" s="237">
        <f t="shared" si="195"/>
        <v>0.62</v>
      </c>
      <c r="AW84" s="233">
        <f t="shared" si="196"/>
        <v>5</v>
      </c>
      <c r="AX84" s="132">
        <f t="shared" si="197"/>
        <v>5</v>
      </c>
      <c r="AY84" s="234">
        <f t="shared" si="198"/>
        <v>5</v>
      </c>
    </row>
    <row r="85" spans="1:51" ht="13.35" customHeight="1">
      <c r="A85" s="70">
        <v>10651</v>
      </c>
      <c r="B85" s="67" t="s">
        <v>216</v>
      </c>
      <c r="C85" s="241" t="str">
        <f>Rollover!A85</f>
        <v>Toyota</v>
      </c>
      <c r="D85" s="242" t="str">
        <f>Rollover!B85</f>
        <v>Corolla Hatchback 5HB FWD</v>
      </c>
      <c r="E85" s="63" t="s">
        <v>96</v>
      </c>
      <c r="F85" s="227">
        <f>Rollover!C85</f>
        <v>2021</v>
      </c>
      <c r="G85" s="23">
        <v>186.548</v>
      </c>
      <c r="H85" s="24">
        <v>0.27300000000000002</v>
      </c>
      <c r="I85" s="24">
        <v>1080.8340000000001</v>
      </c>
      <c r="J85" s="24">
        <v>221.012</v>
      </c>
      <c r="K85" s="24">
        <v>24.053999999999998</v>
      </c>
      <c r="L85" s="24">
        <v>45.079000000000001</v>
      </c>
      <c r="M85" s="24">
        <v>1468.2719999999999</v>
      </c>
      <c r="N85" s="25">
        <v>1380.788</v>
      </c>
      <c r="O85" s="23">
        <v>356.32299999999998</v>
      </c>
      <c r="P85" s="24">
        <v>0.27100000000000002</v>
      </c>
      <c r="Q85" s="24">
        <v>733.971</v>
      </c>
      <c r="R85" s="24">
        <v>381.9</v>
      </c>
      <c r="S85" s="24">
        <v>13.587999999999999</v>
      </c>
      <c r="T85" s="24">
        <v>48.542000000000002</v>
      </c>
      <c r="U85" s="24">
        <v>1337.059</v>
      </c>
      <c r="V85" s="25">
        <v>693.72799999999995</v>
      </c>
      <c r="W85" s="228">
        <f t="shared" si="170"/>
        <v>1.3280132735441646E-3</v>
      </c>
      <c r="X85" s="9">
        <f t="shared" si="171"/>
        <v>6.3600694729198576E-2</v>
      </c>
      <c r="Y85" s="9">
        <f t="shared" si="172"/>
        <v>2.231330320868445E-4</v>
      </c>
      <c r="Z85" s="9">
        <f t="shared" si="173"/>
        <v>2.8959117628590589E-5</v>
      </c>
      <c r="AA85" s="9">
        <f t="shared" si="174"/>
        <v>6.3600694729198576E-2</v>
      </c>
      <c r="AB85" s="9">
        <f t="shared" si="175"/>
        <v>2.3019088613042766E-2</v>
      </c>
      <c r="AC85" s="9">
        <f t="shared" si="176"/>
        <v>2.3019088613042766E-2</v>
      </c>
      <c r="AD85" s="9">
        <f t="shared" si="177"/>
        <v>6.4835277820869067E-3</v>
      </c>
      <c r="AE85" s="9">
        <f t="shared" si="178"/>
        <v>6.1971917736574752E-3</v>
      </c>
      <c r="AF85" s="44">
        <f t="shared" si="179"/>
        <v>6.4835277820869067E-3</v>
      </c>
      <c r="AG85" s="43">
        <f t="shared" si="180"/>
        <v>1.6568243756006254E-2</v>
      </c>
      <c r="AH85" s="9">
        <f t="shared" si="181"/>
        <v>6.3366590994446123E-2</v>
      </c>
      <c r="AI85" s="9">
        <f t="shared" si="182"/>
        <v>2.7707940068093061E-4</v>
      </c>
      <c r="AJ85" s="9">
        <f t="shared" si="183"/>
        <v>7.3493727433486964E-5</v>
      </c>
      <c r="AK85" s="9">
        <f t="shared" si="184"/>
        <v>6.3366590994446123E-2</v>
      </c>
      <c r="AL85" s="9">
        <f t="shared" si="185"/>
        <v>8.066984148380035E-3</v>
      </c>
      <c r="AM85" s="229">
        <f t="shared" si="186"/>
        <v>8.066984148380035E-3</v>
      </c>
      <c r="AN85" s="9">
        <f t="shared" si="187"/>
        <v>8.3575710425069869E-3</v>
      </c>
      <c r="AO85" s="9">
        <f t="shared" si="188"/>
        <v>5.1359123258313873E-3</v>
      </c>
      <c r="AP85" s="44">
        <f t="shared" si="189"/>
        <v>8.3575710425069869E-3</v>
      </c>
      <c r="AQ85" s="43">
        <f t="shared" si="190"/>
        <v>9.1999999999999998E-2</v>
      </c>
      <c r="AR85" s="9">
        <f t="shared" si="191"/>
        <v>9.4E-2</v>
      </c>
      <c r="AS85" s="44">
        <f t="shared" si="192"/>
        <v>9.2999999999999999E-2</v>
      </c>
      <c r="AT85" s="235">
        <f t="shared" si="193"/>
        <v>0.61</v>
      </c>
      <c r="AU85" s="236">
        <f t="shared" si="194"/>
        <v>0.63</v>
      </c>
      <c r="AV85" s="237">
        <f t="shared" si="195"/>
        <v>0.62</v>
      </c>
      <c r="AW85" s="233">
        <f t="shared" si="196"/>
        <v>5</v>
      </c>
      <c r="AX85" s="132">
        <f t="shared" si="197"/>
        <v>5</v>
      </c>
      <c r="AY85" s="234">
        <f t="shared" si="198"/>
        <v>5</v>
      </c>
    </row>
    <row r="86" spans="1:51" ht="13.35" customHeight="1">
      <c r="A86" s="69">
        <v>11583</v>
      </c>
      <c r="B86" s="68" t="s">
        <v>302</v>
      </c>
      <c r="C86" s="225" t="str">
        <f>Rollover!A86</f>
        <v>Toyota</v>
      </c>
      <c r="D86" s="226" t="str">
        <f>Rollover!B86</f>
        <v>Prius 5HB FWD</v>
      </c>
      <c r="E86" s="63" t="s">
        <v>96</v>
      </c>
      <c r="F86" s="227">
        <f>Rollover!C86</f>
        <v>2021</v>
      </c>
      <c r="G86" s="23">
        <v>228.815</v>
      </c>
      <c r="H86" s="24">
        <v>0.32600000000000001</v>
      </c>
      <c r="I86" s="24">
        <v>1435.69</v>
      </c>
      <c r="J86" s="24">
        <v>225.976</v>
      </c>
      <c r="K86" s="24">
        <v>28.242000000000001</v>
      </c>
      <c r="L86" s="24">
        <v>45.685000000000002</v>
      </c>
      <c r="M86" s="24">
        <v>1220.19</v>
      </c>
      <c r="N86" s="25">
        <v>1137.806</v>
      </c>
      <c r="O86" s="23">
        <v>245.58199999999999</v>
      </c>
      <c r="P86" s="24">
        <v>0.31</v>
      </c>
      <c r="Q86" s="24">
        <v>988.279</v>
      </c>
      <c r="R86" s="24">
        <v>184.90899999999999</v>
      </c>
      <c r="S86" s="24">
        <v>16.452999999999999</v>
      </c>
      <c r="T86" s="24">
        <v>48.484000000000002</v>
      </c>
      <c r="U86" s="24">
        <v>446.73200000000003</v>
      </c>
      <c r="V86" s="25">
        <v>671.28899999999999</v>
      </c>
      <c r="W86" s="228">
        <f t="shared" si="170"/>
        <v>3.1764554304616103E-3</v>
      </c>
      <c r="X86" s="9">
        <f t="shared" si="171"/>
        <v>7.0105414505394412E-2</v>
      </c>
      <c r="Y86" s="9">
        <f t="shared" si="172"/>
        <v>5.1814546754557584E-4</v>
      </c>
      <c r="Z86" s="9">
        <f t="shared" si="173"/>
        <v>2.9302541562056235E-5</v>
      </c>
      <c r="AA86" s="9">
        <f t="shared" si="174"/>
        <v>7.0105414505394412E-2</v>
      </c>
      <c r="AB86" s="9">
        <f t="shared" si="175"/>
        <v>3.8204337588709461E-2</v>
      </c>
      <c r="AC86" s="9">
        <f t="shared" si="176"/>
        <v>3.8204337588709461E-2</v>
      </c>
      <c r="AD86" s="9">
        <f t="shared" si="177"/>
        <v>5.7038751720596718E-3</v>
      </c>
      <c r="AE86" s="9">
        <f t="shared" si="178"/>
        <v>5.4661695870235425E-3</v>
      </c>
      <c r="AF86" s="44">
        <f t="shared" si="179"/>
        <v>5.7038751720596718E-3</v>
      </c>
      <c r="AG86" s="43">
        <f t="shared" si="180"/>
        <v>4.2264711030945588E-3</v>
      </c>
      <c r="AH86" s="9">
        <f t="shared" si="181"/>
        <v>6.8079460073053988E-2</v>
      </c>
      <c r="AI86" s="9">
        <f t="shared" si="182"/>
        <v>7.2241496093837282E-4</v>
      </c>
      <c r="AJ86" s="9">
        <f t="shared" si="183"/>
        <v>3.4973216096132991E-5</v>
      </c>
      <c r="AK86" s="9">
        <f t="shared" si="184"/>
        <v>6.8079460073053988E-2</v>
      </c>
      <c r="AL86" s="9">
        <f t="shared" si="185"/>
        <v>1.361396379929984E-2</v>
      </c>
      <c r="AM86" s="229">
        <f t="shared" si="186"/>
        <v>1.361396379929984E-2</v>
      </c>
      <c r="AN86" s="9">
        <f t="shared" si="187"/>
        <v>4.2586518541890559E-3</v>
      </c>
      <c r="AO86" s="9">
        <f t="shared" si="188"/>
        <v>5.0492932554176166E-3</v>
      </c>
      <c r="AP86" s="44">
        <f t="shared" si="189"/>
        <v>5.0492932554176166E-3</v>
      </c>
      <c r="AQ86" s="43">
        <f t="shared" si="190"/>
        <v>0.114</v>
      </c>
      <c r="AR86" s="9">
        <f t="shared" si="191"/>
        <v>8.8999999999999996E-2</v>
      </c>
      <c r="AS86" s="44">
        <f t="shared" si="192"/>
        <v>0.10199999999999999</v>
      </c>
      <c r="AT86" s="235">
        <f t="shared" si="193"/>
        <v>0.76</v>
      </c>
      <c r="AU86" s="236">
        <f t="shared" si="194"/>
        <v>0.59</v>
      </c>
      <c r="AV86" s="237">
        <f t="shared" si="195"/>
        <v>0.68</v>
      </c>
      <c r="AW86" s="233">
        <f t="shared" si="196"/>
        <v>4</v>
      </c>
      <c r="AX86" s="132">
        <f t="shared" si="197"/>
        <v>5</v>
      </c>
      <c r="AY86" s="234">
        <f t="shared" si="198"/>
        <v>4</v>
      </c>
    </row>
    <row r="87" spans="1:51">
      <c r="A87" s="70">
        <v>11583</v>
      </c>
      <c r="B87" s="67" t="s">
        <v>302</v>
      </c>
      <c r="C87" s="225" t="str">
        <f>Rollover!A87</f>
        <v>Toyota</v>
      </c>
      <c r="D87" s="226" t="str">
        <f>Rollover!B87</f>
        <v>Prius 5HB AWD</v>
      </c>
      <c r="E87" s="63" t="s">
        <v>96</v>
      </c>
      <c r="F87" s="227">
        <f>Rollover!C87</f>
        <v>2021</v>
      </c>
      <c r="G87" s="35">
        <v>228.815</v>
      </c>
      <c r="H87" s="36">
        <v>0.32600000000000001</v>
      </c>
      <c r="I87" s="36">
        <v>1435.69</v>
      </c>
      <c r="J87" s="36">
        <v>225.976</v>
      </c>
      <c r="K87" s="36">
        <v>28.242000000000001</v>
      </c>
      <c r="L87" s="36">
        <v>45.685000000000002</v>
      </c>
      <c r="M87" s="36">
        <v>1220.19</v>
      </c>
      <c r="N87" s="37">
        <v>1137.806</v>
      </c>
      <c r="O87" s="35">
        <v>245.58199999999999</v>
      </c>
      <c r="P87" s="36">
        <v>0.31</v>
      </c>
      <c r="Q87" s="36">
        <v>988.279</v>
      </c>
      <c r="R87" s="36">
        <v>184.90899999999999</v>
      </c>
      <c r="S87" s="36">
        <v>16.452999999999999</v>
      </c>
      <c r="T87" s="36">
        <v>48.484000000000002</v>
      </c>
      <c r="U87" s="36">
        <v>446.73200000000003</v>
      </c>
      <c r="V87" s="37">
        <v>671.28899999999999</v>
      </c>
      <c r="W87" s="228">
        <f t="shared" si="170"/>
        <v>3.1764554304616103E-3</v>
      </c>
      <c r="X87" s="9">
        <f t="shared" si="171"/>
        <v>7.0105414505394412E-2</v>
      </c>
      <c r="Y87" s="9">
        <f t="shared" si="172"/>
        <v>5.1814546754557584E-4</v>
      </c>
      <c r="Z87" s="9">
        <f t="shared" si="173"/>
        <v>2.9302541562056235E-5</v>
      </c>
      <c r="AA87" s="9">
        <f t="shared" si="174"/>
        <v>7.0105414505394412E-2</v>
      </c>
      <c r="AB87" s="9">
        <f t="shared" si="175"/>
        <v>3.8204337588709461E-2</v>
      </c>
      <c r="AC87" s="9">
        <f t="shared" si="176"/>
        <v>3.8204337588709461E-2</v>
      </c>
      <c r="AD87" s="9">
        <f t="shared" si="177"/>
        <v>5.7038751720596718E-3</v>
      </c>
      <c r="AE87" s="9">
        <f t="shared" si="178"/>
        <v>5.4661695870235425E-3</v>
      </c>
      <c r="AF87" s="44">
        <f t="shared" si="179"/>
        <v>5.7038751720596718E-3</v>
      </c>
      <c r="AG87" s="43">
        <f t="shared" si="180"/>
        <v>4.2264711030945588E-3</v>
      </c>
      <c r="AH87" s="9">
        <f t="shared" si="181"/>
        <v>6.8079460073053988E-2</v>
      </c>
      <c r="AI87" s="9">
        <f t="shared" si="182"/>
        <v>7.2241496093837282E-4</v>
      </c>
      <c r="AJ87" s="9">
        <f t="shared" si="183"/>
        <v>3.4973216096132991E-5</v>
      </c>
      <c r="AK87" s="9">
        <f t="shared" si="184"/>
        <v>6.8079460073053988E-2</v>
      </c>
      <c r="AL87" s="9">
        <f t="shared" si="185"/>
        <v>1.361396379929984E-2</v>
      </c>
      <c r="AM87" s="229">
        <f t="shared" si="186"/>
        <v>1.361396379929984E-2</v>
      </c>
      <c r="AN87" s="9">
        <f t="shared" si="187"/>
        <v>4.2586518541890559E-3</v>
      </c>
      <c r="AO87" s="9">
        <f t="shared" si="188"/>
        <v>5.0492932554176166E-3</v>
      </c>
      <c r="AP87" s="44">
        <f t="shared" si="189"/>
        <v>5.0492932554176166E-3</v>
      </c>
      <c r="AQ87" s="43">
        <f t="shared" si="190"/>
        <v>0.114</v>
      </c>
      <c r="AR87" s="9">
        <f t="shared" si="191"/>
        <v>8.8999999999999996E-2</v>
      </c>
      <c r="AS87" s="44">
        <f t="shared" si="192"/>
        <v>0.10199999999999999</v>
      </c>
      <c r="AT87" s="235">
        <f t="shared" si="193"/>
        <v>0.76</v>
      </c>
      <c r="AU87" s="236">
        <f t="shared" si="194"/>
        <v>0.59</v>
      </c>
      <c r="AV87" s="237">
        <f t="shared" si="195"/>
        <v>0.68</v>
      </c>
      <c r="AW87" s="233">
        <f t="shared" si="196"/>
        <v>4</v>
      </c>
      <c r="AX87" s="132">
        <f t="shared" si="197"/>
        <v>5</v>
      </c>
      <c r="AY87" s="234">
        <f t="shared" si="198"/>
        <v>4</v>
      </c>
    </row>
    <row r="88" spans="1:51" ht="13.35" customHeight="1">
      <c r="A88" s="30">
        <v>11394</v>
      </c>
      <c r="B88" s="68" t="s">
        <v>270</v>
      </c>
      <c r="C88" s="241" t="str">
        <f>Rollover!A88</f>
        <v>Toyota</v>
      </c>
      <c r="D88" s="242" t="str">
        <f>Rollover!B88</f>
        <v>Prius Prime 5HB FWD</v>
      </c>
      <c r="E88" s="63" t="s">
        <v>96</v>
      </c>
      <c r="F88" s="227">
        <f>Rollover!C88</f>
        <v>2021</v>
      </c>
      <c r="G88" s="23">
        <v>168.952</v>
      </c>
      <c r="H88" s="24">
        <v>0.32100000000000001</v>
      </c>
      <c r="I88" s="24">
        <v>1267.4770000000001</v>
      </c>
      <c r="J88" s="24">
        <v>213.86600000000001</v>
      </c>
      <c r="K88" s="24">
        <v>27.468</v>
      </c>
      <c r="L88" s="24">
        <v>45.393000000000001</v>
      </c>
      <c r="M88" s="24">
        <v>1323.404</v>
      </c>
      <c r="N88" s="25">
        <v>1193.5640000000001</v>
      </c>
      <c r="O88" s="23">
        <v>243.73699999999999</v>
      </c>
      <c r="P88" s="24">
        <v>0.34399999999999997</v>
      </c>
      <c r="Q88" s="24">
        <v>1033.614</v>
      </c>
      <c r="R88" s="24">
        <v>178.601</v>
      </c>
      <c r="S88" s="24">
        <v>16.279</v>
      </c>
      <c r="T88" s="24">
        <v>45.27</v>
      </c>
      <c r="U88" s="24">
        <v>620.851</v>
      </c>
      <c r="V88" s="25">
        <v>445.91199999999998</v>
      </c>
      <c r="W88" s="228">
        <f t="shared" si="170"/>
        <v>8.480255413635282E-4</v>
      </c>
      <c r="X88" s="9">
        <f t="shared" si="171"/>
        <v>6.9466387240983682E-2</v>
      </c>
      <c r="Y88" s="9">
        <f t="shared" si="172"/>
        <v>3.4755426750204159E-4</v>
      </c>
      <c r="Z88" s="9">
        <f t="shared" si="173"/>
        <v>2.8471791800948212E-5</v>
      </c>
      <c r="AA88" s="9">
        <f t="shared" si="174"/>
        <v>6.9466387240983682E-2</v>
      </c>
      <c r="AB88" s="9">
        <f t="shared" si="175"/>
        <v>3.4922892462369064E-2</v>
      </c>
      <c r="AC88" s="9">
        <f t="shared" si="176"/>
        <v>3.4922892462369064E-2</v>
      </c>
      <c r="AD88" s="9">
        <f t="shared" si="177"/>
        <v>6.0162346623704359E-3</v>
      </c>
      <c r="AE88" s="9">
        <f t="shared" si="178"/>
        <v>5.6259470652225314E-3</v>
      </c>
      <c r="AF88" s="44">
        <f t="shared" si="179"/>
        <v>6.0162346623704359E-3</v>
      </c>
      <c r="AG88" s="43">
        <f t="shared" si="180"/>
        <v>4.1013276049879401E-3</v>
      </c>
      <c r="AH88" s="9">
        <f t="shared" si="181"/>
        <v>7.2451158057630652E-2</v>
      </c>
      <c r="AI88" s="9">
        <f t="shared" si="182"/>
        <v>8.5694867007050967E-4</v>
      </c>
      <c r="AJ88" s="9">
        <f t="shared" si="183"/>
        <v>3.4151352025682488E-5</v>
      </c>
      <c r="AK88" s="9">
        <f t="shared" si="184"/>
        <v>7.2451158057630652E-2</v>
      </c>
      <c r="AL88" s="9">
        <f t="shared" si="185"/>
        <v>1.3208667952552799E-2</v>
      </c>
      <c r="AM88" s="229">
        <f t="shared" si="186"/>
        <v>1.3208667952552799E-2</v>
      </c>
      <c r="AN88" s="9">
        <f t="shared" si="187"/>
        <v>4.8598615352601557E-3</v>
      </c>
      <c r="AO88" s="9">
        <f t="shared" si="188"/>
        <v>4.2560033784250079E-3</v>
      </c>
      <c r="AP88" s="44">
        <f t="shared" si="189"/>
        <v>4.8598615352601557E-3</v>
      </c>
      <c r="AQ88" s="43">
        <f t="shared" si="190"/>
        <v>0.108</v>
      </c>
      <c r="AR88" s="9">
        <f t="shared" si="191"/>
        <v>9.2999999999999999E-2</v>
      </c>
      <c r="AS88" s="44">
        <f t="shared" si="192"/>
        <v>0.10100000000000001</v>
      </c>
      <c r="AT88" s="235">
        <f t="shared" si="193"/>
        <v>0.72</v>
      </c>
      <c r="AU88" s="236">
        <f t="shared" si="194"/>
        <v>0.62</v>
      </c>
      <c r="AV88" s="237">
        <f t="shared" si="195"/>
        <v>0.67</v>
      </c>
      <c r="AW88" s="233">
        <f t="shared" si="196"/>
        <v>4</v>
      </c>
      <c r="AX88" s="132">
        <f t="shared" si="197"/>
        <v>5</v>
      </c>
      <c r="AY88" s="234">
        <f t="shared" si="198"/>
        <v>4</v>
      </c>
    </row>
    <row r="89" spans="1:51" ht="13.35" customHeight="1">
      <c r="A89" s="30">
        <v>11485</v>
      </c>
      <c r="B89" s="30" t="s">
        <v>278</v>
      </c>
      <c r="C89" s="225" t="str">
        <f>Rollover!A89</f>
        <v>Toyota</v>
      </c>
      <c r="D89" s="226" t="str">
        <f>Rollover!B89</f>
        <v>Sienna Hybrid Van FWD</v>
      </c>
      <c r="E89" s="63" t="s">
        <v>96</v>
      </c>
      <c r="F89" s="227">
        <f>Rollover!C89</f>
        <v>2021</v>
      </c>
      <c r="G89" s="35">
        <v>215.26300000000001</v>
      </c>
      <c r="H89" s="36">
        <v>0.60599999999999998</v>
      </c>
      <c r="I89" s="36">
        <v>1730.0519999999999</v>
      </c>
      <c r="J89" s="36">
        <v>587.48800000000006</v>
      </c>
      <c r="K89" s="36">
        <v>27</v>
      </c>
      <c r="L89" s="36">
        <v>45.802999999999997</v>
      </c>
      <c r="M89" s="36">
        <v>1437.6579999999999</v>
      </c>
      <c r="N89" s="37">
        <v>1436.3209999999999</v>
      </c>
      <c r="O89" s="35">
        <v>175.464</v>
      </c>
      <c r="P89" s="36">
        <v>0.48099999999999998</v>
      </c>
      <c r="Q89" s="36">
        <v>891.27499999999998</v>
      </c>
      <c r="R89" s="36">
        <v>188.57</v>
      </c>
      <c r="S89" s="36">
        <v>16.452000000000002</v>
      </c>
      <c r="T89" s="36">
        <v>42.707000000000001</v>
      </c>
      <c r="U89" s="36">
        <v>1994.0530000000001</v>
      </c>
      <c r="V89" s="37">
        <v>976.755</v>
      </c>
      <c r="W89" s="228">
        <f t="shared" si="170"/>
        <v>2.4655991396120326E-3</v>
      </c>
      <c r="X89" s="9">
        <f t="shared" si="171"/>
        <v>0.11569882722449081</v>
      </c>
      <c r="Y89" s="9">
        <f t="shared" si="172"/>
        <v>1.0419420147690626E-3</v>
      </c>
      <c r="Z89" s="9">
        <f t="shared" si="173"/>
        <v>6.9146359424634456E-5</v>
      </c>
      <c r="AA89" s="9">
        <f t="shared" si="174"/>
        <v>0.11569882722449081</v>
      </c>
      <c r="AB89" s="9">
        <f t="shared" si="175"/>
        <v>3.3050346265359382E-2</v>
      </c>
      <c r="AC89" s="9">
        <f t="shared" si="176"/>
        <v>3.3050346265359382E-2</v>
      </c>
      <c r="AD89" s="9">
        <f t="shared" si="177"/>
        <v>6.3818630040350785E-3</v>
      </c>
      <c r="AE89" s="9">
        <f t="shared" si="178"/>
        <v>6.3774592949887177E-3</v>
      </c>
      <c r="AF89" s="44">
        <f t="shared" si="179"/>
        <v>6.3818630040350785E-3</v>
      </c>
      <c r="AG89" s="43">
        <f t="shared" si="180"/>
        <v>1.0083771592913724E-3</v>
      </c>
      <c r="AH89" s="9">
        <f t="shared" si="181"/>
        <v>9.2800765541039526E-2</v>
      </c>
      <c r="AI89" s="9">
        <f t="shared" si="182"/>
        <v>5.0125548780785112E-4</v>
      </c>
      <c r="AJ89" s="9">
        <f t="shared" si="183"/>
        <v>3.5459244619441897E-5</v>
      </c>
      <c r="AK89" s="9">
        <f t="shared" si="184"/>
        <v>9.2800765541039526E-2</v>
      </c>
      <c r="AL89" s="9">
        <f t="shared" si="185"/>
        <v>1.3611606540740959E-2</v>
      </c>
      <c r="AM89" s="229">
        <f t="shared" si="186"/>
        <v>1.3611606540740959E-2</v>
      </c>
      <c r="AN89" s="9">
        <f t="shared" si="187"/>
        <v>1.3712622388171378E-2</v>
      </c>
      <c r="AO89" s="9">
        <f t="shared" si="188"/>
        <v>6.3640219200145733E-3</v>
      </c>
      <c r="AP89" s="44">
        <f t="shared" si="189"/>
        <v>1.3712622388171378E-2</v>
      </c>
      <c r="AQ89" s="43">
        <f t="shared" si="190"/>
        <v>0.152</v>
      </c>
      <c r="AR89" s="9">
        <f t="shared" si="191"/>
        <v>0.11799999999999999</v>
      </c>
      <c r="AS89" s="44">
        <f t="shared" si="192"/>
        <v>0.13500000000000001</v>
      </c>
      <c r="AT89" s="235">
        <f t="shared" si="193"/>
        <v>1.01</v>
      </c>
      <c r="AU89" s="236">
        <f t="shared" si="194"/>
        <v>0.79</v>
      </c>
      <c r="AV89" s="237">
        <f t="shared" si="195"/>
        <v>0.9</v>
      </c>
      <c r="AW89" s="233">
        <f t="shared" si="196"/>
        <v>3</v>
      </c>
      <c r="AX89" s="132">
        <f t="shared" si="197"/>
        <v>4</v>
      </c>
      <c r="AY89" s="234">
        <f t="shared" si="198"/>
        <v>4</v>
      </c>
    </row>
    <row r="90" spans="1:51" ht="13.35" customHeight="1">
      <c r="A90" s="30">
        <v>11485</v>
      </c>
      <c r="B90" s="30" t="s">
        <v>278</v>
      </c>
      <c r="C90" s="225" t="str">
        <f>Rollover!A90</f>
        <v>Toyota</v>
      </c>
      <c r="D90" s="226" t="str">
        <f>Rollover!B90</f>
        <v>Sienna Hybrid Van AWD</v>
      </c>
      <c r="E90" s="63" t="s">
        <v>96</v>
      </c>
      <c r="F90" s="227">
        <f>Rollover!C90</f>
        <v>2021</v>
      </c>
      <c r="G90" s="23">
        <v>215.26300000000001</v>
      </c>
      <c r="H90" s="24">
        <v>0.60599999999999998</v>
      </c>
      <c r="I90" s="24">
        <v>1730.0519999999999</v>
      </c>
      <c r="J90" s="24">
        <v>587.48800000000006</v>
      </c>
      <c r="K90" s="24">
        <v>27</v>
      </c>
      <c r="L90" s="24">
        <v>45.802999999999997</v>
      </c>
      <c r="M90" s="24">
        <v>1437.6579999999999</v>
      </c>
      <c r="N90" s="25">
        <v>1436.3209999999999</v>
      </c>
      <c r="O90" s="23">
        <v>175.464</v>
      </c>
      <c r="P90" s="24">
        <v>0.48099999999999998</v>
      </c>
      <c r="Q90" s="24">
        <v>891.27499999999998</v>
      </c>
      <c r="R90" s="24">
        <v>188.57</v>
      </c>
      <c r="S90" s="24">
        <v>16.452000000000002</v>
      </c>
      <c r="T90" s="24">
        <v>42.707000000000001</v>
      </c>
      <c r="U90" s="24">
        <v>1994.0530000000001</v>
      </c>
      <c r="V90" s="25">
        <v>976.755</v>
      </c>
      <c r="W90" s="228">
        <f t="shared" si="170"/>
        <v>2.4655991396120326E-3</v>
      </c>
      <c r="X90" s="9">
        <f t="shared" si="171"/>
        <v>0.11569882722449081</v>
      </c>
      <c r="Y90" s="9">
        <f t="shared" si="172"/>
        <v>1.0419420147690626E-3</v>
      </c>
      <c r="Z90" s="9">
        <f t="shared" si="173"/>
        <v>6.9146359424634456E-5</v>
      </c>
      <c r="AA90" s="9">
        <f t="shared" si="174"/>
        <v>0.11569882722449081</v>
      </c>
      <c r="AB90" s="9">
        <f t="shared" si="175"/>
        <v>3.3050346265359382E-2</v>
      </c>
      <c r="AC90" s="9">
        <f t="shared" si="176"/>
        <v>3.3050346265359382E-2</v>
      </c>
      <c r="AD90" s="9">
        <f t="shared" si="177"/>
        <v>6.3818630040350785E-3</v>
      </c>
      <c r="AE90" s="9">
        <f t="shared" si="178"/>
        <v>6.3774592949887177E-3</v>
      </c>
      <c r="AF90" s="44">
        <f t="shared" si="179"/>
        <v>6.3818630040350785E-3</v>
      </c>
      <c r="AG90" s="43">
        <f t="shared" si="180"/>
        <v>1.0083771592913724E-3</v>
      </c>
      <c r="AH90" s="9">
        <f t="shared" si="181"/>
        <v>9.2800765541039526E-2</v>
      </c>
      <c r="AI90" s="9">
        <f t="shared" si="182"/>
        <v>5.0125548780785112E-4</v>
      </c>
      <c r="AJ90" s="9">
        <f t="shared" si="183"/>
        <v>3.5459244619441897E-5</v>
      </c>
      <c r="AK90" s="9">
        <f t="shared" si="184"/>
        <v>9.2800765541039526E-2</v>
      </c>
      <c r="AL90" s="9">
        <f t="shared" si="185"/>
        <v>1.3611606540740959E-2</v>
      </c>
      <c r="AM90" s="229">
        <f t="shared" si="186"/>
        <v>1.3611606540740959E-2</v>
      </c>
      <c r="AN90" s="9">
        <f t="shared" si="187"/>
        <v>1.3712622388171378E-2</v>
      </c>
      <c r="AO90" s="9">
        <f t="shared" si="188"/>
        <v>6.3640219200145733E-3</v>
      </c>
      <c r="AP90" s="44">
        <f t="shared" si="189"/>
        <v>1.3712622388171378E-2</v>
      </c>
      <c r="AQ90" s="43">
        <f t="shared" si="190"/>
        <v>0.152</v>
      </c>
      <c r="AR90" s="9">
        <f t="shared" si="191"/>
        <v>0.11799999999999999</v>
      </c>
      <c r="AS90" s="44">
        <f t="shared" si="192"/>
        <v>0.13500000000000001</v>
      </c>
      <c r="AT90" s="235">
        <f t="shared" si="193"/>
        <v>1.01</v>
      </c>
      <c r="AU90" s="236">
        <f t="shared" si="194"/>
        <v>0.79</v>
      </c>
      <c r="AV90" s="237">
        <f t="shared" si="195"/>
        <v>0.9</v>
      </c>
      <c r="AW90" s="233">
        <f t="shared" si="196"/>
        <v>3</v>
      </c>
      <c r="AX90" s="132">
        <f t="shared" si="197"/>
        <v>4</v>
      </c>
      <c r="AY90" s="234">
        <f t="shared" si="198"/>
        <v>4</v>
      </c>
    </row>
    <row r="91" spans="1:51" ht="13.35" customHeight="1">
      <c r="A91" s="70">
        <v>11584</v>
      </c>
      <c r="B91" s="67" t="s">
        <v>300</v>
      </c>
      <c r="C91" s="225" t="str">
        <f>Rollover!A91</f>
        <v>Volkswagen</v>
      </c>
      <c r="D91" s="226" t="str">
        <f>Rollover!B91</f>
        <v>Passat 4DR FWD</v>
      </c>
      <c r="E91" s="63" t="s">
        <v>190</v>
      </c>
      <c r="F91" s="227">
        <f>Rollover!C91</f>
        <v>2021</v>
      </c>
      <c r="G91" s="23">
        <v>196.249</v>
      </c>
      <c r="H91" s="24">
        <v>0.30599999999999999</v>
      </c>
      <c r="I91" s="24">
        <v>1382.2329999999999</v>
      </c>
      <c r="J91" s="24">
        <v>274.12599999999998</v>
      </c>
      <c r="K91" s="24">
        <v>34.792999999999999</v>
      </c>
      <c r="L91" s="24">
        <v>45.649000000000001</v>
      </c>
      <c r="M91" s="24">
        <v>1468.5329999999999</v>
      </c>
      <c r="N91" s="25">
        <v>2955.5839999999998</v>
      </c>
      <c r="O91" s="23">
        <v>305.44299999999998</v>
      </c>
      <c r="P91" s="24">
        <v>0.45800000000000002</v>
      </c>
      <c r="Q91" s="24">
        <v>1239.2929999999999</v>
      </c>
      <c r="R91" s="24">
        <v>508.40300000000002</v>
      </c>
      <c r="S91" s="24">
        <v>26.891999999999999</v>
      </c>
      <c r="T91" s="24">
        <v>53.8</v>
      </c>
      <c r="U91" s="24">
        <v>365.73399999999998</v>
      </c>
      <c r="V91" s="25">
        <v>2194.5569999999998</v>
      </c>
      <c r="W91" s="228">
        <f t="shared" si="170"/>
        <v>1.6598787364578396E-3</v>
      </c>
      <c r="X91" s="9">
        <f t="shared" si="171"/>
        <v>6.7581517094432053E-2</v>
      </c>
      <c r="Y91" s="9">
        <f t="shared" si="172"/>
        <v>4.5639443941934232E-4</v>
      </c>
      <c r="Z91" s="9">
        <f t="shared" si="173"/>
        <v>3.2852470742175122E-5</v>
      </c>
      <c r="AA91" s="9">
        <f t="shared" si="174"/>
        <v>6.7581517094432053E-2</v>
      </c>
      <c r="AB91" s="9">
        <f t="shared" si="175"/>
        <v>7.6800638182990294E-2</v>
      </c>
      <c r="AC91" s="9">
        <f t="shared" si="176"/>
        <v>7.6800638182990294E-2</v>
      </c>
      <c r="AD91" s="9">
        <f t="shared" si="177"/>
        <v>6.4844014073109791E-3</v>
      </c>
      <c r="AE91" s="9">
        <f t="shared" si="178"/>
        <v>1.3936924680907445E-2</v>
      </c>
      <c r="AF91" s="44">
        <f t="shared" si="179"/>
        <v>1.3936924680907445E-2</v>
      </c>
      <c r="AG91" s="43">
        <f t="shared" si="180"/>
        <v>9.6770367202440484E-3</v>
      </c>
      <c r="AH91" s="9">
        <f t="shared" si="181"/>
        <v>8.9058144897350991E-2</v>
      </c>
      <c r="AI91" s="9">
        <f t="shared" si="182"/>
        <v>1.8589822799308492E-3</v>
      </c>
      <c r="AJ91" s="9">
        <f t="shared" si="183"/>
        <v>1.1840032420099081E-4</v>
      </c>
      <c r="AK91" s="9">
        <f t="shared" si="184"/>
        <v>8.9058144897350991E-2</v>
      </c>
      <c r="AL91" s="9">
        <f t="shared" si="185"/>
        <v>6.3554493343516774E-2</v>
      </c>
      <c r="AM91" s="229">
        <f t="shared" si="186"/>
        <v>6.3554493343516774E-2</v>
      </c>
      <c r="AN91" s="9">
        <f t="shared" si="187"/>
        <v>4.0048061075983743E-3</v>
      </c>
      <c r="AO91" s="9">
        <f t="shared" si="188"/>
        <v>1.5939814526723474E-2</v>
      </c>
      <c r="AP91" s="44">
        <f t="shared" si="189"/>
        <v>1.5939814526723474E-2</v>
      </c>
      <c r="AQ91" s="43">
        <f t="shared" si="190"/>
        <v>0.153</v>
      </c>
      <c r="AR91" s="9">
        <f t="shared" si="191"/>
        <v>0.16900000000000001</v>
      </c>
      <c r="AS91" s="44">
        <f t="shared" si="192"/>
        <v>0.161</v>
      </c>
      <c r="AT91" s="235">
        <f t="shared" si="193"/>
        <v>1.02</v>
      </c>
      <c r="AU91" s="236">
        <f t="shared" si="194"/>
        <v>1.1299999999999999</v>
      </c>
      <c r="AV91" s="237">
        <f t="shared" si="195"/>
        <v>1.07</v>
      </c>
      <c r="AW91" s="233">
        <f t="shared" si="196"/>
        <v>3</v>
      </c>
      <c r="AX91" s="132">
        <f t="shared" si="197"/>
        <v>3</v>
      </c>
      <c r="AY91" s="234">
        <f t="shared" si="198"/>
        <v>3</v>
      </c>
    </row>
    <row r="92" spans="1:51" ht="13.35" customHeight="1">
      <c r="A92" s="70"/>
      <c r="B92" s="67"/>
      <c r="C92" s="241">
        <f>Rollover!A92</f>
        <v>0</v>
      </c>
      <c r="D92" s="242">
        <f>Rollover!B92</f>
        <v>0</v>
      </c>
      <c r="E92" s="63"/>
      <c r="F92" s="227">
        <f>Rollover!C92</f>
        <v>0</v>
      </c>
      <c r="G92" s="23"/>
      <c r="H92" s="24"/>
      <c r="I92" s="24"/>
      <c r="J92" s="24"/>
      <c r="K92" s="24"/>
      <c r="L92" s="24"/>
      <c r="M92" s="24"/>
      <c r="N92" s="25"/>
      <c r="O92" s="23"/>
      <c r="P92" s="24"/>
      <c r="Q92" s="24"/>
      <c r="R92" s="24"/>
      <c r="S92" s="24"/>
      <c r="T92" s="24"/>
      <c r="U92" s="24"/>
      <c r="V92" s="25"/>
      <c r="W92" s="228" t="e">
        <f t="shared" ref="W92:W98" si="199">NORMDIST(LN(G92),7.45231,0.73998,1)</f>
        <v>#NUM!</v>
      </c>
      <c r="X92" s="9">
        <f t="shared" ref="X92:X98" si="200">1/(1+EXP(3.2269-1.9688*H92))</f>
        <v>3.8165882958950202E-2</v>
      </c>
      <c r="Y92" s="9">
        <f t="shared" ref="Y92:Y98" si="201">1/(1+EXP(10.9745-2.375*I92/1000))</f>
        <v>1.713277721572889E-5</v>
      </c>
      <c r="Z92" s="9">
        <f t="shared" ref="Z92:Z98" si="202">1/(1+EXP(10.9745-2.375*J92/1000))</f>
        <v>1.713277721572889E-5</v>
      </c>
      <c r="AA92" s="9">
        <f t="shared" ref="AA92:AA98" si="203">MAX(X92,Y92,Z92)</f>
        <v>3.8165882958950202E-2</v>
      </c>
      <c r="AB92" s="9">
        <f t="shared" ref="AB92:AB98" si="204">1/(1+EXP(12.597-0.05861*35-1.568*(K92^0.4612)))</f>
        <v>2.6306978617002889E-5</v>
      </c>
      <c r="AC92" s="9">
        <f t="shared" ref="AC92:AC98" si="205">AB92</f>
        <v>2.6306978617002889E-5</v>
      </c>
      <c r="AD92" s="9">
        <f t="shared" ref="AD92:AD98" si="206">1/(1+EXP(5.7949-0.5196*M92/1000))</f>
        <v>3.033802747866758E-3</v>
      </c>
      <c r="AE92" s="9">
        <f t="shared" ref="AE92:AE98" si="207">1/(1+EXP(5.7949-0.5196*N92/1000))</f>
        <v>3.033802747866758E-3</v>
      </c>
      <c r="AF92" s="44">
        <f t="shared" ref="AF92:AF98" si="208">MAX(AD92,AE92)</f>
        <v>3.033802747866758E-3</v>
      </c>
      <c r="AG92" s="43" t="e">
        <f t="shared" ref="AG92:AG98" si="209">NORMDIST(LN(O92),7.45231,0.73998,1)</f>
        <v>#NUM!</v>
      </c>
      <c r="AH92" s="9">
        <f t="shared" ref="AH92:AH98" si="210">1/(1+EXP(3.2269-1.9688*P92))</f>
        <v>3.8165882958950202E-2</v>
      </c>
      <c r="AI92" s="9">
        <f t="shared" ref="AI92:AI98" si="211">1/(1+EXP(10.958-3.77*Q92/1000))</f>
        <v>1.7417808154569238E-5</v>
      </c>
      <c r="AJ92" s="9">
        <f t="shared" ref="AJ92:AJ98" si="212">1/(1+EXP(10.958-3.77*R92/1000))</f>
        <v>1.7417808154569238E-5</v>
      </c>
      <c r="AK92" s="9">
        <f t="shared" ref="AK92:AK98" si="213">MAX(AH92,AI92,AJ92)</f>
        <v>3.8165882958950202E-2</v>
      </c>
      <c r="AL92" s="9">
        <f t="shared" ref="AL92:AL98" si="214">1/(1+EXP(12.597-0.05861*35-1.568*((S92/0.817)^0.4612)))</f>
        <v>2.6306978617002889E-5</v>
      </c>
      <c r="AM92" s="229">
        <f t="shared" ref="AM92:AM98" si="215">AL92</f>
        <v>2.6306978617002889E-5</v>
      </c>
      <c r="AN92" s="9">
        <f t="shared" ref="AN92:AN98" si="216">1/(1+EXP(5.7949-0.7619*U92/1000))</f>
        <v>3.033802747866758E-3</v>
      </c>
      <c r="AO92" s="9">
        <f t="shared" ref="AO92:AO98" si="217">1/(1+EXP(5.7949-0.7619*V92/1000))</f>
        <v>3.033802747866758E-3</v>
      </c>
      <c r="AP92" s="44">
        <f t="shared" ref="AP92:AP98" si="218">MAX(AN92,AO92)</f>
        <v>3.033802747866758E-3</v>
      </c>
      <c r="AQ92" s="43" t="e">
        <f t="shared" ref="AQ92:AQ98" si="219">ROUND(1-(1-W92)*(1-AA92)*(1-AC92)*(1-AF92),3)</f>
        <v>#NUM!</v>
      </c>
      <c r="AR92" s="9" t="e">
        <f t="shared" ref="AR92:AR98" si="220">ROUND(1-(1-AG92)*(1-AK92)*(1-AM92)*(1-AP92),3)</f>
        <v>#NUM!</v>
      </c>
      <c r="AS92" s="44" t="e">
        <f t="shared" ref="AS92:AS98" si="221">ROUND(AVERAGE(AR92,AQ92),3)</f>
        <v>#NUM!</v>
      </c>
      <c r="AT92" s="235" t="e">
        <f t="shared" ref="AT92:AT98" si="222">ROUND(AQ92/0.15,2)</f>
        <v>#NUM!</v>
      </c>
      <c r="AU92" s="236" t="e">
        <f t="shared" ref="AU92:AU98" si="223">ROUND(AR92/0.15,2)</f>
        <v>#NUM!</v>
      </c>
      <c r="AV92" s="237" t="e">
        <f t="shared" ref="AV92:AV98" si="224">ROUND(AS92/0.15,2)</f>
        <v>#NUM!</v>
      </c>
      <c r="AW92" s="233" t="e">
        <f t="shared" ref="AW92:AW98" si="225">IF(AT92&lt;0.67,5,IF(AT92&lt;1,4,IF(AT92&lt;1.33,3,IF(AT92&lt;2.67,2,1))))</f>
        <v>#NUM!</v>
      </c>
      <c r="AX92" s="132" t="e">
        <f t="shared" ref="AX92:AX98" si="226">IF(AU92&lt;0.67,5,IF(AU92&lt;1,4,IF(AU92&lt;1.33,3,IF(AU92&lt;2.67,2,1))))</f>
        <v>#NUM!</v>
      </c>
      <c r="AY92" s="234" t="e">
        <f t="shared" ref="AY92:AY98" si="227">IF(AV92&lt;0.67,5,IF(AV92&lt;1,4,IF(AV92&lt;1.33,3,IF(AV92&lt;2.67,2,1))))</f>
        <v>#NUM!</v>
      </c>
    </row>
    <row r="93" spans="1:51" ht="13.35" customHeight="1">
      <c r="A93" s="70"/>
      <c r="B93" s="67"/>
      <c r="C93" s="241">
        <f>Rollover!A93</f>
        <v>0</v>
      </c>
      <c r="D93" s="242">
        <f>Rollover!B93</f>
        <v>0</v>
      </c>
      <c r="E93" s="63"/>
      <c r="F93" s="227">
        <f>Rollover!C93</f>
        <v>0</v>
      </c>
      <c r="G93" s="35"/>
      <c r="H93" s="36"/>
      <c r="I93" s="36"/>
      <c r="J93" s="36"/>
      <c r="K93" s="36"/>
      <c r="L93" s="36"/>
      <c r="M93" s="36"/>
      <c r="N93" s="37"/>
      <c r="O93" s="35"/>
      <c r="P93" s="36"/>
      <c r="Q93" s="36"/>
      <c r="R93" s="36"/>
      <c r="S93" s="36"/>
      <c r="T93" s="36"/>
      <c r="U93" s="36"/>
      <c r="V93" s="37"/>
      <c r="W93" s="228" t="e">
        <f t="shared" si="199"/>
        <v>#NUM!</v>
      </c>
      <c r="X93" s="9">
        <f t="shared" si="200"/>
        <v>3.8165882958950202E-2</v>
      </c>
      <c r="Y93" s="9">
        <f t="shared" si="201"/>
        <v>1.713277721572889E-5</v>
      </c>
      <c r="Z93" s="9">
        <f t="shared" si="202"/>
        <v>1.713277721572889E-5</v>
      </c>
      <c r="AA93" s="9">
        <f t="shared" si="203"/>
        <v>3.8165882958950202E-2</v>
      </c>
      <c r="AB93" s="9">
        <f t="shared" si="204"/>
        <v>2.6306978617002889E-5</v>
      </c>
      <c r="AC93" s="9">
        <f t="shared" si="205"/>
        <v>2.6306978617002889E-5</v>
      </c>
      <c r="AD93" s="9">
        <f t="shared" si="206"/>
        <v>3.033802747866758E-3</v>
      </c>
      <c r="AE93" s="9">
        <f t="shared" si="207"/>
        <v>3.033802747866758E-3</v>
      </c>
      <c r="AF93" s="44">
        <f t="shared" si="208"/>
        <v>3.033802747866758E-3</v>
      </c>
      <c r="AG93" s="43" t="e">
        <f t="shared" si="209"/>
        <v>#NUM!</v>
      </c>
      <c r="AH93" s="9">
        <f t="shared" si="210"/>
        <v>3.8165882958950202E-2</v>
      </c>
      <c r="AI93" s="9">
        <f t="shared" si="211"/>
        <v>1.7417808154569238E-5</v>
      </c>
      <c r="AJ93" s="9">
        <f t="shared" si="212"/>
        <v>1.7417808154569238E-5</v>
      </c>
      <c r="AK93" s="9">
        <f t="shared" si="213"/>
        <v>3.8165882958950202E-2</v>
      </c>
      <c r="AL93" s="9">
        <f t="shared" si="214"/>
        <v>2.6306978617002889E-5</v>
      </c>
      <c r="AM93" s="229">
        <f t="shared" si="215"/>
        <v>2.6306978617002889E-5</v>
      </c>
      <c r="AN93" s="9">
        <f t="shared" si="216"/>
        <v>3.033802747866758E-3</v>
      </c>
      <c r="AO93" s="9">
        <f t="shared" si="217"/>
        <v>3.033802747866758E-3</v>
      </c>
      <c r="AP93" s="44">
        <f t="shared" si="218"/>
        <v>3.033802747866758E-3</v>
      </c>
      <c r="AQ93" s="43" t="e">
        <f t="shared" si="219"/>
        <v>#NUM!</v>
      </c>
      <c r="AR93" s="9" t="e">
        <f t="shared" si="220"/>
        <v>#NUM!</v>
      </c>
      <c r="AS93" s="44" t="e">
        <f t="shared" si="221"/>
        <v>#NUM!</v>
      </c>
      <c r="AT93" s="235" t="e">
        <f t="shared" si="222"/>
        <v>#NUM!</v>
      </c>
      <c r="AU93" s="236" t="e">
        <f t="shared" si="223"/>
        <v>#NUM!</v>
      </c>
      <c r="AV93" s="237" t="e">
        <f t="shared" si="224"/>
        <v>#NUM!</v>
      </c>
      <c r="AW93" s="233" t="e">
        <f t="shared" si="225"/>
        <v>#NUM!</v>
      </c>
      <c r="AX93" s="132" t="e">
        <f t="shared" si="226"/>
        <v>#NUM!</v>
      </c>
      <c r="AY93" s="234" t="e">
        <f t="shared" si="227"/>
        <v>#NUM!</v>
      </c>
    </row>
    <row r="94" spans="1:51" ht="13.35" customHeight="1">
      <c r="A94" s="70"/>
      <c r="B94" s="67"/>
      <c r="C94" s="241">
        <f>Rollover!A94</f>
        <v>0</v>
      </c>
      <c r="D94" s="242">
        <f>Rollover!B94</f>
        <v>0</v>
      </c>
      <c r="E94" s="63"/>
      <c r="F94" s="227">
        <f>Rollover!C94</f>
        <v>0</v>
      </c>
      <c r="G94" s="35"/>
      <c r="H94" s="36"/>
      <c r="I94" s="36"/>
      <c r="J94" s="36"/>
      <c r="K94" s="36"/>
      <c r="L94" s="36"/>
      <c r="M94" s="36"/>
      <c r="N94" s="37"/>
      <c r="O94" s="35"/>
      <c r="P94" s="36"/>
      <c r="Q94" s="36"/>
      <c r="R94" s="36"/>
      <c r="S94" s="36"/>
      <c r="T94" s="36"/>
      <c r="U94" s="36"/>
      <c r="V94" s="37"/>
      <c r="W94" s="228" t="e">
        <f t="shared" si="199"/>
        <v>#NUM!</v>
      </c>
      <c r="X94" s="9">
        <f t="shared" si="200"/>
        <v>3.8165882958950202E-2</v>
      </c>
      <c r="Y94" s="9">
        <f t="shared" si="201"/>
        <v>1.713277721572889E-5</v>
      </c>
      <c r="Z94" s="9">
        <f t="shared" si="202"/>
        <v>1.713277721572889E-5</v>
      </c>
      <c r="AA94" s="9">
        <f t="shared" si="203"/>
        <v>3.8165882958950202E-2</v>
      </c>
      <c r="AB94" s="9">
        <f t="shared" si="204"/>
        <v>2.6306978617002889E-5</v>
      </c>
      <c r="AC94" s="9">
        <f t="shared" si="205"/>
        <v>2.6306978617002889E-5</v>
      </c>
      <c r="AD94" s="9">
        <f t="shared" si="206"/>
        <v>3.033802747866758E-3</v>
      </c>
      <c r="AE94" s="9">
        <f t="shared" si="207"/>
        <v>3.033802747866758E-3</v>
      </c>
      <c r="AF94" s="44">
        <f t="shared" si="208"/>
        <v>3.033802747866758E-3</v>
      </c>
      <c r="AG94" s="43" t="e">
        <f t="shared" si="209"/>
        <v>#NUM!</v>
      </c>
      <c r="AH94" s="9">
        <f t="shared" si="210"/>
        <v>3.8165882958950202E-2</v>
      </c>
      <c r="AI94" s="9">
        <f t="shared" si="211"/>
        <v>1.7417808154569238E-5</v>
      </c>
      <c r="AJ94" s="9">
        <f t="shared" si="212"/>
        <v>1.7417808154569238E-5</v>
      </c>
      <c r="AK94" s="9">
        <f t="shared" si="213"/>
        <v>3.8165882958950202E-2</v>
      </c>
      <c r="AL94" s="9">
        <f t="shared" si="214"/>
        <v>2.6306978617002889E-5</v>
      </c>
      <c r="AM94" s="229">
        <f t="shared" si="215"/>
        <v>2.6306978617002889E-5</v>
      </c>
      <c r="AN94" s="9">
        <f t="shared" si="216"/>
        <v>3.033802747866758E-3</v>
      </c>
      <c r="AO94" s="9">
        <f t="shared" si="217"/>
        <v>3.033802747866758E-3</v>
      </c>
      <c r="AP94" s="44">
        <f t="shared" si="218"/>
        <v>3.033802747866758E-3</v>
      </c>
      <c r="AQ94" s="43" t="e">
        <f t="shared" si="219"/>
        <v>#NUM!</v>
      </c>
      <c r="AR94" s="9" t="e">
        <f t="shared" si="220"/>
        <v>#NUM!</v>
      </c>
      <c r="AS94" s="44" t="e">
        <f t="shared" si="221"/>
        <v>#NUM!</v>
      </c>
      <c r="AT94" s="235" t="e">
        <f t="shared" si="222"/>
        <v>#NUM!</v>
      </c>
      <c r="AU94" s="236" t="e">
        <f t="shared" si="223"/>
        <v>#NUM!</v>
      </c>
      <c r="AV94" s="237" t="e">
        <f t="shared" si="224"/>
        <v>#NUM!</v>
      </c>
      <c r="AW94" s="233" t="e">
        <f t="shared" si="225"/>
        <v>#NUM!</v>
      </c>
      <c r="AX94" s="132" t="e">
        <f t="shared" si="226"/>
        <v>#NUM!</v>
      </c>
      <c r="AY94" s="234" t="e">
        <f t="shared" si="227"/>
        <v>#NUM!</v>
      </c>
    </row>
    <row r="95" spans="1:51" ht="13.35" customHeight="1">
      <c r="A95" s="69"/>
      <c r="B95" s="68"/>
      <c r="C95" s="241">
        <f>Rollover!A95</f>
        <v>0</v>
      </c>
      <c r="D95" s="242">
        <f>Rollover!B95</f>
        <v>0</v>
      </c>
      <c r="E95" s="63"/>
      <c r="F95" s="227">
        <f>Rollover!C95</f>
        <v>0</v>
      </c>
      <c r="G95" s="35"/>
      <c r="H95" s="36"/>
      <c r="I95" s="36"/>
      <c r="J95" s="36"/>
      <c r="K95" s="36"/>
      <c r="L95" s="36"/>
      <c r="M95" s="36"/>
      <c r="N95" s="37"/>
      <c r="O95" s="35"/>
      <c r="P95" s="36"/>
      <c r="Q95" s="36"/>
      <c r="R95" s="36"/>
      <c r="S95" s="36"/>
      <c r="T95" s="36"/>
      <c r="U95" s="36"/>
      <c r="V95" s="37"/>
      <c r="W95" s="228" t="e">
        <f t="shared" si="199"/>
        <v>#NUM!</v>
      </c>
      <c r="X95" s="9">
        <f t="shared" si="200"/>
        <v>3.8165882958950202E-2</v>
      </c>
      <c r="Y95" s="9">
        <f t="shared" si="201"/>
        <v>1.713277721572889E-5</v>
      </c>
      <c r="Z95" s="9">
        <f t="shared" si="202"/>
        <v>1.713277721572889E-5</v>
      </c>
      <c r="AA95" s="9">
        <f t="shared" si="203"/>
        <v>3.8165882958950202E-2</v>
      </c>
      <c r="AB95" s="9">
        <f t="shared" si="204"/>
        <v>2.6306978617002889E-5</v>
      </c>
      <c r="AC95" s="9">
        <f t="shared" si="205"/>
        <v>2.6306978617002889E-5</v>
      </c>
      <c r="AD95" s="9">
        <f t="shared" si="206"/>
        <v>3.033802747866758E-3</v>
      </c>
      <c r="AE95" s="9">
        <f t="shared" si="207"/>
        <v>3.033802747866758E-3</v>
      </c>
      <c r="AF95" s="44">
        <f t="shared" si="208"/>
        <v>3.033802747866758E-3</v>
      </c>
      <c r="AG95" s="43" t="e">
        <f t="shared" si="209"/>
        <v>#NUM!</v>
      </c>
      <c r="AH95" s="9">
        <f t="shared" si="210"/>
        <v>3.8165882958950202E-2</v>
      </c>
      <c r="AI95" s="9">
        <f t="shared" si="211"/>
        <v>1.7417808154569238E-5</v>
      </c>
      <c r="AJ95" s="9">
        <f t="shared" si="212"/>
        <v>1.7417808154569238E-5</v>
      </c>
      <c r="AK95" s="9">
        <f t="shared" si="213"/>
        <v>3.8165882958950202E-2</v>
      </c>
      <c r="AL95" s="9">
        <f t="shared" si="214"/>
        <v>2.6306978617002889E-5</v>
      </c>
      <c r="AM95" s="229">
        <f t="shared" si="215"/>
        <v>2.6306978617002889E-5</v>
      </c>
      <c r="AN95" s="9">
        <f t="shared" si="216"/>
        <v>3.033802747866758E-3</v>
      </c>
      <c r="AO95" s="9">
        <f t="shared" si="217"/>
        <v>3.033802747866758E-3</v>
      </c>
      <c r="AP95" s="44">
        <f t="shared" si="218"/>
        <v>3.033802747866758E-3</v>
      </c>
      <c r="AQ95" s="43" t="e">
        <f t="shared" si="219"/>
        <v>#NUM!</v>
      </c>
      <c r="AR95" s="9" t="e">
        <f t="shared" si="220"/>
        <v>#NUM!</v>
      </c>
      <c r="AS95" s="44" t="e">
        <f t="shared" si="221"/>
        <v>#NUM!</v>
      </c>
      <c r="AT95" s="235" t="e">
        <f t="shared" si="222"/>
        <v>#NUM!</v>
      </c>
      <c r="AU95" s="236" t="e">
        <f t="shared" si="223"/>
        <v>#NUM!</v>
      </c>
      <c r="AV95" s="237" t="e">
        <f t="shared" si="224"/>
        <v>#NUM!</v>
      </c>
      <c r="AW95" s="233" t="e">
        <f t="shared" si="225"/>
        <v>#NUM!</v>
      </c>
      <c r="AX95" s="132" t="e">
        <f t="shared" si="226"/>
        <v>#NUM!</v>
      </c>
      <c r="AY95" s="234" t="e">
        <f t="shared" si="227"/>
        <v>#NUM!</v>
      </c>
    </row>
    <row r="96" spans="1:51" ht="13.35" customHeight="1">
      <c r="A96" s="70"/>
      <c r="B96" s="67"/>
      <c r="C96" s="241">
        <f>Rollover!A96</f>
        <v>0</v>
      </c>
      <c r="D96" s="242">
        <f>Rollover!B96</f>
        <v>0</v>
      </c>
      <c r="E96" s="63"/>
      <c r="F96" s="227">
        <f>Rollover!C96</f>
        <v>0</v>
      </c>
      <c r="G96" s="35"/>
      <c r="H96" s="36"/>
      <c r="I96" s="36"/>
      <c r="J96" s="36"/>
      <c r="K96" s="36"/>
      <c r="L96" s="36"/>
      <c r="M96" s="36"/>
      <c r="N96" s="37"/>
      <c r="O96" s="35"/>
      <c r="P96" s="36"/>
      <c r="Q96" s="36"/>
      <c r="R96" s="36"/>
      <c r="S96" s="36"/>
      <c r="T96" s="36"/>
      <c r="U96" s="36"/>
      <c r="V96" s="37"/>
      <c r="W96" s="228" t="e">
        <f t="shared" si="199"/>
        <v>#NUM!</v>
      </c>
      <c r="X96" s="9">
        <f t="shared" si="200"/>
        <v>3.8165882958950202E-2</v>
      </c>
      <c r="Y96" s="9">
        <f t="shared" si="201"/>
        <v>1.713277721572889E-5</v>
      </c>
      <c r="Z96" s="9">
        <f t="shared" si="202"/>
        <v>1.713277721572889E-5</v>
      </c>
      <c r="AA96" s="9">
        <f t="shared" si="203"/>
        <v>3.8165882958950202E-2</v>
      </c>
      <c r="AB96" s="9">
        <f t="shared" si="204"/>
        <v>2.6306978617002889E-5</v>
      </c>
      <c r="AC96" s="9">
        <f t="shared" si="205"/>
        <v>2.6306978617002889E-5</v>
      </c>
      <c r="AD96" s="9">
        <f t="shared" si="206"/>
        <v>3.033802747866758E-3</v>
      </c>
      <c r="AE96" s="9">
        <f t="shared" si="207"/>
        <v>3.033802747866758E-3</v>
      </c>
      <c r="AF96" s="44">
        <f t="shared" si="208"/>
        <v>3.033802747866758E-3</v>
      </c>
      <c r="AG96" s="43" t="e">
        <f t="shared" si="209"/>
        <v>#NUM!</v>
      </c>
      <c r="AH96" s="9">
        <f t="shared" si="210"/>
        <v>3.8165882958950202E-2</v>
      </c>
      <c r="AI96" s="9">
        <f t="shared" si="211"/>
        <v>1.7417808154569238E-5</v>
      </c>
      <c r="AJ96" s="9">
        <f t="shared" si="212"/>
        <v>1.7417808154569238E-5</v>
      </c>
      <c r="AK96" s="9">
        <f t="shared" si="213"/>
        <v>3.8165882958950202E-2</v>
      </c>
      <c r="AL96" s="9">
        <f t="shared" si="214"/>
        <v>2.6306978617002889E-5</v>
      </c>
      <c r="AM96" s="229">
        <f t="shared" si="215"/>
        <v>2.6306978617002889E-5</v>
      </c>
      <c r="AN96" s="9">
        <f t="shared" si="216"/>
        <v>3.033802747866758E-3</v>
      </c>
      <c r="AO96" s="9">
        <f t="shared" si="217"/>
        <v>3.033802747866758E-3</v>
      </c>
      <c r="AP96" s="44">
        <f t="shared" si="218"/>
        <v>3.033802747866758E-3</v>
      </c>
      <c r="AQ96" s="43" t="e">
        <f t="shared" si="219"/>
        <v>#NUM!</v>
      </c>
      <c r="AR96" s="9" t="e">
        <f t="shared" si="220"/>
        <v>#NUM!</v>
      </c>
      <c r="AS96" s="44" t="e">
        <f t="shared" si="221"/>
        <v>#NUM!</v>
      </c>
      <c r="AT96" s="235" t="e">
        <f t="shared" si="222"/>
        <v>#NUM!</v>
      </c>
      <c r="AU96" s="236" t="e">
        <f t="shared" si="223"/>
        <v>#NUM!</v>
      </c>
      <c r="AV96" s="237" t="e">
        <f t="shared" si="224"/>
        <v>#NUM!</v>
      </c>
      <c r="AW96" s="233" t="e">
        <f t="shared" si="225"/>
        <v>#NUM!</v>
      </c>
      <c r="AX96" s="132" t="e">
        <f t="shared" si="226"/>
        <v>#NUM!</v>
      </c>
      <c r="AY96" s="234" t="e">
        <f t="shared" si="227"/>
        <v>#NUM!</v>
      </c>
    </row>
    <row r="97" spans="1:51" ht="13.35" customHeight="1">
      <c r="A97" s="30"/>
      <c r="B97" s="68"/>
      <c r="C97" s="241">
        <f>Rollover!A97</f>
        <v>0</v>
      </c>
      <c r="D97" s="242">
        <f>Rollover!B97</f>
        <v>0</v>
      </c>
      <c r="E97" s="63"/>
      <c r="F97" s="227">
        <f>Rollover!C97</f>
        <v>0</v>
      </c>
      <c r="G97" s="23"/>
      <c r="H97" s="24"/>
      <c r="I97" s="24"/>
      <c r="J97" s="24"/>
      <c r="K97" s="24"/>
      <c r="L97" s="24"/>
      <c r="M97" s="24"/>
      <c r="N97" s="25"/>
      <c r="O97" s="23"/>
      <c r="P97" s="24"/>
      <c r="Q97" s="24"/>
      <c r="R97" s="24"/>
      <c r="S97" s="24"/>
      <c r="T97" s="24"/>
      <c r="U97" s="24"/>
      <c r="V97" s="25"/>
      <c r="W97" s="228" t="e">
        <f t="shared" si="199"/>
        <v>#NUM!</v>
      </c>
      <c r="X97" s="9">
        <f t="shared" si="200"/>
        <v>3.8165882958950202E-2</v>
      </c>
      <c r="Y97" s="9">
        <f t="shared" si="201"/>
        <v>1.713277721572889E-5</v>
      </c>
      <c r="Z97" s="9">
        <f t="shared" si="202"/>
        <v>1.713277721572889E-5</v>
      </c>
      <c r="AA97" s="9">
        <f t="shared" si="203"/>
        <v>3.8165882958950202E-2</v>
      </c>
      <c r="AB97" s="9">
        <f t="shared" si="204"/>
        <v>2.6306978617002889E-5</v>
      </c>
      <c r="AC97" s="9">
        <f t="shared" si="205"/>
        <v>2.6306978617002889E-5</v>
      </c>
      <c r="AD97" s="9">
        <f t="shared" si="206"/>
        <v>3.033802747866758E-3</v>
      </c>
      <c r="AE97" s="9">
        <f t="shared" si="207"/>
        <v>3.033802747866758E-3</v>
      </c>
      <c r="AF97" s="44">
        <f t="shared" si="208"/>
        <v>3.033802747866758E-3</v>
      </c>
      <c r="AG97" s="43" t="e">
        <f t="shared" si="209"/>
        <v>#NUM!</v>
      </c>
      <c r="AH97" s="9">
        <f t="shared" si="210"/>
        <v>3.8165882958950202E-2</v>
      </c>
      <c r="AI97" s="9">
        <f t="shared" si="211"/>
        <v>1.7417808154569238E-5</v>
      </c>
      <c r="AJ97" s="9">
        <f t="shared" si="212"/>
        <v>1.7417808154569238E-5</v>
      </c>
      <c r="AK97" s="9">
        <f t="shared" si="213"/>
        <v>3.8165882958950202E-2</v>
      </c>
      <c r="AL97" s="9">
        <f t="shared" si="214"/>
        <v>2.6306978617002889E-5</v>
      </c>
      <c r="AM97" s="229">
        <f t="shared" si="215"/>
        <v>2.6306978617002889E-5</v>
      </c>
      <c r="AN97" s="9">
        <f t="shared" si="216"/>
        <v>3.033802747866758E-3</v>
      </c>
      <c r="AO97" s="9">
        <f t="shared" si="217"/>
        <v>3.033802747866758E-3</v>
      </c>
      <c r="AP97" s="44">
        <f t="shared" si="218"/>
        <v>3.033802747866758E-3</v>
      </c>
      <c r="AQ97" s="43" t="e">
        <f t="shared" si="219"/>
        <v>#NUM!</v>
      </c>
      <c r="AR97" s="9" t="e">
        <f t="shared" si="220"/>
        <v>#NUM!</v>
      </c>
      <c r="AS97" s="44" t="e">
        <f t="shared" si="221"/>
        <v>#NUM!</v>
      </c>
      <c r="AT97" s="235" t="e">
        <f t="shared" si="222"/>
        <v>#NUM!</v>
      </c>
      <c r="AU97" s="236" t="e">
        <f t="shared" si="223"/>
        <v>#NUM!</v>
      </c>
      <c r="AV97" s="237" t="e">
        <f t="shared" si="224"/>
        <v>#NUM!</v>
      </c>
      <c r="AW97" s="233" t="e">
        <f t="shared" si="225"/>
        <v>#NUM!</v>
      </c>
      <c r="AX97" s="132" t="e">
        <f t="shared" si="226"/>
        <v>#NUM!</v>
      </c>
      <c r="AY97" s="234" t="e">
        <f t="shared" si="227"/>
        <v>#NUM!</v>
      </c>
    </row>
    <row r="98" spans="1:51" ht="13.35" customHeight="1">
      <c r="A98" s="30"/>
      <c r="B98" s="68"/>
      <c r="C98" s="241">
        <f>Rollover!A98</f>
        <v>0</v>
      </c>
      <c r="D98" s="242">
        <f>Rollover!B98</f>
        <v>0</v>
      </c>
      <c r="E98" s="63"/>
      <c r="F98" s="227">
        <f>Rollover!C98</f>
        <v>0</v>
      </c>
      <c r="G98" s="23"/>
      <c r="H98" s="24"/>
      <c r="I98" s="24"/>
      <c r="J98" s="24"/>
      <c r="K98" s="24"/>
      <c r="L98" s="24"/>
      <c r="M98" s="24"/>
      <c r="N98" s="25"/>
      <c r="O98" s="23"/>
      <c r="P98" s="24"/>
      <c r="Q98" s="24"/>
      <c r="R98" s="24"/>
      <c r="S98" s="24"/>
      <c r="T98" s="24"/>
      <c r="U98" s="24"/>
      <c r="V98" s="25"/>
      <c r="W98" s="228" t="e">
        <f t="shared" si="199"/>
        <v>#NUM!</v>
      </c>
      <c r="X98" s="9">
        <f t="shared" si="200"/>
        <v>3.8165882958950202E-2</v>
      </c>
      <c r="Y98" s="9">
        <f t="shared" si="201"/>
        <v>1.713277721572889E-5</v>
      </c>
      <c r="Z98" s="9">
        <f t="shared" si="202"/>
        <v>1.713277721572889E-5</v>
      </c>
      <c r="AA98" s="9">
        <f t="shared" si="203"/>
        <v>3.8165882958950202E-2</v>
      </c>
      <c r="AB98" s="9">
        <f t="shared" si="204"/>
        <v>2.6306978617002889E-5</v>
      </c>
      <c r="AC98" s="9">
        <f t="shared" si="205"/>
        <v>2.6306978617002889E-5</v>
      </c>
      <c r="AD98" s="9">
        <f t="shared" si="206"/>
        <v>3.033802747866758E-3</v>
      </c>
      <c r="AE98" s="9">
        <f t="shared" si="207"/>
        <v>3.033802747866758E-3</v>
      </c>
      <c r="AF98" s="44">
        <f t="shared" si="208"/>
        <v>3.033802747866758E-3</v>
      </c>
      <c r="AG98" s="43" t="e">
        <f t="shared" si="209"/>
        <v>#NUM!</v>
      </c>
      <c r="AH98" s="9">
        <f t="shared" si="210"/>
        <v>3.8165882958950202E-2</v>
      </c>
      <c r="AI98" s="9">
        <f t="shared" si="211"/>
        <v>1.7417808154569238E-5</v>
      </c>
      <c r="AJ98" s="9">
        <f t="shared" si="212"/>
        <v>1.7417808154569238E-5</v>
      </c>
      <c r="AK98" s="9">
        <f t="shared" si="213"/>
        <v>3.8165882958950202E-2</v>
      </c>
      <c r="AL98" s="9">
        <f t="shared" si="214"/>
        <v>2.6306978617002889E-5</v>
      </c>
      <c r="AM98" s="229">
        <f t="shared" si="215"/>
        <v>2.6306978617002889E-5</v>
      </c>
      <c r="AN98" s="9">
        <f t="shared" si="216"/>
        <v>3.033802747866758E-3</v>
      </c>
      <c r="AO98" s="9">
        <f t="shared" si="217"/>
        <v>3.033802747866758E-3</v>
      </c>
      <c r="AP98" s="44">
        <f t="shared" si="218"/>
        <v>3.033802747866758E-3</v>
      </c>
      <c r="AQ98" s="43" t="e">
        <f t="shared" si="219"/>
        <v>#NUM!</v>
      </c>
      <c r="AR98" s="9" t="e">
        <f t="shared" si="220"/>
        <v>#NUM!</v>
      </c>
      <c r="AS98" s="44" t="e">
        <f t="shared" si="221"/>
        <v>#NUM!</v>
      </c>
      <c r="AT98" s="235" t="e">
        <f t="shared" si="222"/>
        <v>#NUM!</v>
      </c>
      <c r="AU98" s="236" t="e">
        <f t="shared" si="223"/>
        <v>#NUM!</v>
      </c>
      <c r="AV98" s="237" t="e">
        <f t="shared" si="224"/>
        <v>#NUM!</v>
      </c>
      <c r="AW98" s="233" t="e">
        <f t="shared" si="225"/>
        <v>#NUM!</v>
      </c>
      <c r="AX98" s="132" t="e">
        <f t="shared" si="226"/>
        <v>#NUM!</v>
      </c>
      <c r="AY98" s="234" t="e">
        <f t="shared" si="227"/>
        <v>#NUM!</v>
      </c>
    </row>
    <row r="99" spans="1:51" ht="13.35" customHeight="1">
      <c r="A99" s="30"/>
      <c r="B99" s="68"/>
      <c r="C99" s="241">
        <f>Rollover!A99</f>
        <v>0</v>
      </c>
      <c r="D99" s="242">
        <f>Rollover!B99</f>
        <v>0</v>
      </c>
      <c r="E99" s="63"/>
      <c r="F99" s="227">
        <f>Rollover!C99</f>
        <v>0</v>
      </c>
      <c r="G99" s="23"/>
      <c r="H99" s="24"/>
      <c r="I99" s="24"/>
      <c r="J99" s="24"/>
      <c r="K99" s="24"/>
      <c r="L99" s="24"/>
      <c r="M99" s="24"/>
      <c r="N99" s="25"/>
      <c r="O99" s="23"/>
      <c r="P99" s="24"/>
      <c r="Q99" s="24"/>
      <c r="R99" s="24"/>
      <c r="S99" s="24"/>
      <c r="T99" s="24"/>
      <c r="U99" s="24"/>
      <c r="V99" s="25"/>
      <c r="W99" s="228" t="e">
        <f t="shared" si="112"/>
        <v>#NUM!</v>
      </c>
      <c r="X99" s="9">
        <f t="shared" si="113"/>
        <v>3.8165882958950202E-2</v>
      </c>
      <c r="Y99" s="9">
        <f t="shared" si="114"/>
        <v>1.713277721572889E-5</v>
      </c>
      <c r="Z99" s="9">
        <f t="shared" si="115"/>
        <v>1.713277721572889E-5</v>
      </c>
      <c r="AA99" s="9">
        <f t="shared" si="116"/>
        <v>3.8165882958950202E-2</v>
      </c>
      <c r="AB99" s="9">
        <f t="shared" si="117"/>
        <v>2.6306978617002889E-5</v>
      </c>
      <c r="AC99" s="9">
        <f t="shared" si="118"/>
        <v>2.6306978617002889E-5</v>
      </c>
      <c r="AD99" s="9">
        <f t="shared" si="119"/>
        <v>3.033802747866758E-3</v>
      </c>
      <c r="AE99" s="9">
        <f t="shared" si="120"/>
        <v>3.033802747866758E-3</v>
      </c>
      <c r="AF99" s="44">
        <f t="shared" si="121"/>
        <v>3.033802747866758E-3</v>
      </c>
      <c r="AG99" s="43" t="e">
        <f t="shared" si="122"/>
        <v>#NUM!</v>
      </c>
      <c r="AH99" s="9">
        <f t="shared" si="123"/>
        <v>3.8165882958950202E-2</v>
      </c>
      <c r="AI99" s="9">
        <f t="shared" si="124"/>
        <v>1.7417808154569238E-5</v>
      </c>
      <c r="AJ99" s="9">
        <f t="shared" si="125"/>
        <v>1.7417808154569238E-5</v>
      </c>
      <c r="AK99" s="9">
        <f t="shared" si="126"/>
        <v>3.8165882958950202E-2</v>
      </c>
      <c r="AL99" s="9">
        <f t="shared" si="127"/>
        <v>2.6306978617002889E-5</v>
      </c>
      <c r="AM99" s="229">
        <f t="shared" si="128"/>
        <v>2.6306978617002889E-5</v>
      </c>
      <c r="AN99" s="9">
        <f t="shared" si="129"/>
        <v>3.033802747866758E-3</v>
      </c>
      <c r="AO99" s="9">
        <f t="shared" si="130"/>
        <v>3.033802747866758E-3</v>
      </c>
      <c r="AP99" s="44">
        <f t="shared" si="131"/>
        <v>3.033802747866758E-3</v>
      </c>
      <c r="AQ99" s="43" t="e">
        <f t="shared" si="132"/>
        <v>#NUM!</v>
      </c>
      <c r="AR99" s="9" t="e">
        <f t="shared" si="133"/>
        <v>#NUM!</v>
      </c>
      <c r="AS99" s="44" t="e">
        <f t="shared" si="134"/>
        <v>#NUM!</v>
      </c>
      <c r="AT99" s="235" t="e">
        <f t="shared" si="135"/>
        <v>#NUM!</v>
      </c>
      <c r="AU99" s="236" t="e">
        <f t="shared" si="136"/>
        <v>#NUM!</v>
      </c>
      <c r="AV99" s="237" t="e">
        <f t="shared" si="137"/>
        <v>#NUM!</v>
      </c>
      <c r="AW99" s="233" t="e">
        <f t="shared" si="138"/>
        <v>#NUM!</v>
      </c>
      <c r="AX99" s="132" t="e">
        <f t="shared" si="139"/>
        <v>#NUM!</v>
      </c>
      <c r="AY99" s="234" t="e">
        <f t="shared" si="140"/>
        <v>#NUM!</v>
      </c>
    </row>
    <row r="100" spans="1:51" ht="13.35" customHeight="1">
      <c r="A100" s="30"/>
      <c r="B100" s="68"/>
      <c r="C100" s="241">
        <f>Rollover!A100</f>
        <v>0</v>
      </c>
      <c r="D100" s="242">
        <f>Rollover!B100</f>
        <v>0</v>
      </c>
      <c r="E100" s="63"/>
      <c r="F100" s="227">
        <f>Rollover!C100</f>
        <v>0</v>
      </c>
      <c r="G100" s="23"/>
      <c r="H100" s="24"/>
      <c r="I100" s="24"/>
      <c r="J100" s="24"/>
      <c r="K100" s="24"/>
      <c r="L100" s="24"/>
      <c r="M100" s="24"/>
      <c r="N100" s="25"/>
      <c r="O100" s="23"/>
      <c r="P100" s="24"/>
      <c r="Q100" s="24"/>
      <c r="R100" s="24"/>
      <c r="S100" s="24"/>
      <c r="T100" s="24"/>
      <c r="U100" s="24"/>
      <c r="V100" s="25"/>
      <c r="W100" s="228" t="e">
        <f t="shared" si="112"/>
        <v>#NUM!</v>
      </c>
      <c r="X100" s="9">
        <f t="shared" si="113"/>
        <v>3.8165882958950202E-2</v>
      </c>
      <c r="Y100" s="9">
        <f t="shared" si="114"/>
        <v>1.713277721572889E-5</v>
      </c>
      <c r="Z100" s="9">
        <f t="shared" si="115"/>
        <v>1.713277721572889E-5</v>
      </c>
      <c r="AA100" s="9">
        <f t="shared" si="116"/>
        <v>3.8165882958950202E-2</v>
      </c>
      <c r="AB100" s="9">
        <f t="shared" si="117"/>
        <v>2.6306978617002889E-5</v>
      </c>
      <c r="AC100" s="9">
        <f t="shared" si="118"/>
        <v>2.6306978617002889E-5</v>
      </c>
      <c r="AD100" s="9">
        <f t="shared" si="119"/>
        <v>3.033802747866758E-3</v>
      </c>
      <c r="AE100" s="9">
        <f t="shared" si="120"/>
        <v>3.033802747866758E-3</v>
      </c>
      <c r="AF100" s="44">
        <f t="shared" si="121"/>
        <v>3.033802747866758E-3</v>
      </c>
      <c r="AG100" s="43" t="e">
        <f t="shared" si="122"/>
        <v>#NUM!</v>
      </c>
      <c r="AH100" s="9">
        <f t="shared" si="123"/>
        <v>3.8165882958950202E-2</v>
      </c>
      <c r="AI100" s="9">
        <f t="shared" si="124"/>
        <v>1.7417808154569238E-5</v>
      </c>
      <c r="AJ100" s="9">
        <f t="shared" si="125"/>
        <v>1.7417808154569238E-5</v>
      </c>
      <c r="AK100" s="9">
        <f t="shared" si="126"/>
        <v>3.8165882958950202E-2</v>
      </c>
      <c r="AL100" s="9">
        <f t="shared" si="127"/>
        <v>2.6306978617002889E-5</v>
      </c>
      <c r="AM100" s="229">
        <f t="shared" si="128"/>
        <v>2.6306978617002889E-5</v>
      </c>
      <c r="AN100" s="9">
        <f t="shared" si="129"/>
        <v>3.033802747866758E-3</v>
      </c>
      <c r="AO100" s="9">
        <f t="shared" si="130"/>
        <v>3.033802747866758E-3</v>
      </c>
      <c r="AP100" s="44">
        <f t="shared" si="131"/>
        <v>3.033802747866758E-3</v>
      </c>
      <c r="AQ100" s="43" t="e">
        <f t="shared" si="132"/>
        <v>#NUM!</v>
      </c>
      <c r="AR100" s="9" t="e">
        <f t="shared" si="133"/>
        <v>#NUM!</v>
      </c>
      <c r="AS100" s="44" t="e">
        <f t="shared" si="134"/>
        <v>#NUM!</v>
      </c>
      <c r="AT100" s="235" t="e">
        <f t="shared" si="135"/>
        <v>#NUM!</v>
      </c>
      <c r="AU100" s="236" t="e">
        <f t="shared" si="136"/>
        <v>#NUM!</v>
      </c>
      <c r="AV100" s="237" t="e">
        <f t="shared" si="137"/>
        <v>#NUM!</v>
      </c>
      <c r="AW100" s="233" t="e">
        <f t="shared" si="138"/>
        <v>#NUM!</v>
      </c>
      <c r="AX100" s="132" t="e">
        <f t="shared" si="139"/>
        <v>#NUM!</v>
      </c>
      <c r="AY100" s="234" t="e">
        <f t="shared" si="140"/>
        <v>#NUM!</v>
      </c>
    </row>
    <row r="101" spans="1:51" ht="13.35" customHeight="1">
      <c r="A101" s="70"/>
      <c r="B101" s="67"/>
      <c r="C101" s="241">
        <f>Rollover!A101</f>
        <v>0</v>
      </c>
      <c r="D101" s="242">
        <f>Rollover!B101</f>
        <v>0</v>
      </c>
      <c r="E101" s="63"/>
      <c r="F101" s="227">
        <f>Rollover!C101</f>
        <v>0</v>
      </c>
      <c r="G101" s="35"/>
      <c r="H101" s="36"/>
      <c r="I101" s="36"/>
      <c r="J101" s="36"/>
      <c r="K101" s="36"/>
      <c r="L101" s="36"/>
      <c r="M101" s="36"/>
      <c r="N101" s="37"/>
      <c r="O101" s="35"/>
      <c r="P101" s="36"/>
      <c r="Q101" s="36"/>
      <c r="R101" s="36"/>
      <c r="S101" s="36"/>
      <c r="T101" s="36"/>
      <c r="U101" s="36"/>
      <c r="V101" s="37"/>
      <c r="W101" s="228" t="e">
        <f t="shared" si="112"/>
        <v>#NUM!</v>
      </c>
      <c r="X101" s="9">
        <f t="shared" si="113"/>
        <v>3.8165882958950202E-2</v>
      </c>
      <c r="Y101" s="9">
        <f t="shared" si="114"/>
        <v>1.713277721572889E-5</v>
      </c>
      <c r="Z101" s="9">
        <f t="shared" si="115"/>
        <v>1.713277721572889E-5</v>
      </c>
      <c r="AA101" s="9">
        <f t="shared" si="116"/>
        <v>3.8165882958950202E-2</v>
      </c>
      <c r="AB101" s="9">
        <f t="shared" si="117"/>
        <v>2.6306978617002889E-5</v>
      </c>
      <c r="AC101" s="9">
        <f t="shared" si="118"/>
        <v>2.6306978617002889E-5</v>
      </c>
      <c r="AD101" s="9">
        <f t="shared" si="119"/>
        <v>3.033802747866758E-3</v>
      </c>
      <c r="AE101" s="9">
        <f t="shared" si="120"/>
        <v>3.033802747866758E-3</v>
      </c>
      <c r="AF101" s="44">
        <f t="shared" si="121"/>
        <v>3.033802747866758E-3</v>
      </c>
      <c r="AG101" s="43" t="e">
        <f t="shared" si="122"/>
        <v>#NUM!</v>
      </c>
      <c r="AH101" s="9">
        <f t="shared" si="123"/>
        <v>3.8165882958950202E-2</v>
      </c>
      <c r="AI101" s="9">
        <f t="shared" si="124"/>
        <v>1.7417808154569238E-5</v>
      </c>
      <c r="AJ101" s="9">
        <f t="shared" si="125"/>
        <v>1.7417808154569238E-5</v>
      </c>
      <c r="AK101" s="9">
        <f t="shared" si="126"/>
        <v>3.8165882958950202E-2</v>
      </c>
      <c r="AL101" s="9">
        <f t="shared" si="127"/>
        <v>2.6306978617002889E-5</v>
      </c>
      <c r="AM101" s="229">
        <f t="shared" si="128"/>
        <v>2.6306978617002889E-5</v>
      </c>
      <c r="AN101" s="9">
        <f t="shared" si="129"/>
        <v>3.033802747866758E-3</v>
      </c>
      <c r="AO101" s="9">
        <f t="shared" si="130"/>
        <v>3.033802747866758E-3</v>
      </c>
      <c r="AP101" s="44">
        <f t="shared" si="131"/>
        <v>3.033802747866758E-3</v>
      </c>
      <c r="AQ101" s="43" t="e">
        <f t="shared" si="132"/>
        <v>#NUM!</v>
      </c>
      <c r="AR101" s="9" t="e">
        <f t="shared" si="133"/>
        <v>#NUM!</v>
      </c>
      <c r="AS101" s="44" t="e">
        <f t="shared" si="134"/>
        <v>#NUM!</v>
      </c>
      <c r="AT101" s="235" t="e">
        <f t="shared" si="135"/>
        <v>#NUM!</v>
      </c>
      <c r="AU101" s="236" t="e">
        <f t="shared" si="136"/>
        <v>#NUM!</v>
      </c>
      <c r="AV101" s="237" t="e">
        <f t="shared" si="137"/>
        <v>#NUM!</v>
      </c>
      <c r="AW101" s="233" t="e">
        <f t="shared" si="138"/>
        <v>#NUM!</v>
      </c>
      <c r="AX101" s="132" t="e">
        <f t="shared" si="139"/>
        <v>#NUM!</v>
      </c>
      <c r="AY101" s="234" t="e">
        <f t="shared" si="140"/>
        <v>#NUM!</v>
      </c>
    </row>
    <row r="102" spans="1:51" ht="13.35" customHeight="1">
      <c r="A102" s="70"/>
      <c r="B102" s="67"/>
      <c r="C102" s="241">
        <f>Rollover!A102</f>
        <v>0</v>
      </c>
      <c r="D102" s="242">
        <f>Rollover!B102</f>
        <v>0</v>
      </c>
      <c r="E102" s="63"/>
      <c r="F102" s="227">
        <f>Rollover!C102</f>
        <v>0</v>
      </c>
      <c r="G102" s="35"/>
      <c r="H102" s="36"/>
      <c r="I102" s="36"/>
      <c r="J102" s="36"/>
      <c r="K102" s="36"/>
      <c r="L102" s="36"/>
      <c r="M102" s="36"/>
      <c r="N102" s="37"/>
      <c r="O102" s="35"/>
      <c r="P102" s="36"/>
      <c r="Q102" s="36"/>
      <c r="R102" s="36"/>
      <c r="S102" s="36"/>
      <c r="T102" s="36"/>
      <c r="U102" s="36"/>
      <c r="V102" s="37"/>
      <c r="W102" s="228" t="e">
        <f t="shared" si="112"/>
        <v>#NUM!</v>
      </c>
      <c r="X102" s="9">
        <f t="shared" si="113"/>
        <v>3.8165882958950202E-2</v>
      </c>
      <c r="Y102" s="9">
        <f t="shared" si="114"/>
        <v>1.713277721572889E-5</v>
      </c>
      <c r="Z102" s="9">
        <f t="shared" si="115"/>
        <v>1.713277721572889E-5</v>
      </c>
      <c r="AA102" s="9">
        <f t="shared" si="116"/>
        <v>3.8165882958950202E-2</v>
      </c>
      <c r="AB102" s="9">
        <f t="shared" si="117"/>
        <v>2.6306978617002889E-5</v>
      </c>
      <c r="AC102" s="9">
        <f t="shared" si="118"/>
        <v>2.6306978617002889E-5</v>
      </c>
      <c r="AD102" s="9">
        <f t="shared" si="119"/>
        <v>3.033802747866758E-3</v>
      </c>
      <c r="AE102" s="9">
        <f t="shared" si="120"/>
        <v>3.033802747866758E-3</v>
      </c>
      <c r="AF102" s="44">
        <f t="shared" si="121"/>
        <v>3.033802747866758E-3</v>
      </c>
      <c r="AG102" s="43" t="e">
        <f t="shared" si="122"/>
        <v>#NUM!</v>
      </c>
      <c r="AH102" s="9">
        <f t="shared" si="123"/>
        <v>3.8165882958950202E-2</v>
      </c>
      <c r="AI102" s="9">
        <f t="shared" si="124"/>
        <v>1.7417808154569238E-5</v>
      </c>
      <c r="AJ102" s="9">
        <f t="shared" si="125"/>
        <v>1.7417808154569238E-5</v>
      </c>
      <c r="AK102" s="9">
        <f t="shared" si="126"/>
        <v>3.8165882958950202E-2</v>
      </c>
      <c r="AL102" s="9">
        <f t="shared" si="127"/>
        <v>2.6306978617002889E-5</v>
      </c>
      <c r="AM102" s="229">
        <f t="shared" si="128"/>
        <v>2.6306978617002889E-5</v>
      </c>
      <c r="AN102" s="9">
        <f t="shared" si="129"/>
        <v>3.033802747866758E-3</v>
      </c>
      <c r="AO102" s="9">
        <f t="shared" si="130"/>
        <v>3.033802747866758E-3</v>
      </c>
      <c r="AP102" s="44">
        <f t="shared" si="131"/>
        <v>3.033802747866758E-3</v>
      </c>
      <c r="AQ102" s="43" t="e">
        <f t="shared" si="132"/>
        <v>#NUM!</v>
      </c>
      <c r="AR102" s="9" t="e">
        <f t="shared" si="133"/>
        <v>#NUM!</v>
      </c>
      <c r="AS102" s="44" t="e">
        <f t="shared" si="134"/>
        <v>#NUM!</v>
      </c>
      <c r="AT102" s="235" t="e">
        <f t="shared" si="135"/>
        <v>#NUM!</v>
      </c>
      <c r="AU102" s="236" t="e">
        <f t="shared" si="136"/>
        <v>#NUM!</v>
      </c>
      <c r="AV102" s="237" t="e">
        <f t="shared" si="137"/>
        <v>#NUM!</v>
      </c>
      <c r="AW102" s="233" t="e">
        <f t="shared" si="138"/>
        <v>#NUM!</v>
      </c>
      <c r="AX102" s="132" t="e">
        <f t="shared" si="139"/>
        <v>#NUM!</v>
      </c>
      <c r="AY102" s="234" t="e">
        <f t="shared" si="140"/>
        <v>#NUM!</v>
      </c>
    </row>
    <row r="103" spans="1:51" ht="13.35" customHeight="1">
      <c r="A103" s="70"/>
      <c r="B103" s="67"/>
      <c r="C103" s="241">
        <f>Rollover!A103</f>
        <v>0</v>
      </c>
      <c r="D103" s="242">
        <f>Rollover!B103</f>
        <v>0</v>
      </c>
      <c r="E103" s="63"/>
      <c r="F103" s="227">
        <f>Rollover!C103</f>
        <v>0</v>
      </c>
      <c r="G103" s="35"/>
      <c r="H103" s="36"/>
      <c r="I103" s="36"/>
      <c r="J103" s="36"/>
      <c r="K103" s="36"/>
      <c r="L103" s="36"/>
      <c r="M103" s="36"/>
      <c r="N103" s="37"/>
      <c r="O103" s="35"/>
      <c r="P103" s="36"/>
      <c r="Q103" s="36"/>
      <c r="R103" s="36"/>
      <c r="S103" s="36"/>
      <c r="T103" s="36"/>
      <c r="U103" s="36"/>
      <c r="V103" s="37"/>
      <c r="W103" s="228" t="e">
        <f t="shared" ref="W103:W110" si="228">NORMDIST(LN(G103),7.45231,0.73998,1)</f>
        <v>#NUM!</v>
      </c>
      <c r="X103" s="9">
        <f t="shared" ref="X103:X110" si="229">1/(1+EXP(3.2269-1.9688*H103))</f>
        <v>3.8165882958950202E-2</v>
      </c>
      <c r="Y103" s="9">
        <f t="shared" ref="Y103:Y110" si="230">1/(1+EXP(10.9745-2.375*I103/1000))</f>
        <v>1.713277721572889E-5</v>
      </c>
      <c r="Z103" s="9">
        <f t="shared" ref="Z103:Z110" si="231">1/(1+EXP(10.9745-2.375*J103/1000))</f>
        <v>1.713277721572889E-5</v>
      </c>
      <c r="AA103" s="9">
        <f t="shared" ref="AA103:AA110" si="232">MAX(X103,Y103,Z103)</f>
        <v>3.8165882958950202E-2</v>
      </c>
      <c r="AB103" s="9">
        <f t="shared" ref="AB103:AB110" si="233">1/(1+EXP(12.597-0.05861*35-1.568*(K103^0.4612)))</f>
        <v>2.6306978617002889E-5</v>
      </c>
      <c r="AC103" s="9">
        <f t="shared" ref="AC103:AC110" si="234">AB103</f>
        <v>2.6306978617002889E-5</v>
      </c>
      <c r="AD103" s="9">
        <f t="shared" ref="AD103:AD110" si="235">1/(1+EXP(5.7949-0.5196*M103/1000))</f>
        <v>3.033802747866758E-3</v>
      </c>
      <c r="AE103" s="9">
        <f t="shared" ref="AE103:AE110" si="236">1/(1+EXP(5.7949-0.5196*N103/1000))</f>
        <v>3.033802747866758E-3</v>
      </c>
      <c r="AF103" s="44">
        <f t="shared" ref="AF103:AF110" si="237">MAX(AD103,AE103)</f>
        <v>3.033802747866758E-3</v>
      </c>
      <c r="AG103" s="43" t="e">
        <f t="shared" ref="AG103:AG110" si="238">NORMDIST(LN(O103),7.45231,0.73998,1)</f>
        <v>#NUM!</v>
      </c>
      <c r="AH103" s="9">
        <f t="shared" ref="AH103:AH110" si="239">1/(1+EXP(3.2269-1.9688*P103))</f>
        <v>3.8165882958950202E-2</v>
      </c>
      <c r="AI103" s="9">
        <f t="shared" ref="AI103:AI110" si="240">1/(1+EXP(10.958-3.77*Q103/1000))</f>
        <v>1.7417808154569238E-5</v>
      </c>
      <c r="AJ103" s="9">
        <f t="shared" ref="AJ103:AJ110" si="241">1/(1+EXP(10.958-3.77*R103/1000))</f>
        <v>1.7417808154569238E-5</v>
      </c>
      <c r="AK103" s="9">
        <f t="shared" ref="AK103:AK110" si="242">MAX(AH103,AI103,AJ103)</f>
        <v>3.8165882958950202E-2</v>
      </c>
      <c r="AL103" s="9">
        <f t="shared" ref="AL103:AL110" si="243">1/(1+EXP(12.597-0.05861*35-1.568*((S103/0.817)^0.4612)))</f>
        <v>2.6306978617002889E-5</v>
      </c>
      <c r="AM103" s="229">
        <f t="shared" ref="AM103:AM110" si="244">AL103</f>
        <v>2.6306978617002889E-5</v>
      </c>
      <c r="AN103" s="9">
        <f t="shared" ref="AN103:AN110" si="245">1/(1+EXP(5.7949-0.7619*U103/1000))</f>
        <v>3.033802747866758E-3</v>
      </c>
      <c r="AO103" s="9">
        <f t="shared" ref="AO103:AO110" si="246">1/(1+EXP(5.7949-0.7619*V103/1000))</f>
        <v>3.033802747866758E-3</v>
      </c>
      <c r="AP103" s="44">
        <f t="shared" ref="AP103:AP110" si="247">MAX(AN103,AO103)</f>
        <v>3.033802747866758E-3</v>
      </c>
      <c r="AQ103" s="43" t="e">
        <f t="shared" ref="AQ103:AQ110" si="248">ROUND(1-(1-W103)*(1-AA103)*(1-AC103)*(1-AF103),3)</f>
        <v>#NUM!</v>
      </c>
      <c r="AR103" s="9" t="e">
        <f t="shared" ref="AR103:AR110" si="249">ROUND(1-(1-AG103)*(1-AK103)*(1-AM103)*(1-AP103),3)</f>
        <v>#NUM!</v>
      </c>
      <c r="AS103" s="44" t="e">
        <f t="shared" ref="AS103:AS110" si="250">ROUND(AVERAGE(AR103,AQ103),3)</f>
        <v>#NUM!</v>
      </c>
      <c r="AT103" s="235" t="e">
        <f t="shared" ref="AT103:AT110" si="251">ROUND(AQ103/0.15,2)</f>
        <v>#NUM!</v>
      </c>
      <c r="AU103" s="236" t="e">
        <f t="shared" ref="AU103:AU110" si="252">ROUND(AR103/0.15,2)</f>
        <v>#NUM!</v>
      </c>
      <c r="AV103" s="237" t="e">
        <f t="shared" ref="AV103:AV110" si="253">ROUND(AS103/0.15,2)</f>
        <v>#NUM!</v>
      </c>
      <c r="AW103" s="233" t="e">
        <f t="shared" ref="AW103:AW110" si="254">IF(AT103&lt;0.67,5,IF(AT103&lt;1,4,IF(AT103&lt;1.33,3,IF(AT103&lt;2.67,2,1))))</f>
        <v>#NUM!</v>
      </c>
      <c r="AX103" s="132" t="e">
        <f t="shared" ref="AX103:AX110" si="255">IF(AU103&lt;0.67,5,IF(AU103&lt;1,4,IF(AU103&lt;1.33,3,IF(AU103&lt;2.67,2,1))))</f>
        <v>#NUM!</v>
      </c>
      <c r="AY103" s="234" t="e">
        <f t="shared" ref="AY103:AY110" si="256">IF(AV103&lt;0.67,5,IF(AV103&lt;1,4,IF(AV103&lt;1.33,3,IF(AV103&lt;2.67,2,1))))</f>
        <v>#NUM!</v>
      </c>
    </row>
    <row r="104" spans="1:51" ht="13.35" customHeight="1">
      <c r="A104" s="70"/>
      <c r="B104" s="67"/>
      <c r="C104" s="241">
        <f>Rollover!A104</f>
        <v>0</v>
      </c>
      <c r="D104" s="242">
        <f>Rollover!B104</f>
        <v>0</v>
      </c>
      <c r="E104" s="63"/>
      <c r="F104" s="227">
        <f>Rollover!C104</f>
        <v>0</v>
      </c>
      <c r="G104" s="23"/>
      <c r="H104" s="24"/>
      <c r="I104" s="24"/>
      <c r="J104" s="24"/>
      <c r="K104" s="24"/>
      <c r="L104" s="24"/>
      <c r="M104" s="24"/>
      <c r="N104" s="25"/>
      <c r="O104" s="23"/>
      <c r="P104" s="24"/>
      <c r="Q104" s="24"/>
      <c r="R104" s="24"/>
      <c r="S104" s="24"/>
      <c r="T104" s="24"/>
      <c r="U104" s="24"/>
      <c r="V104" s="25"/>
      <c r="W104" s="228" t="e">
        <f t="shared" si="228"/>
        <v>#NUM!</v>
      </c>
      <c r="X104" s="9">
        <f t="shared" si="229"/>
        <v>3.8165882958950202E-2</v>
      </c>
      <c r="Y104" s="9">
        <f t="shared" si="230"/>
        <v>1.713277721572889E-5</v>
      </c>
      <c r="Z104" s="9">
        <f t="shared" si="231"/>
        <v>1.713277721572889E-5</v>
      </c>
      <c r="AA104" s="9">
        <f t="shared" si="232"/>
        <v>3.8165882958950202E-2</v>
      </c>
      <c r="AB104" s="9">
        <f t="shared" si="233"/>
        <v>2.6306978617002889E-5</v>
      </c>
      <c r="AC104" s="9">
        <f t="shared" si="234"/>
        <v>2.6306978617002889E-5</v>
      </c>
      <c r="AD104" s="9">
        <f t="shared" si="235"/>
        <v>3.033802747866758E-3</v>
      </c>
      <c r="AE104" s="9">
        <f t="shared" si="236"/>
        <v>3.033802747866758E-3</v>
      </c>
      <c r="AF104" s="44">
        <f t="shared" si="237"/>
        <v>3.033802747866758E-3</v>
      </c>
      <c r="AG104" s="43" t="e">
        <f t="shared" si="238"/>
        <v>#NUM!</v>
      </c>
      <c r="AH104" s="9">
        <f t="shared" si="239"/>
        <v>3.8165882958950202E-2</v>
      </c>
      <c r="AI104" s="9">
        <f t="shared" si="240"/>
        <v>1.7417808154569238E-5</v>
      </c>
      <c r="AJ104" s="9">
        <f t="shared" si="241"/>
        <v>1.7417808154569238E-5</v>
      </c>
      <c r="AK104" s="9">
        <f t="shared" si="242"/>
        <v>3.8165882958950202E-2</v>
      </c>
      <c r="AL104" s="9">
        <f t="shared" si="243"/>
        <v>2.6306978617002889E-5</v>
      </c>
      <c r="AM104" s="229">
        <f t="shared" si="244"/>
        <v>2.6306978617002889E-5</v>
      </c>
      <c r="AN104" s="9">
        <f t="shared" si="245"/>
        <v>3.033802747866758E-3</v>
      </c>
      <c r="AO104" s="9">
        <f t="shared" si="246"/>
        <v>3.033802747866758E-3</v>
      </c>
      <c r="AP104" s="44">
        <f t="shared" si="247"/>
        <v>3.033802747866758E-3</v>
      </c>
      <c r="AQ104" s="43" t="e">
        <f t="shared" si="248"/>
        <v>#NUM!</v>
      </c>
      <c r="AR104" s="9" t="e">
        <f t="shared" si="249"/>
        <v>#NUM!</v>
      </c>
      <c r="AS104" s="44" t="e">
        <f t="shared" si="250"/>
        <v>#NUM!</v>
      </c>
      <c r="AT104" s="235" t="e">
        <f t="shared" si="251"/>
        <v>#NUM!</v>
      </c>
      <c r="AU104" s="236" t="e">
        <f t="shared" si="252"/>
        <v>#NUM!</v>
      </c>
      <c r="AV104" s="237" t="e">
        <f t="shared" si="253"/>
        <v>#NUM!</v>
      </c>
      <c r="AW104" s="233" t="e">
        <f t="shared" si="254"/>
        <v>#NUM!</v>
      </c>
      <c r="AX104" s="132" t="e">
        <f t="shared" si="255"/>
        <v>#NUM!</v>
      </c>
      <c r="AY104" s="234" t="e">
        <f t="shared" si="256"/>
        <v>#NUM!</v>
      </c>
    </row>
    <row r="105" spans="1:51" ht="13.35" customHeight="1">
      <c r="A105" s="69"/>
      <c r="B105" s="68"/>
      <c r="C105" s="241">
        <f>Rollover!A105</f>
        <v>0</v>
      </c>
      <c r="D105" s="242">
        <f>Rollover!B105</f>
        <v>0</v>
      </c>
      <c r="E105" s="63"/>
      <c r="F105" s="227">
        <f>Rollover!C105</f>
        <v>0</v>
      </c>
      <c r="G105" s="249"/>
      <c r="H105" s="250"/>
      <c r="I105" s="250"/>
      <c r="J105" s="250"/>
      <c r="K105" s="250"/>
      <c r="L105" s="250"/>
      <c r="M105" s="250"/>
      <c r="N105" s="251"/>
      <c r="O105" s="23"/>
      <c r="P105" s="24"/>
      <c r="Q105" s="24"/>
      <c r="R105" s="24"/>
      <c r="S105" s="24"/>
      <c r="T105" s="24"/>
      <c r="U105" s="24"/>
      <c r="V105" s="25"/>
      <c r="W105" s="228" t="e">
        <f t="shared" si="228"/>
        <v>#NUM!</v>
      </c>
      <c r="X105" s="9">
        <f t="shared" si="229"/>
        <v>3.8165882958950202E-2</v>
      </c>
      <c r="Y105" s="9">
        <f t="shared" si="230"/>
        <v>1.713277721572889E-5</v>
      </c>
      <c r="Z105" s="9">
        <f t="shared" si="231"/>
        <v>1.713277721572889E-5</v>
      </c>
      <c r="AA105" s="9">
        <f t="shared" si="232"/>
        <v>3.8165882958950202E-2</v>
      </c>
      <c r="AB105" s="9">
        <f t="shared" si="233"/>
        <v>2.6306978617002889E-5</v>
      </c>
      <c r="AC105" s="9">
        <f t="shared" si="234"/>
        <v>2.6306978617002889E-5</v>
      </c>
      <c r="AD105" s="9">
        <f t="shared" si="235"/>
        <v>3.033802747866758E-3</v>
      </c>
      <c r="AE105" s="9">
        <f t="shared" si="236"/>
        <v>3.033802747866758E-3</v>
      </c>
      <c r="AF105" s="44">
        <f t="shared" si="237"/>
        <v>3.033802747866758E-3</v>
      </c>
      <c r="AG105" s="43" t="e">
        <f t="shared" si="238"/>
        <v>#NUM!</v>
      </c>
      <c r="AH105" s="9">
        <f t="shared" si="239"/>
        <v>3.8165882958950202E-2</v>
      </c>
      <c r="AI105" s="9">
        <f t="shared" si="240"/>
        <v>1.7417808154569238E-5</v>
      </c>
      <c r="AJ105" s="9">
        <f t="shared" si="241"/>
        <v>1.7417808154569238E-5</v>
      </c>
      <c r="AK105" s="9">
        <f t="shared" si="242"/>
        <v>3.8165882958950202E-2</v>
      </c>
      <c r="AL105" s="9">
        <f t="shared" si="243"/>
        <v>2.6306978617002889E-5</v>
      </c>
      <c r="AM105" s="229">
        <f t="shared" si="244"/>
        <v>2.6306978617002889E-5</v>
      </c>
      <c r="AN105" s="9">
        <f t="shared" si="245"/>
        <v>3.033802747866758E-3</v>
      </c>
      <c r="AO105" s="9">
        <f t="shared" si="246"/>
        <v>3.033802747866758E-3</v>
      </c>
      <c r="AP105" s="44">
        <f t="shared" si="247"/>
        <v>3.033802747866758E-3</v>
      </c>
      <c r="AQ105" s="43" t="e">
        <f t="shared" si="248"/>
        <v>#NUM!</v>
      </c>
      <c r="AR105" s="9" t="e">
        <f t="shared" si="249"/>
        <v>#NUM!</v>
      </c>
      <c r="AS105" s="44" t="e">
        <f t="shared" si="250"/>
        <v>#NUM!</v>
      </c>
      <c r="AT105" s="235" t="e">
        <f t="shared" si="251"/>
        <v>#NUM!</v>
      </c>
      <c r="AU105" s="236" t="e">
        <f t="shared" si="252"/>
        <v>#NUM!</v>
      </c>
      <c r="AV105" s="237" t="e">
        <f t="shared" si="253"/>
        <v>#NUM!</v>
      </c>
      <c r="AW105" s="233" t="e">
        <f t="shared" si="254"/>
        <v>#NUM!</v>
      </c>
      <c r="AX105" s="132" t="e">
        <f t="shared" si="255"/>
        <v>#NUM!</v>
      </c>
      <c r="AY105" s="234" t="e">
        <f t="shared" si="256"/>
        <v>#NUM!</v>
      </c>
    </row>
    <row r="106" spans="1:51">
      <c r="A106" s="69"/>
      <c r="B106" s="68"/>
      <c r="C106" s="241">
        <f>Rollover!A106</f>
        <v>0</v>
      </c>
      <c r="D106" s="242">
        <f>Rollover!B106</f>
        <v>0</v>
      </c>
      <c r="E106" s="63"/>
      <c r="F106" s="227">
        <f>Rollover!C106</f>
        <v>0</v>
      </c>
      <c r="G106" s="23"/>
      <c r="H106" s="24"/>
      <c r="I106" s="24"/>
      <c r="J106" s="24"/>
      <c r="K106" s="24"/>
      <c r="L106" s="24"/>
      <c r="M106" s="24"/>
      <c r="N106" s="25"/>
      <c r="O106" s="23"/>
      <c r="P106" s="24"/>
      <c r="Q106" s="24"/>
      <c r="R106" s="24"/>
      <c r="S106" s="24"/>
      <c r="T106" s="24"/>
      <c r="U106" s="24"/>
      <c r="V106" s="25"/>
      <c r="W106" s="228" t="e">
        <f t="shared" si="228"/>
        <v>#NUM!</v>
      </c>
      <c r="X106" s="9">
        <f t="shared" si="229"/>
        <v>3.8165882958950202E-2</v>
      </c>
      <c r="Y106" s="9">
        <f t="shared" si="230"/>
        <v>1.713277721572889E-5</v>
      </c>
      <c r="Z106" s="9">
        <f t="shared" si="231"/>
        <v>1.713277721572889E-5</v>
      </c>
      <c r="AA106" s="9">
        <f t="shared" si="232"/>
        <v>3.8165882958950202E-2</v>
      </c>
      <c r="AB106" s="9">
        <f t="shared" si="233"/>
        <v>2.6306978617002889E-5</v>
      </c>
      <c r="AC106" s="9">
        <f t="shared" si="234"/>
        <v>2.6306978617002889E-5</v>
      </c>
      <c r="AD106" s="9">
        <f t="shared" si="235"/>
        <v>3.033802747866758E-3</v>
      </c>
      <c r="AE106" s="9">
        <f t="shared" si="236"/>
        <v>3.033802747866758E-3</v>
      </c>
      <c r="AF106" s="44">
        <f t="shared" si="237"/>
        <v>3.033802747866758E-3</v>
      </c>
      <c r="AG106" s="43" t="e">
        <f t="shared" si="238"/>
        <v>#NUM!</v>
      </c>
      <c r="AH106" s="9">
        <f t="shared" si="239"/>
        <v>3.8165882958950202E-2</v>
      </c>
      <c r="AI106" s="9">
        <f t="shared" si="240"/>
        <v>1.7417808154569238E-5</v>
      </c>
      <c r="AJ106" s="9">
        <f t="shared" si="241"/>
        <v>1.7417808154569238E-5</v>
      </c>
      <c r="AK106" s="9">
        <f t="shared" si="242"/>
        <v>3.8165882958950202E-2</v>
      </c>
      <c r="AL106" s="9">
        <f t="shared" si="243"/>
        <v>2.6306978617002889E-5</v>
      </c>
      <c r="AM106" s="229">
        <f t="shared" si="244"/>
        <v>2.6306978617002889E-5</v>
      </c>
      <c r="AN106" s="9">
        <f t="shared" si="245"/>
        <v>3.033802747866758E-3</v>
      </c>
      <c r="AO106" s="9">
        <f t="shared" si="246"/>
        <v>3.033802747866758E-3</v>
      </c>
      <c r="AP106" s="44">
        <f t="shared" si="247"/>
        <v>3.033802747866758E-3</v>
      </c>
      <c r="AQ106" s="43" t="e">
        <f t="shared" si="248"/>
        <v>#NUM!</v>
      </c>
      <c r="AR106" s="9" t="e">
        <f t="shared" si="249"/>
        <v>#NUM!</v>
      </c>
      <c r="AS106" s="44" t="e">
        <f t="shared" si="250"/>
        <v>#NUM!</v>
      </c>
      <c r="AT106" s="235" t="e">
        <f t="shared" si="251"/>
        <v>#NUM!</v>
      </c>
      <c r="AU106" s="236" t="e">
        <f t="shared" si="252"/>
        <v>#NUM!</v>
      </c>
      <c r="AV106" s="237" t="e">
        <f t="shared" si="253"/>
        <v>#NUM!</v>
      </c>
      <c r="AW106" s="233" t="e">
        <f t="shared" si="254"/>
        <v>#NUM!</v>
      </c>
      <c r="AX106" s="132" t="e">
        <f t="shared" si="255"/>
        <v>#NUM!</v>
      </c>
      <c r="AY106" s="234" t="e">
        <f t="shared" si="256"/>
        <v>#NUM!</v>
      </c>
    </row>
    <row r="107" spans="1:51">
      <c r="A107" s="69"/>
      <c r="B107" s="68"/>
      <c r="C107" s="241">
        <f>Rollover!A107</f>
        <v>0</v>
      </c>
      <c r="D107" s="242">
        <f>Rollover!B107</f>
        <v>0</v>
      </c>
      <c r="E107" s="63"/>
      <c r="F107" s="227">
        <f>Rollover!C107</f>
        <v>0</v>
      </c>
      <c r="G107" s="23"/>
      <c r="H107" s="24"/>
      <c r="I107" s="24"/>
      <c r="J107" s="24"/>
      <c r="K107" s="24"/>
      <c r="L107" s="24"/>
      <c r="M107" s="24"/>
      <c r="N107" s="25"/>
      <c r="O107" s="23"/>
      <c r="P107" s="24"/>
      <c r="Q107" s="24"/>
      <c r="R107" s="24"/>
      <c r="S107" s="24"/>
      <c r="T107" s="24"/>
      <c r="U107" s="24"/>
      <c r="V107" s="25"/>
      <c r="W107" s="228" t="e">
        <f t="shared" si="228"/>
        <v>#NUM!</v>
      </c>
      <c r="X107" s="9">
        <f t="shared" si="229"/>
        <v>3.8165882958950202E-2</v>
      </c>
      <c r="Y107" s="9">
        <f t="shared" si="230"/>
        <v>1.713277721572889E-5</v>
      </c>
      <c r="Z107" s="9">
        <f t="shared" si="231"/>
        <v>1.713277721572889E-5</v>
      </c>
      <c r="AA107" s="9">
        <f t="shared" si="232"/>
        <v>3.8165882958950202E-2</v>
      </c>
      <c r="AB107" s="9">
        <f t="shared" si="233"/>
        <v>2.6306978617002889E-5</v>
      </c>
      <c r="AC107" s="9">
        <f t="shared" si="234"/>
        <v>2.6306978617002889E-5</v>
      </c>
      <c r="AD107" s="9">
        <f t="shared" si="235"/>
        <v>3.033802747866758E-3</v>
      </c>
      <c r="AE107" s="9">
        <f t="shared" si="236"/>
        <v>3.033802747866758E-3</v>
      </c>
      <c r="AF107" s="44">
        <f t="shared" si="237"/>
        <v>3.033802747866758E-3</v>
      </c>
      <c r="AG107" s="43" t="e">
        <f t="shared" si="238"/>
        <v>#NUM!</v>
      </c>
      <c r="AH107" s="9">
        <f t="shared" si="239"/>
        <v>3.8165882958950202E-2</v>
      </c>
      <c r="AI107" s="9">
        <f t="shared" si="240"/>
        <v>1.7417808154569238E-5</v>
      </c>
      <c r="AJ107" s="9">
        <f t="shared" si="241"/>
        <v>1.7417808154569238E-5</v>
      </c>
      <c r="AK107" s="9">
        <f t="shared" si="242"/>
        <v>3.8165882958950202E-2</v>
      </c>
      <c r="AL107" s="9">
        <f t="shared" si="243"/>
        <v>2.6306978617002889E-5</v>
      </c>
      <c r="AM107" s="229">
        <f t="shared" si="244"/>
        <v>2.6306978617002889E-5</v>
      </c>
      <c r="AN107" s="9">
        <f t="shared" si="245"/>
        <v>3.033802747866758E-3</v>
      </c>
      <c r="AO107" s="9">
        <f t="shared" si="246"/>
        <v>3.033802747866758E-3</v>
      </c>
      <c r="AP107" s="44">
        <f t="shared" si="247"/>
        <v>3.033802747866758E-3</v>
      </c>
      <c r="AQ107" s="43" t="e">
        <f t="shared" si="248"/>
        <v>#NUM!</v>
      </c>
      <c r="AR107" s="9" t="e">
        <f t="shared" si="249"/>
        <v>#NUM!</v>
      </c>
      <c r="AS107" s="44" t="e">
        <f t="shared" si="250"/>
        <v>#NUM!</v>
      </c>
      <c r="AT107" s="235" t="e">
        <f t="shared" si="251"/>
        <v>#NUM!</v>
      </c>
      <c r="AU107" s="236" t="e">
        <f t="shared" si="252"/>
        <v>#NUM!</v>
      </c>
      <c r="AV107" s="237" t="e">
        <f t="shared" si="253"/>
        <v>#NUM!</v>
      </c>
      <c r="AW107" s="233" t="e">
        <f t="shared" si="254"/>
        <v>#NUM!</v>
      </c>
      <c r="AX107" s="132" t="e">
        <f t="shared" si="255"/>
        <v>#NUM!</v>
      </c>
      <c r="AY107" s="234" t="e">
        <f t="shared" si="256"/>
        <v>#NUM!</v>
      </c>
    </row>
    <row r="108" spans="1:51" ht="13.35" customHeight="1">
      <c r="A108" s="70"/>
      <c r="B108" s="67"/>
      <c r="C108" s="241">
        <f>Rollover!A108</f>
        <v>0</v>
      </c>
      <c r="D108" s="242">
        <f>Rollover!B108</f>
        <v>0</v>
      </c>
      <c r="E108" s="63"/>
      <c r="F108" s="227">
        <f>Rollover!C108</f>
        <v>0</v>
      </c>
      <c r="G108" s="23"/>
      <c r="H108" s="24"/>
      <c r="I108" s="24"/>
      <c r="J108" s="24"/>
      <c r="K108" s="24"/>
      <c r="L108" s="24"/>
      <c r="M108" s="24"/>
      <c r="N108" s="25"/>
      <c r="O108" s="23"/>
      <c r="P108" s="24"/>
      <c r="Q108" s="24"/>
      <c r="R108" s="24"/>
      <c r="S108" s="24"/>
      <c r="T108" s="24"/>
      <c r="U108" s="24"/>
      <c r="V108" s="25"/>
      <c r="W108" s="228" t="e">
        <f t="shared" si="228"/>
        <v>#NUM!</v>
      </c>
      <c r="X108" s="9">
        <f t="shared" si="229"/>
        <v>3.8165882958950202E-2</v>
      </c>
      <c r="Y108" s="9">
        <f t="shared" si="230"/>
        <v>1.713277721572889E-5</v>
      </c>
      <c r="Z108" s="9">
        <f t="shared" si="231"/>
        <v>1.713277721572889E-5</v>
      </c>
      <c r="AA108" s="9">
        <f t="shared" si="232"/>
        <v>3.8165882958950202E-2</v>
      </c>
      <c r="AB108" s="9">
        <f t="shared" si="233"/>
        <v>2.6306978617002889E-5</v>
      </c>
      <c r="AC108" s="9">
        <f t="shared" si="234"/>
        <v>2.6306978617002889E-5</v>
      </c>
      <c r="AD108" s="9">
        <f t="shared" si="235"/>
        <v>3.033802747866758E-3</v>
      </c>
      <c r="AE108" s="9">
        <f t="shared" si="236"/>
        <v>3.033802747866758E-3</v>
      </c>
      <c r="AF108" s="44">
        <f t="shared" si="237"/>
        <v>3.033802747866758E-3</v>
      </c>
      <c r="AG108" s="43" t="e">
        <f t="shared" si="238"/>
        <v>#NUM!</v>
      </c>
      <c r="AH108" s="9">
        <f t="shared" si="239"/>
        <v>3.8165882958950202E-2</v>
      </c>
      <c r="AI108" s="9">
        <f t="shared" si="240"/>
        <v>1.7417808154569238E-5</v>
      </c>
      <c r="AJ108" s="9">
        <f t="shared" si="241"/>
        <v>1.7417808154569238E-5</v>
      </c>
      <c r="AK108" s="9">
        <f t="shared" si="242"/>
        <v>3.8165882958950202E-2</v>
      </c>
      <c r="AL108" s="9">
        <f t="shared" si="243"/>
        <v>2.6306978617002889E-5</v>
      </c>
      <c r="AM108" s="229">
        <f t="shared" si="244"/>
        <v>2.6306978617002889E-5</v>
      </c>
      <c r="AN108" s="9">
        <f t="shared" si="245"/>
        <v>3.033802747866758E-3</v>
      </c>
      <c r="AO108" s="9">
        <f t="shared" si="246"/>
        <v>3.033802747866758E-3</v>
      </c>
      <c r="AP108" s="44">
        <f t="shared" si="247"/>
        <v>3.033802747866758E-3</v>
      </c>
      <c r="AQ108" s="43" t="e">
        <f t="shared" si="248"/>
        <v>#NUM!</v>
      </c>
      <c r="AR108" s="9" t="e">
        <f t="shared" si="249"/>
        <v>#NUM!</v>
      </c>
      <c r="AS108" s="44" t="e">
        <f t="shared" si="250"/>
        <v>#NUM!</v>
      </c>
      <c r="AT108" s="235" t="e">
        <f t="shared" si="251"/>
        <v>#NUM!</v>
      </c>
      <c r="AU108" s="236" t="e">
        <f t="shared" si="252"/>
        <v>#NUM!</v>
      </c>
      <c r="AV108" s="237" t="e">
        <f t="shared" si="253"/>
        <v>#NUM!</v>
      </c>
      <c r="AW108" s="233" t="e">
        <f t="shared" si="254"/>
        <v>#NUM!</v>
      </c>
      <c r="AX108" s="132" t="e">
        <f t="shared" si="255"/>
        <v>#NUM!</v>
      </c>
      <c r="AY108" s="234" t="e">
        <f t="shared" si="256"/>
        <v>#NUM!</v>
      </c>
    </row>
    <row r="109" spans="1:51" ht="13.35" customHeight="1">
      <c r="A109" s="70"/>
      <c r="B109" s="67"/>
      <c r="C109" s="241">
        <f>Rollover!A109</f>
        <v>0</v>
      </c>
      <c r="D109" s="242">
        <f>Rollover!B109</f>
        <v>0</v>
      </c>
      <c r="E109" s="63"/>
      <c r="F109" s="227">
        <f>Rollover!C109</f>
        <v>0</v>
      </c>
      <c r="G109" s="23"/>
      <c r="H109" s="24"/>
      <c r="I109" s="24"/>
      <c r="J109" s="24"/>
      <c r="K109" s="24"/>
      <c r="L109" s="24"/>
      <c r="M109" s="24"/>
      <c r="N109" s="25"/>
      <c r="O109" s="23"/>
      <c r="P109" s="24"/>
      <c r="Q109" s="24"/>
      <c r="R109" s="24"/>
      <c r="S109" s="24"/>
      <c r="T109" s="24"/>
      <c r="U109" s="24"/>
      <c r="V109" s="25"/>
      <c r="W109" s="228" t="e">
        <f t="shared" si="228"/>
        <v>#NUM!</v>
      </c>
      <c r="X109" s="9">
        <f t="shared" si="229"/>
        <v>3.8165882958950202E-2</v>
      </c>
      <c r="Y109" s="9">
        <f t="shared" si="230"/>
        <v>1.713277721572889E-5</v>
      </c>
      <c r="Z109" s="9">
        <f t="shared" si="231"/>
        <v>1.713277721572889E-5</v>
      </c>
      <c r="AA109" s="9">
        <f t="shared" si="232"/>
        <v>3.8165882958950202E-2</v>
      </c>
      <c r="AB109" s="9">
        <f t="shared" si="233"/>
        <v>2.6306978617002889E-5</v>
      </c>
      <c r="AC109" s="9">
        <f t="shared" si="234"/>
        <v>2.6306978617002889E-5</v>
      </c>
      <c r="AD109" s="9">
        <f t="shared" si="235"/>
        <v>3.033802747866758E-3</v>
      </c>
      <c r="AE109" s="9">
        <f t="shared" si="236"/>
        <v>3.033802747866758E-3</v>
      </c>
      <c r="AF109" s="44">
        <f t="shared" si="237"/>
        <v>3.033802747866758E-3</v>
      </c>
      <c r="AG109" s="43" t="e">
        <f t="shared" si="238"/>
        <v>#NUM!</v>
      </c>
      <c r="AH109" s="9">
        <f t="shared" si="239"/>
        <v>3.8165882958950202E-2</v>
      </c>
      <c r="AI109" s="9">
        <f t="shared" si="240"/>
        <v>1.7417808154569238E-5</v>
      </c>
      <c r="AJ109" s="9">
        <f t="shared" si="241"/>
        <v>1.7417808154569238E-5</v>
      </c>
      <c r="AK109" s="9">
        <f t="shared" si="242"/>
        <v>3.8165882958950202E-2</v>
      </c>
      <c r="AL109" s="9">
        <f t="shared" si="243"/>
        <v>2.6306978617002889E-5</v>
      </c>
      <c r="AM109" s="229">
        <f t="shared" si="244"/>
        <v>2.6306978617002889E-5</v>
      </c>
      <c r="AN109" s="9">
        <f t="shared" si="245"/>
        <v>3.033802747866758E-3</v>
      </c>
      <c r="AO109" s="9">
        <f t="shared" si="246"/>
        <v>3.033802747866758E-3</v>
      </c>
      <c r="AP109" s="44">
        <f t="shared" si="247"/>
        <v>3.033802747866758E-3</v>
      </c>
      <c r="AQ109" s="43" t="e">
        <f t="shared" si="248"/>
        <v>#NUM!</v>
      </c>
      <c r="AR109" s="9" t="e">
        <f t="shared" si="249"/>
        <v>#NUM!</v>
      </c>
      <c r="AS109" s="44" t="e">
        <f t="shared" si="250"/>
        <v>#NUM!</v>
      </c>
      <c r="AT109" s="235" t="e">
        <f t="shared" si="251"/>
        <v>#NUM!</v>
      </c>
      <c r="AU109" s="236" t="e">
        <f t="shared" si="252"/>
        <v>#NUM!</v>
      </c>
      <c r="AV109" s="237" t="e">
        <f t="shared" si="253"/>
        <v>#NUM!</v>
      </c>
      <c r="AW109" s="233" t="e">
        <f t="shared" si="254"/>
        <v>#NUM!</v>
      </c>
      <c r="AX109" s="132" t="e">
        <f t="shared" si="255"/>
        <v>#NUM!</v>
      </c>
      <c r="AY109" s="234" t="e">
        <f t="shared" si="256"/>
        <v>#NUM!</v>
      </c>
    </row>
    <row r="110" spans="1:51">
      <c r="A110" s="69"/>
      <c r="B110" s="68"/>
      <c r="C110" s="241">
        <f>Rollover!A110</f>
        <v>0</v>
      </c>
      <c r="D110" s="242">
        <f>Rollover!B110</f>
        <v>0</v>
      </c>
      <c r="E110" s="63"/>
      <c r="F110" s="227">
        <f>Rollover!C110</f>
        <v>0</v>
      </c>
      <c r="G110" s="23"/>
      <c r="H110" s="24"/>
      <c r="I110" s="24"/>
      <c r="J110" s="24"/>
      <c r="K110" s="24"/>
      <c r="L110" s="24"/>
      <c r="M110" s="24"/>
      <c r="N110" s="25"/>
      <c r="O110" s="23"/>
      <c r="P110" s="24"/>
      <c r="Q110" s="24"/>
      <c r="R110" s="24"/>
      <c r="S110" s="24"/>
      <c r="T110" s="24"/>
      <c r="U110" s="24"/>
      <c r="V110" s="25"/>
      <c r="W110" s="228" t="e">
        <f t="shared" si="228"/>
        <v>#NUM!</v>
      </c>
      <c r="X110" s="9">
        <f t="shared" si="229"/>
        <v>3.8165882958950202E-2</v>
      </c>
      <c r="Y110" s="9">
        <f t="shared" si="230"/>
        <v>1.713277721572889E-5</v>
      </c>
      <c r="Z110" s="9">
        <f t="shared" si="231"/>
        <v>1.713277721572889E-5</v>
      </c>
      <c r="AA110" s="9">
        <f t="shared" si="232"/>
        <v>3.8165882958950202E-2</v>
      </c>
      <c r="AB110" s="9">
        <f t="shared" si="233"/>
        <v>2.6306978617002889E-5</v>
      </c>
      <c r="AC110" s="9">
        <f t="shared" si="234"/>
        <v>2.6306978617002889E-5</v>
      </c>
      <c r="AD110" s="9">
        <f t="shared" si="235"/>
        <v>3.033802747866758E-3</v>
      </c>
      <c r="AE110" s="9">
        <f t="shared" si="236"/>
        <v>3.033802747866758E-3</v>
      </c>
      <c r="AF110" s="44">
        <f t="shared" si="237"/>
        <v>3.033802747866758E-3</v>
      </c>
      <c r="AG110" s="43" t="e">
        <f t="shared" si="238"/>
        <v>#NUM!</v>
      </c>
      <c r="AH110" s="9">
        <f t="shared" si="239"/>
        <v>3.8165882958950202E-2</v>
      </c>
      <c r="AI110" s="9">
        <f t="shared" si="240"/>
        <v>1.7417808154569238E-5</v>
      </c>
      <c r="AJ110" s="9">
        <f t="shared" si="241"/>
        <v>1.7417808154569238E-5</v>
      </c>
      <c r="AK110" s="9">
        <f t="shared" si="242"/>
        <v>3.8165882958950202E-2</v>
      </c>
      <c r="AL110" s="9">
        <f t="shared" si="243"/>
        <v>2.6306978617002889E-5</v>
      </c>
      <c r="AM110" s="229">
        <f t="shared" si="244"/>
        <v>2.6306978617002889E-5</v>
      </c>
      <c r="AN110" s="9">
        <f t="shared" si="245"/>
        <v>3.033802747866758E-3</v>
      </c>
      <c r="AO110" s="9">
        <f t="shared" si="246"/>
        <v>3.033802747866758E-3</v>
      </c>
      <c r="AP110" s="44">
        <f t="shared" si="247"/>
        <v>3.033802747866758E-3</v>
      </c>
      <c r="AQ110" s="43" t="e">
        <f t="shared" si="248"/>
        <v>#NUM!</v>
      </c>
      <c r="AR110" s="9" t="e">
        <f t="shared" si="249"/>
        <v>#NUM!</v>
      </c>
      <c r="AS110" s="44" t="e">
        <f t="shared" si="250"/>
        <v>#NUM!</v>
      </c>
      <c r="AT110" s="235" t="e">
        <f t="shared" si="251"/>
        <v>#NUM!</v>
      </c>
      <c r="AU110" s="236" t="e">
        <f t="shared" si="252"/>
        <v>#NUM!</v>
      </c>
      <c r="AV110" s="237" t="e">
        <f t="shared" si="253"/>
        <v>#NUM!</v>
      </c>
      <c r="AW110" s="233" t="e">
        <f t="shared" si="254"/>
        <v>#NUM!</v>
      </c>
      <c r="AX110" s="132" t="e">
        <f t="shared" si="255"/>
        <v>#NUM!</v>
      </c>
      <c r="AY110" s="234" t="e">
        <f t="shared" si="256"/>
        <v>#NUM!</v>
      </c>
    </row>
    <row r="111" spans="1:51">
      <c r="A111" s="70"/>
      <c r="B111" s="68"/>
      <c r="C111" s="241">
        <f>Rollover!A111</f>
        <v>0</v>
      </c>
      <c r="D111" s="242">
        <f>Rollover!B111</f>
        <v>0</v>
      </c>
      <c r="E111" s="63"/>
      <c r="F111" s="227">
        <f>Rollover!C111</f>
        <v>0</v>
      </c>
      <c r="G111" s="35"/>
      <c r="H111" s="36"/>
      <c r="I111" s="36"/>
      <c r="J111" s="36"/>
      <c r="K111" s="36"/>
      <c r="L111" s="36"/>
      <c r="M111" s="36"/>
      <c r="N111" s="37"/>
      <c r="O111" s="35"/>
      <c r="P111" s="36"/>
      <c r="Q111" s="36"/>
      <c r="R111" s="36"/>
      <c r="S111" s="36"/>
      <c r="T111" s="36"/>
      <c r="U111" s="36"/>
      <c r="V111" s="37"/>
      <c r="W111" s="228" t="e">
        <f t="shared" si="112"/>
        <v>#NUM!</v>
      </c>
      <c r="X111" s="9">
        <f t="shared" si="113"/>
        <v>3.8165882958950202E-2</v>
      </c>
      <c r="Y111" s="9">
        <f t="shared" si="114"/>
        <v>1.713277721572889E-5</v>
      </c>
      <c r="Z111" s="9">
        <f t="shared" si="115"/>
        <v>1.713277721572889E-5</v>
      </c>
      <c r="AA111" s="9">
        <f t="shared" si="116"/>
        <v>3.8165882958950202E-2</v>
      </c>
      <c r="AB111" s="9">
        <f t="shared" si="117"/>
        <v>2.6306978617002889E-5</v>
      </c>
      <c r="AC111" s="9">
        <f t="shared" si="118"/>
        <v>2.6306978617002889E-5</v>
      </c>
      <c r="AD111" s="9">
        <f t="shared" si="119"/>
        <v>3.033802747866758E-3</v>
      </c>
      <c r="AE111" s="9">
        <f t="shared" si="120"/>
        <v>3.033802747866758E-3</v>
      </c>
      <c r="AF111" s="44">
        <f t="shared" si="121"/>
        <v>3.033802747866758E-3</v>
      </c>
      <c r="AG111" s="43" t="e">
        <f t="shared" si="122"/>
        <v>#NUM!</v>
      </c>
      <c r="AH111" s="9">
        <f t="shared" si="123"/>
        <v>3.8165882958950202E-2</v>
      </c>
      <c r="AI111" s="9">
        <f t="shared" si="124"/>
        <v>1.7417808154569238E-5</v>
      </c>
      <c r="AJ111" s="9">
        <f t="shared" si="125"/>
        <v>1.7417808154569238E-5</v>
      </c>
      <c r="AK111" s="9">
        <f t="shared" si="126"/>
        <v>3.8165882958950202E-2</v>
      </c>
      <c r="AL111" s="9">
        <f t="shared" si="127"/>
        <v>2.6306978617002889E-5</v>
      </c>
      <c r="AM111" s="229">
        <f t="shared" si="128"/>
        <v>2.6306978617002889E-5</v>
      </c>
      <c r="AN111" s="9">
        <f t="shared" si="129"/>
        <v>3.033802747866758E-3</v>
      </c>
      <c r="AO111" s="9">
        <f t="shared" si="130"/>
        <v>3.033802747866758E-3</v>
      </c>
      <c r="AP111" s="44">
        <f t="shared" si="131"/>
        <v>3.033802747866758E-3</v>
      </c>
      <c r="AQ111" s="43" t="e">
        <f t="shared" si="132"/>
        <v>#NUM!</v>
      </c>
      <c r="AR111" s="9" t="e">
        <f t="shared" si="133"/>
        <v>#NUM!</v>
      </c>
      <c r="AS111" s="44" t="e">
        <f t="shared" si="134"/>
        <v>#NUM!</v>
      </c>
      <c r="AT111" s="235" t="e">
        <f t="shared" si="135"/>
        <v>#NUM!</v>
      </c>
      <c r="AU111" s="236" t="e">
        <f t="shared" si="136"/>
        <v>#NUM!</v>
      </c>
      <c r="AV111" s="237" t="e">
        <f t="shared" si="137"/>
        <v>#NUM!</v>
      </c>
      <c r="AW111" s="233" t="e">
        <f t="shared" si="138"/>
        <v>#NUM!</v>
      </c>
      <c r="AX111" s="132" t="e">
        <f t="shared" si="139"/>
        <v>#NUM!</v>
      </c>
      <c r="AY111" s="234" t="e">
        <f t="shared" si="140"/>
        <v>#NUM!</v>
      </c>
    </row>
    <row r="112" spans="1:51">
      <c r="A112" s="70"/>
      <c r="B112" s="68"/>
      <c r="C112" s="241">
        <f>Rollover!A112</f>
        <v>0</v>
      </c>
      <c r="D112" s="242">
        <f>Rollover!B112</f>
        <v>0</v>
      </c>
      <c r="E112" s="63"/>
      <c r="F112" s="227">
        <f>Rollover!C112</f>
        <v>0</v>
      </c>
      <c r="G112" s="35"/>
      <c r="H112" s="36"/>
      <c r="I112" s="36"/>
      <c r="J112" s="36"/>
      <c r="K112" s="36"/>
      <c r="L112" s="36"/>
      <c r="M112" s="36"/>
      <c r="N112" s="37"/>
      <c r="O112" s="35"/>
      <c r="P112" s="36"/>
      <c r="Q112" s="36"/>
      <c r="R112" s="36"/>
      <c r="S112" s="36"/>
      <c r="T112" s="36"/>
      <c r="U112" s="36"/>
      <c r="V112" s="37"/>
      <c r="W112" s="228" t="e">
        <f t="shared" si="112"/>
        <v>#NUM!</v>
      </c>
      <c r="X112" s="9">
        <f t="shared" si="113"/>
        <v>3.8165882958950202E-2</v>
      </c>
      <c r="Y112" s="9">
        <f t="shared" si="114"/>
        <v>1.713277721572889E-5</v>
      </c>
      <c r="Z112" s="9">
        <f t="shared" si="115"/>
        <v>1.713277721572889E-5</v>
      </c>
      <c r="AA112" s="9">
        <f t="shared" si="116"/>
        <v>3.8165882958950202E-2</v>
      </c>
      <c r="AB112" s="9">
        <f t="shared" si="117"/>
        <v>2.6306978617002889E-5</v>
      </c>
      <c r="AC112" s="9">
        <f t="shared" si="118"/>
        <v>2.6306978617002889E-5</v>
      </c>
      <c r="AD112" s="9">
        <f t="shared" si="119"/>
        <v>3.033802747866758E-3</v>
      </c>
      <c r="AE112" s="9">
        <f t="shared" si="120"/>
        <v>3.033802747866758E-3</v>
      </c>
      <c r="AF112" s="44">
        <f t="shared" si="121"/>
        <v>3.033802747866758E-3</v>
      </c>
      <c r="AG112" s="43" t="e">
        <f t="shared" si="122"/>
        <v>#NUM!</v>
      </c>
      <c r="AH112" s="9">
        <f t="shared" si="123"/>
        <v>3.8165882958950202E-2</v>
      </c>
      <c r="AI112" s="9">
        <f t="shared" si="124"/>
        <v>1.7417808154569238E-5</v>
      </c>
      <c r="AJ112" s="9">
        <f t="shared" si="125"/>
        <v>1.7417808154569238E-5</v>
      </c>
      <c r="AK112" s="9">
        <f t="shared" si="126"/>
        <v>3.8165882958950202E-2</v>
      </c>
      <c r="AL112" s="9">
        <f t="shared" si="127"/>
        <v>2.6306978617002889E-5</v>
      </c>
      <c r="AM112" s="229">
        <f t="shared" si="128"/>
        <v>2.6306978617002889E-5</v>
      </c>
      <c r="AN112" s="9">
        <f t="shared" si="129"/>
        <v>3.033802747866758E-3</v>
      </c>
      <c r="AO112" s="9">
        <f t="shared" si="130"/>
        <v>3.033802747866758E-3</v>
      </c>
      <c r="AP112" s="44">
        <f t="shared" si="131"/>
        <v>3.033802747866758E-3</v>
      </c>
      <c r="AQ112" s="43" t="e">
        <f t="shared" si="132"/>
        <v>#NUM!</v>
      </c>
      <c r="AR112" s="9" t="e">
        <f t="shared" si="133"/>
        <v>#NUM!</v>
      </c>
      <c r="AS112" s="44" t="e">
        <f t="shared" si="134"/>
        <v>#NUM!</v>
      </c>
      <c r="AT112" s="235" t="e">
        <f t="shared" si="135"/>
        <v>#NUM!</v>
      </c>
      <c r="AU112" s="236" t="e">
        <f t="shared" si="136"/>
        <v>#NUM!</v>
      </c>
      <c r="AV112" s="237" t="e">
        <f t="shared" si="137"/>
        <v>#NUM!</v>
      </c>
      <c r="AW112" s="233" t="e">
        <f t="shared" si="138"/>
        <v>#NUM!</v>
      </c>
      <c r="AX112" s="132" t="e">
        <f t="shared" si="139"/>
        <v>#NUM!</v>
      </c>
      <c r="AY112" s="234" t="e">
        <f t="shared" si="140"/>
        <v>#NUM!</v>
      </c>
    </row>
    <row r="113" spans="1:51" ht="13.35" customHeight="1">
      <c r="A113" s="69"/>
      <c r="B113" s="68"/>
      <c r="C113" s="241">
        <f>Rollover!A113</f>
        <v>0</v>
      </c>
      <c r="D113" s="242">
        <f>Rollover!B113</f>
        <v>0</v>
      </c>
      <c r="E113" s="63"/>
      <c r="F113" s="227">
        <f>Rollover!C113</f>
        <v>0</v>
      </c>
      <c r="G113" s="23"/>
      <c r="H113" s="24"/>
      <c r="I113" s="24"/>
      <c r="J113" s="24"/>
      <c r="K113" s="24"/>
      <c r="L113" s="24"/>
      <c r="M113" s="24"/>
      <c r="N113" s="25"/>
      <c r="O113" s="23"/>
      <c r="P113" s="24"/>
      <c r="Q113" s="24"/>
      <c r="R113" s="24"/>
      <c r="S113" s="24"/>
      <c r="T113" s="24"/>
      <c r="U113" s="24"/>
      <c r="V113" s="25"/>
      <c r="W113" s="228" t="e">
        <f t="shared" si="112"/>
        <v>#NUM!</v>
      </c>
      <c r="X113" s="9">
        <f t="shared" si="113"/>
        <v>3.8165882958950202E-2</v>
      </c>
      <c r="Y113" s="9">
        <f t="shared" si="114"/>
        <v>1.713277721572889E-5</v>
      </c>
      <c r="Z113" s="9">
        <f t="shared" si="115"/>
        <v>1.713277721572889E-5</v>
      </c>
      <c r="AA113" s="9">
        <f t="shared" si="116"/>
        <v>3.8165882958950202E-2</v>
      </c>
      <c r="AB113" s="9">
        <f t="shared" si="117"/>
        <v>2.6306978617002889E-5</v>
      </c>
      <c r="AC113" s="9">
        <f t="shared" si="118"/>
        <v>2.6306978617002889E-5</v>
      </c>
      <c r="AD113" s="9">
        <f t="shared" si="119"/>
        <v>3.033802747866758E-3</v>
      </c>
      <c r="AE113" s="9">
        <f t="shared" si="120"/>
        <v>3.033802747866758E-3</v>
      </c>
      <c r="AF113" s="44">
        <f t="shared" si="121"/>
        <v>3.033802747866758E-3</v>
      </c>
      <c r="AG113" s="43" t="e">
        <f t="shared" si="122"/>
        <v>#NUM!</v>
      </c>
      <c r="AH113" s="9">
        <f t="shared" si="123"/>
        <v>3.8165882958950202E-2</v>
      </c>
      <c r="AI113" s="9">
        <f t="shared" si="124"/>
        <v>1.7417808154569238E-5</v>
      </c>
      <c r="AJ113" s="9">
        <f t="shared" si="125"/>
        <v>1.7417808154569238E-5</v>
      </c>
      <c r="AK113" s="9">
        <f t="shared" si="126"/>
        <v>3.8165882958950202E-2</v>
      </c>
      <c r="AL113" s="9">
        <f t="shared" si="127"/>
        <v>2.6306978617002889E-5</v>
      </c>
      <c r="AM113" s="229">
        <f t="shared" si="128"/>
        <v>2.6306978617002889E-5</v>
      </c>
      <c r="AN113" s="9">
        <f t="shared" si="129"/>
        <v>3.033802747866758E-3</v>
      </c>
      <c r="AO113" s="9">
        <f t="shared" si="130"/>
        <v>3.033802747866758E-3</v>
      </c>
      <c r="AP113" s="44">
        <f t="shared" si="131"/>
        <v>3.033802747866758E-3</v>
      </c>
      <c r="AQ113" s="43" t="e">
        <f t="shared" si="132"/>
        <v>#NUM!</v>
      </c>
      <c r="AR113" s="9" t="e">
        <f t="shared" si="133"/>
        <v>#NUM!</v>
      </c>
      <c r="AS113" s="44" t="e">
        <f t="shared" si="134"/>
        <v>#NUM!</v>
      </c>
      <c r="AT113" s="235" t="e">
        <f t="shared" si="135"/>
        <v>#NUM!</v>
      </c>
      <c r="AU113" s="236" t="e">
        <f t="shared" si="136"/>
        <v>#NUM!</v>
      </c>
      <c r="AV113" s="237" t="e">
        <f t="shared" si="137"/>
        <v>#NUM!</v>
      </c>
      <c r="AW113" s="233" t="e">
        <f t="shared" si="138"/>
        <v>#NUM!</v>
      </c>
      <c r="AX113" s="132" t="e">
        <f t="shared" si="139"/>
        <v>#NUM!</v>
      </c>
      <c r="AY113" s="234" t="e">
        <f t="shared" si="140"/>
        <v>#NUM!</v>
      </c>
    </row>
    <row r="114" spans="1:51" ht="13.35" customHeight="1">
      <c r="A114" s="69"/>
      <c r="B114" s="68"/>
      <c r="C114" s="241">
        <f>Rollover!A114</f>
        <v>0</v>
      </c>
      <c r="D114" s="242">
        <f>Rollover!B114</f>
        <v>0</v>
      </c>
      <c r="E114" s="63"/>
      <c r="F114" s="227">
        <f>Rollover!C114</f>
        <v>0</v>
      </c>
      <c r="G114" s="23"/>
      <c r="H114" s="24"/>
      <c r="I114" s="24"/>
      <c r="J114" s="24"/>
      <c r="K114" s="24"/>
      <c r="L114" s="24"/>
      <c r="M114" s="24"/>
      <c r="N114" s="25"/>
      <c r="O114" s="23"/>
      <c r="P114" s="24"/>
      <c r="Q114" s="24"/>
      <c r="R114" s="24"/>
      <c r="S114" s="24"/>
      <c r="T114" s="24"/>
      <c r="U114" s="24"/>
      <c r="V114" s="25"/>
      <c r="W114" s="228" t="e">
        <f t="shared" si="112"/>
        <v>#NUM!</v>
      </c>
      <c r="X114" s="9">
        <f t="shared" si="113"/>
        <v>3.8165882958950202E-2</v>
      </c>
      <c r="Y114" s="9">
        <f t="shared" si="114"/>
        <v>1.713277721572889E-5</v>
      </c>
      <c r="Z114" s="9">
        <f t="shared" si="115"/>
        <v>1.713277721572889E-5</v>
      </c>
      <c r="AA114" s="9">
        <f t="shared" si="116"/>
        <v>3.8165882958950202E-2</v>
      </c>
      <c r="AB114" s="9">
        <f t="shared" si="117"/>
        <v>2.6306978617002889E-5</v>
      </c>
      <c r="AC114" s="9">
        <f t="shared" si="118"/>
        <v>2.6306978617002889E-5</v>
      </c>
      <c r="AD114" s="9">
        <f t="shared" si="119"/>
        <v>3.033802747866758E-3</v>
      </c>
      <c r="AE114" s="9">
        <f t="shared" si="120"/>
        <v>3.033802747866758E-3</v>
      </c>
      <c r="AF114" s="44">
        <f t="shared" si="121"/>
        <v>3.033802747866758E-3</v>
      </c>
      <c r="AG114" s="43" t="e">
        <f t="shared" si="122"/>
        <v>#NUM!</v>
      </c>
      <c r="AH114" s="9">
        <f t="shared" si="123"/>
        <v>3.8165882958950202E-2</v>
      </c>
      <c r="AI114" s="9">
        <f t="shared" si="124"/>
        <v>1.7417808154569238E-5</v>
      </c>
      <c r="AJ114" s="9">
        <f t="shared" si="125"/>
        <v>1.7417808154569238E-5</v>
      </c>
      <c r="AK114" s="9">
        <f t="shared" si="126"/>
        <v>3.8165882958950202E-2</v>
      </c>
      <c r="AL114" s="9">
        <f t="shared" si="127"/>
        <v>2.6306978617002889E-5</v>
      </c>
      <c r="AM114" s="229">
        <f t="shared" si="128"/>
        <v>2.6306978617002889E-5</v>
      </c>
      <c r="AN114" s="9">
        <f t="shared" si="129"/>
        <v>3.033802747866758E-3</v>
      </c>
      <c r="AO114" s="9">
        <f t="shared" si="130"/>
        <v>3.033802747866758E-3</v>
      </c>
      <c r="AP114" s="44">
        <f t="shared" si="131"/>
        <v>3.033802747866758E-3</v>
      </c>
      <c r="AQ114" s="43" t="e">
        <f t="shared" si="132"/>
        <v>#NUM!</v>
      </c>
      <c r="AR114" s="9" t="e">
        <f t="shared" si="133"/>
        <v>#NUM!</v>
      </c>
      <c r="AS114" s="44" t="e">
        <f t="shared" si="134"/>
        <v>#NUM!</v>
      </c>
      <c r="AT114" s="235" t="e">
        <f t="shared" si="135"/>
        <v>#NUM!</v>
      </c>
      <c r="AU114" s="236" t="e">
        <f t="shared" si="136"/>
        <v>#NUM!</v>
      </c>
      <c r="AV114" s="237" t="e">
        <f t="shared" si="137"/>
        <v>#NUM!</v>
      </c>
      <c r="AW114" s="233" t="e">
        <f t="shared" si="138"/>
        <v>#NUM!</v>
      </c>
      <c r="AX114" s="132" t="e">
        <f t="shared" si="139"/>
        <v>#NUM!</v>
      </c>
      <c r="AY114" s="234" t="e">
        <f t="shared" si="140"/>
        <v>#NUM!</v>
      </c>
    </row>
    <row r="115" spans="1:51" ht="13.35" customHeight="1">
      <c r="A115" s="69"/>
      <c r="B115" s="68"/>
      <c r="C115" s="241">
        <f>Rollover!A115</f>
        <v>0</v>
      </c>
      <c r="D115" s="242">
        <f>Rollover!B115</f>
        <v>0</v>
      </c>
      <c r="E115" s="63"/>
      <c r="F115" s="227">
        <f>Rollover!C115</f>
        <v>0</v>
      </c>
      <c r="G115" s="23"/>
      <c r="H115" s="24"/>
      <c r="I115" s="24"/>
      <c r="J115" s="24"/>
      <c r="K115" s="24"/>
      <c r="L115" s="24"/>
      <c r="M115" s="24"/>
      <c r="N115" s="25"/>
      <c r="O115" s="23"/>
      <c r="P115" s="24"/>
      <c r="Q115" s="24"/>
      <c r="R115" s="24"/>
      <c r="S115" s="24"/>
      <c r="T115" s="24"/>
      <c r="U115" s="24"/>
      <c r="V115" s="25"/>
      <c r="W115" s="228" t="e">
        <f t="shared" si="112"/>
        <v>#NUM!</v>
      </c>
      <c r="X115" s="9">
        <f t="shared" si="113"/>
        <v>3.8165882958950202E-2</v>
      </c>
      <c r="Y115" s="9">
        <f t="shared" si="114"/>
        <v>1.713277721572889E-5</v>
      </c>
      <c r="Z115" s="9">
        <f t="shared" si="115"/>
        <v>1.713277721572889E-5</v>
      </c>
      <c r="AA115" s="9">
        <f t="shared" si="116"/>
        <v>3.8165882958950202E-2</v>
      </c>
      <c r="AB115" s="9">
        <f t="shared" si="117"/>
        <v>2.6306978617002889E-5</v>
      </c>
      <c r="AC115" s="9">
        <f t="shared" si="118"/>
        <v>2.6306978617002889E-5</v>
      </c>
      <c r="AD115" s="9">
        <f t="shared" si="119"/>
        <v>3.033802747866758E-3</v>
      </c>
      <c r="AE115" s="9">
        <f t="shared" si="120"/>
        <v>3.033802747866758E-3</v>
      </c>
      <c r="AF115" s="44">
        <f t="shared" si="121"/>
        <v>3.033802747866758E-3</v>
      </c>
      <c r="AG115" s="43" t="e">
        <f t="shared" si="122"/>
        <v>#NUM!</v>
      </c>
      <c r="AH115" s="9">
        <f t="shared" si="123"/>
        <v>3.8165882958950202E-2</v>
      </c>
      <c r="AI115" s="9">
        <f t="shared" si="124"/>
        <v>1.7417808154569238E-5</v>
      </c>
      <c r="AJ115" s="9">
        <f t="shared" si="125"/>
        <v>1.7417808154569238E-5</v>
      </c>
      <c r="AK115" s="9">
        <f t="shared" si="126"/>
        <v>3.8165882958950202E-2</v>
      </c>
      <c r="AL115" s="9">
        <f t="shared" si="127"/>
        <v>2.6306978617002889E-5</v>
      </c>
      <c r="AM115" s="229">
        <f t="shared" si="128"/>
        <v>2.6306978617002889E-5</v>
      </c>
      <c r="AN115" s="9">
        <f t="shared" si="129"/>
        <v>3.033802747866758E-3</v>
      </c>
      <c r="AO115" s="9">
        <f t="shared" si="130"/>
        <v>3.033802747866758E-3</v>
      </c>
      <c r="AP115" s="44">
        <f t="shared" si="131"/>
        <v>3.033802747866758E-3</v>
      </c>
      <c r="AQ115" s="43" t="e">
        <f t="shared" si="132"/>
        <v>#NUM!</v>
      </c>
      <c r="AR115" s="9" t="e">
        <f t="shared" si="133"/>
        <v>#NUM!</v>
      </c>
      <c r="AS115" s="44" t="e">
        <f t="shared" si="134"/>
        <v>#NUM!</v>
      </c>
      <c r="AT115" s="235" t="e">
        <f t="shared" si="135"/>
        <v>#NUM!</v>
      </c>
      <c r="AU115" s="236" t="e">
        <f t="shared" si="136"/>
        <v>#NUM!</v>
      </c>
      <c r="AV115" s="237" t="e">
        <f t="shared" si="137"/>
        <v>#NUM!</v>
      </c>
      <c r="AW115" s="233" t="e">
        <f t="shared" si="138"/>
        <v>#NUM!</v>
      </c>
      <c r="AX115" s="132" t="e">
        <f t="shared" si="139"/>
        <v>#NUM!</v>
      </c>
      <c r="AY115" s="234" t="e">
        <f t="shared" si="140"/>
        <v>#NUM!</v>
      </c>
    </row>
    <row r="116" spans="1:51" ht="13.35" customHeight="1">
      <c r="A116" s="69"/>
      <c r="B116" s="68"/>
      <c r="C116" s="241">
        <f>Rollover!A116</f>
        <v>0</v>
      </c>
      <c r="D116" s="242">
        <f>Rollover!B116</f>
        <v>0</v>
      </c>
      <c r="E116" s="63"/>
      <c r="F116" s="227">
        <f>Rollover!C116</f>
        <v>0</v>
      </c>
      <c r="G116" s="23"/>
      <c r="H116" s="24"/>
      <c r="I116" s="24"/>
      <c r="J116" s="24"/>
      <c r="K116" s="24"/>
      <c r="L116" s="24"/>
      <c r="M116" s="24"/>
      <c r="N116" s="25"/>
      <c r="O116" s="23"/>
      <c r="P116" s="24"/>
      <c r="Q116" s="24"/>
      <c r="R116" s="24"/>
      <c r="S116" s="24"/>
      <c r="T116" s="24"/>
      <c r="U116" s="24"/>
      <c r="V116" s="25"/>
      <c r="W116" s="228" t="e">
        <f t="shared" ref="W116" si="257">NORMDIST(LN(G116),7.45231,0.73998,1)</f>
        <v>#NUM!</v>
      </c>
      <c r="X116" s="9">
        <f t="shared" ref="X116" si="258">1/(1+EXP(3.2269-1.9688*H116))</f>
        <v>3.8165882958950202E-2</v>
      </c>
      <c r="Y116" s="9">
        <f t="shared" ref="Y116" si="259">1/(1+EXP(10.9745-2.375*I116/1000))</f>
        <v>1.713277721572889E-5</v>
      </c>
      <c r="Z116" s="9">
        <f t="shared" ref="Z116" si="260">1/(1+EXP(10.9745-2.375*J116/1000))</f>
        <v>1.713277721572889E-5</v>
      </c>
      <c r="AA116" s="9">
        <f t="shared" ref="AA116" si="261">MAX(X116,Y116,Z116)</f>
        <v>3.8165882958950202E-2</v>
      </c>
      <c r="AB116" s="9">
        <f t="shared" ref="AB116" si="262">1/(1+EXP(12.597-0.05861*35-1.568*(K116^0.4612)))</f>
        <v>2.6306978617002889E-5</v>
      </c>
      <c r="AC116" s="9">
        <f t="shared" ref="AC116" si="263">AB116</f>
        <v>2.6306978617002889E-5</v>
      </c>
      <c r="AD116" s="9">
        <f t="shared" ref="AD116" si="264">1/(1+EXP(5.7949-0.5196*M116/1000))</f>
        <v>3.033802747866758E-3</v>
      </c>
      <c r="AE116" s="9">
        <f t="shared" ref="AE116" si="265">1/(1+EXP(5.7949-0.5196*N116/1000))</f>
        <v>3.033802747866758E-3</v>
      </c>
      <c r="AF116" s="44">
        <f t="shared" ref="AF116" si="266">MAX(AD116,AE116)</f>
        <v>3.033802747866758E-3</v>
      </c>
      <c r="AG116" s="43" t="e">
        <f t="shared" ref="AG116" si="267">NORMDIST(LN(O116),7.45231,0.73998,1)</f>
        <v>#NUM!</v>
      </c>
      <c r="AH116" s="9">
        <f t="shared" ref="AH116" si="268">1/(1+EXP(3.2269-1.9688*P116))</f>
        <v>3.8165882958950202E-2</v>
      </c>
      <c r="AI116" s="9">
        <f t="shared" ref="AI116" si="269">1/(1+EXP(10.958-3.77*Q116/1000))</f>
        <v>1.7417808154569238E-5</v>
      </c>
      <c r="AJ116" s="9">
        <f t="shared" ref="AJ116" si="270">1/(1+EXP(10.958-3.77*R116/1000))</f>
        <v>1.7417808154569238E-5</v>
      </c>
      <c r="AK116" s="9">
        <f t="shared" ref="AK116" si="271">MAX(AH116,AI116,AJ116)</f>
        <v>3.8165882958950202E-2</v>
      </c>
      <c r="AL116" s="9">
        <f t="shared" ref="AL116" si="272">1/(1+EXP(12.597-0.05861*35-1.568*((S116/0.817)^0.4612)))</f>
        <v>2.6306978617002889E-5</v>
      </c>
      <c r="AM116" s="229">
        <f t="shared" ref="AM116" si="273">AL116</f>
        <v>2.6306978617002889E-5</v>
      </c>
      <c r="AN116" s="9">
        <f t="shared" ref="AN116" si="274">1/(1+EXP(5.7949-0.7619*U116/1000))</f>
        <v>3.033802747866758E-3</v>
      </c>
      <c r="AO116" s="9">
        <f t="shared" ref="AO116" si="275">1/(1+EXP(5.7949-0.7619*V116/1000))</f>
        <v>3.033802747866758E-3</v>
      </c>
      <c r="AP116" s="44">
        <f t="shared" ref="AP116" si="276">MAX(AN116,AO116)</f>
        <v>3.033802747866758E-3</v>
      </c>
      <c r="AQ116" s="43" t="e">
        <f t="shared" ref="AQ116" si="277">ROUND(1-(1-W116)*(1-AA116)*(1-AC116)*(1-AF116),3)</f>
        <v>#NUM!</v>
      </c>
      <c r="AR116" s="9" t="e">
        <f t="shared" ref="AR116" si="278">ROUND(1-(1-AG116)*(1-AK116)*(1-AM116)*(1-AP116),3)</f>
        <v>#NUM!</v>
      </c>
      <c r="AS116" s="44" t="e">
        <f t="shared" ref="AS116" si="279">ROUND(AVERAGE(AR116,AQ116),3)</f>
        <v>#NUM!</v>
      </c>
      <c r="AT116" s="235" t="e">
        <f t="shared" ref="AT116" si="280">ROUND(AQ116/0.15,2)</f>
        <v>#NUM!</v>
      </c>
      <c r="AU116" s="236" t="e">
        <f t="shared" ref="AU116" si="281">ROUND(AR116/0.15,2)</f>
        <v>#NUM!</v>
      </c>
      <c r="AV116" s="237" t="e">
        <f t="shared" ref="AV116" si="282">ROUND(AS116/0.15,2)</f>
        <v>#NUM!</v>
      </c>
      <c r="AW116" s="233" t="e">
        <f t="shared" ref="AW116" si="283">IF(AT116&lt;0.67,5,IF(AT116&lt;1,4,IF(AT116&lt;1.33,3,IF(AT116&lt;2.67,2,1))))</f>
        <v>#NUM!</v>
      </c>
      <c r="AX116" s="132" t="e">
        <f t="shared" ref="AX116" si="284">IF(AU116&lt;0.67,5,IF(AU116&lt;1,4,IF(AU116&lt;1.33,3,IF(AU116&lt;2.67,2,1))))</f>
        <v>#NUM!</v>
      </c>
      <c r="AY116" s="234" t="e">
        <f t="shared" ref="AY116" si="285">IF(AV116&lt;0.67,5,IF(AV116&lt;1,4,IF(AV116&lt;1.33,3,IF(AV116&lt;2.67,2,1))))</f>
        <v>#NUM!</v>
      </c>
    </row>
    <row r="117" spans="1:51" ht="13.35" customHeight="1">
      <c r="A117" s="69"/>
      <c r="B117" s="68"/>
      <c r="C117" s="241">
        <f>Rollover!A117</f>
        <v>0</v>
      </c>
      <c r="D117" s="242">
        <f>Rollover!B117</f>
        <v>0</v>
      </c>
      <c r="E117" s="63"/>
      <c r="F117" s="227">
        <f>Rollover!C117</f>
        <v>0</v>
      </c>
      <c r="G117" s="23"/>
      <c r="H117" s="24"/>
      <c r="I117" s="24"/>
      <c r="J117" s="24"/>
      <c r="K117" s="24"/>
      <c r="L117" s="24"/>
      <c r="M117" s="24"/>
      <c r="N117" s="25"/>
      <c r="O117" s="23"/>
      <c r="P117" s="24"/>
      <c r="Q117" s="24"/>
      <c r="R117" s="24"/>
      <c r="S117" s="24"/>
      <c r="T117" s="24"/>
      <c r="U117" s="24"/>
      <c r="V117" s="25"/>
      <c r="W117" s="228" t="e">
        <f t="shared" si="112"/>
        <v>#NUM!</v>
      </c>
      <c r="X117" s="9">
        <f t="shared" si="113"/>
        <v>3.8165882958950202E-2</v>
      </c>
      <c r="Y117" s="9">
        <f t="shared" si="114"/>
        <v>1.713277721572889E-5</v>
      </c>
      <c r="Z117" s="9">
        <f t="shared" si="115"/>
        <v>1.713277721572889E-5</v>
      </c>
      <c r="AA117" s="9">
        <f t="shared" si="116"/>
        <v>3.8165882958950202E-2</v>
      </c>
      <c r="AB117" s="9">
        <f t="shared" si="117"/>
        <v>2.6306978617002889E-5</v>
      </c>
      <c r="AC117" s="9">
        <f t="shared" si="118"/>
        <v>2.6306978617002889E-5</v>
      </c>
      <c r="AD117" s="9">
        <f t="shared" si="119"/>
        <v>3.033802747866758E-3</v>
      </c>
      <c r="AE117" s="9">
        <f t="shared" si="120"/>
        <v>3.033802747866758E-3</v>
      </c>
      <c r="AF117" s="44">
        <f t="shared" si="121"/>
        <v>3.033802747866758E-3</v>
      </c>
      <c r="AG117" s="43" t="e">
        <f t="shared" si="122"/>
        <v>#NUM!</v>
      </c>
      <c r="AH117" s="9">
        <f t="shared" si="123"/>
        <v>3.8165882958950202E-2</v>
      </c>
      <c r="AI117" s="9">
        <f t="shared" si="124"/>
        <v>1.7417808154569238E-5</v>
      </c>
      <c r="AJ117" s="9">
        <f t="shared" si="125"/>
        <v>1.7417808154569238E-5</v>
      </c>
      <c r="AK117" s="9">
        <f t="shared" si="126"/>
        <v>3.8165882958950202E-2</v>
      </c>
      <c r="AL117" s="9">
        <f t="shared" si="127"/>
        <v>2.6306978617002889E-5</v>
      </c>
      <c r="AM117" s="229">
        <f t="shared" si="128"/>
        <v>2.6306978617002889E-5</v>
      </c>
      <c r="AN117" s="9">
        <f t="shared" si="129"/>
        <v>3.033802747866758E-3</v>
      </c>
      <c r="AO117" s="9">
        <f t="shared" si="130"/>
        <v>3.033802747866758E-3</v>
      </c>
      <c r="AP117" s="44">
        <f t="shared" si="131"/>
        <v>3.033802747866758E-3</v>
      </c>
      <c r="AQ117" s="43" t="e">
        <f t="shared" si="132"/>
        <v>#NUM!</v>
      </c>
      <c r="AR117" s="9" t="e">
        <f t="shared" si="133"/>
        <v>#NUM!</v>
      </c>
      <c r="AS117" s="44" t="e">
        <f t="shared" si="134"/>
        <v>#NUM!</v>
      </c>
      <c r="AT117" s="235" t="e">
        <f t="shared" si="135"/>
        <v>#NUM!</v>
      </c>
      <c r="AU117" s="236" t="e">
        <f t="shared" si="136"/>
        <v>#NUM!</v>
      </c>
      <c r="AV117" s="237" t="e">
        <f t="shared" si="137"/>
        <v>#NUM!</v>
      </c>
      <c r="AW117" s="233" t="e">
        <f t="shared" si="138"/>
        <v>#NUM!</v>
      </c>
      <c r="AX117" s="132" t="e">
        <f t="shared" si="139"/>
        <v>#NUM!</v>
      </c>
      <c r="AY117" s="234" t="e">
        <f t="shared" si="140"/>
        <v>#NUM!</v>
      </c>
    </row>
    <row r="118" spans="1:51" ht="13.35" customHeight="1">
      <c r="A118" s="69"/>
      <c r="B118" s="68"/>
      <c r="C118" s="241">
        <f>Rollover!A118</f>
        <v>0</v>
      </c>
      <c r="D118" s="242">
        <f>Rollover!B118</f>
        <v>0</v>
      </c>
      <c r="E118" s="63"/>
      <c r="F118" s="227">
        <f>Rollover!C118</f>
        <v>0</v>
      </c>
      <c r="G118" s="23"/>
      <c r="H118" s="24"/>
      <c r="I118" s="24"/>
      <c r="J118" s="24"/>
      <c r="K118" s="24"/>
      <c r="L118" s="24"/>
      <c r="M118" s="24"/>
      <c r="N118" s="25"/>
      <c r="O118" s="23"/>
      <c r="P118" s="24"/>
      <c r="Q118" s="24"/>
      <c r="R118" s="24"/>
      <c r="S118" s="24"/>
      <c r="T118" s="24"/>
      <c r="U118" s="24"/>
      <c r="V118" s="25"/>
      <c r="W118" s="228" t="e">
        <f t="shared" ref="W118:W120" si="286">NORMDIST(LN(G118),7.45231,0.73998,1)</f>
        <v>#NUM!</v>
      </c>
      <c r="X118" s="9">
        <f t="shared" ref="X118:X120" si="287">1/(1+EXP(3.2269-1.9688*H118))</f>
        <v>3.8165882958950202E-2</v>
      </c>
      <c r="Y118" s="9">
        <f t="shared" ref="Y118:Y120" si="288">1/(1+EXP(10.9745-2.375*I118/1000))</f>
        <v>1.713277721572889E-5</v>
      </c>
      <c r="Z118" s="9">
        <f t="shared" ref="Z118:Z120" si="289">1/(1+EXP(10.9745-2.375*J118/1000))</f>
        <v>1.713277721572889E-5</v>
      </c>
      <c r="AA118" s="9">
        <f t="shared" ref="AA118:AA120" si="290">MAX(X118,Y118,Z118)</f>
        <v>3.8165882958950202E-2</v>
      </c>
      <c r="AB118" s="9">
        <f t="shared" ref="AB118:AB120" si="291">1/(1+EXP(12.597-0.05861*35-1.568*(K118^0.4612)))</f>
        <v>2.6306978617002889E-5</v>
      </c>
      <c r="AC118" s="9">
        <f t="shared" ref="AC118:AC120" si="292">AB118</f>
        <v>2.6306978617002889E-5</v>
      </c>
      <c r="AD118" s="9">
        <f t="shared" ref="AD118:AD120" si="293">1/(1+EXP(5.7949-0.5196*M118/1000))</f>
        <v>3.033802747866758E-3</v>
      </c>
      <c r="AE118" s="9">
        <f t="shared" ref="AE118:AE120" si="294">1/(1+EXP(5.7949-0.5196*N118/1000))</f>
        <v>3.033802747866758E-3</v>
      </c>
      <c r="AF118" s="44">
        <f t="shared" ref="AF118:AF120" si="295">MAX(AD118,AE118)</f>
        <v>3.033802747866758E-3</v>
      </c>
      <c r="AG118" s="43" t="e">
        <f t="shared" ref="AG118:AG120" si="296">NORMDIST(LN(O118),7.45231,0.73998,1)</f>
        <v>#NUM!</v>
      </c>
      <c r="AH118" s="9">
        <f t="shared" ref="AH118:AH120" si="297">1/(1+EXP(3.2269-1.9688*P118))</f>
        <v>3.8165882958950202E-2</v>
      </c>
      <c r="AI118" s="9">
        <f t="shared" ref="AI118:AI120" si="298">1/(1+EXP(10.958-3.77*Q118/1000))</f>
        <v>1.7417808154569238E-5</v>
      </c>
      <c r="AJ118" s="9">
        <f t="shared" ref="AJ118:AJ120" si="299">1/(1+EXP(10.958-3.77*R118/1000))</f>
        <v>1.7417808154569238E-5</v>
      </c>
      <c r="AK118" s="9">
        <f t="shared" ref="AK118:AK120" si="300">MAX(AH118,AI118,AJ118)</f>
        <v>3.8165882958950202E-2</v>
      </c>
      <c r="AL118" s="9">
        <f t="shared" ref="AL118:AL120" si="301">1/(1+EXP(12.597-0.05861*35-1.568*((S118/0.817)^0.4612)))</f>
        <v>2.6306978617002889E-5</v>
      </c>
      <c r="AM118" s="229">
        <f t="shared" ref="AM118:AM120" si="302">AL118</f>
        <v>2.6306978617002889E-5</v>
      </c>
      <c r="AN118" s="9">
        <f t="shared" ref="AN118:AN120" si="303">1/(1+EXP(5.7949-0.7619*U118/1000))</f>
        <v>3.033802747866758E-3</v>
      </c>
      <c r="AO118" s="9">
        <f t="shared" ref="AO118:AO120" si="304">1/(1+EXP(5.7949-0.7619*V118/1000))</f>
        <v>3.033802747866758E-3</v>
      </c>
      <c r="AP118" s="44">
        <f t="shared" ref="AP118:AP120" si="305">MAX(AN118,AO118)</f>
        <v>3.033802747866758E-3</v>
      </c>
      <c r="AQ118" s="43" t="e">
        <f t="shared" ref="AQ118:AQ120" si="306">ROUND(1-(1-W118)*(1-AA118)*(1-AC118)*(1-AF118),3)</f>
        <v>#NUM!</v>
      </c>
      <c r="AR118" s="9" t="e">
        <f t="shared" ref="AR118:AR120" si="307">ROUND(1-(1-AG118)*(1-AK118)*(1-AM118)*(1-AP118),3)</f>
        <v>#NUM!</v>
      </c>
      <c r="AS118" s="44" t="e">
        <f t="shared" ref="AS118:AS120" si="308">ROUND(AVERAGE(AR118,AQ118),3)</f>
        <v>#NUM!</v>
      </c>
      <c r="AT118" s="235" t="e">
        <f t="shared" ref="AT118:AT120" si="309">ROUND(AQ118/0.15,2)</f>
        <v>#NUM!</v>
      </c>
      <c r="AU118" s="236" t="e">
        <f t="shared" ref="AU118:AU120" si="310">ROUND(AR118/0.15,2)</f>
        <v>#NUM!</v>
      </c>
      <c r="AV118" s="237" t="e">
        <f t="shared" ref="AV118:AV120" si="311">ROUND(AS118/0.15,2)</f>
        <v>#NUM!</v>
      </c>
      <c r="AW118" s="233" t="e">
        <f t="shared" ref="AW118:AW120" si="312">IF(AT118&lt;0.67,5,IF(AT118&lt;1,4,IF(AT118&lt;1.33,3,IF(AT118&lt;2.67,2,1))))</f>
        <v>#NUM!</v>
      </c>
      <c r="AX118" s="132" t="e">
        <f t="shared" ref="AX118:AX120" si="313">IF(AU118&lt;0.67,5,IF(AU118&lt;1,4,IF(AU118&lt;1.33,3,IF(AU118&lt;2.67,2,1))))</f>
        <v>#NUM!</v>
      </c>
      <c r="AY118" s="234" t="e">
        <f t="shared" ref="AY118:AY120" si="314">IF(AV118&lt;0.67,5,IF(AV118&lt;1,4,IF(AV118&lt;1.33,3,IF(AV118&lt;2.67,2,1))))</f>
        <v>#NUM!</v>
      </c>
    </row>
    <row r="119" spans="1:51" ht="12" customHeight="1">
      <c r="A119" s="69"/>
      <c r="B119" s="68"/>
      <c r="C119" s="241">
        <f>Rollover!A119</f>
        <v>0</v>
      </c>
      <c r="D119" s="242">
        <f>Rollover!B119</f>
        <v>0</v>
      </c>
      <c r="E119" s="63"/>
      <c r="F119" s="227">
        <f>Rollover!C119</f>
        <v>0</v>
      </c>
      <c r="G119" s="23"/>
      <c r="H119" s="24"/>
      <c r="I119" s="24"/>
      <c r="J119" s="24"/>
      <c r="K119" s="24"/>
      <c r="L119" s="24"/>
      <c r="M119" s="24"/>
      <c r="N119" s="25"/>
      <c r="O119" s="23"/>
      <c r="P119" s="24"/>
      <c r="Q119" s="24"/>
      <c r="R119" s="24"/>
      <c r="S119" s="24"/>
      <c r="T119" s="24"/>
      <c r="U119" s="24"/>
      <c r="V119" s="25"/>
      <c r="W119" s="228" t="e">
        <f t="shared" si="286"/>
        <v>#NUM!</v>
      </c>
      <c r="X119" s="9">
        <f t="shared" si="287"/>
        <v>3.8165882958950202E-2</v>
      </c>
      <c r="Y119" s="9">
        <f t="shared" si="288"/>
        <v>1.713277721572889E-5</v>
      </c>
      <c r="Z119" s="9">
        <f t="shared" si="289"/>
        <v>1.713277721572889E-5</v>
      </c>
      <c r="AA119" s="9">
        <f t="shared" si="290"/>
        <v>3.8165882958950202E-2</v>
      </c>
      <c r="AB119" s="9">
        <f t="shared" si="291"/>
        <v>2.6306978617002889E-5</v>
      </c>
      <c r="AC119" s="9">
        <f t="shared" si="292"/>
        <v>2.6306978617002889E-5</v>
      </c>
      <c r="AD119" s="9">
        <f t="shared" si="293"/>
        <v>3.033802747866758E-3</v>
      </c>
      <c r="AE119" s="9">
        <f t="shared" si="294"/>
        <v>3.033802747866758E-3</v>
      </c>
      <c r="AF119" s="44">
        <f t="shared" si="295"/>
        <v>3.033802747866758E-3</v>
      </c>
      <c r="AG119" s="43" t="e">
        <f t="shared" si="296"/>
        <v>#NUM!</v>
      </c>
      <c r="AH119" s="9">
        <f t="shared" si="297"/>
        <v>3.8165882958950202E-2</v>
      </c>
      <c r="AI119" s="9">
        <f t="shared" si="298"/>
        <v>1.7417808154569238E-5</v>
      </c>
      <c r="AJ119" s="9">
        <f t="shared" si="299"/>
        <v>1.7417808154569238E-5</v>
      </c>
      <c r="AK119" s="9">
        <f t="shared" si="300"/>
        <v>3.8165882958950202E-2</v>
      </c>
      <c r="AL119" s="9">
        <f t="shared" si="301"/>
        <v>2.6306978617002889E-5</v>
      </c>
      <c r="AM119" s="229">
        <f t="shared" si="302"/>
        <v>2.6306978617002889E-5</v>
      </c>
      <c r="AN119" s="9">
        <f t="shared" si="303"/>
        <v>3.033802747866758E-3</v>
      </c>
      <c r="AO119" s="9">
        <f t="shared" si="304"/>
        <v>3.033802747866758E-3</v>
      </c>
      <c r="AP119" s="44">
        <f t="shared" si="305"/>
        <v>3.033802747866758E-3</v>
      </c>
      <c r="AQ119" s="43" t="e">
        <f t="shared" si="306"/>
        <v>#NUM!</v>
      </c>
      <c r="AR119" s="9" t="e">
        <f t="shared" si="307"/>
        <v>#NUM!</v>
      </c>
      <c r="AS119" s="44" t="e">
        <f t="shared" si="308"/>
        <v>#NUM!</v>
      </c>
      <c r="AT119" s="235" t="e">
        <f t="shared" si="309"/>
        <v>#NUM!</v>
      </c>
      <c r="AU119" s="236" t="e">
        <f t="shared" si="310"/>
        <v>#NUM!</v>
      </c>
      <c r="AV119" s="237" t="e">
        <f t="shared" si="311"/>
        <v>#NUM!</v>
      </c>
      <c r="AW119" s="233" t="e">
        <f t="shared" si="312"/>
        <v>#NUM!</v>
      </c>
      <c r="AX119" s="132" t="e">
        <f t="shared" si="313"/>
        <v>#NUM!</v>
      </c>
      <c r="AY119" s="234" t="e">
        <f t="shared" si="314"/>
        <v>#NUM!</v>
      </c>
    </row>
    <row r="120" spans="1:51" ht="13.35" customHeight="1">
      <c r="A120" s="69"/>
      <c r="B120" s="68"/>
      <c r="C120" s="241">
        <f>Rollover!A120</f>
        <v>0</v>
      </c>
      <c r="D120" s="242">
        <f>Rollover!B120</f>
        <v>0</v>
      </c>
      <c r="E120" s="63"/>
      <c r="F120" s="227">
        <f>Rollover!C120</f>
        <v>0</v>
      </c>
      <c r="G120" s="23"/>
      <c r="H120" s="24"/>
      <c r="I120" s="24"/>
      <c r="J120" s="24"/>
      <c r="K120" s="24"/>
      <c r="L120" s="24"/>
      <c r="M120" s="24"/>
      <c r="N120" s="25"/>
      <c r="O120" s="23"/>
      <c r="P120" s="24"/>
      <c r="Q120" s="24"/>
      <c r="R120" s="24"/>
      <c r="S120" s="24"/>
      <c r="T120" s="24"/>
      <c r="U120" s="24"/>
      <c r="V120" s="25"/>
      <c r="W120" s="228" t="e">
        <f t="shared" si="286"/>
        <v>#NUM!</v>
      </c>
      <c r="X120" s="9">
        <f t="shared" si="287"/>
        <v>3.8165882958950202E-2</v>
      </c>
      <c r="Y120" s="9">
        <f t="shared" si="288"/>
        <v>1.713277721572889E-5</v>
      </c>
      <c r="Z120" s="9">
        <f t="shared" si="289"/>
        <v>1.713277721572889E-5</v>
      </c>
      <c r="AA120" s="9">
        <f t="shared" si="290"/>
        <v>3.8165882958950202E-2</v>
      </c>
      <c r="AB120" s="9">
        <f t="shared" si="291"/>
        <v>2.6306978617002889E-5</v>
      </c>
      <c r="AC120" s="9">
        <f t="shared" si="292"/>
        <v>2.6306978617002889E-5</v>
      </c>
      <c r="AD120" s="9">
        <f t="shared" si="293"/>
        <v>3.033802747866758E-3</v>
      </c>
      <c r="AE120" s="9">
        <f t="shared" si="294"/>
        <v>3.033802747866758E-3</v>
      </c>
      <c r="AF120" s="44">
        <f t="shared" si="295"/>
        <v>3.033802747866758E-3</v>
      </c>
      <c r="AG120" s="43" t="e">
        <f t="shared" si="296"/>
        <v>#NUM!</v>
      </c>
      <c r="AH120" s="9">
        <f t="shared" si="297"/>
        <v>3.8165882958950202E-2</v>
      </c>
      <c r="AI120" s="9">
        <f t="shared" si="298"/>
        <v>1.7417808154569238E-5</v>
      </c>
      <c r="AJ120" s="9">
        <f t="shared" si="299"/>
        <v>1.7417808154569238E-5</v>
      </c>
      <c r="AK120" s="9">
        <f t="shared" si="300"/>
        <v>3.8165882958950202E-2</v>
      </c>
      <c r="AL120" s="9">
        <f t="shared" si="301"/>
        <v>2.6306978617002889E-5</v>
      </c>
      <c r="AM120" s="229">
        <f t="shared" si="302"/>
        <v>2.6306978617002889E-5</v>
      </c>
      <c r="AN120" s="9">
        <f t="shared" si="303"/>
        <v>3.033802747866758E-3</v>
      </c>
      <c r="AO120" s="9">
        <f t="shared" si="304"/>
        <v>3.033802747866758E-3</v>
      </c>
      <c r="AP120" s="44">
        <f t="shared" si="305"/>
        <v>3.033802747866758E-3</v>
      </c>
      <c r="AQ120" s="43" t="e">
        <f t="shared" si="306"/>
        <v>#NUM!</v>
      </c>
      <c r="AR120" s="9" t="e">
        <f t="shared" si="307"/>
        <v>#NUM!</v>
      </c>
      <c r="AS120" s="44" t="e">
        <f t="shared" si="308"/>
        <v>#NUM!</v>
      </c>
      <c r="AT120" s="235" t="e">
        <f t="shared" si="309"/>
        <v>#NUM!</v>
      </c>
      <c r="AU120" s="236" t="e">
        <f t="shared" si="310"/>
        <v>#NUM!</v>
      </c>
      <c r="AV120" s="237" t="e">
        <f t="shared" si="311"/>
        <v>#NUM!</v>
      </c>
      <c r="AW120" s="233" t="e">
        <f t="shared" si="312"/>
        <v>#NUM!</v>
      </c>
      <c r="AX120" s="132" t="e">
        <f t="shared" si="313"/>
        <v>#NUM!</v>
      </c>
      <c r="AY120" s="234" t="e">
        <f t="shared" si="314"/>
        <v>#NUM!</v>
      </c>
    </row>
    <row r="121" spans="1:51" ht="13.35" customHeight="1">
      <c r="A121" s="69"/>
      <c r="B121" s="68"/>
      <c r="C121" s="241">
        <f>Rollover!A121</f>
        <v>0</v>
      </c>
      <c r="D121" s="242">
        <f>Rollover!B121</f>
        <v>0</v>
      </c>
      <c r="E121" s="63"/>
      <c r="F121" s="227">
        <f>Rollover!C121</f>
        <v>0</v>
      </c>
      <c r="G121" s="23"/>
      <c r="H121" s="24"/>
      <c r="I121" s="24"/>
      <c r="J121" s="24"/>
      <c r="K121" s="24"/>
      <c r="L121" s="24"/>
      <c r="M121" s="24"/>
      <c r="N121" s="25"/>
      <c r="O121" s="23"/>
      <c r="P121" s="24"/>
      <c r="Q121" s="24"/>
      <c r="R121" s="24"/>
      <c r="S121" s="24"/>
      <c r="T121" s="24"/>
      <c r="U121" s="24"/>
      <c r="V121" s="25"/>
      <c r="W121" s="228" t="e">
        <f t="shared" si="112"/>
        <v>#NUM!</v>
      </c>
      <c r="X121" s="9">
        <f t="shared" si="113"/>
        <v>3.8165882958950202E-2</v>
      </c>
      <c r="Y121" s="9">
        <f t="shared" si="114"/>
        <v>1.713277721572889E-5</v>
      </c>
      <c r="Z121" s="9">
        <f t="shared" si="115"/>
        <v>1.713277721572889E-5</v>
      </c>
      <c r="AA121" s="9">
        <f t="shared" si="116"/>
        <v>3.8165882958950202E-2</v>
      </c>
      <c r="AB121" s="9">
        <f t="shared" si="117"/>
        <v>2.6306978617002889E-5</v>
      </c>
      <c r="AC121" s="9">
        <f t="shared" si="118"/>
        <v>2.6306978617002889E-5</v>
      </c>
      <c r="AD121" s="9">
        <f t="shared" si="119"/>
        <v>3.033802747866758E-3</v>
      </c>
      <c r="AE121" s="9">
        <f t="shared" si="120"/>
        <v>3.033802747866758E-3</v>
      </c>
      <c r="AF121" s="44">
        <f t="shared" si="121"/>
        <v>3.033802747866758E-3</v>
      </c>
      <c r="AG121" s="43" t="e">
        <f t="shared" si="122"/>
        <v>#NUM!</v>
      </c>
      <c r="AH121" s="9">
        <f t="shared" si="123"/>
        <v>3.8165882958950202E-2</v>
      </c>
      <c r="AI121" s="9">
        <f t="shared" si="124"/>
        <v>1.7417808154569238E-5</v>
      </c>
      <c r="AJ121" s="9">
        <f t="shared" si="125"/>
        <v>1.7417808154569238E-5</v>
      </c>
      <c r="AK121" s="9">
        <f t="shared" si="126"/>
        <v>3.8165882958950202E-2</v>
      </c>
      <c r="AL121" s="9">
        <f t="shared" si="127"/>
        <v>2.6306978617002889E-5</v>
      </c>
      <c r="AM121" s="229">
        <f t="shared" si="128"/>
        <v>2.6306978617002889E-5</v>
      </c>
      <c r="AN121" s="9">
        <f t="shared" si="129"/>
        <v>3.033802747866758E-3</v>
      </c>
      <c r="AO121" s="9">
        <f t="shared" si="130"/>
        <v>3.033802747866758E-3</v>
      </c>
      <c r="AP121" s="44">
        <f t="shared" si="131"/>
        <v>3.033802747866758E-3</v>
      </c>
      <c r="AQ121" s="43" t="e">
        <f t="shared" si="132"/>
        <v>#NUM!</v>
      </c>
      <c r="AR121" s="9" t="e">
        <f t="shared" si="133"/>
        <v>#NUM!</v>
      </c>
      <c r="AS121" s="44" t="e">
        <f t="shared" si="134"/>
        <v>#NUM!</v>
      </c>
      <c r="AT121" s="235" t="e">
        <f t="shared" si="135"/>
        <v>#NUM!</v>
      </c>
      <c r="AU121" s="236" t="e">
        <f t="shared" si="136"/>
        <v>#NUM!</v>
      </c>
      <c r="AV121" s="237" t="e">
        <f t="shared" si="137"/>
        <v>#NUM!</v>
      </c>
      <c r="AW121" s="233" t="e">
        <f t="shared" si="138"/>
        <v>#NUM!</v>
      </c>
      <c r="AX121" s="132" t="e">
        <f t="shared" si="139"/>
        <v>#NUM!</v>
      </c>
      <c r="AY121" s="234" t="e">
        <f t="shared" si="140"/>
        <v>#NUM!</v>
      </c>
    </row>
    <row r="122" spans="1:51" ht="13.35" customHeight="1">
      <c r="A122" s="69"/>
      <c r="B122" s="68"/>
      <c r="C122" s="241">
        <f>Rollover!A122</f>
        <v>0</v>
      </c>
      <c r="D122" s="242">
        <f>Rollover!B122</f>
        <v>0</v>
      </c>
      <c r="E122" s="63"/>
      <c r="F122" s="227">
        <f>Rollover!C122</f>
        <v>0</v>
      </c>
      <c r="G122" s="23"/>
      <c r="H122" s="24"/>
      <c r="I122" s="24"/>
      <c r="J122" s="24"/>
      <c r="K122" s="24"/>
      <c r="L122" s="24"/>
      <c r="M122" s="24"/>
      <c r="N122" s="25"/>
      <c r="O122" s="23"/>
      <c r="P122" s="24"/>
      <c r="Q122" s="24"/>
      <c r="R122" s="24"/>
      <c r="S122" s="24"/>
      <c r="T122" s="24"/>
      <c r="U122" s="24"/>
      <c r="V122" s="25"/>
      <c r="W122" s="228" t="e">
        <f t="shared" si="112"/>
        <v>#NUM!</v>
      </c>
      <c r="X122" s="9">
        <f t="shared" si="113"/>
        <v>3.8165882958950202E-2</v>
      </c>
      <c r="Y122" s="9">
        <f t="shared" si="114"/>
        <v>1.713277721572889E-5</v>
      </c>
      <c r="Z122" s="9">
        <f t="shared" si="115"/>
        <v>1.713277721572889E-5</v>
      </c>
      <c r="AA122" s="9">
        <f t="shared" si="116"/>
        <v>3.8165882958950202E-2</v>
      </c>
      <c r="AB122" s="9">
        <f t="shared" si="117"/>
        <v>2.6306978617002889E-5</v>
      </c>
      <c r="AC122" s="9">
        <f t="shared" si="118"/>
        <v>2.6306978617002889E-5</v>
      </c>
      <c r="AD122" s="9">
        <f t="shared" si="119"/>
        <v>3.033802747866758E-3</v>
      </c>
      <c r="AE122" s="9">
        <f t="shared" si="120"/>
        <v>3.033802747866758E-3</v>
      </c>
      <c r="AF122" s="44">
        <f t="shared" si="121"/>
        <v>3.033802747866758E-3</v>
      </c>
      <c r="AG122" s="43" t="e">
        <f t="shared" si="122"/>
        <v>#NUM!</v>
      </c>
      <c r="AH122" s="9">
        <f t="shared" si="123"/>
        <v>3.8165882958950202E-2</v>
      </c>
      <c r="AI122" s="9">
        <f t="shared" si="124"/>
        <v>1.7417808154569238E-5</v>
      </c>
      <c r="AJ122" s="9">
        <f t="shared" si="125"/>
        <v>1.7417808154569238E-5</v>
      </c>
      <c r="AK122" s="9">
        <f t="shared" si="126"/>
        <v>3.8165882958950202E-2</v>
      </c>
      <c r="AL122" s="9">
        <f t="shared" si="127"/>
        <v>2.6306978617002889E-5</v>
      </c>
      <c r="AM122" s="229">
        <f t="shared" si="128"/>
        <v>2.6306978617002889E-5</v>
      </c>
      <c r="AN122" s="9">
        <f t="shared" si="129"/>
        <v>3.033802747866758E-3</v>
      </c>
      <c r="AO122" s="9">
        <f t="shared" si="130"/>
        <v>3.033802747866758E-3</v>
      </c>
      <c r="AP122" s="44">
        <f t="shared" si="131"/>
        <v>3.033802747866758E-3</v>
      </c>
      <c r="AQ122" s="43" t="e">
        <f t="shared" si="132"/>
        <v>#NUM!</v>
      </c>
      <c r="AR122" s="9" t="e">
        <f t="shared" si="133"/>
        <v>#NUM!</v>
      </c>
      <c r="AS122" s="44" t="e">
        <f t="shared" si="134"/>
        <v>#NUM!</v>
      </c>
      <c r="AT122" s="235" t="e">
        <f t="shared" si="135"/>
        <v>#NUM!</v>
      </c>
      <c r="AU122" s="236" t="e">
        <f t="shared" si="136"/>
        <v>#NUM!</v>
      </c>
      <c r="AV122" s="237" t="e">
        <f t="shared" si="137"/>
        <v>#NUM!</v>
      </c>
      <c r="AW122" s="233" t="e">
        <f t="shared" si="138"/>
        <v>#NUM!</v>
      </c>
      <c r="AX122" s="132" t="e">
        <f t="shared" si="139"/>
        <v>#NUM!</v>
      </c>
      <c r="AY122" s="234" t="e">
        <f t="shared" si="140"/>
        <v>#NUM!</v>
      </c>
    </row>
    <row r="123" spans="1:51" ht="13.35" customHeight="1">
      <c r="A123" s="69"/>
      <c r="B123" s="68"/>
      <c r="C123" s="241">
        <f>Rollover!A123</f>
        <v>0</v>
      </c>
      <c r="D123" s="242">
        <f>Rollover!B123</f>
        <v>0</v>
      </c>
      <c r="E123" s="63"/>
      <c r="F123" s="227">
        <f>Rollover!C123</f>
        <v>0</v>
      </c>
      <c r="G123" s="23"/>
      <c r="H123" s="24"/>
      <c r="I123" s="24"/>
      <c r="J123" s="24"/>
      <c r="K123" s="24"/>
      <c r="L123" s="24"/>
      <c r="M123" s="24"/>
      <c r="N123" s="25"/>
      <c r="O123" s="23"/>
      <c r="P123" s="24"/>
      <c r="Q123" s="24"/>
      <c r="R123" s="24"/>
      <c r="S123" s="24"/>
      <c r="T123" s="24"/>
      <c r="U123" s="24"/>
      <c r="V123" s="25"/>
      <c r="W123" s="228" t="e">
        <f t="shared" si="112"/>
        <v>#NUM!</v>
      </c>
      <c r="X123" s="9">
        <f t="shared" si="113"/>
        <v>3.8165882958950202E-2</v>
      </c>
      <c r="Y123" s="9">
        <f t="shared" si="114"/>
        <v>1.713277721572889E-5</v>
      </c>
      <c r="Z123" s="9">
        <f t="shared" si="115"/>
        <v>1.713277721572889E-5</v>
      </c>
      <c r="AA123" s="9">
        <f t="shared" si="116"/>
        <v>3.8165882958950202E-2</v>
      </c>
      <c r="AB123" s="9">
        <f t="shared" si="117"/>
        <v>2.6306978617002889E-5</v>
      </c>
      <c r="AC123" s="9">
        <f t="shared" si="118"/>
        <v>2.6306978617002889E-5</v>
      </c>
      <c r="AD123" s="9">
        <f t="shared" si="119"/>
        <v>3.033802747866758E-3</v>
      </c>
      <c r="AE123" s="9">
        <f t="shared" si="120"/>
        <v>3.033802747866758E-3</v>
      </c>
      <c r="AF123" s="44">
        <f t="shared" si="121"/>
        <v>3.033802747866758E-3</v>
      </c>
      <c r="AG123" s="43" t="e">
        <f t="shared" si="122"/>
        <v>#NUM!</v>
      </c>
      <c r="AH123" s="9">
        <f t="shared" si="123"/>
        <v>3.8165882958950202E-2</v>
      </c>
      <c r="AI123" s="9">
        <f t="shared" si="124"/>
        <v>1.7417808154569238E-5</v>
      </c>
      <c r="AJ123" s="9">
        <f t="shared" si="125"/>
        <v>1.7417808154569238E-5</v>
      </c>
      <c r="AK123" s="9">
        <f t="shared" si="126"/>
        <v>3.8165882958950202E-2</v>
      </c>
      <c r="AL123" s="9">
        <f t="shared" si="127"/>
        <v>2.6306978617002889E-5</v>
      </c>
      <c r="AM123" s="229">
        <f t="shared" si="128"/>
        <v>2.6306978617002889E-5</v>
      </c>
      <c r="AN123" s="9">
        <f t="shared" si="129"/>
        <v>3.033802747866758E-3</v>
      </c>
      <c r="AO123" s="9">
        <f t="shared" si="130"/>
        <v>3.033802747866758E-3</v>
      </c>
      <c r="AP123" s="44">
        <f t="shared" si="131"/>
        <v>3.033802747866758E-3</v>
      </c>
      <c r="AQ123" s="43" t="e">
        <f t="shared" si="132"/>
        <v>#NUM!</v>
      </c>
      <c r="AR123" s="9" t="e">
        <f t="shared" si="133"/>
        <v>#NUM!</v>
      </c>
      <c r="AS123" s="44" t="e">
        <f t="shared" si="134"/>
        <v>#NUM!</v>
      </c>
      <c r="AT123" s="235" t="e">
        <f t="shared" si="135"/>
        <v>#NUM!</v>
      </c>
      <c r="AU123" s="236" t="e">
        <f t="shared" si="136"/>
        <v>#NUM!</v>
      </c>
      <c r="AV123" s="237" t="e">
        <f t="shared" si="137"/>
        <v>#NUM!</v>
      </c>
      <c r="AW123" s="233" t="e">
        <f t="shared" si="138"/>
        <v>#NUM!</v>
      </c>
      <c r="AX123" s="132" t="e">
        <f t="shared" si="139"/>
        <v>#NUM!</v>
      </c>
      <c r="AY123" s="234" t="e">
        <f t="shared" si="140"/>
        <v>#NUM!</v>
      </c>
    </row>
    <row r="124" spans="1:51" ht="13.35" customHeight="1">
      <c r="A124" s="69"/>
      <c r="B124" s="68"/>
      <c r="C124" s="241">
        <f>Rollover!A124</f>
        <v>0</v>
      </c>
      <c r="D124" s="242">
        <f>Rollover!B124</f>
        <v>0</v>
      </c>
      <c r="E124" s="63"/>
      <c r="F124" s="227">
        <f>Rollover!C124</f>
        <v>0</v>
      </c>
      <c r="G124" s="23"/>
      <c r="H124" s="24"/>
      <c r="I124" s="24"/>
      <c r="J124" s="24"/>
      <c r="K124" s="24"/>
      <c r="L124" s="24"/>
      <c r="M124" s="24"/>
      <c r="N124" s="25"/>
      <c r="O124" s="23"/>
      <c r="P124" s="24"/>
      <c r="Q124" s="24"/>
      <c r="R124" s="24"/>
      <c r="S124" s="24"/>
      <c r="T124" s="24"/>
      <c r="U124" s="24"/>
      <c r="V124" s="25"/>
      <c r="W124" s="228" t="e">
        <f t="shared" si="112"/>
        <v>#NUM!</v>
      </c>
      <c r="X124" s="9">
        <f t="shared" si="113"/>
        <v>3.8165882958950202E-2</v>
      </c>
      <c r="Y124" s="9">
        <f t="shared" si="114"/>
        <v>1.713277721572889E-5</v>
      </c>
      <c r="Z124" s="9">
        <f t="shared" si="115"/>
        <v>1.713277721572889E-5</v>
      </c>
      <c r="AA124" s="9">
        <f t="shared" si="116"/>
        <v>3.8165882958950202E-2</v>
      </c>
      <c r="AB124" s="9">
        <f t="shared" si="117"/>
        <v>2.6306978617002889E-5</v>
      </c>
      <c r="AC124" s="9">
        <f t="shared" si="118"/>
        <v>2.6306978617002889E-5</v>
      </c>
      <c r="AD124" s="9">
        <f t="shared" si="119"/>
        <v>3.033802747866758E-3</v>
      </c>
      <c r="AE124" s="9">
        <f t="shared" si="120"/>
        <v>3.033802747866758E-3</v>
      </c>
      <c r="AF124" s="44">
        <f t="shared" si="121"/>
        <v>3.033802747866758E-3</v>
      </c>
      <c r="AG124" s="43" t="e">
        <f t="shared" si="122"/>
        <v>#NUM!</v>
      </c>
      <c r="AH124" s="9">
        <f t="shared" si="123"/>
        <v>3.8165882958950202E-2</v>
      </c>
      <c r="AI124" s="9">
        <f t="shared" si="124"/>
        <v>1.7417808154569238E-5</v>
      </c>
      <c r="AJ124" s="9">
        <f t="shared" si="125"/>
        <v>1.7417808154569238E-5</v>
      </c>
      <c r="AK124" s="9">
        <f t="shared" si="126"/>
        <v>3.8165882958950202E-2</v>
      </c>
      <c r="AL124" s="9">
        <f t="shared" si="127"/>
        <v>2.6306978617002889E-5</v>
      </c>
      <c r="AM124" s="229">
        <f t="shared" si="128"/>
        <v>2.6306978617002889E-5</v>
      </c>
      <c r="AN124" s="9">
        <f t="shared" si="129"/>
        <v>3.033802747866758E-3</v>
      </c>
      <c r="AO124" s="9">
        <f t="shared" si="130"/>
        <v>3.033802747866758E-3</v>
      </c>
      <c r="AP124" s="44">
        <f t="shared" si="131"/>
        <v>3.033802747866758E-3</v>
      </c>
      <c r="AQ124" s="43" t="e">
        <f t="shared" si="132"/>
        <v>#NUM!</v>
      </c>
      <c r="AR124" s="9" t="e">
        <f t="shared" si="133"/>
        <v>#NUM!</v>
      </c>
      <c r="AS124" s="44" t="e">
        <f t="shared" si="134"/>
        <v>#NUM!</v>
      </c>
      <c r="AT124" s="235" t="e">
        <f t="shared" si="135"/>
        <v>#NUM!</v>
      </c>
      <c r="AU124" s="236" t="e">
        <f t="shared" si="136"/>
        <v>#NUM!</v>
      </c>
      <c r="AV124" s="237" t="e">
        <f t="shared" si="137"/>
        <v>#NUM!</v>
      </c>
      <c r="AW124" s="233" t="e">
        <f t="shared" si="138"/>
        <v>#NUM!</v>
      </c>
      <c r="AX124" s="132" t="e">
        <f t="shared" si="139"/>
        <v>#NUM!</v>
      </c>
      <c r="AY124" s="234" t="e">
        <f t="shared" si="140"/>
        <v>#NUM!</v>
      </c>
    </row>
    <row r="125" spans="1:51" ht="13.35" customHeight="1">
      <c r="A125" s="69"/>
      <c r="B125" s="68"/>
      <c r="C125" s="241">
        <f>Rollover!A125</f>
        <v>0</v>
      </c>
      <c r="D125" s="242">
        <f>Rollover!B125</f>
        <v>0</v>
      </c>
      <c r="E125" s="63"/>
      <c r="F125" s="227">
        <f>Rollover!C125</f>
        <v>0</v>
      </c>
      <c r="G125" s="23"/>
      <c r="H125" s="24"/>
      <c r="I125" s="24"/>
      <c r="J125" s="24"/>
      <c r="K125" s="24"/>
      <c r="L125" s="24"/>
      <c r="M125" s="24"/>
      <c r="N125" s="25"/>
      <c r="O125" s="23"/>
      <c r="P125" s="24"/>
      <c r="Q125" s="24"/>
      <c r="R125" s="24"/>
      <c r="S125" s="24"/>
      <c r="T125" s="24"/>
      <c r="U125" s="24"/>
      <c r="V125" s="25"/>
      <c r="W125" s="228" t="e">
        <f t="shared" si="112"/>
        <v>#NUM!</v>
      </c>
      <c r="X125" s="9">
        <f t="shared" si="113"/>
        <v>3.8165882958950202E-2</v>
      </c>
      <c r="Y125" s="9">
        <f t="shared" si="114"/>
        <v>1.713277721572889E-5</v>
      </c>
      <c r="Z125" s="9">
        <f t="shared" si="115"/>
        <v>1.713277721572889E-5</v>
      </c>
      <c r="AA125" s="9">
        <f t="shared" si="116"/>
        <v>3.8165882958950202E-2</v>
      </c>
      <c r="AB125" s="9">
        <f t="shared" si="117"/>
        <v>2.6306978617002889E-5</v>
      </c>
      <c r="AC125" s="9">
        <f t="shared" si="118"/>
        <v>2.6306978617002889E-5</v>
      </c>
      <c r="AD125" s="9">
        <f t="shared" si="119"/>
        <v>3.033802747866758E-3</v>
      </c>
      <c r="AE125" s="9">
        <f t="shared" si="120"/>
        <v>3.033802747866758E-3</v>
      </c>
      <c r="AF125" s="44">
        <f t="shared" si="121"/>
        <v>3.033802747866758E-3</v>
      </c>
      <c r="AG125" s="43" t="e">
        <f t="shared" si="122"/>
        <v>#NUM!</v>
      </c>
      <c r="AH125" s="9">
        <f t="shared" si="123"/>
        <v>3.8165882958950202E-2</v>
      </c>
      <c r="AI125" s="9">
        <f t="shared" si="124"/>
        <v>1.7417808154569238E-5</v>
      </c>
      <c r="AJ125" s="9">
        <f t="shared" si="125"/>
        <v>1.7417808154569238E-5</v>
      </c>
      <c r="AK125" s="9">
        <f t="shared" si="126"/>
        <v>3.8165882958950202E-2</v>
      </c>
      <c r="AL125" s="9">
        <f t="shared" si="127"/>
        <v>2.6306978617002889E-5</v>
      </c>
      <c r="AM125" s="229">
        <f t="shared" si="128"/>
        <v>2.6306978617002889E-5</v>
      </c>
      <c r="AN125" s="9">
        <f t="shared" si="129"/>
        <v>3.033802747866758E-3</v>
      </c>
      <c r="AO125" s="9">
        <f t="shared" si="130"/>
        <v>3.033802747866758E-3</v>
      </c>
      <c r="AP125" s="44">
        <f t="shared" si="131"/>
        <v>3.033802747866758E-3</v>
      </c>
      <c r="AQ125" s="43" t="e">
        <f t="shared" si="132"/>
        <v>#NUM!</v>
      </c>
      <c r="AR125" s="9" t="e">
        <f t="shared" si="133"/>
        <v>#NUM!</v>
      </c>
      <c r="AS125" s="44" t="e">
        <f t="shared" si="134"/>
        <v>#NUM!</v>
      </c>
      <c r="AT125" s="235" t="e">
        <f t="shared" si="135"/>
        <v>#NUM!</v>
      </c>
      <c r="AU125" s="236" t="e">
        <f t="shared" si="136"/>
        <v>#NUM!</v>
      </c>
      <c r="AV125" s="237" t="e">
        <f t="shared" si="137"/>
        <v>#NUM!</v>
      </c>
      <c r="AW125" s="233" t="e">
        <f t="shared" si="138"/>
        <v>#NUM!</v>
      </c>
      <c r="AX125" s="132" t="e">
        <f t="shared" si="139"/>
        <v>#NUM!</v>
      </c>
      <c r="AY125" s="234" t="e">
        <f t="shared" si="140"/>
        <v>#NUM!</v>
      </c>
    </row>
    <row r="126" spans="1:51" ht="13.35" customHeight="1">
      <c r="A126" s="69"/>
      <c r="B126" s="68"/>
      <c r="C126" s="241">
        <f>Rollover!A126</f>
        <v>0</v>
      </c>
      <c r="D126" s="242">
        <f>Rollover!B126</f>
        <v>0</v>
      </c>
      <c r="E126" s="63"/>
      <c r="F126" s="227">
        <f>Rollover!C126</f>
        <v>0</v>
      </c>
      <c r="G126" s="23"/>
      <c r="H126" s="24"/>
      <c r="I126" s="24"/>
      <c r="J126" s="24"/>
      <c r="K126" s="24"/>
      <c r="L126" s="24"/>
      <c r="M126" s="24"/>
      <c r="N126" s="25"/>
      <c r="O126" s="23"/>
      <c r="P126" s="24"/>
      <c r="Q126" s="24"/>
      <c r="R126" s="24"/>
      <c r="S126" s="24"/>
      <c r="T126" s="24"/>
      <c r="U126" s="24"/>
      <c r="V126" s="25"/>
      <c r="W126" s="228" t="e">
        <f t="shared" si="112"/>
        <v>#NUM!</v>
      </c>
      <c r="X126" s="9">
        <f t="shared" si="113"/>
        <v>3.8165882958950202E-2</v>
      </c>
      <c r="Y126" s="9">
        <f t="shared" si="114"/>
        <v>1.713277721572889E-5</v>
      </c>
      <c r="Z126" s="9">
        <f t="shared" si="115"/>
        <v>1.713277721572889E-5</v>
      </c>
      <c r="AA126" s="9">
        <f t="shared" si="116"/>
        <v>3.8165882958950202E-2</v>
      </c>
      <c r="AB126" s="9">
        <f t="shared" si="117"/>
        <v>2.6306978617002889E-5</v>
      </c>
      <c r="AC126" s="9">
        <f t="shared" si="118"/>
        <v>2.6306978617002889E-5</v>
      </c>
      <c r="AD126" s="9">
        <f t="shared" si="119"/>
        <v>3.033802747866758E-3</v>
      </c>
      <c r="AE126" s="9">
        <f t="shared" si="120"/>
        <v>3.033802747866758E-3</v>
      </c>
      <c r="AF126" s="44">
        <f t="shared" si="121"/>
        <v>3.033802747866758E-3</v>
      </c>
      <c r="AG126" s="43" t="e">
        <f t="shared" si="122"/>
        <v>#NUM!</v>
      </c>
      <c r="AH126" s="9">
        <f t="shared" si="123"/>
        <v>3.8165882958950202E-2</v>
      </c>
      <c r="AI126" s="9">
        <f t="shared" si="124"/>
        <v>1.7417808154569238E-5</v>
      </c>
      <c r="AJ126" s="9">
        <f t="shared" si="125"/>
        <v>1.7417808154569238E-5</v>
      </c>
      <c r="AK126" s="9">
        <f t="shared" si="126"/>
        <v>3.8165882958950202E-2</v>
      </c>
      <c r="AL126" s="9">
        <f t="shared" si="127"/>
        <v>2.6306978617002889E-5</v>
      </c>
      <c r="AM126" s="229">
        <f t="shared" si="128"/>
        <v>2.6306978617002889E-5</v>
      </c>
      <c r="AN126" s="9">
        <f t="shared" si="129"/>
        <v>3.033802747866758E-3</v>
      </c>
      <c r="AO126" s="9">
        <f t="shared" si="130"/>
        <v>3.033802747866758E-3</v>
      </c>
      <c r="AP126" s="44">
        <f t="shared" si="131"/>
        <v>3.033802747866758E-3</v>
      </c>
      <c r="AQ126" s="43" t="e">
        <f t="shared" si="132"/>
        <v>#NUM!</v>
      </c>
      <c r="AR126" s="9" t="e">
        <f t="shared" si="133"/>
        <v>#NUM!</v>
      </c>
      <c r="AS126" s="44" t="e">
        <f t="shared" si="134"/>
        <v>#NUM!</v>
      </c>
      <c r="AT126" s="235" t="e">
        <f t="shared" si="135"/>
        <v>#NUM!</v>
      </c>
      <c r="AU126" s="236" t="e">
        <f t="shared" si="136"/>
        <v>#NUM!</v>
      </c>
      <c r="AV126" s="237" t="e">
        <f t="shared" si="137"/>
        <v>#NUM!</v>
      </c>
      <c r="AW126" s="233" t="e">
        <f t="shared" si="138"/>
        <v>#NUM!</v>
      </c>
      <c r="AX126" s="132" t="e">
        <f t="shared" si="139"/>
        <v>#NUM!</v>
      </c>
      <c r="AY126" s="234" t="e">
        <f t="shared" si="140"/>
        <v>#NUM!</v>
      </c>
    </row>
    <row r="127" spans="1:51" ht="13.35" customHeight="1">
      <c r="A127" s="69"/>
      <c r="B127" s="68"/>
      <c r="C127" s="241">
        <f>Rollover!A127</f>
        <v>0</v>
      </c>
      <c r="D127" s="242">
        <f>Rollover!B127</f>
        <v>0</v>
      </c>
      <c r="E127" s="63"/>
      <c r="F127" s="227">
        <f>Rollover!C127</f>
        <v>0</v>
      </c>
      <c r="G127" s="23"/>
      <c r="H127" s="24"/>
      <c r="I127" s="24"/>
      <c r="J127" s="24"/>
      <c r="K127" s="24"/>
      <c r="L127" s="24"/>
      <c r="M127" s="24"/>
      <c r="N127" s="25"/>
      <c r="O127" s="23"/>
      <c r="P127" s="24"/>
      <c r="Q127" s="24"/>
      <c r="R127" s="24"/>
      <c r="S127" s="24"/>
      <c r="T127" s="24"/>
      <c r="U127" s="24"/>
      <c r="V127" s="25"/>
      <c r="W127" s="228" t="e">
        <f t="shared" si="112"/>
        <v>#NUM!</v>
      </c>
      <c r="X127" s="9">
        <f t="shared" si="113"/>
        <v>3.8165882958950202E-2</v>
      </c>
      <c r="Y127" s="9">
        <f t="shared" si="114"/>
        <v>1.713277721572889E-5</v>
      </c>
      <c r="Z127" s="9">
        <f t="shared" si="115"/>
        <v>1.713277721572889E-5</v>
      </c>
      <c r="AA127" s="9">
        <f t="shared" si="116"/>
        <v>3.8165882958950202E-2</v>
      </c>
      <c r="AB127" s="9">
        <f t="shared" si="117"/>
        <v>2.6306978617002889E-5</v>
      </c>
      <c r="AC127" s="9">
        <f t="shared" si="118"/>
        <v>2.6306978617002889E-5</v>
      </c>
      <c r="AD127" s="9">
        <f t="shared" si="119"/>
        <v>3.033802747866758E-3</v>
      </c>
      <c r="AE127" s="9">
        <f t="shared" si="120"/>
        <v>3.033802747866758E-3</v>
      </c>
      <c r="AF127" s="44">
        <f t="shared" si="121"/>
        <v>3.033802747866758E-3</v>
      </c>
      <c r="AG127" s="43" t="e">
        <f t="shared" si="122"/>
        <v>#NUM!</v>
      </c>
      <c r="AH127" s="9">
        <f t="shared" si="123"/>
        <v>3.8165882958950202E-2</v>
      </c>
      <c r="AI127" s="9">
        <f t="shared" si="124"/>
        <v>1.7417808154569238E-5</v>
      </c>
      <c r="AJ127" s="9">
        <f t="shared" si="125"/>
        <v>1.7417808154569238E-5</v>
      </c>
      <c r="AK127" s="9">
        <f t="shared" si="126"/>
        <v>3.8165882958950202E-2</v>
      </c>
      <c r="AL127" s="9">
        <f t="shared" si="127"/>
        <v>2.6306978617002889E-5</v>
      </c>
      <c r="AM127" s="229">
        <f t="shared" si="128"/>
        <v>2.6306978617002889E-5</v>
      </c>
      <c r="AN127" s="9">
        <f t="shared" si="129"/>
        <v>3.033802747866758E-3</v>
      </c>
      <c r="AO127" s="9">
        <f t="shared" si="130"/>
        <v>3.033802747866758E-3</v>
      </c>
      <c r="AP127" s="44">
        <f t="shared" si="131"/>
        <v>3.033802747866758E-3</v>
      </c>
      <c r="AQ127" s="43" t="e">
        <f t="shared" si="132"/>
        <v>#NUM!</v>
      </c>
      <c r="AR127" s="9" t="e">
        <f t="shared" si="133"/>
        <v>#NUM!</v>
      </c>
      <c r="AS127" s="44" t="e">
        <f t="shared" si="134"/>
        <v>#NUM!</v>
      </c>
      <c r="AT127" s="235" t="e">
        <f t="shared" si="135"/>
        <v>#NUM!</v>
      </c>
      <c r="AU127" s="236" t="e">
        <f t="shared" si="136"/>
        <v>#NUM!</v>
      </c>
      <c r="AV127" s="237" t="e">
        <f t="shared" si="137"/>
        <v>#NUM!</v>
      </c>
      <c r="AW127" s="233" t="e">
        <f t="shared" si="138"/>
        <v>#NUM!</v>
      </c>
      <c r="AX127" s="132" t="e">
        <f t="shared" si="139"/>
        <v>#NUM!</v>
      </c>
      <c r="AY127" s="234" t="e">
        <f t="shared" si="140"/>
        <v>#NUM!</v>
      </c>
    </row>
    <row r="128" spans="1:51" ht="13.35" customHeight="1">
      <c r="A128" s="69"/>
      <c r="B128" s="68"/>
      <c r="C128" s="241">
        <f>Rollover!A128</f>
        <v>0</v>
      </c>
      <c r="D128" s="242">
        <f>Rollover!B128</f>
        <v>0</v>
      </c>
      <c r="E128" s="63"/>
      <c r="F128" s="227">
        <f>Rollover!C128</f>
        <v>0</v>
      </c>
      <c r="G128" s="23"/>
      <c r="H128" s="24"/>
      <c r="I128" s="24"/>
      <c r="J128" s="24"/>
      <c r="K128" s="24"/>
      <c r="L128" s="24"/>
      <c r="M128" s="24"/>
      <c r="N128" s="25"/>
      <c r="O128" s="23"/>
      <c r="P128" s="24"/>
      <c r="Q128" s="24"/>
      <c r="R128" s="24"/>
      <c r="S128" s="24"/>
      <c r="T128" s="24"/>
      <c r="U128" s="24"/>
      <c r="V128" s="25"/>
      <c r="W128" s="228" t="e">
        <f t="shared" si="112"/>
        <v>#NUM!</v>
      </c>
      <c r="X128" s="9">
        <f t="shared" si="113"/>
        <v>3.8165882958950202E-2</v>
      </c>
      <c r="Y128" s="9">
        <f t="shared" si="114"/>
        <v>1.713277721572889E-5</v>
      </c>
      <c r="Z128" s="9">
        <f t="shared" si="115"/>
        <v>1.713277721572889E-5</v>
      </c>
      <c r="AA128" s="9">
        <f t="shared" si="116"/>
        <v>3.8165882958950202E-2</v>
      </c>
      <c r="AB128" s="9">
        <f t="shared" si="117"/>
        <v>2.6306978617002889E-5</v>
      </c>
      <c r="AC128" s="9">
        <f t="shared" si="118"/>
        <v>2.6306978617002889E-5</v>
      </c>
      <c r="AD128" s="9">
        <f t="shared" si="119"/>
        <v>3.033802747866758E-3</v>
      </c>
      <c r="AE128" s="9">
        <f t="shared" si="120"/>
        <v>3.033802747866758E-3</v>
      </c>
      <c r="AF128" s="44">
        <f t="shared" si="121"/>
        <v>3.033802747866758E-3</v>
      </c>
      <c r="AG128" s="43" t="e">
        <f t="shared" si="122"/>
        <v>#NUM!</v>
      </c>
      <c r="AH128" s="9">
        <f t="shared" si="123"/>
        <v>3.8165882958950202E-2</v>
      </c>
      <c r="AI128" s="9">
        <f t="shared" si="124"/>
        <v>1.7417808154569238E-5</v>
      </c>
      <c r="AJ128" s="9">
        <f t="shared" si="125"/>
        <v>1.7417808154569238E-5</v>
      </c>
      <c r="AK128" s="9">
        <f t="shared" si="126"/>
        <v>3.8165882958950202E-2</v>
      </c>
      <c r="AL128" s="9">
        <f t="shared" si="127"/>
        <v>2.6306978617002889E-5</v>
      </c>
      <c r="AM128" s="229">
        <f t="shared" si="128"/>
        <v>2.6306978617002889E-5</v>
      </c>
      <c r="AN128" s="9">
        <f t="shared" si="129"/>
        <v>3.033802747866758E-3</v>
      </c>
      <c r="AO128" s="9">
        <f t="shared" si="130"/>
        <v>3.033802747866758E-3</v>
      </c>
      <c r="AP128" s="44">
        <f t="shared" si="131"/>
        <v>3.033802747866758E-3</v>
      </c>
      <c r="AQ128" s="43" t="e">
        <f t="shared" si="132"/>
        <v>#NUM!</v>
      </c>
      <c r="AR128" s="9" t="e">
        <f t="shared" si="133"/>
        <v>#NUM!</v>
      </c>
      <c r="AS128" s="44" t="e">
        <f t="shared" si="134"/>
        <v>#NUM!</v>
      </c>
      <c r="AT128" s="235" t="e">
        <f t="shared" si="135"/>
        <v>#NUM!</v>
      </c>
      <c r="AU128" s="236" t="e">
        <f t="shared" si="136"/>
        <v>#NUM!</v>
      </c>
      <c r="AV128" s="237" t="e">
        <f t="shared" si="137"/>
        <v>#NUM!</v>
      </c>
      <c r="AW128" s="233" t="e">
        <f t="shared" si="138"/>
        <v>#NUM!</v>
      </c>
      <c r="AX128" s="132" t="e">
        <f t="shared" si="139"/>
        <v>#NUM!</v>
      </c>
      <c r="AY128" s="234" t="e">
        <f t="shared" si="140"/>
        <v>#NUM!</v>
      </c>
    </row>
    <row r="129" spans="1:51" ht="13.35" customHeight="1">
      <c r="A129" s="69"/>
      <c r="B129" s="68"/>
      <c r="C129" s="241">
        <f>Rollover!A129</f>
        <v>0</v>
      </c>
      <c r="D129" s="242">
        <f>Rollover!B129</f>
        <v>0</v>
      </c>
      <c r="E129" s="63"/>
      <c r="F129" s="227">
        <f>Rollover!C129</f>
        <v>0</v>
      </c>
      <c r="G129" s="23"/>
      <c r="H129" s="24"/>
      <c r="I129" s="24"/>
      <c r="J129" s="24"/>
      <c r="K129" s="24"/>
      <c r="L129" s="24"/>
      <c r="M129" s="24"/>
      <c r="N129" s="25"/>
      <c r="O129" s="23"/>
      <c r="P129" s="24"/>
      <c r="Q129" s="24"/>
      <c r="R129" s="24"/>
      <c r="S129" s="24"/>
      <c r="T129" s="24"/>
      <c r="U129" s="24"/>
      <c r="V129" s="25"/>
      <c r="W129" s="228" t="e">
        <f t="shared" si="112"/>
        <v>#NUM!</v>
      </c>
      <c r="X129" s="9">
        <f t="shared" si="113"/>
        <v>3.8165882958950202E-2</v>
      </c>
      <c r="Y129" s="9">
        <f t="shared" si="114"/>
        <v>1.713277721572889E-5</v>
      </c>
      <c r="Z129" s="9">
        <f t="shared" si="115"/>
        <v>1.713277721572889E-5</v>
      </c>
      <c r="AA129" s="9">
        <f t="shared" si="116"/>
        <v>3.8165882958950202E-2</v>
      </c>
      <c r="AB129" s="9">
        <f t="shared" si="117"/>
        <v>2.6306978617002889E-5</v>
      </c>
      <c r="AC129" s="9">
        <f t="shared" si="118"/>
        <v>2.6306978617002889E-5</v>
      </c>
      <c r="AD129" s="9">
        <f t="shared" si="119"/>
        <v>3.033802747866758E-3</v>
      </c>
      <c r="AE129" s="9">
        <f t="shared" si="120"/>
        <v>3.033802747866758E-3</v>
      </c>
      <c r="AF129" s="44">
        <f t="shared" si="121"/>
        <v>3.033802747866758E-3</v>
      </c>
      <c r="AG129" s="43" t="e">
        <f t="shared" si="122"/>
        <v>#NUM!</v>
      </c>
      <c r="AH129" s="9">
        <f t="shared" si="123"/>
        <v>3.8165882958950202E-2</v>
      </c>
      <c r="AI129" s="9">
        <f t="shared" si="124"/>
        <v>1.7417808154569238E-5</v>
      </c>
      <c r="AJ129" s="9">
        <f t="shared" si="125"/>
        <v>1.7417808154569238E-5</v>
      </c>
      <c r="AK129" s="9">
        <f t="shared" si="126"/>
        <v>3.8165882958950202E-2</v>
      </c>
      <c r="AL129" s="9">
        <f t="shared" si="127"/>
        <v>2.6306978617002889E-5</v>
      </c>
      <c r="AM129" s="229">
        <f t="shared" si="128"/>
        <v>2.6306978617002889E-5</v>
      </c>
      <c r="AN129" s="9">
        <f t="shared" si="129"/>
        <v>3.033802747866758E-3</v>
      </c>
      <c r="AO129" s="9">
        <f t="shared" si="130"/>
        <v>3.033802747866758E-3</v>
      </c>
      <c r="AP129" s="44">
        <f t="shared" si="131"/>
        <v>3.033802747866758E-3</v>
      </c>
      <c r="AQ129" s="43" t="e">
        <f t="shared" si="132"/>
        <v>#NUM!</v>
      </c>
      <c r="AR129" s="9" t="e">
        <f t="shared" si="133"/>
        <v>#NUM!</v>
      </c>
      <c r="AS129" s="44" t="e">
        <f t="shared" si="134"/>
        <v>#NUM!</v>
      </c>
      <c r="AT129" s="235" t="e">
        <f t="shared" si="135"/>
        <v>#NUM!</v>
      </c>
      <c r="AU129" s="236" t="e">
        <f t="shared" si="136"/>
        <v>#NUM!</v>
      </c>
      <c r="AV129" s="237" t="e">
        <f t="shared" si="137"/>
        <v>#NUM!</v>
      </c>
      <c r="AW129" s="233" t="e">
        <f t="shared" si="138"/>
        <v>#NUM!</v>
      </c>
      <c r="AX129" s="132" t="e">
        <f t="shared" si="139"/>
        <v>#NUM!</v>
      </c>
      <c r="AY129" s="234" t="e">
        <f t="shared" si="140"/>
        <v>#NUM!</v>
      </c>
    </row>
    <row r="130" spans="1:51" ht="13.35" customHeight="1">
      <c r="A130" s="69"/>
      <c r="B130" s="68"/>
      <c r="C130" s="241">
        <f>Rollover!A130</f>
        <v>0</v>
      </c>
      <c r="D130" s="242">
        <f>Rollover!B130</f>
        <v>0</v>
      </c>
      <c r="E130" s="63"/>
      <c r="F130" s="227">
        <f>Rollover!C130</f>
        <v>0</v>
      </c>
      <c r="G130" s="23"/>
      <c r="H130" s="24"/>
      <c r="I130" s="24"/>
      <c r="J130" s="24"/>
      <c r="K130" s="24"/>
      <c r="L130" s="24"/>
      <c r="M130" s="24"/>
      <c r="N130" s="25"/>
      <c r="O130" s="23"/>
      <c r="P130" s="24"/>
      <c r="Q130" s="24"/>
      <c r="R130" s="24"/>
      <c r="S130" s="24"/>
      <c r="T130" s="24"/>
      <c r="U130" s="24"/>
      <c r="V130" s="25"/>
      <c r="W130" s="228" t="e">
        <f t="shared" si="112"/>
        <v>#NUM!</v>
      </c>
      <c r="X130" s="9">
        <f t="shared" si="113"/>
        <v>3.8165882958950202E-2</v>
      </c>
      <c r="Y130" s="9">
        <f t="shared" si="114"/>
        <v>1.713277721572889E-5</v>
      </c>
      <c r="Z130" s="9">
        <f t="shared" si="115"/>
        <v>1.713277721572889E-5</v>
      </c>
      <c r="AA130" s="9">
        <f t="shared" si="116"/>
        <v>3.8165882958950202E-2</v>
      </c>
      <c r="AB130" s="9">
        <f t="shared" si="117"/>
        <v>2.6306978617002889E-5</v>
      </c>
      <c r="AC130" s="9">
        <f t="shared" si="118"/>
        <v>2.6306978617002889E-5</v>
      </c>
      <c r="AD130" s="9">
        <f t="shared" si="119"/>
        <v>3.033802747866758E-3</v>
      </c>
      <c r="AE130" s="9">
        <f t="shared" si="120"/>
        <v>3.033802747866758E-3</v>
      </c>
      <c r="AF130" s="44">
        <f t="shared" si="121"/>
        <v>3.033802747866758E-3</v>
      </c>
      <c r="AG130" s="43" t="e">
        <f t="shared" si="122"/>
        <v>#NUM!</v>
      </c>
      <c r="AH130" s="9">
        <f t="shared" si="123"/>
        <v>3.8165882958950202E-2</v>
      </c>
      <c r="AI130" s="9">
        <f t="shared" si="124"/>
        <v>1.7417808154569238E-5</v>
      </c>
      <c r="AJ130" s="9">
        <f t="shared" si="125"/>
        <v>1.7417808154569238E-5</v>
      </c>
      <c r="AK130" s="9">
        <f t="shared" si="126"/>
        <v>3.8165882958950202E-2</v>
      </c>
      <c r="AL130" s="9">
        <f t="shared" si="127"/>
        <v>2.6306978617002889E-5</v>
      </c>
      <c r="AM130" s="229">
        <f t="shared" si="128"/>
        <v>2.6306978617002889E-5</v>
      </c>
      <c r="AN130" s="9">
        <f t="shared" si="129"/>
        <v>3.033802747866758E-3</v>
      </c>
      <c r="AO130" s="9">
        <f t="shared" si="130"/>
        <v>3.033802747866758E-3</v>
      </c>
      <c r="AP130" s="44">
        <f t="shared" si="131"/>
        <v>3.033802747866758E-3</v>
      </c>
      <c r="AQ130" s="43" t="e">
        <f t="shared" si="132"/>
        <v>#NUM!</v>
      </c>
      <c r="AR130" s="9" t="e">
        <f t="shared" si="133"/>
        <v>#NUM!</v>
      </c>
      <c r="AS130" s="44" t="e">
        <f t="shared" si="134"/>
        <v>#NUM!</v>
      </c>
      <c r="AT130" s="235" t="e">
        <f t="shared" si="135"/>
        <v>#NUM!</v>
      </c>
      <c r="AU130" s="236" t="e">
        <f t="shared" si="136"/>
        <v>#NUM!</v>
      </c>
      <c r="AV130" s="237" t="e">
        <f t="shared" si="137"/>
        <v>#NUM!</v>
      </c>
      <c r="AW130" s="233" t="e">
        <f t="shared" si="138"/>
        <v>#NUM!</v>
      </c>
      <c r="AX130" s="132" t="e">
        <f t="shared" si="139"/>
        <v>#NUM!</v>
      </c>
      <c r="AY130" s="234" t="e">
        <f t="shared" si="140"/>
        <v>#NUM!</v>
      </c>
    </row>
    <row r="131" spans="1:51" ht="13.35" customHeight="1">
      <c r="A131" s="69"/>
      <c r="B131" s="68"/>
      <c r="C131" s="241">
        <f>Rollover!A131</f>
        <v>0</v>
      </c>
      <c r="D131" s="242">
        <f>Rollover!B131</f>
        <v>0</v>
      </c>
      <c r="E131" s="63"/>
      <c r="F131" s="227">
        <f>Rollover!C131</f>
        <v>0</v>
      </c>
      <c r="G131" s="23"/>
      <c r="H131" s="24"/>
      <c r="I131" s="24"/>
      <c r="J131" s="24"/>
      <c r="K131" s="24"/>
      <c r="L131" s="24"/>
      <c r="M131" s="24"/>
      <c r="N131" s="25"/>
      <c r="O131" s="23"/>
      <c r="P131" s="24"/>
      <c r="Q131" s="24"/>
      <c r="R131" s="24"/>
      <c r="S131" s="24"/>
      <c r="T131" s="24"/>
      <c r="U131" s="24"/>
      <c r="V131" s="25"/>
      <c r="W131" s="228" t="e">
        <f t="shared" si="112"/>
        <v>#NUM!</v>
      </c>
      <c r="X131" s="9">
        <f t="shared" si="113"/>
        <v>3.8165882958950202E-2</v>
      </c>
      <c r="Y131" s="9">
        <f t="shared" si="114"/>
        <v>1.713277721572889E-5</v>
      </c>
      <c r="Z131" s="9">
        <f t="shared" si="115"/>
        <v>1.713277721572889E-5</v>
      </c>
      <c r="AA131" s="9">
        <f t="shared" si="116"/>
        <v>3.8165882958950202E-2</v>
      </c>
      <c r="AB131" s="9">
        <f t="shared" si="117"/>
        <v>2.6306978617002889E-5</v>
      </c>
      <c r="AC131" s="9">
        <f t="shared" si="118"/>
        <v>2.6306978617002889E-5</v>
      </c>
      <c r="AD131" s="9">
        <f t="shared" si="119"/>
        <v>3.033802747866758E-3</v>
      </c>
      <c r="AE131" s="9">
        <f t="shared" si="120"/>
        <v>3.033802747866758E-3</v>
      </c>
      <c r="AF131" s="44">
        <f t="shared" si="121"/>
        <v>3.033802747866758E-3</v>
      </c>
      <c r="AG131" s="43" t="e">
        <f t="shared" si="122"/>
        <v>#NUM!</v>
      </c>
      <c r="AH131" s="9">
        <f t="shared" si="123"/>
        <v>3.8165882958950202E-2</v>
      </c>
      <c r="AI131" s="9">
        <f t="shared" si="124"/>
        <v>1.7417808154569238E-5</v>
      </c>
      <c r="AJ131" s="9">
        <f t="shared" si="125"/>
        <v>1.7417808154569238E-5</v>
      </c>
      <c r="AK131" s="9">
        <f t="shared" si="126"/>
        <v>3.8165882958950202E-2</v>
      </c>
      <c r="AL131" s="9">
        <f t="shared" si="127"/>
        <v>2.6306978617002889E-5</v>
      </c>
      <c r="AM131" s="229">
        <f t="shared" si="128"/>
        <v>2.6306978617002889E-5</v>
      </c>
      <c r="AN131" s="9">
        <f t="shared" si="129"/>
        <v>3.033802747866758E-3</v>
      </c>
      <c r="AO131" s="9">
        <f t="shared" si="130"/>
        <v>3.033802747866758E-3</v>
      </c>
      <c r="AP131" s="44">
        <f t="shared" si="131"/>
        <v>3.033802747866758E-3</v>
      </c>
      <c r="AQ131" s="43" t="e">
        <f t="shared" si="132"/>
        <v>#NUM!</v>
      </c>
      <c r="AR131" s="9" t="e">
        <f t="shared" si="133"/>
        <v>#NUM!</v>
      </c>
      <c r="AS131" s="44" t="e">
        <f t="shared" si="134"/>
        <v>#NUM!</v>
      </c>
      <c r="AT131" s="235" t="e">
        <f t="shared" si="135"/>
        <v>#NUM!</v>
      </c>
      <c r="AU131" s="236" t="e">
        <f t="shared" si="136"/>
        <v>#NUM!</v>
      </c>
      <c r="AV131" s="237" t="e">
        <f t="shared" si="137"/>
        <v>#NUM!</v>
      </c>
      <c r="AW131" s="233" t="e">
        <f t="shared" si="138"/>
        <v>#NUM!</v>
      </c>
      <c r="AX131" s="132" t="e">
        <f t="shared" si="139"/>
        <v>#NUM!</v>
      </c>
      <c r="AY131" s="234" t="e">
        <f t="shared" si="140"/>
        <v>#NUM!</v>
      </c>
    </row>
    <row r="132" spans="1:51" ht="13.35" customHeight="1">
      <c r="A132" s="69"/>
      <c r="B132" s="68"/>
      <c r="C132" s="241">
        <f>Rollover!A132</f>
        <v>0</v>
      </c>
      <c r="D132" s="242">
        <f>Rollover!B132</f>
        <v>0</v>
      </c>
      <c r="E132" s="63"/>
      <c r="F132" s="227">
        <f>Rollover!C132</f>
        <v>0</v>
      </c>
      <c r="G132" s="23"/>
      <c r="H132" s="24"/>
      <c r="I132" s="24"/>
      <c r="J132" s="24"/>
      <c r="K132" s="24"/>
      <c r="L132" s="24"/>
      <c r="M132" s="24"/>
      <c r="N132" s="25"/>
      <c r="O132" s="23"/>
      <c r="P132" s="24"/>
      <c r="Q132" s="24"/>
      <c r="R132" s="24"/>
      <c r="S132" s="24"/>
      <c r="T132" s="24"/>
      <c r="U132" s="24"/>
      <c r="V132" s="25"/>
      <c r="W132" s="228" t="e">
        <f t="shared" si="112"/>
        <v>#NUM!</v>
      </c>
      <c r="X132" s="9">
        <f t="shared" si="113"/>
        <v>3.8165882958950202E-2</v>
      </c>
      <c r="Y132" s="9">
        <f t="shared" si="114"/>
        <v>1.713277721572889E-5</v>
      </c>
      <c r="Z132" s="9">
        <f t="shared" si="115"/>
        <v>1.713277721572889E-5</v>
      </c>
      <c r="AA132" s="9">
        <f t="shared" si="116"/>
        <v>3.8165882958950202E-2</v>
      </c>
      <c r="AB132" s="9">
        <f t="shared" si="117"/>
        <v>2.6306978617002889E-5</v>
      </c>
      <c r="AC132" s="9">
        <f t="shared" si="118"/>
        <v>2.6306978617002889E-5</v>
      </c>
      <c r="AD132" s="9">
        <f t="shared" si="119"/>
        <v>3.033802747866758E-3</v>
      </c>
      <c r="AE132" s="9">
        <f t="shared" si="120"/>
        <v>3.033802747866758E-3</v>
      </c>
      <c r="AF132" s="44">
        <f t="shared" si="121"/>
        <v>3.033802747866758E-3</v>
      </c>
      <c r="AG132" s="43" t="e">
        <f t="shared" si="122"/>
        <v>#NUM!</v>
      </c>
      <c r="AH132" s="9">
        <f t="shared" si="123"/>
        <v>3.8165882958950202E-2</v>
      </c>
      <c r="AI132" s="9">
        <f t="shared" si="124"/>
        <v>1.7417808154569238E-5</v>
      </c>
      <c r="AJ132" s="9">
        <f t="shared" si="125"/>
        <v>1.7417808154569238E-5</v>
      </c>
      <c r="AK132" s="9">
        <f t="shared" si="126"/>
        <v>3.8165882958950202E-2</v>
      </c>
      <c r="AL132" s="9">
        <f t="shared" si="127"/>
        <v>2.6306978617002889E-5</v>
      </c>
      <c r="AM132" s="229">
        <f t="shared" si="128"/>
        <v>2.6306978617002889E-5</v>
      </c>
      <c r="AN132" s="9">
        <f t="shared" si="129"/>
        <v>3.033802747866758E-3</v>
      </c>
      <c r="AO132" s="9">
        <f t="shared" si="130"/>
        <v>3.033802747866758E-3</v>
      </c>
      <c r="AP132" s="44">
        <f t="shared" si="131"/>
        <v>3.033802747866758E-3</v>
      </c>
      <c r="AQ132" s="43" t="e">
        <f t="shared" si="132"/>
        <v>#NUM!</v>
      </c>
      <c r="AR132" s="9" t="e">
        <f t="shared" si="133"/>
        <v>#NUM!</v>
      </c>
      <c r="AS132" s="44" t="e">
        <f t="shared" si="134"/>
        <v>#NUM!</v>
      </c>
      <c r="AT132" s="235" t="e">
        <f t="shared" si="135"/>
        <v>#NUM!</v>
      </c>
      <c r="AU132" s="236" t="e">
        <f t="shared" si="136"/>
        <v>#NUM!</v>
      </c>
      <c r="AV132" s="237" t="e">
        <f t="shared" si="137"/>
        <v>#NUM!</v>
      </c>
      <c r="AW132" s="233" t="e">
        <f t="shared" si="138"/>
        <v>#NUM!</v>
      </c>
      <c r="AX132" s="132" t="e">
        <f t="shared" si="139"/>
        <v>#NUM!</v>
      </c>
      <c r="AY132" s="234" t="e">
        <f t="shared" si="140"/>
        <v>#NUM!</v>
      </c>
    </row>
    <row r="133" spans="1:51" ht="13.35" customHeight="1">
      <c r="A133" s="69"/>
      <c r="B133" s="68"/>
      <c r="C133" s="241">
        <f>Rollover!A133</f>
        <v>0</v>
      </c>
      <c r="D133" s="242">
        <f>Rollover!B133</f>
        <v>0</v>
      </c>
      <c r="E133" s="63"/>
      <c r="F133" s="227">
        <f>Rollover!C133</f>
        <v>0</v>
      </c>
      <c r="G133" s="23"/>
      <c r="H133" s="24"/>
      <c r="I133" s="24"/>
      <c r="J133" s="24"/>
      <c r="K133" s="24"/>
      <c r="L133" s="24"/>
      <c r="M133" s="24"/>
      <c r="N133" s="25"/>
      <c r="O133" s="23"/>
      <c r="P133" s="24"/>
      <c r="Q133" s="24"/>
      <c r="R133" s="24"/>
      <c r="S133" s="24"/>
      <c r="T133" s="24"/>
      <c r="U133" s="24"/>
      <c r="V133" s="25"/>
      <c r="W133" s="228" t="e">
        <f t="shared" si="112"/>
        <v>#NUM!</v>
      </c>
      <c r="X133" s="9">
        <f t="shared" si="113"/>
        <v>3.8165882958950202E-2</v>
      </c>
      <c r="Y133" s="9">
        <f t="shared" si="114"/>
        <v>1.713277721572889E-5</v>
      </c>
      <c r="Z133" s="9">
        <f t="shared" si="115"/>
        <v>1.713277721572889E-5</v>
      </c>
      <c r="AA133" s="9">
        <f t="shared" si="116"/>
        <v>3.8165882958950202E-2</v>
      </c>
      <c r="AB133" s="9">
        <f t="shared" si="117"/>
        <v>2.6306978617002889E-5</v>
      </c>
      <c r="AC133" s="9">
        <f t="shared" si="118"/>
        <v>2.6306978617002889E-5</v>
      </c>
      <c r="AD133" s="9">
        <f t="shared" si="119"/>
        <v>3.033802747866758E-3</v>
      </c>
      <c r="AE133" s="9">
        <f t="shared" si="120"/>
        <v>3.033802747866758E-3</v>
      </c>
      <c r="AF133" s="44">
        <f t="shared" si="121"/>
        <v>3.033802747866758E-3</v>
      </c>
      <c r="AG133" s="43" t="e">
        <f t="shared" si="122"/>
        <v>#NUM!</v>
      </c>
      <c r="AH133" s="9">
        <f t="shared" si="123"/>
        <v>3.8165882958950202E-2</v>
      </c>
      <c r="AI133" s="9">
        <f t="shared" si="124"/>
        <v>1.7417808154569238E-5</v>
      </c>
      <c r="AJ133" s="9">
        <f t="shared" si="125"/>
        <v>1.7417808154569238E-5</v>
      </c>
      <c r="AK133" s="9">
        <f t="shared" si="126"/>
        <v>3.8165882958950202E-2</v>
      </c>
      <c r="AL133" s="9">
        <f t="shared" si="127"/>
        <v>2.6306978617002889E-5</v>
      </c>
      <c r="AM133" s="229">
        <f t="shared" si="128"/>
        <v>2.6306978617002889E-5</v>
      </c>
      <c r="AN133" s="9">
        <f t="shared" si="129"/>
        <v>3.033802747866758E-3</v>
      </c>
      <c r="AO133" s="9">
        <f t="shared" si="130"/>
        <v>3.033802747866758E-3</v>
      </c>
      <c r="AP133" s="44">
        <f t="shared" si="131"/>
        <v>3.033802747866758E-3</v>
      </c>
      <c r="AQ133" s="43" t="e">
        <f t="shared" si="132"/>
        <v>#NUM!</v>
      </c>
      <c r="AR133" s="9" t="e">
        <f t="shared" si="133"/>
        <v>#NUM!</v>
      </c>
      <c r="AS133" s="44" t="e">
        <f t="shared" si="134"/>
        <v>#NUM!</v>
      </c>
      <c r="AT133" s="235" t="e">
        <f t="shared" si="135"/>
        <v>#NUM!</v>
      </c>
      <c r="AU133" s="236" t="e">
        <f t="shared" si="136"/>
        <v>#NUM!</v>
      </c>
      <c r="AV133" s="237" t="e">
        <f t="shared" si="137"/>
        <v>#NUM!</v>
      </c>
      <c r="AW133" s="233" t="e">
        <f t="shared" si="138"/>
        <v>#NUM!</v>
      </c>
      <c r="AX133" s="132" t="e">
        <f t="shared" si="139"/>
        <v>#NUM!</v>
      </c>
      <c r="AY133" s="234" t="e">
        <f t="shared" si="140"/>
        <v>#NUM!</v>
      </c>
    </row>
    <row r="134" spans="1:51" ht="13.35" customHeight="1">
      <c r="A134" s="69"/>
      <c r="B134" s="68"/>
      <c r="C134" s="241">
        <f>Rollover!A134</f>
        <v>0</v>
      </c>
      <c r="D134" s="242">
        <f>Rollover!B134</f>
        <v>0</v>
      </c>
      <c r="E134" s="63"/>
      <c r="F134" s="227">
        <f>Rollover!C134</f>
        <v>0</v>
      </c>
      <c r="G134" s="23"/>
      <c r="H134" s="24"/>
      <c r="I134" s="24"/>
      <c r="J134" s="24"/>
      <c r="K134" s="24"/>
      <c r="L134" s="24"/>
      <c r="M134" s="24"/>
      <c r="N134" s="25"/>
      <c r="O134" s="23"/>
      <c r="P134" s="24"/>
      <c r="Q134" s="24"/>
      <c r="R134" s="24"/>
      <c r="S134" s="24"/>
      <c r="T134" s="24"/>
      <c r="U134" s="24"/>
      <c r="V134" s="25"/>
      <c r="W134" s="228" t="e">
        <f t="shared" si="112"/>
        <v>#NUM!</v>
      </c>
      <c r="X134" s="9">
        <f t="shared" si="113"/>
        <v>3.8165882958950202E-2</v>
      </c>
      <c r="Y134" s="9">
        <f t="shared" si="114"/>
        <v>1.713277721572889E-5</v>
      </c>
      <c r="Z134" s="9">
        <f t="shared" si="115"/>
        <v>1.713277721572889E-5</v>
      </c>
      <c r="AA134" s="9">
        <f t="shared" si="116"/>
        <v>3.8165882958950202E-2</v>
      </c>
      <c r="AB134" s="9">
        <f t="shared" si="117"/>
        <v>2.6306978617002889E-5</v>
      </c>
      <c r="AC134" s="9">
        <f t="shared" si="118"/>
        <v>2.6306978617002889E-5</v>
      </c>
      <c r="AD134" s="9">
        <f t="shared" si="119"/>
        <v>3.033802747866758E-3</v>
      </c>
      <c r="AE134" s="9">
        <f t="shared" si="120"/>
        <v>3.033802747866758E-3</v>
      </c>
      <c r="AF134" s="44">
        <f t="shared" si="121"/>
        <v>3.033802747866758E-3</v>
      </c>
      <c r="AG134" s="43" t="e">
        <f t="shared" si="122"/>
        <v>#NUM!</v>
      </c>
      <c r="AH134" s="9">
        <f t="shared" si="123"/>
        <v>3.8165882958950202E-2</v>
      </c>
      <c r="AI134" s="9">
        <f t="shared" si="124"/>
        <v>1.7417808154569238E-5</v>
      </c>
      <c r="AJ134" s="9">
        <f t="shared" si="125"/>
        <v>1.7417808154569238E-5</v>
      </c>
      <c r="AK134" s="9">
        <f t="shared" si="126"/>
        <v>3.8165882958950202E-2</v>
      </c>
      <c r="AL134" s="9">
        <f t="shared" si="127"/>
        <v>2.6306978617002889E-5</v>
      </c>
      <c r="AM134" s="229">
        <f t="shared" si="128"/>
        <v>2.6306978617002889E-5</v>
      </c>
      <c r="AN134" s="9">
        <f t="shared" si="129"/>
        <v>3.033802747866758E-3</v>
      </c>
      <c r="AO134" s="9">
        <f t="shared" si="130"/>
        <v>3.033802747866758E-3</v>
      </c>
      <c r="AP134" s="44">
        <f t="shared" si="131"/>
        <v>3.033802747866758E-3</v>
      </c>
      <c r="AQ134" s="43" t="e">
        <f t="shared" si="132"/>
        <v>#NUM!</v>
      </c>
      <c r="AR134" s="9" t="e">
        <f t="shared" si="133"/>
        <v>#NUM!</v>
      </c>
      <c r="AS134" s="44" t="e">
        <f t="shared" si="134"/>
        <v>#NUM!</v>
      </c>
      <c r="AT134" s="235" t="e">
        <f t="shared" si="135"/>
        <v>#NUM!</v>
      </c>
      <c r="AU134" s="236" t="e">
        <f t="shared" si="136"/>
        <v>#NUM!</v>
      </c>
      <c r="AV134" s="237" t="e">
        <f t="shared" si="137"/>
        <v>#NUM!</v>
      </c>
      <c r="AW134" s="233" t="e">
        <f t="shared" si="138"/>
        <v>#NUM!</v>
      </c>
      <c r="AX134" s="132" t="e">
        <f t="shared" si="139"/>
        <v>#NUM!</v>
      </c>
      <c r="AY134" s="234" t="e">
        <f t="shared" si="140"/>
        <v>#NUM!</v>
      </c>
    </row>
    <row r="135" spans="1:51" ht="13.35" customHeight="1">
      <c r="A135" s="69"/>
      <c r="B135" s="68"/>
      <c r="C135" s="241">
        <f>Rollover!A135</f>
        <v>0</v>
      </c>
      <c r="D135" s="242">
        <f>Rollover!B135</f>
        <v>0</v>
      </c>
      <c r="E135" s="63"/>
      <c r="F135" s="227">
        <f>Rollover!C135</f>
        <v>0</v>
      </c>
      <c r="G135" s="23"/>
      <c r="H135" s="24"/>
      <c r="I135" s="24"/>
      <c r="J135" s="24"/>
      <c r="K135" s="24"/>
      <c r="L135" s="24"/>
      <c r="M135" s="24"/>
      <c r="N135" s="25"/>
      <c r="O135" s="23"/>
      <c r="P135" s="24"/>
      <c r="Q135" s="24"/>
      <c r="R135" s="24"/>
      <c r="S135" s="24"/>
      <c r="T135" s="24"/>
      <c r="U135" s="24"/>
      <c r="V135" s="25"/>
      <c r="W135" s="228" t="e">
        <f t="shared" si="112"/>
        <v>#NUM!</v>
      </c>
      <c r="X135" s="9">
        <f t="shared" si="113"/>
        <v>3.8165882958950202E-2</v>
      </c>
      <c r="Y135" s="9">
        <f t="shared" si="114"/>
        <v>1.713277721572889E-5</v>
      </c>
      <c r="Z135" s="9">
        <f t="shared" si="115"/>
        <v>1.713277721572889E-5</v>
      </c>
      <c r="AA135" s="9">
        <f t="shared" si="116"/>
        <v>3.8165882958950202E-2</v>
      </c>
      <c r="AB135" s="9">
        <f t="shared" si="117"/>
        <v>2.6306978617002889E-5</v>
      </c>
      <c r="AC135" s="9">
        <f t="shared" si="118"/>
        <v>2.6306978617002889E-5</v>
      </c>
      <c r="AD135" s="9">
        <f t="shared" si="119"/>
        <v>3.033802747866758E-3</v>
      </c>
      <c r="AE135" s="9">
        <f t="shared" si="120"/>
        <v>3.033802747866758E-3</v>
      </c>
      <c r="AF135" s="44">
        <f t="shared" si="121"/>
        <v>3.033802747866758E-3</v>
      </c>
      <c r="AG135" s="43" t="e">
        <f t="shared" si="122"/>
        <v>#NUM!</v>
      </c>
      <c r="AH135" s="9">
        <f t="shared" si="123"/>
        <v>3.8165882958950202E-2</v>
      </c>
      <c r="AI135" s="9">
        <f t="shared" si="124"/>
        <v>1.7417808154569238E-5</v>
      </c>
      <c r="AJ135" s="9">
        <f t="shared" si="125"/>
        <v>1.7417808154569238E-5</v>
      </c>
      <c r="AK135" s="9">
        <f t="shared" si="126"/>
        <v>3.8165882958950202E-2</v>
      </c>
      <c r="AL135" s="9">
        <f t="shared" si="127"/>
        <v>2.6306978617002889E-5</v>
      </c>
      <c r="AM135" s="229">
        <f t="shared" si="128"/>
        <v>2.6306978617002889E-5</v>
      </c>
      <c r="AN135" s="9">
        <f t="shared" si="129"/>
        <v>3.033802747866758E-3</v>
      </c>
      <c r="AO135" s="9">
        <f t="shared" si="130"/>
        <v>3.033802747866758E-3</v>
      </c>
      <c r="AP135" s="44">
        <f t="shared" si="131"/>
        <v>3.033802747866758E-3</v>
      </c>
      <c r="AQ135" s="43" t="e">
        <f t="shared" si="132"/>
        <v>#NUM!</v>
      </c>
      <c r="AR135" s="9" t="e">
        <f t="shared" si="133"/>
        <v>#NUM!</v>
      </c>
      <c r="AS135" s="44" t="e">
        <f t="shared" si="134"/>
        <v>#NUM!</v>
      </c>
      <c r="AT135" s="235" t="e">
        <f t="shared" si="135"/>
        <v>#NUM!</v>
      </c>
      <c r="AU135" s="236" t="e">
        <f t="shared" si="136"/>
        <v>#NUM!</v>
      </c>
      <c r="AV135" s="237" t="e">
        <f t="shared" si="137"/>
        <v>#NUM!</v>
      </c>
      <c r="AW135" s="233" t="e">
        <f t="shared" si="138"/>
        <v>#NUM!</v>
      </c>
      <c r="AX135" s="132" t="e">
        <f t="shared" si="139"/>
        <v>#NUM!</v>
      </c>
      <c r="AY135" s="234" t="e">
        <f t="shared" si="140"/>
        <v>#NUM!</v>
      </c>
    </row>
    <row r="136" spans="1:51" ht="13.35" customHeight="1">
      <c r="A136" s="69"/>
      <c r="B136" s="68"/>
      <c r="C136" s="241">
        <f>Rollover!A136</f>
        <v>0</v>
      </c>
      <c r="D136" s="242">
        <f>Rollover!B136</f>
        <v>0</v>
      </c>
      <c r="E136" s="63"/>
      <c r="F136" s="227">
        <f>Rollover!C136</f>
        <v>0</v>
      </c>
      <c r="G136" s="23"/>
      <c r="H136" s="24"/>
      <c r="I136" s="24"/>
      <c r="J136" s="24"/>
      <c r="K136" s="24"/>
      <c r="L136" s="24"/>
      <c r="M136" s="24"/>
      <c r="N136" s="25"/>
      <c r="O136" s="23"/>
      <c r="P136" s="24"/>
      <c r="Q136" s="24"/>
      <c r="R136" s="24"/>
      <c r="S136" s="24"/>
      <c r="T136" s="24"/>
      <c r="U136" s="24"/>
      <c r="V136" s="25"/>
      <c r="W136" s="228" t="e">
        <f t="shared" si="112"/>
        <v>#NUM!</v>
      </c>
      <c r="X136" s="9">
        <f t="shared" si="113"/>
        <v>3.8165882958950202E-2</v>
      </c>
      <c r="Y136" s="9">
        <f t="shared" si="114"/>
        <v>1.713277721572889E-5</v>
      </c>
      <c r="Z136" s="9">
        <f t="shared" si="115"/>
        <v>1.713277721572889E-5</v>
      </c>
      <c r="AA136" s="9">
        <f t="shared" si="116"/>
        <v>3.8165882958950202E-2</v>
      </c>
      <c r="AB136" s="9">
        <f t="shared" si="117"/>
        <v>2.6306978617002889E-5</v>
      </c>
      <c r="AC136" s="9">
        <f t="shared" si="118"/>
        <v>2.6306978617002889E-5</v>
      </c>
      <c r="AD136" s="9">
        <f t="shared" si="119"/>
        <v>3.033802747866758E-3</v>
      </c>
      <c r="AE136" s="9">
        <f t="shared" si="120"/>
        <v>3.033802747866758E-3</v>
      </c>
      <c r="AF136" s="44">
        <f t="shared" si="121"/>
        <v>3.033802747866758E-3</v>
      </c>
      <c r="AG136" s="43" t="e">
        <f t="shared" si="122"/>
        <v>#NUM!</v>
      </c>
      <c r="AH136" s="9">
        <f t="shared" si="123"/>
        <v>3.8165882958950202E-2</v>
      </c>
      <c r="AI136" s="9">
        <f t="shared" si="124"/>
        <v>1.7417808154569238E-5</v>
      </c>
      <c r="AJ136" s="9">
        <f t="shared" si="125"/>
        <v>1.7417808154569238E-5</v>
      </c>
      <c r="AK136" s="9">
        <f t="shared" si="126"/>
        <v>3.8165882958950202E-2</v>
      </c>
      <c r="AL136" s="9">
        <f t="shared" si="127"/>
        <v>2.6306978617002889E-5</v>
      </c>
      <c r="AM136" s="229">
        <f t="shared" si="128"/>
        <v>2.6306978617002889E-5</v>
      </c>
      <c r="AN136" s="9">
        <f t="shared" si="129"/>
        <v>3.033802747866758E-3</v>
      </c>
      <c r="AO136" s="9">
        <f t="shared" si="130"/>
        <v>3.033802747866758E-3</v>
      </c>
      <c r="AP136" s="44">
        <f t="shared" si="131"/>
        <v>3.033802747866758E-3</v>
      </c>
      <c r="AQ136" s="43" t="e">
        <f t="shared" si="132"/>
        <v>#NUM!</v>
      </c>
      <c r="AR136" s="9" t="e">
        <f t="shared" si="133"/>
        <v>#NUM!</v>
      </c>
      <c r="AS136" s="44" t="e">
        <f t="shared" si="134"/>
        <v>#NUM!</v>
      </c>
      <c r="AT136" s="235" t="e">
        <f t="shared" si="135"/>
        <v>#NUM!</v>
      </c>
      <c r="AU136" s="236" t="e">
        <f t="shared" si="136"/>
        <v>#NUM!</v>
      </c>
      <c r="AV136" s="237" t="e">
        <f t="shared" si="137"/>
        <v>#NUM!</v>
      </c>
      <c r="AW136" s="233" t="e">
        <f t="shared" si="138"/>
        <v>#NUM!</v>
      </c>
      <c r="AX136" s="132" t="e">
        <f t="shared" si="139"/>
        <v>#NUM!</v>
      </c>
      <c r="AY136" s="234" t="e">
        <f t="shared" si="140"/>
        <v>#NUM!</v>
      </c>
    </row>
    <row r="137" spans="1:51" ht="13.35" customHeight="1">
      <c r="A137" s="69"/>
      <c r="B137" s="68"/>
      <c r="C137" s="241">
        <f>Rollover!A137</f>
        <v>0</v>
      </c>
      <c r="D137" s="242">
        <f>Rollover!B137</f>
        <v>0</v>
      </c>
      <c r="E137" s="63"/>
      <c r="F137" s="227">
        <f>Rollover!C137</f>
        <v>0</v>
      </c>
      <c r="G137" s="23"/>
      <c r="H137" s="24"/>
      <c r="I137" s="24"/>
      <c r="J137" s="24"/>
      <c r="K137" s="24"/>
      <c r="L137" s="24"/>
      <c r="M137" s="24"/>
      <c r="N137" s="25"/>
      <c r="O137" s="23"/>
      <c r="P137" s="24"/>
      <c r="Q137" s="24"/>
      <c r="R137" s="24"/>
      <c r="S137" s="24"/>
      <c r="T137" s="24"/>
      <c r="U137" s="24"/>
      <c r="V137" s="25"/>
      <c r="W137" s="228" t="e">
        <f t="shared" si="112"/>
        <v>#NUM!</v>
      </c>
      <c r="X137" s="9">
        <f t="shared" si="113"/>
        <v>3.8165882958950202E-2</v>
      </c>
      <c r="Y137" s="9">
        <f t="shared" si="114"/>
        <v>1.713277721572889E-5</v>
      </c>
      <c r="Z137" s="9">
        <f t="shared" si="115"/>
        <v>1.713277721572889E-5</v>
      </c>
      <c r="AA137" s="9">
        <f t="shared" si="116"/>
        <v>3.8165882958950202E-2</v>
      </c>
      <c r="AB137" s="9">
        <f t="shared" si="117"/>
        <v>2.6306978617002889E-5</v>
      </c>
      <c r="AC137" s="9">
        <f t="shared" si="118"/>
        <v>2.6306978617002889E-5</v>
      </c>
      <c r="AD137" s="9">
        <f t="shared" si="119"/>
        <v>3.033802747866758E-3</v>
      </c>
      <c r="AE137" s="9">
        <f t="shared" si="120"/>
        <v>3.033802747866758E-3</v>
      </c>
      <c r="AF137" s="44">
        <f t="shared" si="121"/>
        <v>3.033802747866758E-3</v>
      </c>
      <c r="AG137" s="43" t="e">
        <f t="shared" si="122"/>
        <v>#NUM!</v>
      </c>
      <c r="AH137" s="9">
        <f t="shared" si="123"/>
        <v>3.8165882958950202E-2</v>
      </c>
      <c r="AI137" s="9">
        <f t="shared" si="124"/>
        <v>1.7417808154569238E-5</v>
      </c>
      <c r="AJ137" s="9">
        <f t="shared" si="125"/>
        <v>1.7417808154569238E-5</v>
      </c>
      <c r="AK137" s="9">
        <f t="shared" si="126"/>
        <v>3.8165882958950202E-2</v>
      </c>
      <c r="AL137" s="9">
        <f t="shared" si="127"/>
        <v>2.6306978617002889E-5</v>
      </c>
      <c r="AM137" s="229">
        <f t="shared" si="128"/>
        <v>2.6306978617002889E-5</v>
      </c>
      <c r="AN137" s="9">
        <f t="shared" si="129"/>
        <v>3.033802747866758E-3</v>
      </c>
      <c r="AO137" s="9">
        <f t="shared" si="130"/>
        <v>3.033802747866758E-3</v>
      </c>
      <c r="AP137" s="44">
        <f t="shared" si="131"/>
        <v>3.033802747866758E-3</v>
      </c>
      <c r="AQ137" s="43" t="e">
        <f t="shared" si="132"/>
        <v>#NUM!</v>
      </c>
      <c r="AR137" s="9" t="e">
        <f t="shared" si="133"/>
        <v>#NUM!</v>
      </c>
      <c r="AS137" s="44" t="e">
        <f t="shared" si="134"/>
        <v>#NUM!</v>
      </c>
      <c r="AT137" s="235" t="e">
        <f t="shared" si="135"/>
        <v>#NUM!</v>
      </c>
      <c r="AU137" s="236" t="e">
        <f t="shared" si="136"/>
        <v>#NUM!</v>
      </c>
      <c r="AV137" s="237" t="e">
        <f t="shared" si="137"/>
        <v>#NUM!</v>
      </c>
      <c r="AW137" s="233" t="e">
        <f t="shared" si="138"/>
        <v>#NUM!</v>
      </c>
      <c r="AX137" s="132" t="e">
        <f t="shared" si="139"/>
        <v>#NUM!</v>
      </c>
      <c r="AY137" s="234" t="e">
        <f t="shared" si="140"/>
        <v>#NUM!</v>
      </c>
    </row>
    <row r="138" spans="1:51" ht="13.35" customHeight="1">
      <c r="A138" s="69"/>
      <c r="B138" s="68"/>
      <c r="C138" s="241">
        <f>Rollover!A138</f>
        <v>0</v>
      </c>
      <c r="D138" s="242">
        <f>Rollover!B138</f>
        <v>0</v>
      </c>
      <c r="E138" s="63"/>
      <c r="F138" s="227">
        <f>Rollover!C138</f>
        <v>0</v>
      </c>
      <c r="G138" s="23"/>
      <c r="H138" s="24"/>
      <c r="I138" s="24"/>
      <c r="J138" s="24"/>
      <c r="K138" s="24"/>
      <c r="L138" s="24"/>
      <c r="M138" s="24"/>
      <c r="N138" s="25"/>
      <c r="O138" s="23"/>
      <c r="P138" s="24"/>
      <c r="Q138" s="24"/>
      <c r="R138" s="24"/>
      <c r="S138" s="24"/>
      <c r="T138" s="24"/>
      <c r="U138" s="24"/>
      <c r="V138" s="25"/>
      <c r="W138" s="228" t="e">
        <f t="shared" ref="W138:W178" si="315">NORMDIST(LN(G138),7.45231,0.73998,1)</f>
        <v>#NUM!</v>
      </c>
      <c r="X138" s="9">
        <f t="shared" ref="X138:X178" si="316">1/(1+EXP(3.2269-1.9688*H138))</f>
        <v>3.8165882958950202E-2</v>
      </c>
      <c r="Y138" s="9">
        <f t="shared" ref="Y138:Y178" si="317">1/(1+EXP(10.9745-2.375*I138/1000))</f>
        <v>1.713277721572889E-5</v>
      </c>
      <c r="Z138" s="9">
        <f t="shared" ref="Z138:Z178" si="318">1/(1+EXP(10.9745-2.375*J138/1000))</f>
        <v>1.713277721572889E-5</v>
      </c>
      <c r="AA138" s="9">
        <f t="shared" ref="AA138:AA178" si="319">MAX(X138,Y138,Z138)</f>
        <v>3.8165882958950202E-2</v>
      </c>
      <c r="AB138" s="9">
        <f t="shared" ref="AB138:AB178" si="320">1/(1+EXP(12.597-0.05861*35-1.568*(K138^0.4612)))</f>
        <v>2.6306978617002889E-5</v>
      </c>
      <c r="AC138" s="9">
        <f t="shared" ref="AC138:AC178" si="321">AB138</f>
        <v>2.6306978617002889E-5</v>
      </c>
      <c r="AD138" s="9">
        <f t="shared" ref="AD138:AD178" si="322">1/(1+EXP(5.7949-0.5196*M138/1000))</f>
        <v>3.033802747866758E-3</v>
      </c>
      <c r="AE138" s="9">
        <f t="shared" ref="AE138:AE178" si="323">1/(1+EXP(5.7949-0.5196*N138/1000))</f>
        <v>3.033802747866758E-3</v>
      </c>
      <c r="AF138" s="44">
        <f t="shared" ref="AF138:AF178" si="324">MAX(AD138,AE138)</f>
        <v>3.033802747866758E-3</v>
      </c>
      <c r="AG138" s="43" t="e">
        <f t="shared" ref="AG138:AG178" si="325">NORMDIST(LN(O138),7.45231,0.73998,1)</f>
        <v>#NUM!</v>
      </c>
      <c r="AH138" s="9">
        <f t="shared" ref="AH138:AH178" si="326">1/(1+EXP(3.2269-1.9688*P138))</f>
        <v>3.8165882958950202E-2</v>
      </c>
      <c r="AI138" s="9">
        <f t="shared" ref="AI138:AI178" si="327">1/(1+EXP(10.958-3.77*Q138/1000))</f>
        <v>1.7417808154569238E-5</v>
      </c>
      <c r="AJ138" s="9">
        <f t="shared" ref="AJ138:AJ178" si="328">1/(1+EXP(10.958-3.77*R138/1000))</f>
        <v>1.7417808154569238E-5</v>
      </c>
      <c r="AK138" s="9">
        <f t="shared" ref="AK138:AK178" si="329">MAX(AH138,AI138,AJ138)</f>
        <v>3.8165882958950202E-2</v>
      </c>
      <c r="AL138" s="9">
        <f t="shared" ref="AL138:AL178" si="330">1/(1+EXP(12.597-0.05861*35-1.568*((S138/0.817)^0.4612)))</f>
        <v>2.6306978617002889E-5</v>
      </c>
      <c r="AM138" s="229">
        <f t="shared" ref="AM138:AM178" si="331">AL138</f>
        <v>2.6306978617002889E-5</v>
      </c>
      <c r="AN138" s="9">
        <f t="shared" ref="AN138:AN178" si="332">1/(1+EXP(5.7949-0.7619*U138/1000))</f>
        <v>3.033802747866758E-3</v>
      </c>
      <c r="AO138" s="9">
        <f t="shared" ref="AO138:AO178" si="333">1/(1+EXP(5.7949-0.7619*V138/1000))</f>
        <v>3.033802747866758E-3</v>
      </c>
      <c r="AP138" s="44">
        <f t="shared" ref="AP138:AP178" si="334">MAX(AN138,AO138)</f>
        <v>3.033802747866758E-3</v>
      </c>
      <c r="AQ138" s="43" t="e">
        <f t="shared" ref="AQ138:AQ178" si="335">ROUND(1-(1-W138)*(1-AA138)*(1-AC138)*(1-AF138),3)</f>
        <v>#NUM!</v>
      </c>
      <c r="AR138" s="9" t="e">
        <f t="shared" ref="AR138:AR178" si="336">ROUND(1-(1-AG138)*(1-AK138)*(1-AM138)*(1-AP138),3)</f>
        <v>#NUM!</v>
      </c>
      <c r="AS138" s="44" t="e">
        <f t="shared" ref="AS138:AS178" si="337">ROUND(AVERAGE(AR138,AQ138),3)</f>
        <v>#NUM!</v>
      </c>
      <c r="AT138" s="235" t="e">
        <f t="shared" ref="AT138:AT178" si="338">ROUND(AQ138/0.15,2)</f>
        <v>#NUM!</v>
      </c>
      <c r="AU138" s="236" t="e">
        <f t="shared" ref="AU138:AU178" si="339">ROUND(AR138/0.15,2)</f>
        <v>#NUM!</v>
      </c>
      <c r="AV138" s="237" t="e">
        <f t="shared" ref="AV138:AV178" si="340">ROUND(AS138/0.15,2)</f>
        <v>#NUM!</v>
      </c>
      <c r="AW138" s="233" t="e">
        <f t="shared" ref="AW138:AW178" si="341">IF(AT138&lt;0.67,5,IF(AT138&lt;1,4,IF(AT138&lt;1.33,3,IF(AT138&lt;2.67,2,1))))</f>
        <v>#NUM!</v>
      </c>
      <c r="AX138" s="132" t="e">
        <f t="shared" ref="AX138:AX178" si="342">IF(AU138&lt;0.67,5,IF(AU138&lt;1,4,IF(AU138&lt;1.33,3,IF(AU138&lt;2.67,2,1))))</f>
        <v>#NUM!</v>
      </c>
      <c r="AY138" s="234" t="e">
        <f t="shared" ref="AY138:AY178" si="343">IF(AV138&lt;0.67,5,IF(AV138&lt;1,4,IF(AV138&lt;1.33,3,IF(AV138&lt;2.67,2,1))))</f>
        <v>#NUM!</v>
      </c>
    </row>
    <row r="139" spans="1:51" ht="13.35" customHeight="1">
      <c r="A139" s="69"/>
      <c r="B139" s="68"/>
      <c r="C139" s="241">
        <f>Rollover!A139</f>
        <v>0</v>
      </c>
      <c r="D139" s="242">
        <f>Rollover!B139</f>
        <v>0</v>
      </c>
      <c r="E139" s="63"/>
      <c r="F139" s="227">
        <f>Rollover!C139</f>
        <v>0</v>
      </c>
      <c r="G139" s="23"/>
      <c r="H139" s="24"/>
      <c r="I139" s="24"/>
      <c r="J139" s="24"/>
      <c r="K139" s="24"/>
      <c r="L139" s="24"/>
      <c r="M139" s="24"/>
      <c r="N139" s="25"/>
      <c r="O139" s="23"/>
      <c r="P139" s="24"/>
      <c r="Q139" s="24"/>
      <c r="R139" s="24"/>
      <c r="S139" s="24"/>
      <c r="T139" s="24"/>
      <c r="U139" s="24"/>
      <c r="V139" s="25"/>
      <c r="W139" s="228" t="e">
        <f t="shared" si="315"/>
        <v>#NUM!</v>
      </c>
      <c r="X139" s="9">
        <f t="shared" si="316"/>
        <v>3.8165882958950202E-2</v>
      </c>
      <c r="Y139" s="9">
        <f t="shared" si="317"/>
        <v>1.713277721572889E-5</v>
      </c>
      <c r="Z139" s="9">
        <f t="shared" si="318"/>
        <v>1.713277721572889E-5</v>
      </c>
      <c r="AA139" s="9">
        <f t="shared" si="319"/>
        <v>3.8165882958950202E-2</v>
      </c>
      <c r="AB139" s="9">
        <f t="shared" si="320"/>
        <v>2.6306978617002889E-5</v>
      </c>
      <c r="AC139" s="9">
        <f t="shared" si="321"/>
        <v>2.6306978617002889E-5</v>
      </c>
      <c r="AD139" s="9">
        <f t="shared" si="322"/>
        <v>3.033802747866758E-3</v>
      </c>
      <c r="AE139" s="9">
        <f t="shared" si="323"/>
        <v>3.033802747866758E-3</v>
      </c>
      <c r="AF139" s="44">
        <f t="shared" si="324"/>
        <v>3.033802747866758E-3</v>
      </c>
      <c r="AG139" s="43" t="e">
        <f t="shared" si="325"/>
        <v>#NUM!</v>
      </c>
      <c r="AH139" s="9">
        <f t="shared" si="326"/>
        <v>3.8165882958950202E-2</v>
      </c>
      <c r="AI139" s="9">
        <f t="shared" si="327"/>
        <v>1.7417808154569238E-5</v>
      </c>
      <c r="AJ139" s="9">
        <f t="shared" si="328"/>
        <v>1.7417808154569238E-5</v>
      </c>
      <c r="AK139" s="9">
        <f t="shared" si="329"/>
        <v>3.8165882958950202E-2</v>
      </c>
      <c r="AL139" s="9">
        <f t="shared" si="330"/>
        <v>2.6306978617002889E-5</v>
      </c>
      <c r="AM139" s="229">
        <f t="shared" si="331"/>
        <v>2.6306978617002889E-5</v>
      </c>
      <c r="AN139" s="9">
        <f t="shared" si="332"/>
        <v>3.033802747866758E-3</v>
      </c>
      <c r="AO139" s="9">
        <f t="shared" si="333"/>
        <v>3.033802747866758E-3</v>
      </c>
      <c r="AP139" s="44">
        <f t="shared" si="334"/>
        <v>3.033802747866758E-3</v>
      </c>
      <c r="AQ139" s="43" t="e">
        <f t="shared" si="335"/>
        <v>#NUM!</v>
      </c>
      <c r="AR139" s="9" t="e">
        <f t="shared" si="336"/>
        <v>#NUM!</v>
      </c>
      <c r="AS139" s="44" t="e">
        <f t="shared" si="337"/>
        <v>#NUM!</v>
      </c>
      <c r="AT139" s="235" t="e">
        <f t="shared" si="338"/>
        <v>#NUM!</v>
      </c>
      <c r="AU139" s="236" t="e">
        <f t="shared" si="339"/>
        <v>#NUM!</v>
      </c>
      <c r="AV139" s="237" t="e">
        <f t="shared" si="340"/>
        <v>#NUM!</v>
      </c>
      <c r="AW139" s="233" t="e">
        <f t="shared" si="341"/>
        <v>#NUM!</v>
      </c>
      <c r="AX139" s="132" t="e">
        <f t="shared" si="342"/>
        <v>#NUM!</v>
      </c>
      <c r="AY139" s="234" t="e">
        <f t="shared" si="343"/>
        <v>#NUM!</v>
      </c>
    </row>
    <row r="140" spans="1:51" ht="13.35" customHeight="1">
      <c r="A140" s="69"/>
      <c r="B140" s="68"/>
      <c r="C140" s="241">
        <f>Rollover!A140</f>
        <v>0</v>
      </c>
      <c r="D140" s="242">
        <f>Rollover!B140</f>
        <v>0</v>
      </c>
      <c r="E140" s="63"/>
      <c r="F140" s="227">
        <f>Rollover!C140</f>
        <v>0</v>
      </c>
      <c r="G140" s="23"/>
      <c r="H140" s="24"/>
      <c r="I140" s="24"/>
      <c r="J140" s="24"/>
      <c r="K140" s="24"/>
      <c r="L140" s="24"/>
      <c r="M140" s="24"/>
      <c r="N140" s="25"/>
      <c r="O140" s="23"/>
      <c r="P140" s="24"/>
      <c r="Q140" s="24"/>
      <c r="R140" s="24"/>
      <c r="S140" s="24"/>
      <c r="T140" s="24"/>
      <c r="U140" s="24"/>
      <c r="V140" s="25"/>
      <c r="W140" s="228" t="e">
        <f t="shared" si="315"/>
        <v>#NUM!</v>
      </c>
      <c r="X140" s="9">
        <f t="shared" si="316"/>
        <v>3.8165882958950202E-2</v>
      </c>
      <c r="Y140" s="9">
        <f t="shared" si="317"/>
        <v>1.713277721572889E-5</v>
      </c>
      <c r="Z140" s="9">
        <f t="shared" si="318"/>
        <v>1.713277721572889E-5</v>
      </c>
      <c r="AA140" s="9">
        <f t="shared" si="319"/>
        <v>3.8165882958950202E-2</v>
      </c>
      <c r="AB140" s="9">
        <f t="shared" si="320"/>
        <v>2.6306978617002889E-5</v>
      </c>
      <c r="AC140" s="9">
        <f t="shared" si="321"/>
        <v>2.6306978617002889E-5</v>
      </c>
      <c r="AD140" s="9">
        <f t="shared" si="322"/>
        <v>3.033802747866758E-3</v>
      </c>
      <c r="AE140" s="9">
        <f t="shared" si="323"/>
        <v>3.033802747866758E-3</v>
      </c>
      <c r="AF140" s="44">
        <f t="shared" si="324"/>
        <v>3.033802747866758E-3</v>
      </c>
      <c r="AG140" s="43" t="e">
        <f t="shared" si="325"/>
        <v>#NUM!</v>
      </c>
      <c r="AH140" s="9">
        <f t="shared" si="326"/>
        <v>3.8165882958950202E-2</v>
      </c>
      <c r="AI140" s="9">
        <f t="shared" si="327"/>
        <v>1.7417808154569238E-5</v>
      </c>
      <c r="AJ140" s="9">
        <f t="shared" si="328"/>
        <v>1.7417808154569238E-5</v>
      </c>
      <c r="AK140" s="9">
        <f t="shared" si="329"/>
        <v>3.8165882958950202E-2</v>
      </c>
      <c r="AL140" s="9">
        <f t="shared" si="330"/>
        <v>2.6306978617002889E-5</v>
      </c>
      <c r="AM140" s="229">
        <f t="shared" si="331"/>
        <v>2.6306978617002889E-5</v>
      </c>
      <c r="AN140" s="9">
        <f t="shared" si="332"/>
        <v>3.033802747866758E-3</v>
      </c>
      <c r="AO140" s="9">
        <f t="shared" si="333"/>
        <v>3.033802747866758E-3</v>
      </c>
      <c r="AP140" s="44">
        <f t="shared" si="334"/>
        <v>3.033802747866758E-3</v>
      </c>
      <c r="AQ140" s="43" t="e">
        <f t="shared" si="335"/>
        <v>#NUM!</v>
      </c>
      <c r="AR140" s="9" t="e">
        <f t="shared" si="336"/>
        <v>#NUM!</v>
      </c>
      <c r="AS140" s="44" t="e">
        <f t="shared" si="337"/>
        <v>#NUM!</v>
      </c>
      <c r="AT140" s="235" t="e">
        <f t="shared" si="338"/>
        <v>#NUM!</v>
      </c>
      <c r="AU140" s="236" t="e">
        <f t="shared" si="339"/>
        <v>#NUM!</v>
      </c>
      <c r="AV140" s="237" t="e">
        <f t="shared" si="340"/>
        <v>#NUM!</v>
      </c>
      <c r="AW140" s="233" t="e">
        <f t="shared" si="341"/>
        <v>#NUM!</v>
      </c>
      <c r="AX140" s="132" t="e">
        <f t="shared" si="342"/>
        <v>#NUM!</v>
      </c>
      <c r="AY140" s="234" t="e">
        <f t="shared" si="343"/>
        <v>#NUM!</v>
      </c>
    </row>
    <row r="141" spans="1:51" ht="13.35" customHeight="1">
      <c r="A141" s="69"/>
      <c r="B141" s="68"/>
      <c r="C141" s="241">
        <f>Rollover!A141</f>
        <v>0</v>
      </c>
      <c r="D141" s="242">
        <f>Rollover!B141</f>
        <v>0</v>
      </c>
      <c r="E141" s="63"/>
      <c r="F141" s="227">
        <f>Rollover!C141</f>
        <v>0</v>
      </c>
      <c r="G141" s="23"/>
      <c r="H141" s="24"/>
      <c r="I141" s="24"/>
      <c r="J141" s="24"/>
      <c r="K141" s="24"/>
      <c r="L141" s="24"/>
      <c r="M141" s="24"/>
      <c r="N141" s="25"/>
      <c r="O141" s="23"/>
      <c r="P141" s="24"/>
      <c r="Q141" s="24"/>
      <c r="R141" s="24"/>
      <c r="S141" s="24"/>
      <c r="T141" s="24"/>
      <c r="U141" s="24"/>
      <c r="V141" s="25"/>
      <c r="W141" s="228" t="e">
        <f t="shared" si="315"/>
        <v>#NUM!</v>
      </c>
      <c r="X141" s="9">
        <f t="shared" si="316"/>
        <v>3.8165882958950202E-2</v>
      </c>
      <c r="Y141" s="9">
        <f t="shared" si="317"/>
        <v>1.713277721572889E-5</v>
      </c>
      <c r="Z141" s="9">
        <f t="shared" si="318"/>
        <v>1.713277721572889E-5</v>
      </c>
      <c r="AA141" s="9">
        <f t="shared" si="319"/>
        <v>3.8165882958950202E-2</v>
      </c>
      <c r="AB141" s="9">
        <f t="shared" si="320"/>
        <v>2.6306978617002889E-5</v>
      </c>
      <c r="AC141" s="9">
        <f t="shared" si="321"/>
        <v>2.6306978617002889E-5</v>
      </c>
      <c r="AD141" s="9">
        <f t="shared" si="322"/>
        <v>3.033802747866758E-3</v>
      </c>
      <c r="AE141" s="9">
        <f t="shared" si="323"/>
        <v>3.033802747866758E-3</v>
      </c>
      <c r="AF141" s="44">
        <f t="shared" si="324"/>
        <v>3.033802747866758E-3</v>
      </c>
      <c r="AG141" s="43" t="e">
        <f t="shared" si="325"/>
        <v>#NUM!</v>
      </c>
      <c r="AH141" s="9">
        <f t="shared" si="326"/>
        <v>3.8165882958950202E-2</v>
      </c>
      <c r="AI141" s="9">
        <f t="shared" si="327"/>
        <v>1.7417808154569238E-5</v>
      </c>
      <c r="AJ141" s="9">
        <f t="shared" si="328"/>
        <v>1.7417808154569238E-5</v>
      </c>
      <c r="AK141" s="9">
        <f t="shared" si="329"/>
        <v>3.8165882958950202E-2</v>
      </c>
      <c r="AL141" s="9">
        <f t="shared" si="330"/>
        <v>2.6306978617002889E-5</v>
      </c>
      <c r="AM141" s="229">
        <f t="shared" si="331"/>
        <v>2.6306978617002889E-5</v>
      </c>
      <c r="AN141" s="9">
        <f t="shared" si="332"/>
        <v>3.033802747866758E-3</v>
      </c>
      <c r="AO141" s="9">
        <f t="shared" si="333"/>
        <v>3.033802747866758E-3</v>
      </c>
      <c r="AP141" s="44">
        <f t="shared" si="334"/>
        <v>3.033802747866758E-3</v>
      </c>
      <c r="AQ141" s="43" t="e">
        <f t="shared" si="335"/>
        <v>#NUM!</v>
      </c>
      <c r="AR141" s="9" t="e">
        <f t="shared" si="336"/>
        <v>#NUM!</v>
      </c>
      <c r="AS141" s="44" t="e">
        <f t="shared" si="337"/>
        <v>#NUM!</v>
      </c>
      <c r="AT141" s="235" t="e">
        <f t="shared" si="338"/>
        <v>#NUM!</v>
      </c>
      <c r="AU141" s="236" t="e">
        <f t="shared" si="339"/>
        <v>#NUM!</v>
      </c>
      <c r="AV141" s="237" t="e">
        <f t="shared" si="340"/>
        <v>#NUM!</v>
      </c>
      <c r="AW141" s="233" t="e">
        <f t="shared" si="341"/>
        <v>#NUM!</v>
      </c>
      <c r="AX141" s="132" t="e">
        <f t="shared" si="342"/>
        <v>#NUM!</v>
      </c>
      <c r="AY141" s="234" t="e">
        <f t="shared" si="343"/>
        <v>#NUM!</v>
      </c>
    </row>
    <row r="142" spans="1:51" ht="13.35" customHeight="1">
      <c r="A142" s="69"/>
      <c r="B142" s="68"/>
      <c r="C142" s="241">
        <f>Rollover!A142</f>
        <v>0</v>
      </c>
      <c r="D142" s="242">
        <f>Rollover!B142</f>
        <v>0</v>
      </c>
      <c r="E142" s="63"/>
      <c r="F142" s="227">
        <f>Rollover!C142</f>
        <v>0</v>
      </c>
      <c r="G142" s="23"/>
      <c r="H142" s="24"/>
      <c r="I142" s="24"/>
      <c r="J142" s="24"/>
      <c r="K142" s="24"/>
      <c r="L142" s="24"/>
      <c r="M142" s="24"/>
      <c r="N142" s="25"/>
      <c r="O142" s="23"/>
      <c r="P142" s="24"/>
      <c r="Q142" s="24"/>
      <c r="R142" s="24"/>
      <c r="S142" s="24"/>
      <c r="T142" s="24"/>
      <c r="U142" s="24"/>
      <c r="V142" s="25"/>
      <c r="W142" s="228" t="e">
        <f t="shared" si="315"/>
        <v>#NUM!</v>
      </c>
      <c r="X142" s="9">
        <f t="shared" si="316"/>
        <v>3.8165882958950202E-2</v>
      </c>
      <c r="Y142" s="9">
        <f t="shared" si="317"/>
        <v>1.713277721572889E-5</v>
      </c>
      <c r="Z142" s="9">
        <f t="shared" si="318"/>
        <v>1.713277721572889E-5</v>
      </c>
      <c r="AA142" s="9">
        <f t="shared" si="319"/>
        <v>3.8165882958950202E-2</v>
      </c>
      <c r="AB142" s="9">
        <f t="shared" si="320"/>
        <v>2.6306978617002889E-5</v>
      </c>
      <c r="AC142" s="9">
        <f t="shared" si="321"/>
        <v>2.6306978617002889E-5</v>
      </c>
      <c r="AD142" s="9">
        <f t="shared" si="322"/>
        <v>3.033802747866758E-3</v>
      </c>
      <c r="AE142" s="9">
        <f t="shared" si="323"/>
        <v>3.033802747866758E-3</v>
      </c>
      <c r="AF142" s="44">
        <f t="shared" si="324"/>
        <v>3.033802747866758E-3</v>
      </c>
      <c r="AG142" s="43" t="e">
        <f t="shared" si="325"/>
        <v>#NUM!</v>
      </c>
      <c r="AH142" s="9">
        <f t="shared" si="326"/>
        <v>3.8165882958950202E-2</v>
      </c>
      <c r="AI142" s="9">
        <f t="shared" si="327"/>
        <v>1.7417808154569238E-5</v>
      </c>
      <c r="AJ142" s="9">
        <f t="shared" si="328"/>
        <v>1.7417808154569238E-5</v>
      </c>
      <c r="AK142" s="9">
        <f t="shared" si="329"/>
        <v>3.8165882958950202E-2</v>
      </c>
      <c r="AL142" s="9">
        <f t="shared" si="330"/>
        <v>2.6306978617002889E-5</v>
      </c>
      <c r="AM142" s="229">
        <f t="shared" si="331"/>
        <v>2.6306978617002889E-5</v>
      </c>
      <c r="AN142" s="9">
        <f t="shared" si="332"/>
        <v>3.033802747866758E-3</v>
      </c>
      <c r="AO142" s="9">
        <f t="shared" si="333"/>
        <v>3.033802747866758E-3</v>
      </c>
      <c r="AP142" s="44">
        <f t="shared" si="334"/>
        <v>3.033802747866758E-3</v>
      </c>
      <c r="AQ142" s="43" t="e">
        <f t="shared" si="335"/>
        <v>#NUM!</v>
      </c>
      <c r="AR142" s="9" t="e">
        <f t="shared" si="336"/>
        <v>#NUM!</v>
      </c>
      <c r="AS142" s="44" t="e">
        <f t="shared" si="337"/>
        <v>#NUM!</v>
      </c>
      <c r="AT142" s="235" t="e">
        <f t="shared" si="338"/>
        <v>#NUM!</v>
      </c>
      <c r="AU142" s="236" t="e">
        <f t="shared" si="339"/>
        <v>#NUM!</v>
      </c>
      <c r="AV142" s="237" t="e">
        <f t="shared" si="340"/>
        <v>#NUM!</v>
      </c>
      <c r="AW142" s="233" t="e">
        <f t="shared" si="341"/>
        <v>#NUM!</v>
      </c>
      <c r="AX142" s="132" t="e">
        <f t="shared" si="342"/>
        <v>#NUM!</v>
      </c>
      <c r="AY142" s="234" t="e">
        <f t="shared" si="343"/>
        <v>#NUM!</v>
      </c>
    </row>
    <row r="143" spans="1:51" ht="13.35" customHeight="1">
      <c r="A143" s="69"/>
      <c r="B143" s="68"/>
      <c r="C143" s="241">
        <f>Rollover!A143</f>
        <v>0</v>
      </c>
      <c r="D143" s="242">
        <f>Rollover!B143</f>
        <v>0</v>
      </c>
      <c r="E143" s="63"/>
      <c r="F143" s="227">
        <f>Rollover!C143</f>
        <v>0</v>
      </c>
      <c r="G143" s="23"/>
      <c r="H143" s="24"/>
      <c r="I143" s="24"/>
      <c r="J143" s="24"/>
      <c r="K143" s="24"/>
      <c r="L143" s="24"/>
      <c r="M143" s="24"/>
      <c r="N143" s="25"/>
      <c r="O143" s="23"/>
      <c r="P143" s="24"/>
      <c r="Q143" s="24"/>
      <c r="R143" s="24"/>
      <c r="S143" s="24"/>
      <c r="T143" s="24"/>
      <c r="U143" s="24"/>
      <c r="V143" s="25"/>
      <c r="W143" s="228" t="e">
        <f t="shared" si="315"/>
        <v>#NUM!</v>
      </c>
      <c r="X143" s="9">
        <f t="shared" si="316"/>
        <v>3.8165882958950202E-2</v>
      </c>
      <c r="Y143" s="9">
        <f t="shared" si="317"/>
        <v>1.713277721572889E-5</v>
      </c>
      <c r="Z143" s="9">
        <f t="shared" si="318"/>
        <v>1.713277721572889E-5</v>
      </c>
      <c r="AA143" s="9">
        <f t="shared" si="319"/>
        <v>3.8165882958950202E-2</v>
      </c>
      <c r="AB143" s="9">
        <f t="shared" si="320"/>
        <v>2.6306978617002889E-5</v>
      </c>
      <c r="AC143" s="9">
        <f t="shared" si="321"/>
        <v>2.6306978617002889E-5</v>
      </c>
      <c r="AD143" s="9">
        <f t="shared" si="322"/>
        <v>3.033802747866758E-3</v>
      </c>
      <c r="AE143" s="9">
        <f t="shared" si="323"/>
        <v>3.033802747866758E-3</v>
      </c>
      <c r="AF143" s="44">
        <f t="shared" si="324"/>
        <v>3.033802747866758E-3</v>
      </c>
      <c r="AG143" s="43" t="e">
        <f t="shared" si="325"/>
        <v>#NUM!</v>
      </c>
      <c r="AH143" s="9">
        <f t="shared" si="326"/>
        <v>3.8165882958950202E-2</v>
      </c>
      <c r="AI143" s="9">
        <f t="shared" si="327"/>
        <v>1.7417808154569238E-5</v>
      </c>
      <c r="AJ143" s="9">
        <f t="shared" si="328"/>
        <v>1.7417808154569238E-5</v>
      </c>
      <c r="AK143" s="9">
        <f t="shared" si="329"/>
        <v>3.8165882958950202E-2</v>
      </c>
      <c r="AL143" s="9">
        <f t="shared" si="330"/>
        <v>2.6306978617002889E-5</v>
      </c>
      <c r="AM143" s="229">
        <f t="shared" si="331"/>
        <v>2.6306978617002889E-5</v>
      </c>
      <c r="AN143" s="9">
        <f t="shared" si="332"/>
        <v>3.033802747866758E-3</v>
      </c>
      <c r="AO143" s="9">
        <f t="shared" si="333"/>
        <v>3.033802747866758E-3</v>
      </c>
      <c r="AP143" s="44">
        <f t="shared" si="334"/>
        <v>3.033802747866758E-3</v>
      </c>
      <c r="AQ143" s="43" t="e">
        <f t="shared" si="335"/>
        <v>#NUM!</v>
      </c>
      <c r="AR143" s="9" t="e">
        <f t="shared" si="336"/>
        <v>#NUM!</v>
      </c>
      <c r="AS143" s="44" t="e">
        <f t="shared" si="337"/>
        <v>#NUM!</v>
      </c>
      <c r="AT143" s="235" t="e">
        <f t="shared" si="338"/>
        <v>#NUM!</v>
      </c>
      <c r="AU143" s="236" t="e">
        <f t="shared" si="339"/>
        <v>#NUM!</v>
      </c>
      <c r="AV143" s="237" t="e">
        <f t="shared" si="340"/>
        <v>#NUM!</v>
      </c>
      <c r="AW143" s="233" t="e">
        <f t="shared" si="341"/>
        <v>#NUM!</v>
      </c>
      <c r="AX143" s="132" t="e">
        <f t="shared" si="342"/>
        <v>#NUM!</v>
      </c>
      <c r="AY143" s="234" t="e">
        <f t="shared" si="343"/>
        <v>#NUM!</v>
      </c>
    </row>
    <row r="144" spans="1:51" ht="13.35" customHeight="1">
      <c r="A144" s="69"/>
      <c r="B144" s="68"/>
      <c r="C144" s="241">
        <f>Rollover!A144</f>
        <v>0</v>
      </c>
      <c r="D144" s="242">
        <f>Rollover!B144</f>
        <v>0</v>
      </c>
      <c r="E144" s="63"/>
      <c r="F144" s="227">
        <f>Rollover!C144</f>
        <v>0</v>
      </c>
      <c r="G144" s="23"/>
      <c r="H144" s="24"/>
      <c r="I144" s="24"/>
      <c r="J144" s="24"/>
      <c r="K144" s="24"/>
      <c r="L144" s="24"/>
      <c r="M144" s="24"/>
      <c r="N144" s="25"/>
      <c r="O144" s="23"/>
      <c r="P144" s="24"/>
      <c r="Q144" s="24"/>
      <c r="R144" s="24"/>
      <c r="S144" s="24"/>
      <c r="T144" s="24"/>
      <c r="U144" s="24"/>
      <c r="V144" s="25"/>
      <c r="W144" s="228" t="e">
        <f t="shared" si="315"/>
        <v>#NUM!</v>
      </c>
      <c r="X144" s="9">
        <f t="shared" si="316"/>
        <v>3.8165882958950202E-2</v>
      </c>
      <c r="Y144" s="9">
        <f t="shared" si="317"/>
        <v>1.713277721572889E-5</v>
      </c>
      <c r="Z144" s="9">
        <f t="shared" si="318"/>
        <v>1.713277721572889E-5</v>
      </c>
      <c r="AA144" s="9">
        <f t="shared" si="319"/>
        <v>3.8165882958950202E-2</v>
      </c>
      <c r="AB144" s="9">
        <f t="shared" si="320"/>
        <v>2.6306978617002889E-5</v>
      </c>
      <c r="AC144" s="9">
        <f t="shared" si="321"/>
        <v>2.6306978617002889E-5</v>
      </c>
      <c r="AD144" s="9">
        <f t="shared" si="322"/>
        <v>3.033802747866758E-3</v>
      </c>
      <c r="AE144" s="9">
        <f t="shared" si="323"/>
        <v>3.033802747866758E-3</v>
      </c>
      <c r="AF144" s="44">
        <f t="shared" si="324"/>
        <v>3.033802747866758E-3</v>
      </c>
      <c r="AG144" s="43" t="e">
        <f t="shared" si="325"/>
        <v>#NUM!</v>
      </c>
      <c r="AH144" s="9">
        <f t="shared" si="326"/>
        <v>3.8165882958950202E-2</v>
      </c>
      <c r="AI144" s="9">
        <f t="shared" si="327"/>
        <v>1.7417808154569238E-5</v>
      </c>
      <c r="AJ144" s="9">
        <f t="shared" si="328"/>
        <v>1.7417808154569238E-5</v>
      </c>
      <c r="AK144" s="9">
        <f t="shared" si="329"/>
        <v>3.8165882958950202E-2</v>
      </c>
      <c r="AL144" s="9">
        <f t="shared" si="330"/>
        <v>2.6306978617002889E-5</v>
      </c>
      <c r="AM144" s="229">
        <f t="shared" si="331"/>
        <v>2.6306978617002889E-5</v>
      </c>
      <c r="AN144" s="9">
        <f t="shared" si="332"/>
        <v>3.033802747866758E-3</v>
      </c>
      <c r="AO144" s="9">
        <f t="shared" si="333"/>
        <v>3.033802747866758E-3</v>
      </c>
      <c r="AP144" s="44">
        <f t="shared" si="334"/>
        <v>3.033802747866758E-3</v>
      </c>
      <c r="AQ144" s="43" t="e">
        <f t="shared" si="335"/>
        <v>#NUM!</v>
      </c>
      <c r="AR144" s="9" t="e">
        <f t="shared" si="336"/>
        <v>#NUM!</v>
      </c>
      <c r="AS144" s="44" t="e">
        <f t="shared" si="337"/>
        <v>#NUM!</v>
      </c>
      <c r="AT144" s="235" t="e">
        <f t="shared" si="338"/>
        <v>#NUM!</v>
      </c>
      <c r="AU144" s="236" t="e">
        <f t="shared" si="339"/>
        <v>#NUM!</v>
      </c>
      <c r="AV144" s="237" t="e">
        <f t="shared" si="340"/>
        <v>#NUM!</v>
      </c>
      <c r="AW144" s="233" t="e">
        <f t="shared" si="341"/>
        <v>#NUM!</v>
      </c>
      <c r="AX144" s="132" t="e">
        <f t="shared" si="342"/>
        <v>#NUM!</v>
      </c>
      <c r="AY144" s="234" t="e">
        <f t="shared" si="343"/>
        <v>#NUM!</v>
      </c>
    </row>
    <row r="145" spans="1:51" ht="13.35" customHeight="1">
      <c r="A145" s="69"/>
      <c r="B145" s="68"/>
      <c r="C145" s="241">
        <f>Rollover!A145</f>
        <v>0</v>
      </c>
      <c r="D145" s="242">
        <f>Rollover!B145</f>
        <v>0</v>
      </c>
      <c r="E145" s="63"/>
      <c r="F145" s="227">
        <f>Rollover!C145</f>
        <v>0</v>
      </c>
      <c r="G145" s="23"/>
      <c r="H145" s="24"/>
      <c r="I145" s="24"/>
      <c r="J145" s="24"/>
      <c r="K145" s="24"/>
      <c r="L145" s="24"/>
      <c r="M145" s="24"/>
      <c r="N145" s="25"/>
      <c r="O145" s="23"/>
      <c r="P145" s="24"/>
      <c r="Q145" s="24"/>
      <c r="R145" s="24"/>
      <c r="S145" s="24"/>
      <c r="T145" s="24"/>
      <c r="U145" s="24"/>
      <c r="V145" s="25"/>
      <c r="W145" s="228" t="e">
        <f t="shared" si="315"/>
        <v>#NUM!</v>
      </c>
      <c r="X145" s="9">
        <f t="shared" si="316"/>
        <v>3.8165882958950202E-2</v>
      </c>
      <c r="Y145" s="9">
        <f t="shared" si="317"/>
        <v>1.713277721572889E-5</v>
      </c>
      <c r="Z145" s="9">
        <f t="shared" si="318"/>
        <v>1.713277721572889E-5</v>
      </c>
      <c r="AA145" s="9">
        <f t="shared" si="319"/>
        <v>3.8165882958950202E-2</v>
      </c>
      <c r="AB145" s="9">
        <f t="shared" si="320"/>
        <v>2.6306978617002889E-5</v>
      </c>
      <c r="AC145" s="9">
        <f t="shared" si="321"/>
        <v>2.6306978617002889E-5</v>
      </c>
      <c r="AD145" s="9">
        <f t="shared" si="322"/>
        <v>3.033802747866758E-3</v>
      </c>
      <c r="AE145" s="9">
        <f t="shared" si="323"/>
        <v>3.033802747866758E-3</v>
      </c>
      <c r="AF145" s="44">
        <f t="shared" si="324"/>
        <v>3.033802747866758E-3</v>
      </c>
      <c r="AG145" s="43" t="e">
        <f t="shared" si="325"/>
        <v>#NUM!</v>
      </c>
      <c r="AH145" s="9">
        <f t="shared" si="326"/>
        <v>3.8165882958950202E-2</v>
      </c>
      <c r="AI145" s="9">
        <f t="shared" si="327"/>
        <v>1.7417808154569238E-5</v>
      </c>
      <c r="AJ145" s="9">
        <f t="shared" si="328"/>
        <v>1.7417808154569238E-5</v>
      </c>
      <c r="AK145" s="9">
        <f t="shared" si="329"/>
        <v>3.8165882958950202E-2</v>
      </c>
      <c r="AL145" s="9">
        <f t="shared" si="330"/>
        <v>2.6306978617002889E-5</v>
      </c>
      <c r="AM145" s="229">
        <f t="shared" si="331"/>
        <v>2.6306978617002889E-5</v>
      </c>
      <c r="AN145" s="9">
        <f t="shared" si="332"/>
        <v>3.033802747866758E-3</v>
      </c>
      <c r="AO145" s="9">
        <f t="shared" si="333"/>
        <v>3.033802747866758E-3</v>
      </c>
      <c r="AP145" s="44">
        <f t="shared" si="334"/>
        <v>3.033802747866758E-3</v>
      </c>
      <c r="AQ145" s="43" t="e">
        <f t="shared" si="335"/>
        <v>#NUM!</v>
      </c>
      <c r="AR145" s="9" t="e">
        <f t="shared" si="336"/>
        <v>#NUM!</v>
      </c>
      <c r="AS145" s="44" t="e">
        <f t="shared" si="337"/>
        <v>#NUM!</v>
      </c>
      <c r="AT145" s="235" t="e">
        <f t="shared" si="338"/>
        <v>#NUM!</v>
      </c>
      <c r="AU145" s="236" t="e">
        <f t="shared" si="339"/>
        <v>#NUM!</v>
      </c>
      <c r="AV145" s="237" t="e">
        <f t="shared" si="340"/>
        <v>#NUM!</v>
      </c>
      <c r="AW145" s="233" t="e">
        <f t="shared" si="341"/>
        <v>#NUM!</v>
      </c>
      <c r="AX145" s="132" t="e">
        <f t="shared" si="342"/>
        <v>#NUM!</v>
      </c>
      <c r="AY145" s="234" t="e">
        <f t="shared" si="343"/>
        <v>#NUM!</v>
      </c>
    </row>
    <row r="146" spans="1:51" ht="13.35" customHeight="1">
      <c r="A146" s="69"/>
      <c r="B146" s="68"/>
      <c r="C146" s="241">
        <f>Rollover!A146</f>
        <v>0</v>
      </c>
      <c r="D146" s="242">
        <f>Rollover!B146</f>
        <v>0</v>
      </c>
      <c r="E146" s="63"/>
      <c r="F146" s="227">
        <f>Rollover!C146</f>
        <v>0</v>
      </c>
      <c r="G146" s="23"/>
      <c r="H146" s="24"/>
      <c r="I146" s="24"/>
      <c r="J146" s="24"/>
      <c r="K146" s="24"/>
      <c r="L146" s="24"/>
      <c r="M146" s="24"/>
      <c r="N146" s="25"/>
      <c r="O146" s="23"/>
      <c r="P146" s="24"/>
      <c r="Q146" s="24"/>
      <c r="R146" s="24"/>
      <c r="S146" s="24"/>
      <c r="T146" s="24"/>
      <c r="U146" s="24"/>
      <c r="V146" s="25"/>
      <c r="W146" s="228" t="e">
        <f t="shared" si="315"/>
        <v>#NUM!</v>
      </c>
      <c r="X146" s="9">
        <f t="shared" si="316"/>
        <v>3.8165882958950202E-2</v>
      </c>
      <c r="Y146" s="9">
        <f t="shared" si="317"/>
        <v>1.713277721572889E-5</v>
      </c>
      <c r="Z146" s="9">
        <f t="shared" si="318"/>
        <v>1.713277721572889E-5</v>
      </c>
      <c r="AA146" s="9">
        <f t="shared" si="319"/>
        <v>3.8165882958950202E-2</v>
      </c>
      <c r="AB146" s="9">
        <f t="shared" si="320"/>
        <v>2.6306978617002889E-5</v>
      </c>
      <c r="AC146" s="9">
        <f t="shared" si="321"/>
        <v>2.6306978617002889E-5</v>
      </c>
      <c r="AD146" s="9">
        <f t="shared" si="322"/>
        <v>3.033802747866758E-3</v>
      </c>
      <c r="AE146" s="9">
        <f t="shared" si="323"/>
        <v>3.033802747866758E-3</v>
      </c>
      <c r="AF146" s="44">
        <f t="shared" si="324"/>
        <v>3.033802747866758E-3</v>
      </c>
      <c r="AG146" s="43" t="e">
        <f t="shared" si="325"/>
        <v>#NUM!</v>
      </c>
      <c r="AH146" s="9">
        <f t="shared" si="326"/>
        <v>3.8165882958950202E-2</v>
      </c>
      <c r="AI146" s="9">
        <f t="shared" si="327"/>
        <v>1.7417808154569238E-5</v>
      </c>
      <c r="AJ146" s="9">
        <f t="shared" si="328"/>
        <v>1.7417808154569238E-5</v>
      </c>
      <c r="AK146" s="9">
        <f t="shared" si="329"/>
        <v>3.8165882958950202E-2</v>
      </c>
      <c r="AL146" s="9">
        <f t="shared" si="330"/>
        <v>2.6306978617002889E-5</v>
      </c>
      <c r="AM146" s="229">
        <f t="shared" si="331"/>
        <v>2.6306978617002889E-5</v>
      </c>
      <c r="AN146" s="9">
        <f t="shared" si="332"/>
        <v>3.033802747866758E-3</v>
      </c>
      <c r="AO146" s="9">
        <f t="shared" si="333"/>
        <v>3.033802747866758E-3</v>
      </c>
      <c r="AP146" s="44">
        <f t="shared" si="334"/>
        <v>3.033802747866758E-3</v>
      </c>
      <c r="AQ146" s="43" t="e">
        <f t="shared" si="335"/>
        <v>#NUM!</v>
      </c>
      <c r="AR146" s="9" t="e">
        <f t="shared" si="336"/>
        <v>#NUM!</v>
      </c>
      <c r="AS146" s="44" t="e">
        <f t="shared" si="337"/>
        <v>#NUM!</v>
      </c>
      <c r="AT146" s="235" t="e">
        <f t="shared" si="338"/>
        <v>#NUM!</v>
      </c>
      <c r="AU146" s="236" t="e">
        <f t="shared" si="339"/>
        <v>#NUM!</v>
      </c>
      <c r="AV146" s="237" t="e">
        <f t="shared" si="340"/>
        <v>#NUM!</v>
      </c>
      <c r="AW146" s="233" t="e">
        <f t="shared" si="341"/>
        <v>#NUM!</v>
      </c>
      <c r="AX146" s="132" t="e">
        <f t="shared" si="342"/>
        <v>#NUM!</v>
      </c>
      <c r="AY146" s="234" t="e">
        <f t="shared" si="343"/>
        <v>#NUM!</v>
      </c>
    </row>
    <row r="147" spans="1:51" ht="13.35" customHeight="1">
      <c r="A147" s="69"/>
      <c r="B147" s="68"/>
      <c r="C147" s="241">
        <f>Rollover!A147</f>
        <v>0</v>
      </c>
      <c r="D147" s="242">
        <f>Rollover!B147</f>
        <v>0</v>
      </c>
      <c r="E147" s="63"/>
      <c r="F147" s="227">
        <f>Rollover!C147</f>
        <v>0</v>
      </c>
      <c r="G147" s="23"/>
      <c r="H147" s="24"/>
      <c r="I147" s="24"/>
      <c r="J147" s="24"/>
      <c r="K147" s="24"/>
      <c r="L147" s="24"/>
      <c r="M147" s="24"/>
      <c r="N147" s="25"/>
      <c r="O147" s="23"/>
      <c r="P147" s="24"/>
      <c r="Q147" s="24"/>
      <c r="R147" s="24"/>
      <c r="S147" s="24"/>
      <c r="T147" s="24"/>
      <c r="U147" s="24"/>
      <c r="V147" s="25"/>
      <c r="W147" s="228" t="e">
        <f t="shared" si="315"/>
        <v>#NUM!</v>
      </c>
      <c r="X147" s="9">
        <f t="shared" si="316"/>
        <v>3.8165882958950202E-2</v>
      </c>
      <c r="Y147" s="9">
        <f t="shared" si="317"/>
        <v>1.713277721572889E-5</v>
      </c>
      <c r="Z147" s="9">
        <f t="shared" si="318"/>
        <v>1.713277721572889E-5</v>
      </c>
      <c r="AA147" s="9">
        <f t="shared" si="319"/>
        <v>3.8165882958950202E-2</v>
      </c>
      <c r="AB147" s="9">
        <f t="shared" si="320"/>
        <v>2.6306978617002889E-5</v>
      </c>
      <c r="AC147" s="9">
        <f t="shared" si="321"/>
        <v>2.6306978617002889E-5</v>
      </c>
      <c r="AD147" s="9">
        <f t="shared" si="322"/>
        <v>3.033802747866758E-3</v>
      </c>
      <c r="AE147" s="9">
        <f t="shared" si="323"/>
        <v>3.033802747866758E-3</v>
      </c>
      <c r="AF147" s="44">
        <f t="shared" si="324"/>
        <v>3.033802747866758E-3</v>
      </c>
      <c r="AG147" s="43" t="e">
        <f t="shared" si="325"/>
        <v>#NUM!</v>
      </c>
      <c r="AH147" s="9">
        <f t="shared" si="326"/>
        <v>3.8165882958950202E-2</v>
      </c>
      <c r="AI147" s="9">
        <f t="shared" si="327"/>
        <v>1.7417808154569238E-5</v>
      </c>
      <c r="AJ147" s="9">
        <f t="shared" si="328"/>
        <v>1.7417808154569238E-5</v>
      </c>
      <c r="AK147" s="9">
        <f t="shared" si="329"/>
        <v>3.8165882958950202E-2</v>
      </c>
      <c r="AL147" s="9">
        <f t="shared" si="330"/>
        <v>2.6306978617002889E-5</v>
      </c>
      <c r="AM147" s="229">
        <f t="shared" si="331"/>
        <v>2.6306978617002889E-5</v>
      </c>
      <c r="AN147" s="9">
        <f t="shared" si="332"/>
        <v>3.033802747866758E-3</v>
      </c>
      <c r="AO147" s="9">
        <f t="shared" si="333"/>
        <v>3.033802747866758E-3</v>
      </c>
      <c r="AP147" s="44">
        <f t="shared" si="334"/>
        <v>3.033802747866758E-3</v>
      </c>
      <c r="AQ147" s="43" t="e">
        <f t="shared" si="335"/>
        <v>#NUM!</v>
      </c>
      <c r="AR147" s="9" t="e">
        <f t="shared" si="336"/>
        <v>#NUM!</v>
      </c>
      <c r="AS147" s="44" t="e">
        <f t="shared" si="337"/>
        <v>#NUM!</v>
      </c>
      <c r="AT147" s="235" t="e">
        <f t="shared" si="338"/>
        <v>#NUM!</v>
      </c>
      <c r="AU147" s="236" t="e">
        <f t="shared" si="339"/>
        <v>#NUM!</v>
      </c>
      <c r="AV147" s="237" t="e">
        <f t="shared" si="340"/>
        <v>#NUM!</v>
      </c>
      <c r="AW147" s="233" t="e">
        <f t="shared" si="341"/>
        <v>#NUM!</v>
      </c>
      <c r="AX147" s="132" t="e">
        <f t="shared" si="342"/>
        <v>#NUM!</v>
      </c>
      <c r="AY147" s="234" t="e">
        <f t="shared" si="343"/>
        <v>#NUM!</v>
      </c>
    </row>
    <row r="148" spans="1:51" ht="13.35" customHeight="1">
      <c r="A148" s="69"/>
      <c r="B148" s="68"/>
      <c r="C148" s="241">
        <f>Rollover!A148</f>
        <v>0</v>
      </c>
      <c r="D148" s="242">
        <f>Rollover!B148</f>
        <v>0</v>
      </c>
      <c r="E148" s="63"/>
      <c r="F148" s="227">
        <f>Rollover!C148</f>
        <v>0</v>
      </c>
      <c r="G148" s="23"/>
      <c r="H148" s="24"/>
      <c r="I148" s="24"/>
      <c r="J148" s="24"/>
      <c r="K148" s="24"/>
      <c r="L148" s="24"/>
      <c r="M148" s="24"/>
      <c r="N148" s="25"/>
      <c r="O148" s="23"/>
      <c r="P148" s="24"/>
      <c r="Q148" s="24"/>
      <c r="R148" s="24"/>
      <c r="S148" s="24"/>
      <c r="T148" s="24"/>
      <c r="U148" s="24"/>
      <c r="V148" s="25"/>
      <c r="W148" s="228" t="e">
        <f t="shared" si="315"/>
        <v>#NUM!</v>
      </c>
      <c r="X148" s="9">
        <f t="shared" si="316"/>
        <v>3.8165882958950202E-2</v>
      </c>
      <c r="Y148" s="9">
        <f t="shared" si="317"/>
        <v>1.713277721572889E-5</v>
      </c>
      <c r="Z148" s="9">
        <f t="shared" si="318"/>
        <v>1.713277721572889E-5</v>
      </c>
      <c r="AA148" s="9">
        <f t="shared" si="319"/>
        <v>3.8165882958950202E-2</v>
      </c>
      <c r="AB148" s="9">
        <f t="shared" si="320"/>
        <v>2.6306978617002889E-5</v>
      </c>
      <c r="AC148" s="9">
        <f t="shared" si="321"/>
        <v>2.6306978617002889E-5</v>
      </c>
      <c r="AD148" s="9">
        <f t="shared" si="322"/>
        <v>3.033802747866758E-3</v>
      </c>
      <c r="AE148" s="9">
        <f t="shared" si="323"/>
        <v>3.033802747866758E-3</v>
      </c>
      <c r="AF148" s="44">
        <f t="shared" si="324"/>
        <v>3.033802747866758E-3</v>
      </c>
      <c r="AG148" s="43" t="e">
        <f t="shared" si="325"/>
        <v>#NUM!</v>
      </c>
      <c r="AH148" s="9">
        <f t="shared" si="326"/>
        <v>3.8165882958950202E-2</v>
      </c>
      <c r="AI148" s="9">
        <f t="shared" si="327"/>
        <v>1.7417808154569238E-5</v>
      </c>
      <c r="AJ148" s="9">
        <f t="shared" si="328"/>
        <v>1.7417808154569238E-5</v>
      </c>
      <c r="AK148" s="9">
        <f t="shared" si="329"/>
        <v>3.8165882958950202E-2</v>
      </c>
      <c r="AL148" s="9">
        <f t="shared" si="330"/>
        <v>2.6306978617002889E-5</v>
      </c>
      <c r="AM148" s="229">
        <f t="shared" si="331"/>
        <v>2.6306978617002889E-5</v>
      </c>
      <c r="AN148" s="9">
        <f t="shared" si="332"/>
        <v>3.033802747866758E-3</v>
      </c>
      <c r="AO148" s="9">
        <f t="shared" si="333"/>
        <v>3.033802747866758E-3</v>
      </c>
      <c r="AP148" s="44">
        <f t="shared" si="334"/>
        <v>3.033802747866758E-3</v>
      </c>
      <c r="AQ148" s="43" t="e">
        <f t="shared" si="335"/>
        <v>#NUM!</v>
      </c>
      <c r="AR148" s="9" t="e">
        <f t="shared" si="336"/>
        <v>#NUM!</v>
      </c>
      <c r="AS148" s="44" t="e">
        <f t="shared" si="337"/>
        <v>#NUM!</v>
      </c>
      <c r="AT148" s="235" t="e">
        <f t="shared" si="338"/>
        <v>#NUM!</v>
      </c>
      <c r="AU148" s="236" t="e">
        <f t="shared" si="339"/>
        <v>#NUM!</v>
      </c>
      <c r="AV148" s="237" t="e">
        <f t="shared" si="340"/>
        <v>#NUM!</v>
      </c>
      <c r="AW148" s="233" t="e">
        <f t="shared" si="341"/>
        <v>#NUM!</v>
      </c>
      <c r="AX148" s="132" t="e">
        <f t="shared" si="342"/>
        <v>#NUM!</v>
      </c>
      <c r="AY148" s="234" t="e">
        <f t="shared" si="343"/>
        <v>#NUM!</v>
      </c>
    </row>
    <row r="149" spans="1:51" ht="13.35" customHeight="1">
      <c r="A149" s="69"/>
      <c r="B149" s="68"/>
      <c r="C149" s="241">
        <f>Rollover!A149</f>
        <v>0</v>
      </c>
      <c r="D149" s="242">
        <f>Rollover!B149</f>
        <v>0</v>
      </c>
      <c r="E149" s="63"/>
      <c r="F149" s="227">
        <f>Rollover!C149</f>
        <v>0</v>
      </c>
      <c r="G149" s="23"/>
      <c r="H149" s="24"/>
      <c r="I149" s="24"/>
      <c r="J149" s="24"/>
      <c r="K149" s="24"/>
      <c r="L149" s="24"/>
      <c r="M149" s="24"/>
      <c r="N149" s="25"/>
      <c r="O149" s="23"/>
      <c r="P149" s="24"/>
      <c r="Q149" s="24"/>
      <c r="R149" s="24"/>
      <c r="S149" s="24"/>
      <c r="T149" s="24"/>
      <c r="U149" s="24"/>
      <c r="V149" s="25"/>
      <c r="W149" s="228" t="e">
        <f t="shared" si="315"/>
        <v>#NUM!</v>
      </c>
      <c r="X149" s="9">
        <f t="shared" si="316"/>
        <v>3.8165882958950202E-2</v>
      </c>
      <c r="Y149" s="9">
        <f t="shared" si="317"/>
        <v>1.713277721572889E-5</v>
      </c>
      <c r="Z149" s="9">
        <f t="shared" si="318"/>
        <v>1.713277721572889E-5</v>
      </c>
      <c r="AA149" s="9">
        <f t="shared" si="319"/>
        <v>3.8165882958950202E-2</v>
      </c>
      <c r="AB149" s="9">
        <f t="shared" si="320"/>
        <v>2.6306978617002889E-5</v>
      </c>
      <c r="AC149" s="9">
        <f t="shared" si="321"/>
        <v>2.6306978617002889E-5</v>
      </c>
      <c r="AD149" s="9">
        <f t="shared" si="322"/>
        <v>3.033802747866758E-3</v>
      </c>
      <c r="AE149" s="9">
        <f t="shared" si="323"/>
        <v>3.033802747866758E-3</v>
      </c>
      <c r="AF149" s="44">
        <f t="shared" si="324"/>
        <v>3.033802747866758E-3</v>
      </c>
      <c r="AG149" s="43" t="e">
        <f t="shared" si="325"/>
        <v>#NUM!</v>
      </c>
      <c r="AH149" s="9">
        <f t="shared" si="326"/>
        <v>3.8165882958950202E-2</v>
      </c>
      <c r="AI149" s="9">
        <f t="shared" si="327"/>
        <v>1.7417808154569238E-5</v>
      </c>
      <c r="AJ149" s="9">
        <f t="shared" si="328"/>
        <v>1.7417808154569238E-5</v>
      </c>
      <c r="AK149" s="9">
        <f t="shared" si="329"/>
        <v>3.8165882958950202E-2</v>
      </c>
      <c r="AL149" s="9">
        <f t="shared" si="330"/>
        <v>2.6306978617002889E-5</v>
      </c>
      <c r="AM149" s="229">
        <f t="shared" si="331"/>
        <v>2.6306978617002889E-5</v>
      </c>
      <c r="AN149" s="9">
        <f t="shared" si="332"/>
        <v>3.033802747866758E-3</v>
      </c>
      <c r="AO149" s="9">
        <f t="shared" si="333"/>
        <v>3.033802747866758E-3</v>
      </c>
      <c r="AP149" s="44">
        <f t="shared" si="334"/>
        <v>3.033802747866758E-3</v>
      </c>
      <c r="AQ149" s="43" t="e">
        <f t="shared" si="335"/>
        <v>#NUM!</v>
      </c>
      <c r="AR149" s="9" t="e">
        <f t="shared" si="336"/>
        <v>#NUM!</v>
      </c>
      <c r="AS149" s="44" t="e">
        <f t="shared" si="337"/>
        <v>#NUM!</v>
      </c>
      <c r="AT149" s="235" t="e">
        <f t="shared" si="338"/>
        <v>#NUM!</v>
      </c>
      <c r="AU149" s="236" t="e">
        <f t="shared" si="339"/>
        <v>#NUM!</v>
      </c>
      <c r="AV149" s="237" t="e">
        <f t="shared" si="340"/>
        <v>#NUM!</v>
      </c>
      <c r="AW149" s="233" t="e">
        <f t="shared" si="341"/>
        <v>#NUM!</v>
      </c>
      <c r="AX149" s="132" t="e">
        <f t="shared" si="342"/>
        <v>#NUM!</v>
      </c>
      <c r="AY149" s="234" t="e">
        <f t="shared" si="343"/>
        <v>#NUM!</v>
      </c>
    </row>
    <row r="150" spans="1:51" ht="13.35" customHeight="1">
      <c r="A150" s="69"/>
      <c r="B150" s="68"/>
      <c r="C150" s="241">
        <f>Rollover!A150</f>
        <v>0</v>
      </c>
      <c r="D150" s="242">
        <f>Rollover!B150</f>
        <v>0</v>
      </c>
      <c r="E150" s="63"/>
      <c r="F150" s="227">
        <f>Rollover!C150</f>
        <v>0</v>
      </c>
      <c r="G150" s="23"/>
      <c r="H150" s="24"/>
      <c r="I150" s="24"/>
      <c r="J150" s="24"/>
      <c r="K150" s="24"/>
      <c r="L150" s="24"/>
      <c r="M150" s="24"/>
      <c r="N150" s="25"/>
      <c r="O150" s="23"/>
      <c r="P150" s="24"/>
      <c r="Q150" s="24"/>
      <c r="R150" s="24"/>
      <c r="S150" s="24"/>
      <c r="T150" s="24"/>
      <c r="U150" s="24"/>
      <c r="V150" s="25"/>
      <c r="W150" s="228" t="e">
        <f t="shared" si="315"/>
        <v>#NUM!</v>
      </c>
      <c r="X150" s="9">
        <f t="shared" si="316"/>
        <v>3.8165882958950202E-2</v>
      </c>
      <c r="Y150" s="9">
        <f t="shared" si="317"/>
        <v>1.713277721572889E-5</v>
      </c>
      <c r="Z150" s="9">
        <f t="shared" si="318"/>
        <v>1.713277721572889E-5</v>
      </c>
      <c r="AA150" s="9">
        <f t="shared" si="319"/>
        <v>3.8165882958950202E-2</v>
      </c>
      <c r="AB150" s="9">
        <f t="shared" si="320"/>
        <v>2.6306978617002889E-5</v>
      </c>
      <c r="AC150" s="9">
        <f t="shared" si="321"/>
        <v>2.6306978617002889E-5</v>
      </c>
      <c r="AD150" s="9">
        <f t="shared" si="322"/>
        <v>3.033802747866758E-3</v>
      </c>
      <c r="AE150" s="9">
        <f t="shared" si="323"/>
        <v>3.033802747866758E-3</v>
      </c>
      <c r="AF150" s="44">
        <f t="shared" si="324"/>
        <v>3.033802747866758E-3</v>
      </c>
      <c r="AG150" s="43" t="e">
        <f t="shared" si="325"/>
        <v>#NUM!</v>
      </c>
      <c r="AH150" s="9">
        <f t="shared" si="326"/>
        <v>3.8165882958950202E-2</v>
      </c>
      <c r="AI150" s="9">
        <f t="shared" si="327"/>
        <v>1.7417808154569238E-5</v>
      </c>
      <c r="AJ150" s="9">
        <f t="shared" si="328"/>
        <v>1.7417808154569238E-5</v>
      </c>
      <c r="AK150" s="9">
        <f t="shared" si="329"/>
        <v>3.8165882958950202E-2</v>
      </c>
      <c r="AL150" s="9">
        <f t="shared" si="330"/>
        <v>2.6306978617002889E-5</v>
      </c>
      <c r="AM150" s="229">
        <f t="shared" si="331"/>
        <v>2.6306978617002889E-5</v>
      </c>
      <c r="AN150" s="9">
        <f t="shared" si="332"/>
        <v>3.033802747866758E-3</v>
      </c>
      <c r="AO150" s="9">
        <f t="shared" si="333"/>
        <v>3.033802747866758E-3</v>
      </c>
      <c r="AP150" s="44">
        <f t="shared" si="334"/>
        <v>3.033802747866758E-3</v>
      </c>
      <c r="AQ150" s="43" t="e">
        <f t="shared" si="335"/>
        <v>#NUM!</v>
      </c>
      <c r="AR150" s="9" t="e">
        <f t="shared" si="336"/>
        <v>#NUM!</v>
      </c>
      <c r="AS150" s="44" t="e">
        <f t="shared" si="337"/>
        <v>#NUM!</v>
      </c>
      <c r="AT150" s="235" t="e">
        <f t="shared" si="338"/>
        <v>#NUM!</v>
      </c>
      <c r="AU150" s="236" t="e">
        <f t="shared" si="339"/>
        <v>#NUM!</v>
      </c>
      <c r="AV150" s="237" t="e">
        <f t="shared" si="340"/>
        <v>#NUM!</v>
      </c>
      <c r="AW150" s="233" t="e">
        <f t="shared" si="341"/>
        <v>#NUM!</v>
      </c>
      <c r="AX150" s="132" t="e">
        <f t="shared" si="342"/>
        <v>#NUM!</v>
      </c>
      <c r="AY150" s="234" t="e">
        <f t="shared" si="343"/>
        <v>#NUM!</v>
      </c>
    </row>
    <row r="151" spans="1:51" ht="13.35" customHeight="1">
      <c r="A151" s="69"/>
      <c r="B151" s="68"/>
      <c r="C151" s="241">
        <f>Rollover!A151</f>
        <v>0</v>
      </c>
      <c r="D151" s="242">
        <f>Rollover!B151</f>
        <v>0</v>
      </c>
      <c r="E151" s="63"/>
      <c r="F151" s="227">
        <f>Rollover!C151</f>
        <v>0</v>
      </c>
      <c r="G151" s="23"/>
      <c r="H151" s="24"/>
      <c r="I151" s="24"/>
      <c r="J151" s="24"/>
      <c r="K151" s="24"/>
      <c r="L151" s="24"/>
      <c r="M151" s="24"/>
      <c r="N151" s="25"/>
      <c r="O151" s="23"/>
      <c r="P151" s="24"/>
      <c r="Q151" s="24"/>
      <c r="R151" s="24"/>
      <c r="S151" s="24"/>
      <c r="T151" s="24"/>
      <c r="U151" s="24"/>
      <c r="V151" s="25"/>
      <c r="W151" s="228" t="e">
        <f t="shared" si="315"/>
        <v>#NUM!</v>
      </c>
      <c r="X151" s="9">
        <f t="shared" si="316"/>
        <v>3.8165882958950202E-2</v>
      </c>
      <c r="Y151" s="9">
        <f t="shared" si="317"/>
        <v>1.713277721572889E-5</v>
      </c>
      <c r="Z151" s="9">
        <f t="shared" si="318"/>
        <v>1.713277721572889E-5</v>
      </c>
      <c r="AA151" s="9">
        <f t="shared" si="319"/>
        <v>3.8165882958950202E-2</v>
      </c>
      <c r="AB151" s="9">
        <f t="shared" si="320"/>
        <v>2.6306978617002889E-5</v>
      </c>
      <c r="AC151" s="9">
        <f t="shared" si="321"/>
        <v>2.6306978617002889E-5</v>
      </c>
      <c r="AD151" s="9">
        <f t="shared" si="322"/>
        <v>3.033802747866758E-3</v>
      </c>
      <c r="AE151" s="9">
        <f t="shared" si="323"/>
        <v>3.033802747866758E-3</v>
      </c>
      <c r="AF151" s="44">
        <f t="shared" si="324"/>
        <v>3.033802747866758E-3</v>
      </c>
      <c r="AG151" s="43" t="e">
        <f t="shared" si="325"/>
        <v>#NUM!</v>
      </c>
      <c r="AH151" s="9">
        <f t="shared" si="326"/>
        <v>3.8165882958950202E-2</v>
      </c>
      <c r="AI151" s="9">
        <f t="shared" si="327"/>
        <v>1.7417808154569238E-5</v>
      </c>
      <c r="AJ151" s="9">
        <f t="shared" si="328"/>
        <v>1.7417808154569238E-5</v>
      </c>
      <c r="AK151" s="9">
        <f t="shared" si="329"/>
        <v>3.8165882958950202E-2</v>
      </c>
      <c r="AL151" s="9">
        <f t="shared" si="330"/>
        <v>2.6306978617002889E-5</v>
      </c>
      <c r="AM151" s="229">
        <f t="shared" si="331"/>
        <v>2.6306978617002889E-5</v>
      </c>
      <c r="AN151" s="9">
        <f t="shared" si="332"/>
        <v>3.033802747866758E-3</v>
      </c>
      <c r="AO151" s="9">
        <f t="shared" si="333"/>
        <v>3.033802747866758E-3</v>
      </c>
      <c r="AP151" s="44">
        <f t="shared" si="334"/>
        <v>3.033802747866758E-3</v>
      </c>
      <c r="AQ151" s="43" t="e">
        <f t="shared" si="335"/>
        <v>#NUM!</v>
      </c>
      <c r="AR151" s="9" t="e">
        <f t="shared" si="336"/>
        <v>#NUM!</v>
      </c>
      <c r="AS151" s="44" t="e">
        <f t="shared" si="337"/>
        <v>#NUM!</v>
      </c>
      <c r="AT151" s="235" t="e">
        <f t="shared" si="338"/>
        <v>#NUM!</v>
      </c>
      <c r="AU151" s="236" t="e">
        <f t="shared" si="339"/>
        <v>#NUM!</v>
      </c>
      <c r="AV151" s="237" t="e">
        <f t="shared" si="340"/>
        <v>#NUM!</v>
      </c>
      <c r="AW151" s="233" t="e">
        <f t="shared" si="341"/>
        <v>#NUM!</v>
      </c>
      <c r="AX151" s="132" t="e">
        <f t="shared" si="342"/>
        <v>#NUM!</v>
      </c>
      <c r="AY151" s="234" t="e">
        <f t="shared" si="343"/>
        <v>#NUM!</v>
      </c>
    </row>
    <row r="152" spans="1:51" ht="13.35" customHeight="1">
      <c r="A152" s="69"/>
      <c r="B152" s="68"/>
      <c r="C152" s="241">
        <f>Rollover!A152</f>
        <v>0</v>
      </c>
      <c r="D152" s="242">
        <f>Rollover!B152</f>
        <v>0</v>
      </c>
      <c r="E152" s="63"/>
      <c r="F152" s="227">
        <f>Rollover!C152</f>
        <v>0</v>
      </c>
      <c r="G152" s="23"/>
      <c r="H152" s="24"/>
      <c r="I152" s="24"/>
      <c r="J152" s="24"/>
      <c r="K152" s="24"/>
      <c r="L152" s="24"/>
      <c r="M152" s="24"/>
      <c r="N152" s="25"/>
      <c r="O152" s="23"/>
      <c r="P152" s="24"/>
      <c r="Q152" s="24"/>
      <c r="R152" s="24"/>
      <c r="S152" s="24"/>
      <c r="T152" s="24"/>
      <c r="U152" s="24"/>
      <c r="V152" s="25"/>
      <c r="W152" s="228" t="e">
        <f t="shared" si="315"/>
        <v>#NUM!</v>
      </c>
      <c r="X152" s="9">
        <f t="shared" si="316"/>
        <v>3.8165882958950202E-2</v>
      </c>
      <c r="Y152" s="9">
        <f t="shared" si="317"/>
        <v>1.713277721572889E-5</v>
      </c>
      <c r="Z152" s="9">
        <f t="shared" si="318"/>
        <v>1.713277721572889E-5</v>
      </c>
      <c r="AA152" s="9">
        <f t="shared" si="319"/>
        <v>3.8165882958950202E-2</v>
      </c>
      <c r="AB152" s="9">
        <f t="shared" si="320"/>
        <v>2.6306978617002889E-5</v>
      </c>
      <c r="AC152" s="9">
        <f t="shared" si="321"/>
        <v>2.6306978617002889E-5</v>
      </c>
      <c r="AD152" s="9">
        <f t="shared" si="322"/>
        <v>3.033802747866758E-3</v>
      </c>
      <c r="AE152" s="9">
        <f t="shared" si="323"/>
        <v>3.033802747866758E-3</v>
      </c>
      <c r="AF152" s="44">
        <f t="shared" si="324"/>
        <v>3.033802747866758E-3</v>
      </c>
      <c r="AG152" s="43" t="e">
        <f t="shared" si="325"/>
        <v>#NUM!</v>
      </c>
      <c r="AH152" s="9">
        <f t="shared" si="326"/>
        <v>3.8165882958950202E-2</v>
      </c>
      <c r="AI152" s="9">
        <f t="shared" si="327"/>
        <v>1.7417808154569238E-5</v>
      </c>
      <c r="AJ152" s="9">
        <f t="shared" si="328"/>
        <v>1.7417808154569238E-5</v>
      </c>
      <c r="AK152" s="9">
        <f t="shared" si="329"/>
        <v>3.8165882958950202E-2</v>
      </c>
      <c r="AL152" s="9">
        <f t="shared" si="330"/>
        <v>2.6306978617002889E-5</v>
      </c>
      <c r="AM152" s="229">
        <f t="shared" si="331"/>
        <v>2.6306978617002889E-5</v>
      </c>
      <c r="AN152" s="9">
        <f t="shared" si="332"/>
        <v>3.033802747866758E-3</v>
      </c>
      <c r="AO152" s="9">
        <f t="shared" si="333"/>
        <v>3.033802747866758E-3</v>
      </c>
      <c r="AP152" s="44">
        <f t="shared" si="334"/>
        <v>3.033802747866758E-3</v>
      </c>
      <c r="AQ152" s="43" t="e">
        <f t="shared" si="335"/>
        <v>#NUM!</v>
      </c>
      <c r="AR152" s="9" t="e">
        <f t="shared" si="336"/>
        <v>#NUM!</v>
      </c>
      <c r="AS152" s="44" t="e">
        <f t="shared" si="337"/>
        <v>#NUM!</v>
      </c>
      <c r="AT152" s="235" t="e">
        <f t="shared" si="338"/>
        <v>#NUM!</v>
      </c>
      <c r="AU152" s="236" t="e">
        <f t="shared" si="339"/>
        <v>#NUM!</v>
      </c>
      <c r="AV152" s="237" t="e">
        <f t="shared" si="340"/>
        <v>#NUM!</v>
      </c>
      <c r="AW152" s="233" t="e">
        <f t="shared" si="341"/>
        <v>#NUM!</v>
      </c>
      <c r="AX152" s="132" t="e">
        <f t="shared" si="342"/>
        <v>#NUM!</v>
      </c>
      <c r="AY152" s="234" t="e">
        <f t="shared" si="343"/>
        <v>#NUM!</v>
      </c>
    </row>
    <row r="153" spans="1:51" ht="13.35" customHeight="1">
      <c r="A153" s="69"/>
      <c r="B153" s="68"/>
      <c r="C153" s="241">
        <f>Rollover!A153</f>
        <v>0</v>
      </c>
      <c r="D153" s="242">
        <f>Rollover!B153</f>
        <v>0</v>
      </c>
      <c r="E153" s="63"/>
      <c r="F153" s="227">
        <f>Rollover!C153</f>
        <v>0</v>
      </c>
      <c r="G153" s="23"/>
      <c r="H153" s="24"/>
      <c r="I153" s="24"/>
      <c r="J153" s="24"/>
      <c r="K153" s="24"/>
      <c r="L153" s="24"/>
      <c r="M153" s="24"/>
      <c r="N153" s="25"/>
      <c r="O153" s="23"/>
      <c r="P153" s="24"/>
      <c r="Q153" s="24"/>
      <c r="R153" s="24"/>
      <c r="S153" s="24"/>
      <c r="T153" s="24"/>
      <c r="U153" s="24"/>
      <c r="V153" s="25"/>
      <c r="W153" s="228" t="e">
        <f t="shared" si="315"/>
        <v>#NUM!</v>
      </c>
      <c r="X153" s="9">
        <f t="shared" si="316"/>
        <v>3.8165882958950202E-2</v>
      </c>
      <c r="Y153" s="9">
        <f t="shared" si="317"/>
        <v>1.713277721572889E-5</v>
      </c>
      <c r="Z153" s="9">
        <f t="shared" si="318"/>
        <v>1.713277721572889E-5</v>
      </c>
      <c r="AA153" s="9">
        <f t="shared" si="319"/>
        <v>3.8165882958950202E-2</v>
      </c>
      <c r="AB153" s="9">
        <f t="shared" si="320"/>
        <v>2.6306978617002889E-5</v>
      </c>
      <c r="AC153" s="9">
        <f t="shared" si="321"/>
        <v>2.6306978617002889E-5</v>
      </c>
      <c r="AD153" s="9">
        <f t="shared" si="322"/>
        <v>3.033802747866758E-3</v>
      </c>
      <c r="AE153" s="9">
        <f t="shared" si="323"/>
        <v>3.033802747866758E-3</v>
      </c>
      <c r="AF153" s="44">
        <f t="shared" si="324"/>
        <v>3.033802747866758E-3</v>
      </c>
      <c r="AG153" s="43" t="e">
        <f t="shared" si="325"/>
        <v>#NUM!</v>
      </c>
      <c r="AH153" s="9">
        <f t="shared" si="326"/>
        <v>3.8165882958950202E-2</v>
      </c>
      <c r="AI153" s="9">
        <f t="shared" si="327"/>
        <v>1.7417808154569238E-5</v>
      </c>
      <c r="AJ153" s="9">
        <f t="shared" si="328"/>
        <v>1.7417808154569238E-5</v>
      </c>
      <c r="AK153" s="9">
        <f t="shared" si="329"/>
        <v>3.8165882958950202E-2</v>
      </c>
      <c r="AL153" s="9">
        <f t="shared" si="330"/>
        <v>2.6306978617002889E-5</v>
      </c>
      <c r="AM153" s="229">
        <f t="shared" si="331"/>
        <v>2.6306978617002889E-5</v>
      </c>
      <c r="AN153" s="9">
        <f t="shared" si="332"/>
        <v>3.033802747866758E-3</v>
      </c>
      <c r="AO153" s="9">
        <f t="shared" si="333"/>
        <v>3.033802747866758E-3</v>
      </c>
      <c r="AP153" s="44">
        <f t="shared" si="334"/>
        <v>3.033802747866758E-3</v>
      </c>
      <c r="AQ153" s="43" t="e">
        <f t="shared" si="335"/>
        <v>#NUM!</v>
      </c>
      <c r="AR153" s="9" t="e">
        <f t="shared" si="336"/>
        <v>#NUM!</v>
      </c>
      <c r="AS153" s="44" t="e">
        <f t="shared" si="337"/>
        <v>#NUM!</v>
      </c>
      <c r="AT153" s="235" t="e">
        <f t="shared" si="338"/>
        <v>#NUM!</v>
      </c>
      <c r="AU153" s="236" t="e">
        <f t="shared" si="339"/>
        <v>#NUM!</v>
      </c>
      <c r="AV153" s="237" t="e">
        <f t="shared" si="340"/>
        <v>#NUM!</v>
      </c>
      <c r="AW153" s="233" t="e">
        <f t="shared" si="341"/>
        <v>#NUM!</v>
      </c>
      <c r="AX153" s="132" t="e">
        <f t="shared" si="342"/>
        <v>#NUM!</v>
      </c>
      <c r="AY153" s="234" t="e">
        <f t="shared" si="343"/>
        <v>#NUM!</v>
      </c>
    </row>
    <row r="154" spans="1:51" ht="13.35" customHeight="1">
      <c r="A154" s="69"/>
      <c r="B154" s="68"/>
      <c r="C154" s="241">
        <f>Rollover!A154</f>
        <v>0</v>
      </c>
      <c r="D154" s="242">
        <f>Rollover!B154</f>
        <v>0</v>
      </c>
      <c r="E154" s="63"/>
      <c r="F154" s="227">
        <f>Rollover!C154</f>
        <v>0</v>
      </c>
      <c r="G154" s="23"/>
      <c r="H154" s="24"/>
      <c r="I154" s="24"/>
      <c r="J154" s="24"/>
      <c r="K154" s="24"/>
      <c r="L154" s="24"/>
      <c r="M154" s="24"/>
      <c r="N154" s="25"/>
      <c r="O154" s="23"/>
      <c r="P154" s="24"/>
      <c r="Q154" s="24"/>
      <c r="R154" s="24"/>
      <c r="S154" s="24"/>
      <c r="T154" s="24"/>
      <c r="U154" s="24"/>
      <c r="V154" s="25"/>
      <c r="W154" s="228" t="e">
        <f t="shared" si="315"/>
        <v>#NUM!</v>
      </c>
      <c r="X154" s="9">
        <f t="shared" si="316"/>
        <v>3.8165882958950202E-2</v>
      </c>
      <c r="Y154" s="9">
        <f t="shared" si="317"/>
        <v>1.713277721572889E-5</v>
      </c>
      <c r="Z154" s="9">
        <f t="shared" si="318"/>
        <v>1.713277721572889E-5</v>
      </c>
      <c r="AA154" s="9">
        <f t="shared" si="319"/>
        <v>3.8165882958950202E-2</v>
      </c>
      <c r="AB154" s="9">
        <f t="shared" si="320"/>
        <v>2.6306978617002889E-5</v>
      </c>
      <c r="AC154" s="9">
        <f t="shared" si="321"/>
        <v>2.6306978617002889E-5</v>
      </c>
      <c r="AD154" s="9">
        <f t="shared" si="322"/>
        <v>3.033802747866758E-3</v>
      </c>
      <c r="AE154" s="9">
        <f t="shared" si="323"/>
        <v>3.033802747866758E-3</v>
      </c>
      <c r="AF154" s="44">
        <f t="shared" si="324"/>
        <v>3.033802747866758E-3</v>
      </c>
      <c r="AG154" s="43" t="e">
        <f t="shared" si="325"/>
        <v>#NUM!</v>
      </c>
      <c r="AH154" s="9">
        <f t="shared" si="326"/>
        <v>3.8165882958950202E-2</v>
      </c>
      <c r="AI154" s="9">
        <f t="shared" si="327"/>
        <v>1.7417808154569238E-5</v>
      </c>
      <c r="AJ154" s="9">
        <f t="shared" si="328"/>
        <v>1.7417808154569238E-5</v>
      </c>
      <c r="AK154" s="9">
        <f t="shared" si="329"/>
        <v>3.8165882958950202E-2</v>
      </c>
      <c r="AL154" s="9">
        <f t="shared" si="330"/>
        <v>2.6306978617002889E-5</v>
      </c>
      <c r="AM154" s="229">
        <f t="shared" si="331"/>
        <v>2.6306978617002889E-5</v>
      </c>
      <c r="AN154" s="9">
        <f t="shared" si="332"/>
        <v>3.033802747866758E-3</v>
      </c>
      <c r="AO154" s="9">
        <f t="shared" si="333"/>
        <v>3.033802747866758E-3</v>
      </c>
      <c r="AP154" s="44">
        <f t="shared" si="334"/>
        <v>3.033802747866758E-3</v>
      </c>
      <c r="AQ154" s="43" t="e">
        <f t="shared" si="335"/>
        <v>#NUM!</v>
      </c>
      <c r="AR154" s="9" t="e">
        <f t="shared" si="336"/>
        <v>#NUM!</v>
      </c>
      <c r="AS154" s="44" t="e">
        <f t="shared" si="337"/>
        <v>#NUM!</v>
      </c>
      <c r="AT154" s="235" t="e">
        <f t="shared" si="338"/>
        <v>#NUM!</v>
      </c>
      <c r="AU154" s="236" t="e">
        <f t="shared" si="339"/>
        <v>#NUM!</v>
      </c>
      <c r="AV154" s="237" t="e">
        <f t="shared" si="340"/>
        <v>#NUM!</v>
      </c>
      <c r="AW154" s="233" t="e">
        <f t="shared" si="341"/>
        <v>#NUM!</v>
      </c>
      <c r="AX154" s="132" t="e">
        <f t="shared" si="342"/>
        <v>#NUM!</v>
      </c>
      <c r="AY154" s="234" t="e">
        <f t="shared" si="343"/>
        <v>#NUM!</v>
      </c>
    </row>
    <row r="155" spans="1:51" ht="13.35" customHeight="1">
      <c r="A155" s="69"/>
      <c r="B155" s="68"/>
      <c r="C155" s="241">
        <f>Rollover!A155</f>
        <v>0</v>
      </c>
      <c r="D155" s="242">
        <f>Rollover!B155</f>
        <v>0</v>
      </c>
      <c r="E155" s="63"/>
      <c r="F155" s="227">
        <f>Rollover!C155</f>
        <v>0</v>
      </c>
      <c r="G155" s="23"/>
      <c r="H155" s="24"/>
      <c r="I155" s="24"/>
      <c r="J155" s="24"/>
      <c r="K155" s="24"/>
      <c r="L155" s="24"/>
      <c r="M155" s="24"/>
      <c r="N155" s="25"/>
      <c r="O155" s="23"/>
      <c r="P155" s="24"/>
      <c r="Q155" s="24"/>
      <c r="R155" s="24"/>
      <c r="S155" s="24"/>
      <c r="T155" s="24"/>
      <c r="U155" s="24"/>
      <c r="V155" s="25"/>
      <c r="W155" s="228" t="e">
        <f t="shared" si="315"/>
        <v>#NUM!</v>
      </c>
      <c r="X155" s="9">
        <f t="shared" si="316"/>
        <v>3.8165882958950202E-2</v>
      </c>
      <c r="Y155" s="9">
        <f t="shared" si="317"/>
        <v>1.713277721572889E-5</v>
      </c>
      <c r="Z155" s="9">
        <f t="shared" si="318"/>
        <v>1.713277721572889E-5</v>
      </c>
      <c r="AA155" s="9">
        <f t="shared" si="319"/>
        <v>3.8165882958950202E-2</v>
      </c>
      <c r="AB155" s="9">
        <f t="shared" si="320"/>
        <v>2.6306978617002889E-5</v>
      </c>
      <c r="AC155" s="9">
        <f t="shared" si="321"/>
        <v>2.6306978617002889E-5</v>
      </c>
      <c r="AD155" s="9">
        <f t="shared" si="322"/>
        <v>3.033802747866758E-3</v>
      </c>
      <c r="AE155" s="9">
        <f t="shared" si="323"/>
        <v>3.033802747866758E-3</v>
      </c>
      <c r="AF155" s="44">
        <f t="shared" si="324"/>
        <v>3.033802747866758E-3</v>
      </c>
      <c r="AG155" s="43" t="e">
        <f t="shared" si="325"/>
        <v>#NUM!</v>
      </c>
      <c r="AH155" s="9">
        <f t="shared" si="326"/>
        <v>3.8165882958950202E-2</v>
      </c>
      <c r="AI155" s="9">
        <f t="shared" si="327"/>
        <v>1.7417808154569238E-5</v>
      </c>
      <c r="AJ155" s="9">
        <f t="shared" si="328"/>
        <v>1.7417808154569238E-5</v>
      </c>
      <c r="AK155" s="9">
        <f t="shared" si="329"/>
        <v>3.8165882958950202E-2</v>
      </c>
      <c r="AL155" s="9">
        <f t="shared" si="330"/>
        <v>2.6306978617002889E-5</v>
      </c>
      <c r="AM155" s="229">
        <f t="shared" si="331"/>
        <v>2.6306978617002889E-5</v>
      </c>
      <c r="AN155" s="9">
        <f t="shared" si="332"/>
        <v>3.033802747866758E-3</v>
      </c>
      <c r="AO155" s="9">
        <f t="shared" si="333"/>
        <v>3.033802747866758E-3</v>
      </c>
      <c r="AP155" s="44">
        <f t="shared" si="334"/>
        <v>3.033802747866758E-3</v>
      </c>
      <c r="AQ155" s="43" t="e">
        <f t="shared" si="335"/>
        <v>#NUM!</v>
      </c>
      <c r="AR155" s="9" t="e">
        <f t="shared" si="336"/>
        <v>#NUM!</v>
      </c>
      <c r="AS155" s="44" t="e">
        <f t="shared" si="337"/>
        <v>#NUM!</v>
      </c>
      <c r="AT155" s="235" t="e">
        <f t="shared" si="338"/>
        <v>#NUM!</v>
      </c>
      <c r="AU155" s="236" t="e">
        <f t="shared" si="339"/>
        <v>#NUM!</v>
      </c>
      <c r="AV155" s="237" t="e">
        <f t="shared" si="340"/>
        <v>#NUM!</v>
      </c>
      <c r="AW155" s="233" t="e">
        <f t="shared" si="341"/>
        <v>#NUM!</v>
      </c>
      <c r="AX155" s="132" t="e">
        <f t="shared" si="342"/>
        <v>#NUM!</v>
      </c>
      <c r="AY155" s="234" t="e">
        <f t="shared" si="343"/>
        <v>#NUM!</v>
      </c>
    </row>
    <row r="156" spans="1:51" ht="13.35" customHeight="1">
      <c r="A156" s="69"/>
      <c r="B156" s="68"/>
      <c r="C156" s="241">
        <f>Rollover!A156</f>
        <v>0</v>
      </c>
      <c r="D156" s="242">
        <f>Rollover!B156</f>
        <v>0</v>
      </c>
      <c r="E156" s="63"/>
      <c r="F156" s="227">
        <f>Rollover!C156</f>
        <v>0</v>
      </c>
      <c r="G156" s="23"/>
      <c r="H156" s="24"/>
      <c r="I156" s="24"/>
      <c r="J156" s="24"/>
      <c r="K156" s="24"/>
      <c r="L156" s="24"/>
      <c r="M156" s="24"/>
      <c r="N156" s="25"/>
      <c r="O156" s="23"/>
      <c r="P156" s="24"/>
      <c r="Q156" s="24"/>
      <c r="R156" s="24"/>
      <c r="S156" s="24"/>
      <c r="T156" s="24"/>
      <c r="U156" s="24"/>
      <c r="V156" s="25"/>
      <c r="W156" s="228" t="e">
        <f t="shared" si="315"/>
        <v>#NUM!</v>
      </c>
      <c r="X156" s="9">
        <f t="shared" si="316"/>
        <v>3.8165882958950202E-2</v>
      </c>
      <c r="Y156" s="9">
        <f t="shared" si="317"/>
        <v>1.713277721572889E-5</v>
      </c>
      <c r="Z156" s="9">
        <f t="shared" si="318"/>
        <v>1.713277721572889E-5</v>
      </c>
      <c r="AA156" s="9">
        <f t="shared" si="319"/>
        <v>3.8165882958950202E-2</v>
      </c>
      <c r="AB156" s="9">
        <f t="shared" si="320"/>
        <v>2.6306978617002889E-5</v>
      </c>
      <c r="AC156" s="9">
        <f t="shared" si="321"/>
        <v>2.6306978617002889E-5</v>
      </c>
      <c r="AD156" s="9">
        <f t="shared" si="322"/>
        <v>3.033802747866758E-3</v>
      </c>
      <c r="AE156" s="9">
        <f t="shared" si="323"/>
        <v>3.033802747866758E-3</v>
      </c>
      <c r="AF156" s="44">
        <f t="shared" si="324"/>
        <v>3.033802747866758E-3</v>
      </c>
      <c r="AG156" s="43" t="e">
        <f t="shared" si="325"/>
        <v>#NUM!</v>
      </c>
      <c r="AH156" s="9">
        <f t="shared" si="326"/>
        <v>3.8165882958950202E-2</v>
      </c>
      <c r="AI156" s="9">
        <f t="shared" si="327"/>
        <v>1.7417808154569238E-5</v>
      </c>
      <c r="AJ156" s="9">
        <f t="shared" si="328"/>
        <v>1.7417808154569238E-5</v>
      </c>
      <c r="AK156" s="9">
        <f t="shared" si="329"/>
        <v>3.8165882958950202E-2</v>
      </c>
      <c r="AL156" s="9">
        <f t="shared" si="330"/>
        <v>2.6306978617002889E-5</v>
      </c>
      <c r="AM156" s="229">
        <f t="shared" si="331"/>
        <v>2.6306978617002889E-5</v>
      </c>
      <c r="AN156" s="9">
        <f t="shared" si="332"/>
        <v>3.033802747866758E-3</v>
      </c>
      <c r="AO156" s="9">
        <f t="shared" si="333"/>
        <v>3.033802747866758E-3</v>
      </c>
      <c r="AP156" s="44">
        <f t="shared" si="334"/>
        <v>3.033802747866758E-3</v>
      </c>
      <c r="AQ156" s="43" t="e">
        <f t="shared" si="335"/>
        <v>#NUM!</v>
      </c>
      <c r="AR156" s="9" t="e">
        <f t="shared" si="336"/>
        <v>#NUM!</v>
      </c>
      <c r="AS156" s="44" t="e">
        <f t="shared" si="337"/>
        <v>#NUM!</v>
      </c>
      <c r="AT156" s="235" t="e">
        <f t="shared" si="338"/>
        <v>#NUM!</v>
      </c>
      <c r="AU156" s="236" t="e">
        <f t="shared" si="339"/>
        <v>#NUM!</v>
      </c>
      <c r="AV156" s="237" t="e">
        <f t="shared" si="340"/>
        <v>#NUM!</v>
      </c>
      <c r="AW156" s="233" t="e">
        <f t="shared" si="341"/>
        <v>#NUM!</v>
      </c>
      <c r="AX156" s="132" t="e">
        <f t="shared" si="342"/>
        <v>#NUM!</v>
      </c>
      <c r="AY156" s="234" t="e">
        <f t="shared" si="343"/>
        <v>#NUM!</v>
      </c>
    </row>
    <row r="157" spans="1:51" ht="13.35" customHeight="1">
      <c r="A157" s="69"/>
      <c r="B157" s="68"/>
      <c r="C157" s="241">
        <f>Rollover!A157</f>
        <v>0</v>
      </c>
      <c r="D157" s="242">
        <f>Rollover!B157</f>
        <v>0</v>
      </c>
      <c r="E157" s="63"/>
      <c r="F157" s="227">
        <f>Rollover!C157</f>
        <v>0</v>
      </c>
      <c r="G157" s="23"/>
      <c r="H157" s="24"/>
      <c r="I157" s="24"/>
      <c r="J157" s="24"/>
      <c r="K157" s="24"/>
      <c r="L157" s="24"/>
      <c r="M157" s="24"/>
      <c r="N157" s="25"/>
      <c r="O157" s="23"/>
      <c r="P157" s="24"/>
      <c r="Q157" s="24"/>
      <c r="R157" s="24"/>
      <c r="S157" s="24"/>
      <c r="T157" s="24"/>
      <c r="U157" s="24"/>
      <c r="V157" s="25"/>
      <c r="W157" s="228" t="e">
        <f t="shared" si="315"/>
        <v>#NUM!</v>
      </c>
      <c r="X157" s="9">
        <f t="shared" si="316"/>
        <v>3.8165882958950202E-2</v>
      </c>
      <c r="Y157" s="9">
        <f t="shared" si="317"/>
        <v>1.713277721572889E-5</v>
      </c>
      <c r="Z157" s="9">
        <f t="shared" si="318"/>
        <v>1.713277721572889E-5</v>
      </c>
      <c r="AA157" s="9">
        <f t="shared" si="319"/>
        <v>3.8165882958950202E-2</v>
      </c>
      <c r="AB157" s="9">
        <f t="shared" si="320"/>
        <v>2.6306978617002889E-5</v>
      </c>
      <c r="AC157" s="9">
        <f t="shared" si="321"/>
        <v>2.6306978617002889E-5</v>
      </c>
      <c r="AD157" s="9">
        <f t="shared" si="322"/>
        <v>3.033802747866758E-3</v>
      </c>
      <c r="AE157" s="9">
        <f t="shared" si="323"/>
        <v>3.033802747866758E-3</v>
      </c>
      <c r="AF157" s="44">
        <f t="shared" si="324"/>
        <v>3.033802747866758E-3</v>
      </c>
      <c r="AG157" s="43" t="e">
        <f t="shared" si="325"/>
        <v>#NUM!</v>
      </c>
      <c r="AH157" s="9">
        <f t="shared" si="326"/>
        <v>3.8165882958950202E-2</v>
      </c>
      <c r="AI157" s="9">
        <f t="shared" si="327"/>
        <v>1.7417808154569238E-5</v>
      </c>
      <c r="AJ157" s="9">
        <f t="shared" si="328"/>
        <v>1.7417808154569238E-5</v>
      </c>
      <c r="AK157" s="9">
        <f t="shared" si="329"/>
        <v>3.8165882958950202E-2</v>
      </c>
      <c r="AL157" s="9">
        <f t="shared" si="330"/>
        <v>2.6306978617002889E-5</v>
      </c>
      <c r="AM157" s="229">
        <f t="shared" si="331"/>
        <v>2.6306978617002889E-5</v>
      </c>
      <c r="AN157" s="9">
        <f t="shared" si="332"/>
        <v>3.033802747866758E-3</v>
      </c>
      <c r="AO157" s="9">
        <f t="shared" si="333"/>
        <v>3.033802747866758E-3</v>
      </c>
      <c r="AP157" s="44">
        <f t="shared" si="334"/>
        <v>3.033802747866758E-3</v>
      </c>
      <c r="AQ157" s="43" t="e">
        <f t="shared" si="335"/>
        <v>#NUM!</v>
      </c>
      <c r="AR157" s="9" t="e">
        <f t="shared" si="336"/>
        <v>#NUM!</v>
      </c>
      <c r="AS157" s="44" t="e">
        <f t="shared" si="337"/>
        <v>#NUM!</v>
      </c>
      <c r="AT157" s="235" t="e">
        <f t="shared" si="338"/>
        <v>#NUM!</v>
      </c>
      <c r="AU157" s="236" t="e">
        <f t="shared" si="339"/>
        <v>#NUM!</v>
      </c>
      <c r="AV157" s="237" t="e">
        <f t="shared" si="340"/>
        <v>#NUM!</v>
      </c>
      <c r="AW157" s="233" t="e">
        <f t="shared" si="341"/>
        <v>#NUM!</v>
      </c>
      <c r="AX157" s="132" t="e">
        <f t="shared" si="342"/>
        <v>#NUM!</v>
      </c>
      <c r="AY157" s="234" t="e">
        <f t="shared" si="343"/>
        <v>#NUM!</v>
      </c>
    </row>
    <row r="158" spans="1:51" ht="13.35" customHeight="1">
      <c r="A158" s="69"/>
      <c r="B158" s="68"/>
      <c r="C158" s="241">
        <f>Rollover!A158</f>
        <v>0</v>
      </c>
      <c r="D158" s="242">
        <f>Rollover!B158</f>
        <v>0</v>
      </c>
      <c r="E158" s="63"/>
      <c r="F158" s="227">
        <f>Rollover!C158</f>
        <v>0</v>
      </c>
      <c r="G158" s="23"/>
      <c r="H158" s="24"/>
      <c r="I158" s="24"/>
      <c r="J158" s="24"/>
      <c r="K158" s="24"/>
      <c r="L158" s="24"/>
      <c r="M158" s="24"/>
      <c r="N158" s="25"/>
      <c r="O158" s="23"/>
      <c r="P158" s="24"/>
      <c r="Q158" s="24"/>
      <c r="R158" s="24"/>
      <c r="S158" s="24"/>
      <c r="T158" s="24"/>
      <c r="U158" s="24"/>
      <c r="V158" s="25"/>
      <c r="W158" s="228" t="e">
        <f t="shared" si="315"/>
        <v>#NUM!</v>
      </c>
      <c r="X158" s="9">
        <f t="shared" si="316"/>
        <v>3.8165882958950202E-2</v>
      </c>
      <c r="Y158" s="9">
        <f t="shared" si="317"/>
        <v>1.713277721572889E-5</v>
      </c>
      <c r="Z158" s="9">
        <f t="shared" si="318"/>
        <v>1.713277721572889E-5</v>
      </c>
      <c r="AA158" s="9">
        <f t="shared" si="319"/>
        <v>3.8165882958950202E-2</v>
      </c>
      <c r="AB158" s="9">
        <f t="shared" si="320"/>
        <v>2.6306978617002889E-5</v>
      </c>
      <c r="AC158" s="9">
        <f t="shared" si="321"/>
        <v>2.6306978617002889E-5</v>
      </c>
      <c r="AD158" s="9">
        <f t="shared" si="322"/>
        <v>3.033802747866758E-3</v>
      </c>
      <c r="AE158" s="9">
        <f t="shared" si="323"/>
        <v>3.033802747866758E-3</v>
      </c>
      <c r="AF158" s="44">
        <f t="shared" si="324"/>
        <v>3.033802747866758E-3</v>
      </c>
      <c r="AG158" s="43" t="e">
        <f t="shared" si="325"/>
        <v>#NUM!</v>
      </c>
      <c r="AH158" s="9">
        <f t="shared" si="326"/>
        <v>3.8165882958950202E-2</v>
      </c>
      <c r="AI158" s="9">
        <f t="shared" si="327"/>
        <v>1.7417808154569238E-5</v>
      </c>
      <c r="AJ158" s="9">
        <f t="shared" si="328"/>
        <v>1.7417808154569238E-5</v>
      </c>
      <c r="AK158" s="9">
        <f t="shared" si="329"/>
        <v>3.8165882958950202E-2</v>
      </c>
      <c r="AL158" s="9">
        <f t="shared" si="330"/>
        <v>2.6306978617002889E-5</v>
      </c>
      <c r="AM158" s="229">
        <f t="shared" si="331"/>
        <v>2.6306978617002889E-5</v>
      </c>
      <c r="AN158" s="9">
        <f t="shared" si="332"/>
        <v>3.033802747866758E-3</v>
      </c>
      <c r="AO158" s="9">
        <f t="shared" si="333"/>
        <v>3.033802747866758E-3</v>
      </c>
      <c r="AP158" s="44">
        <f t="shared" si="334"/>
        <v>3.033802747866758E-3</v>
      </c>
      <c r="AQ158" s="43" t="e">
        <f t="shared" si="335"/>
        <v>#NUM!</v>
      </c>
      <c r="AR158" s="9" t="e">
        <f t="shared" si="336"/>
        <v>#NUM!</v>
      </c>
      <c r="AS158" s="44" t="e">
        <f t="shared" si="337"/>
        <v>#NUM!</v>
      </c>
      <c r="AT158" s="235" t="e">
        <f t="shared" si="338"/>
        <v>#NUM!</v>
      </c>
      <c r="AU158" s="236" t="e">
        <f t="shared" si="339"/>
        <v>#NUM!</v>
      </c>
      <c r="AV158" s="237" t="e">
        <f t="shared" si="340"/>
        <v>#NUM!</v>
      </c>
      <c r="AW158" s="233" t="e">
        <f t="shared" si="341"/>
        <v>#NUM!</v>
      </c>
      <c r="AX158" s="132" t="e">
        <f t="shared" si="342"/>
        <v>#NUM!</v>
      </c>
      <c r="AY158" s="234" t="e">
        <f t="shared" si="343"/>
        <v>#NUM!</v>
      </c>
    </row>
    <row r="159" spans="1:51" ht="13.35" customHeight="1">
      <c r="A159" s="69"/>
      <c r="B159" s="68"/>
      <c r="C159" s="241">
        <f>Rollover!A159</f>
        <v>0</v>
      </c>
      <c r="D159" s="242">
        <f>Rollover!B159</f>
        <v>0</v>
      </c>
      <c r="E159" s="63"/>
      <c r="F159" s="227">
        <f>Rollover!C159</f>
        <v>0</v>
      </c>
      <c r="G159" s="23"/>
      <c r="H159" s="24"/>
      <c r="I159" s="24"/>
      <c r="J159" s="24"/>
      <c r="K159" s="24"/>
      <c r="L159" s="24"/>
      <c r="M159" s="24"/>
      <c r="N159" s="25"/>
      <c r="O159" s="23"/>
      <c r="P159" s="24"/>
      <c r="Q159" s="24"/>
      <c r="R159" s="24"/>
      <c r="S159" s="24"/>
      <c r="T159" s="24"/>
      <c r="U159" s="24"/>
      <c r="V159" s="25"/>
      <c r="W159" s="228" t="e">
        <f t="shared" si="315"/>
        <v>#NUM!</v>
      </c>
      <c r="X159" s="9">
        <f t="shared" si="316"/>
        <v>3.8165882958950202E-2</v>
      </c>
      <c r="Y159" s="9">
        <f t="shared" si="317"/>
        <v>1.713277721572889E-5</v>
      </c>
      <c r="Z159" s="9">
        <f t="shared" si="318"/>
        <v>1.713277721572889E-5</v>
      </c>
      <c r="AA159" s="9">
        <f t="shared" si="319"/>
        <v>3.8165882958950202E-2</v>
      </c>
      <c r="AB159" s="9">
        <f t="shared" si="320"/>
        <v>2.6306978617002889E-5</v>
      </c>
      <c r="AC159" s="9">
        <f t="shared" si="321"/>
        <v>2.6306978617002889E-5</v>
      </c>
      <c r="AD159" s="9">
        <f t="shared" si="322"/>
        <v>3.033802747866758E-3</v>
      </c>
      <c r="AE159" s="9">
        <f t="shared" si="323"/>
        <v>3.033802747866758E-3</v>
      </c>
      <c r="AF159" s="44">
        <f t="shared" si="324"/>
        <v>3.033802747866758E-3</v>
      </c>
      <c r="AG159" s="43" t="e">
        <f t="shared" si="325"/>
        <v>#NUM!</v>
      </c>
      <c r="AH159" s="9">
        <f t="shared" si="326"/>
        <v>3.8165882958950202E-2</v>
      </c>
      <c r="AI159" s="9">
        <f t="shared" si="327"/>
        <v>1.7417808154569238E-5</v>
      </c>
      <c r="AJ159" s="9">
        <f t="shared" si="328"/>
        <v>1.7417808154569238E-5</v>
      </c>
      <c r="AK159" s="9">
        <f t="shared" si="329"/>
        <v>3.8165882958950202E-2</v>
      </c>
      <c r="AL159" s="9">
        <f t="shared" si="330"/>
        <v>2.6306978617002889E-5</v>
      </c>
      <c r="AM159" s="229">
        <f t="shared" si="331"/>
        <v>2.6306978617002889E-5</v>
      </c>
      <c r="AN159" s="9">
        <f t="shared" si="332"/>
        <v>3.033802747866758E-3</v>
      </c>
      <c r="AO159" s="9">
        <f t="shared" si="333"/>
        <v>3.033802747866758E-3</v>
      </c>
      <c r="AP159" s="44">
        <f t="shared" si="334"/>
        <v>3.033802747866758E-3</v>
      </c>
      <c r="AQ159" s="43" t="e">
        <f t="shared" si="335"/>
        <v>#NUM!</v>
      </c>
      <c r="AR159" s="9" t="e">
        <f t="shared" si="336"/>
        <v>#NUM!</v>
      </c>
      <c r="AS159" s="44" t="e">
        <f t="shared" si="337"/>
        <v>#NUM!</v>
      </c>
      <c r="AT159" s="235" t="e">
        <f t="shared" si="338"/>
        <v>#NUM!</v>
      </c>
      <c r="AU159" s="236" t="e">
        <f t="shared" si="339"/>
        <v>#NUM!</v>
      </c>
      <c r="AV159" s="237" t="e">
        <f t="shared" si="340"/>
        <v>#NUM!</v>
      </c>
      <c r="AW159" s="233" t="e">
        <f t="shared" si="341"/>
        <v>#NUM!</v>
      </c>
      <c r="AX159" s="132" t="e">
        <f t="shared" si="342"/>
        <v>#NUM!</v>
      </c>
      <c r="AY159" s="234" t="e">
        <f t="shared" si="343"/>
        <v>#NUM!</v>
      </c>
    </row>
    <row r="160" spans="1:51" ht="13.35" customHeight="1">
      <c r="A160" s="69"/>
      <c r="B160" s="68"/>
      <c r="C160" s="241">
        <f>Rollover!A160</f>
        <v>0</v>
      </c>
      <c r="D160" s="242">
        <f>Rollover!B160</f>
        <v>0</v>
      </c>
      <c r="E160" s="63"/>
      <c r="F160" s="227">
        <f>Rollover!C160</f>
        <v>0</v>
      </c>
      <c r="G160" s="23"/>
      <c r="H160" s="24"/>
      <c r="I160" s="24"/>
      <c r="J160" s="24"/>
      <c r="K160" s="24"/>
      <c r="L160" s="24"/>
      <c r="M160" s="24"/>
      <c r="N160" s="25"/>
      <c r="O160" s="23"/>
      <c r="P160" s="24"/>
      <c r="Q160" s="24"/>
      <c r="R160" s="24"/>
      <c r="S160" s="24"/>
      <c r="T160" s="24"/>
      <c r="U160" s="24"/>
      <c r="V160" s="25"/>
      <c r="W160" s="228" t="e">
        <f t="shared" si="315"/>
        <v>#NUM!</v>
      </c>
      <c r="X160" s="9">
        <f t="shared" si="316"/>
        <v>3.8165882958950202E-2</v>
      </c>
      <c r="Y160" s="9">
        <f t="shared" si="317"/>
        <v>1.713277721572889E-5</v>
      </c>
      <c r="Z160" s="9">
        <f t="shared" si="318"/>
        <v>1.713277721572889E-5</v>
      </c>
      <c r="AA160" s="9">
        <f t="shared" si="319"/>
        <v>3.8165882958950202E-2</v>
      </c>
      <c r="AB160" s="9">
        <f t="shared" si="320"/>
        <v>2.6306978617002889E-5</v>
      </c>
      <c r="AC160" s="9">
        <f t="shared" si="321"/>
        <v>2.6306978617002889E-5</v>
      </c>
      <c r="AD160" s="9">
        <f t="shared" si="322"/>
        <v>3.033802747866758E-3</v>
      </c>
      <c r="AE160" s="9">
        <f t="shared" si="323"/>
        <v>3.033802747866758E-3</v>
      </c>
      <c r="AF160" s="44">
        <f t="shared" si="324"/>
        <v>3.033802747866758E-3</v>
      </c>
      <c r="AG160" s="43" t="e">
        <f t="shared" si="325"/>
        <v>#NUM!</v>
      </c>
      <c r="AH160" s="9">
        <f t="shared" si="326"/>
        <v>3.8165882958950202E-2</v>
      </c>
      <c r="AI160" s="9">
        <f t="shared" si="327"/>
        <v>1.7417808154569238E-5</v>
      </c>
      <c r="AJ160" s="9">
        <f t="shared" si="328"/>
        <v>1.7417808154569238E-5</v>
      </c>
      <c r="AK160" s="9">
        <f t="shared" si="329"/>
        <v>3.8165882958950202E-2</v>
      </c>
      <c r="AL160" s="9">
        <f t="shared" si="330"/>
        <v>2.6306978617002889E-5</v>
      </c>
      <c r="AM160" s="229">
        <f t="shared" si="331"/>
        <v>2.6306978617002889E-5</v>
      </c>
      <c r="AN160" s="9">
        <f t="shared" si="332"/>
        <v>3.033802747866758E-3</v>
      </c>
      <c r="AO160" s="9">
        <f t="shared" si="333"/>
        <v>3.033802747866758E-3</v>
      </c>
      <c r="AP160" s="44">
        <f t="shared" si="334"/>
        <v>3.033802747866758E-3</v>
      </c>
      <c r="AQ160" s="43" t="e">
        <f t="shared" si="335"/>
        <v>#NUM!</v>
      </c>
      <c r="AR160" s="9" t="e">
        <f t="shared" si="336"/>
        <v>#NUM!</v>
      </c>
      <c r="AS160" s="44" t="e">
        <f t="shared" si="337"/>
        <v>#NUM!</v>
      </c>
      <c r="AT160" s="235" t="e">
        <f t="shared" si="338"/>
        <v>#NUM!</v>
      </c>
      <c r="AU160" s="236" t="e">
        <f t="shared" si="339"/>
        <v>#NUM!</v>
      </c>
      <c r="AV160" s="237" t="e">
        <f t="shared" si="340"/>
        <v>#NUM!</v>
      </c>
      <c r="AW160" s="233" t="e">
        <f t="shared" si="341"/>
        <v>#NUM!</v>
      </c>
      <c r="AX160" s="132" t="e">
        <f t="shared" si="342"/>
        <v>#NUM!</v>
      </c>
      <c r="AY160" s="234" t="e">
        <f t="shared" si="343"/>
        <v>#NUM!</v>
      </c>
    </row>
    <row r="161" spans="1:51" ht="13.35" customHeight="1">
      <c r="A161" s="69"/>
      <c r="B161" s="68"/>
      <c r="C161" s="241">
        <f>Rollover!A161</f>
        <v>0</v>
      </c>
      <c r="D161" s="242">
        <f>Rollover!B161</f>
        <v>0</v>
      </c>
      <c r="E161" s="63"/>
      <c r="F161" s="227">
        <f>Rollover!C161</f>
        <v>0</v>
      </c>
      <c r="G161" s="23"/>
      <c r="H161" s="24"/>
      <c r="I161" s="24"/>
      <c r="J161" s="24"/>
      <c r="K161" s="24"/>
      <c r="L161" s="24"/>
      <c r="M161" s="24"/>
      <c r="N161" s="25"/>
      <c r="O161" s="23"/>
      <c r="P161" s="24"/>
      <c r="Q161" s="24"/>
      <c r="R161" s="24"/>
      <c r="S161" s="24"/>
      <c r="T161" s="24"/>
      <c r="U161" s="24"/>
      <c r="V161" s="25"/>
      <c r="W161" s="228" t="e">
        <f t="shared" si="315"/>
        <v>#NUM!</v>
      </c>
      <c r="X161" s="9">
        <f t="shared" si="316"/>
        <v>3.8165882958950202E-2</v>
      </c>
      <c r="Y161" s="9">
        <f t="shared" si="317"/>
        <v>1.713277721572889E-5</v>
      </c>
      <c r="Z161" s="9">
        <f t="shared" si="318"/>
        <v>1.713277721572889E-5</v>
      </c>
      <c r="AA161" s="9">
        <f t="shared" si="319"/>
        <v>3.8165882958950202E-2</v>
      </c>
      <c r="AB161" s="9">
        <f t="shared" si="320"/>
        <v>2.6306978617002889E-5</v>
      </c>
      <c r="AC161" s="9">
        <f t="shared" si="321"/>
        <v>2.6306978617002889E-5</v>
      </c>
      <c r="AD161" s="9">
        <f t="shared" si="322"/>
        <v>3.033802747866758E-3</v>
      </c>
      <c r="AE161" s="9">
        <f t="shared" si="323"/>
        <v>3.033802747866758E-3</v>
      </c>
      <c r="AF161" s="44">
        <f t="shared" si="324"/>
        <v>3.033802747866758E-3</v>
      </c>
      <c r="AG161" s="43" t="e">
        <f t="shared" si="325"/>
        <v>#NUM!</v>
      </c>
      <c r="AH161" s="9">
        <f t="shared" si="326"/>
        <v>3.8165882958950202E-2</v>
      </c>
      <c r="AI161" s="9">
        <f t="shared" si="327"/>
        <v>1.7417808154569238E-5</v>
      </c>
      <c r="AJ161" s="9">
        <f t="shared" si="328"/>
        <v>1.7417808154569238E-5</v>
      </c>
      <c r="AK161" s="9">
        <f t="shared" si="329"/>
        <v>3.8165882958950202E-2</v>
      </c>
      <c r="AL161" s="9">
        <f t="shared" si="330"/>
        <v>2.6306978617002889E-5</v>
      </c>
      <c r="AM161" s="229">
        <f t="shared" si="331"/>
        <v>2.6306978617002889E-5</v>
      </c>
      <c r="AN161" s="9">
        <f t="shared" si="332"/>
        <v>3.033802747866758E-3</v>
      </c>
      <c r="AO161" s="9">
        <f t="shared" si="333"/>
        <v>3.033802747866758E-3</v>
      </c>
      <c r="AP161" s="44">
        <f t="shared" si="334"/>
        <v>3.033802747866758E-3</v>
      </c>
      <c r="AQ161" s="43" t="e">
        <f t="shared" si="335"/>
        <v>#NUM!</v>
      </c>
      <c r="AR161" s="9" t="e">
        <f t="shared" si="336"/>
        <v>#NUM!</v>
      </c>
      <c r="AS161" s="44" t="e">
        <f t="shared" si="337"/>
        <v>#NUM!</v>
      </c>
      <c r="AT161" s="235" t="e">
        <f t="shared" si="338"/>
        <v>#NUM!</v>
      </c>
      <c r="AU161" s="236" t="e">
        <f t="shared" si="339"/>
        <v>#NUM!</v>
      </c>
      <c r="AV161" s="237" t="e">
        <f t="shared" si="340"/>
        <v>#NUM!</v>
      </c>
      <c r="AW161" s="233" t="e">
        <f t="shared" si="341"/>
        <v>#NUM!</v>
      </c>
      <c r="AX161" s="132" t="e">
        <f t="shared" si="342"/>
        <v>#NUM!</v>
      </c>
      <c r="AY161" s="234" t="e">
        <f t="shared" si="343"/>
        <v>#NUM!</v>
      </c>
    </row>
    <row r="162" spans="1:51" ht="13.35" customHeight="1">
      <c r="A162" s="69"/>
      <c r="B162" s="68"/>
      <c r="C162" s="241">
        <f>Rollover!A162</f>
        <v>0</v>
      </c>
      <c r="D162" s="242">
        <f>Rollover!B162</f>
        <v>0</v>
      </c>
      <c r="E162" s="63"/>
      <c r="F162" s="227">
        <f>Rollover!C162</f>
        <v>0</v>
      </c>
      <c r="G162" s="23"/>
      <c r="H162" s="24"/>
      <c r="I162" s="24"/>
      <c r="J162" s="24"/>
      <c r="K162" s="24"/>
      <c r="L162" s="24"/>
      <c r="M162" s="24"/>
      <c r="N162" s="25"/>
      <c r="O162" s="23"/>
      <c r="P162" s="24"/>
      <c r="Q162" s="24"/>
      <c r="R162" s="24"/>
      <c r="S162" s="24"/>
      <c r="T162" s="24"/>
      <c r="U162" s="24"/>
      <c r="V162" s="25"/>
      <c r="W162" s="228" t="e">
        <f t="shared" si="315"/>
        <v>#NUM!</v>
      </c>
      <c r="X162" s="9">
        <f t="shared" si="316"/>
        <v>3.8165882958950202E-2</v>
      </c>
      <c r="Y162" s="9">
        <f t="shared" si="317"/>
        <v>1.713277721572889E-5</v>
      </c>
      <c r="Z162" s="9">
        <f t="shared" si="318"/>
        <v>1.713277721572889E-5</v>
      </c>
      <c r="AA162" s="9">
        <f t="shared" si="319"/>
        <v>3.8165882958950202E-2</v>
      </c>
      <c r="AB162" s="9">
        <f t="shared" si="320"/>
        <v>2.6306978617002889E-5</v>
      </c>
      <c r="AC162" s="9">
        <f t="shared" si="321"/>
        <v>2.6306978617002889E-5</v>
      </c>
      <c r="AD162" s="9">
        <f t="shared" si="322"/>
        <v>3.033802747866758E-3</v>
      </c>
      <c r="AE162" s="9">
        <f t="shared" si="323"/>
        <v>3.033802747866758E-3</v>
      </c>
      <c r="AF162" s="44">
        <f t="shared" si="324"/>
        <v>3.033802747866758E-3</v>
      </c>
      <c r="AG162" s="43" t="e">
        <f t="shared" si="325"/>
        <v>#NUM!</v>
      </c>
      <c r="AH162" s="9">
        <f t="shared" si="326"/>
        <v>3.8165882958950202E-2</v>
      </c>
      <c r="AI162" s="9">
        <f t="shared" si="327"/>
        <v>1.7417808154569238E-5</v>
      </c>
      <c r="AJ162" s="9">
        <f t="shared" si="328"/>
        <v>1.7417808154569238E-5</v>
      </c>
      <c r="AK162" s="9">
        <f t="shared" si="329"/>
        <v>3.8165882958950202E-2</v>
      </c>
      <c r="AL162" s="9">
        <f t="shared" si="330"/>
        <v>2.6306978617002889E-5</v>
      </c>
      <c r="AM162" s="229">
        <f t="shared" si="331"/>
        <v>2.6306978617002889E-5</v>
      </c>
      <c r="AN162" s="9">
        <f t="shared" si="332"/>
        <v>3.033802747866758E-3</v>
      </c>
      <c r="AO162" s="9">
        <f t="shared" si="333"/>
        <v>3.033802747866758E-3</v>
      </c>
      <c r="AP162" s="44">
        <f t="shared" si="334"/>
        <v>3.033802747866758E-3</v>
      </c>
      <c r="AQ162" s="43" t="e">
        <f t="shared" si="335"/>
        <v>#NUM!</v>
      </c>
      <c r="AR162" s="9" t="e">
        <f t="shared" si="336"/>
        <v>#NUM!</v>
      </c>
      <c r="AS162" s="44" t="e">
        <f t="shared" si="337"/>
        <v>#NUM!</v>
      </c>
      <c r="AT162" s="235" t="e">
        <f t="shared" si="338"/>
        <v>#NUM!</v>
      </c>
      <c r="AU162" s="236" t="e">
        <f t="shared" si="339"/>
        <v>#NUM!</v>
      </c>
      <c r="AV162" s="237" t="e">
        <f t="shared" si="340"/>
        <v>#NUM!</v>
      </c>
      <c r="AW162" s="233" t="e">
        <f t="shared" si="341"/>
        <v>#NUM!</v>
      </c>
      <c r="AX162" s="132" t="e">
        <f t="shared" si="342"/>
        <v>#NUM!</v>
      </c>
      <c r="AY162" s="234" t="e">
        <f t="shared" si="343"/>
        <v>#NUM!</v>
      </c>
    </row>
    <row r="163" spans="1:51" ht="13.35" customHeight="1">
      <c r="A163" s="69"/>
      <c r="B163" s="68"/>
      <c r="C163" s="241">
        <f>Rollover!A163</f>
        <v>0</v>
      </c>
      <c r="D163" s="242">
        <f>Rollover!B163</f>
        <v>0</v>
      </c>
      <c r="E163" s="63"/>
      <c r="F163" s="227">
        <f>Rollover!C163</f>
        <v>0</v>
      </c>
      <c r="G163" s="23"/>
      <c r="H163" s="24"/>
      <c r="I163" s="24"/>
      <c r="J163" s="24"/>
      <c r="K163" s="24"/>
      <c r="L163" s="24"/>
      <c r="M163" s="24"/>
      <c r="N163" s="25"/>
      <c r="O163" s="23"/>
      <c r="P163" s="24"/>
      <c r="Q163" s="24"/>
      <c r="R163" s="24"/>
      <c r="S163" s="24"/>
      <c r="T163" s="24"/>
      <c r="U163" s="24"/>
      <c r="V163" s="25"/>
      <c r="W163" s="228" t="e">
        <f t="shared" si="315"/>
        <v>#NUM!</v>
      </c>
      <c r="X163" s="9">
        <f t="shared" si="316"/>
        <v>3.8165882958950202E-2</v>
      </c>
      <c r="Y163" s="9">
        <f t="shared" si="317"/>
        <v>1.713277721572889E-5</v>
      </c>
      <c r="Z163" s="9">
        <f t="shared" si="318"/>
        <v>1.713277721572889E-5</v>
      </c>
      <c r="AA163" s="9">
        <f t="shared" si="319"/>
        <v>3.8165882958950202E-2</v>
      </c>
      <c r="AB163" s="9">
        <f t="shared" si="320"/>
        <v>2.6306978617002889E-5</v>
      </c>
      <c r="AC163" s="9">
        <f t="shared" si="321"/>
        <v>2.6306978617002889E-5</v>
      </c>
      <c r="AD163" s="9">
        <f t="shared" si="322"/>
        <v>3.033802747866758E-3</v>
      </c>
      <c r="AE163" s="9">
        <f t="shared" si="323"/>
        <v>3.033802747866758E-3</v>
      </c>
      <c r="AF163" s="44">
        <f t="shared" si="324"/>
        <v>3.033802747866758E-3</v>
      </c>
      <c r="AG163" s="43" t="e">
        <f t="shared" si="325"/>
        <v>#NUM!</v>
      </c>
      <c r="AH163" s="9">
        <f t="shared" si="326"/>
        <v>3.8165882958950202E-2</v>
      </c>
      <c r="AI163" s="9">
        <f t="shared" si="327"/>
        <v>1.7417808154569238E-5</v>
      </c>
      <c r="AJ163" s="9">
        <f t="shared" si="328"/>
        <v>1.7417808154569238E-5</v>
      </c>
      <c r="AK163" s="9">
        <f t="shared" si="329"/>
        <v>3.8165882958950202E-2</v>
      </c>
      <c r="AL163" s="9">
        <f t="shared" si="330"/>
        <v>2.6306978617002889E-5</v>
      </c>
      <c r="AM163" s="229">
        <f t="shared" si="331"/>
        <v>2.6306978617002889E-5</v>
      </c>
      <c r="AN163" s="9">
        <f t="shared" si="332"/>
        <v>3.033802747866758E-3</v>
      </c>
      <c r="AO163" s="9">
        <f t="shared" si="333"/>
        <v>3.033802747866758E-3</v>
      </c>
      <c r="AP163" s="44">
        <f t="shared" si="334"/>
        <v>3.033802747866758E-3</v>
      </c>
      <c r="AQ163" s="43" t="e">
        <f t="shared" si="335"/>
        <v>#NUM!</v>
      </c>
      <c r="AR163" s="9" t="e">
        <f t="shared" si="336"/>
        <v>#NUM!</v>
      </c>
      <c r="AS163" s="44" t="e">
        <f t="shared" si="337"/>
        <v>#NUM!</v>
      </c>
      <c r="AT163" s="235" t="e">
        <f t="shared" si="338"/>
        <v>#NUM!</v>
      </c>
      <c r="AU163" s="236" t="e">
        <f t="shared" si="339"/>
        <v>#NUM!</v>
      </c>
      <c r="AV163" s="237" t="e">
        <f t="shared" si="340"/>
        <v>#NUM!</v>
      </c>
      <c r="AW163" s="233" t="e">
        <f t="shared" si="341"/>
        <v>#NUM!</v>
      </c>
      <c r="AX163" s="132" t="e">
        <f t="shared" si="342"/>
        <v>#NUM!</v>
      </c>
      <c r="AY163" s="234" t="e">
        <f t="shared" si="343"/>
        <v>#NUM!</v>
      </c>
    </row>
    <row r="164" spans="1:51" ht="13.35" customHeight="1">
      <c r="A164" s="69"/>
      <c r="B164" s="68"/>
      <c r="C164" s="241">
        <f>Rollover!A164</f>
        <v>0</v>
      </c>
      <c r="D164" s="242">
        <f>Rollover!B164</f>
        <v>0</v>
      </c>
      <c r="E164" s="63"/>
      <c r="F164" s="227">
        <f>Rollover!C164</f>
        <v>0</v>
      </c>
      <c r="G164" s="23"/>
      <c r="H164" s="24"/>
      <c r="I164" s="24"/>
      <c r="J164" s="24"/>
      <c r="K164" s="24"/>
      <c r="L164" s="24"/>
      <c r="M164" s="24"/>
      <c r="N164" s="25"/>
      <c r="O164" s="23"/>
      <c r="P164" s="24"/>
      <c r="Q164" s="24"/>
      <c r="R164" s="24"/>
      <c r="S164" s="24"/>
      <c r="T164" s="24"/>
      <c r="U164" s="24"/>
      <c r="V164" s="25"/>
      <c r="W164" s="228" t="e">
        <f t="shared" si="315"/>
        <v>#NUM!</v>
      </c>
      <c r="X164" s="9">
        <f t="shared" si="316"/>
        <v>3.8165882958950202E-2</v>
      </c>
      <c r="Y164" s="9">
        <f t="shared" si="317"/>
        <v>1.713277721572889E-5</v>
      </c>
      <c r="Z164" s="9">
        <f t="shared" si="318"/>
        <v>1.713277721572889E-5</v>
      </c>
      <c r="AA164" s="9">
        <f t="shared" si="319"/>
        <v>3.8165882958950202E-2</v>
      </c>
      <c r="AB164" s="9">
        <f t="shared" si="320"/>
        <v>2.6306978617002889E-5</v>
      </c>
      <c r="AC164" s="9">
        <f t="shared" si="321"/>
        <v>2.6306978617002889E-5</v>
      </c>
      <c r="AD164" s="9">
        <f t="shared" si="322"/>
        <v>3.033802747866758E-3</v>
      </c>
      <c r="AE164" s="9">
        <f t="shared" si="323"/>
        <v>3.033802747866758E-3</v>
      </c>
      <c r="AF164" s="44">
        <f t="shared" si="324"/>
        <v>3.033802747866758E-3</v>
      </c>
      <c r="AG164" s="43" t="e">
        <f t="shared" si="325"/>
        <v>#NUM!</v>
      </c>
      <c r="AH164" s="9">
        <f t="shared" si="326"/>
        <v>3.8165882958950202E-2</v>
      </c>
      <c r="AI164" s="9">
        <f t="shared" si="327"/>
        <v>1.7417808154569238E-5</v>
      </c>
      <c r="AJ164" s="9">
        <f t="shared" si="328"/>
        <v>1.7417808154569238E-5</v>
      </c>
      <c r="AK164" s="9">
        <f t="shared" si="329"/>
        <v>3.8165882958950202E-2</v>
      </c>
      <c r="AL164" s="9">
        <f t="shared" si="330"/>
        <v>2.6306978617002889E-5</v>
      </c>
      <c r="AM164" s="229">
        <f t="shared" si="331"/>
        <v>2.6306978617002889E-5</v>
      </c>
      <c r="AN164" s="9">
        <f t="shared" si="332"/>
        <v>3.033802747866758E-3</v>
      </c>
      <c r="AO164" s="9">
        <f t="shared" si="333"/>
        <v>3.033802747866758E-3</v>
      </c>
      <c r="AP164" s="44">
        <f t="shared" si="334"/>
        <v>3.033802747866758E-3</v>
      </c>
      <c r="AQ164" s="43" t="e">
        <f t="shared" si="335"/>
        <v>#NUM!</v>
      </c>
      <c r="AR164" s="9" t="e">
        <f t="shared" si="336"/>
        <v>#NUM!</v>
      </c>
      <c r="AS164" s="44" t="e">
        <f t="shared" si="337"/>
        <v>#NUM!</v>
      </c>
      <c r="AT164" s="235" t="e">
        <f t="shared" si="338"/>
        <v>#NUM!</v>
      </c>
      <c r="AU164" s="236" t="e">
        <f t="shared" si="339"/>
        <v>#NUM!</v>
      </c>
      <c r="AV164" s="237" t="e">
        <f t="shared" si="340"/>
        <v>#NUM!</v>
      </c>
      <c r="AW164" s="233" t="e">
        <f t="shared" si="341"/>
        <v>#NUM!</v>
      </c>
      <c r="AX164" s="132" t="e">
        <f t="shared" si="342"/>
        <v>#NUM!</v>
      </c>
      <c r="AY164" s="234" t="e">
        <f t="shared" si="343"/>
        <v>#NUM!</v>
      </c>
    </row>
    <row r="165" spans="1:51" ht="13.35" customHeight="1">
      <c r="A165" s="69"/>
      <c r="B165" s="68"/>
      <c r="C165" s="241">
        <f>Rollover!A165</f>
        <v>0</v>
      </c>
      <c r="D165" s="242">
        <f>Rollover!B165</f>
        <v>0</v>
      </c>
      <c r="E165" s="63"/>
      <c r="F165" s="227">
        <f>Rollover!C165</f>
        <v>0</v>
      </c>
      <c r="G165" s="23"/>
      <c r="H165" s="24"/>
      <c r="I165" s="24"/>
      <c r="J165" s="24"/>
      <c r="K165" s="24"/>
      <c r="L165" s="24"/>
      <c r="M165" s="24"/>
      <c r="N165" s="25"/>
      <c r="O165" s="23"/>
      <c r="P165" s="24"/>
      <c r="Q165" s="24"/>
      <c r="R165" s="24"/>
      <c r="S165" s="24"/>
      <c r="T165" s="24"/>
      <c r="U165" s="24"/>
      <c r="V165" s="25"/>
      <c r="W165" s="228" t="e">
        <f t="shared" si="315"/>
        <v>#NUM!</v>
      </c>
      <c r="X165" s="9">
        <f t="shared" si="316"/>
        <v>3.8165882958950202E-2</v>
      </c>
      <c r="Y165" s="9">
        <f t="shared" si="317"/>
        <v>1.713277721572889E-5</v>
      </c>
      <c r="Z165" s="9">
        <f t="shared" si="318"/>
        <v>1.713277721572889E-5</v>
      </c>
      <c r="AA165" s="9">
        <f t="shared" si="319"/>
        <v>3.8165882958950202E-2</v>
      </c>
      <c r="AB165" s="9">
        <f t="shared" si="320"/>
        <v>2.6306978617002889E-5</v>
      </c>
      <c r="AC165" s="9">
        <f t="shared" si="321"/>
        <v>2.6306978617002889E-5</v>
      </c>
      <c r="AD165" s="9">
        <f t="shared" si="322"/>
        <v>3.033802747866758E-3</v>
      </c>
      <c r="AE165" s="9">
        <f t="shared" si="323"/>
        <v>3.033802747866758E-3</v>
      </c>
      <c r="AF165" s="44">
        <f t="shared" si="324"/>
        <v>3.033802747866758E-3</v>
      </c>
      <c r="AG165" s="43" t="e">
        <f t="shared" si="325"/>
        <v>#NUM!</v>
      </c>
      <c r="AH165" s="9">
        <f t="shared" si="326"/>
        <v>3.8165882958950202E-2</v>
      </c>
      <c r="AI165" s="9">
        <f t="shared" si="327"/>
        <v>1.7417808154569238E-5</v>
      </c>
      <c r="AJ165" s="9">
        <f t="shared" si="328"/>
        <v>1.7417808154569238E-5</v>
      </c>
      <c r="AK165" s="9">
        <f t="shared" si="329"/>
        <v>3.8165882958950202E-2</v>
      </c>
      <c r="AL165" s="9">
        <f t="shared" si="330"/>
        <v>2.6306978617002889E-5</v>
      </c>
      <c r="AM165" s="229">
        <f t="shared" si="331"/>
        <v>2.6306978617002889E-5</v>
      </c>
      <c r="AN165" s="9">
        <f t="shared" si="332"/>
        <v>3.033802747866758E-3</v>
      </c>
      <c r="AO165" s="9">
        <f t="shared" si="333"/>
        <v>3.033802747866758E-3</v>
      </c>
      <c r="AP165" s="44">
        <f t="shared" si="334"/>
        <v>3.033802747866758E-3</v>
      </c>
      <c r="AQ165" s="43" t="e">
        <f t="shared" si="335"/>
        <v>#NUM!</v>
      </c>
      <c r="AR165" s="9" t="e">
        <f t="shared" si="336"/>
        <v>#NUM!</v>
      </c>
      <c r="AS165" s="44" t="e">
        <f t="shared" si="337"/>
        <v>#NUM!</v>
      </c>
      <c r="AT165" s="235" t="e">
        <f t="shared" si="338"/>
        <v>#NUM!</v>
      </c>
      <c r="AU165" s="236" t="e">
        <f t="shared" si="339"/>
        <v>#NUM!</v>
      </c>
      <c r="AV165" s="237" t="e">
        <f t="shared" si="340"/>
        <v>#NUM!</v>
      </c>
      <c r="AW165" s="233" t="e">
        <f t="shared" si="341"/>
        <v>#NUM!</v>
      </c>
      <c r="AX165" s="132" t="e">
        <f t="shared" si="342"/>
        <v>#NUM!</v>
      </c>
      <c r="AY165" s="234" t="e">
        <f t="shared" si="343"/>
        <v>#NUM!</v>
      </c>
    </row>
    <row r="166" spans="1:51" ht="13.35" customHeight="1">
      <c r="A166" s="69"/>
      <c r="B166" s="68"/>
      <c r="C166" s="241">
        <f>Rollover!A166</f>
        <v>0</v>
      </c>
      <c r="D166" s="242">
        <f>Rollover!B166</f>
        <v>0</v>
      </c>
      <c r="E166" s="63"/>
      <c r="F166" s="227">
        <f>Rollover!C166</f>
        <v>0</v>
      </c>
      <c r="G166" s="23"/>
      <c r="H166" s="24"/>
      <c r="I166" s="24"/>
      <c r="J166" s="24"/>
      <c r="K166" s="24"/>
      <c r="L166" s="24"/>
      <c r="M166" s="24"/>
      <c r="N166" s="25"/>
      <c r="O166" s="23"/>
      <c r="P166" s="24"/>
      <c r="Q166" s="24"/>
      <c r="R166" s="24"/>
      <c r="S166" s="24"/>
      <c r="T166" s="24"/>
      <c r="U166" s="24"/>
      <c r="V166" s="25"/>
      <c r="W166" s="228" t="e">
        <f t="shared" si="315"/>
        <v>#NUM!</v>
      </c>
      <c r="X166" s="9">
        <f t="shared" si="316"/>
        <v>3.8165882958950202E-2</v>
      </c>
      <c r="Y166" s="9">
        <f t="shared" si="317"/>
        <v>1.713277721572889E-5</v>
      </c>
      <c r="Z166" s="9">
        <f t="shared" si="318"/>
        <v>1.713277721572889E-5</v>
      </c>
      <c r="AA166" s="9">
        <f t="shared" si="319"/>
        <v>3.8165882958950202E-2</v>
      </c>
      <c r="AB166" s="9">
        <f t="shared" si="320"/>
        <v>2.6306978617002889E-5</v>
      </c>
      <c r="AC166" s="9">
        <f t="shared" si="321"/>
        <v>2.6306978617002889E-5</v>
      </c>
      <c r="AD166" s="9">
        <f t="shared" si="322"/>
        <v>3.033802747866758E-3</v>
      </c>
      <c r="AE166" s="9">
        <f t="shared" si="323"/>
        <v>3.033802747866758E-3</v>
      </c>
      <c r="AF166" s="44">
        <f t="shared" si="324"/>
        <v>3.033802747866758E-3</v>
      </c>
      <c r="AG166" s="43" t="e">
        <f t="shared" si="325"/>
        <v>#NUM!</v>
      </c>
      <c r="AH166" s="9">
        <f t="shared" si="326"/>
        <v>3.8165882958950202E-2</v>
      </c>
      <c r="AI166" s="9">
        <f t="shared" si="327"/>
        <v>1.7417808154569238E-5</v>
      </c>
      <c r="AJ166" s="9">
        <f t="shared" si="328"/>
        <v>1.7417808154569238E-5</v>
      </c>
      <c r="AK166" s="9">
        <f t="shared" si="329"/>
        <v>3.8165882958950202E-2</v>
      </c>
      <c r="AL166" s="9">
        <f t="shared" si="330"/>
        <v>2.6306978617002889E-5</v>
      </c>
      <c r="AM166" s="229">
        <f t="shared" si="331"/>
        <v>2.6306978617002889E-5</v>
      </c>
      <c r="AN166" s="9">
        <f t="shared" si="332"/>
        <v>3.033802747866758E-3</v>
      </c>
      <c r="AO166" s="9">
        <f t="shared" si="333"/>
        <v>3.033802747866758E-3</v>
      </c>
      <c r="AP166" s="44">
        <f t="shared" si="334"/>
        <v>3.033802747866758E-3</v>
      </c>
      <c r="AQ166" s="43" t="e">
        <f t="shared" si="335"/>
        <v>#NUM!</v>
      </c>
      <c r="AR166" s="9" t="e">
        <f t="shared" si="336"/>
        <v>#NUM!</v>
      </c>
      <c r="AS166" s="44" t="e">
        <f t="shared" si="337"/>
        <v>#NUM!</v>
      </c>
      <c r="AT166" s="235" t="e">
        <f t="shared" si="338"/>
        <v>#NUM!</v>
      </c>
      <c r="AU166" s="236" t="e">
        <f t="shared" si="339"/>
        <v>#NUM!</v>
      </c>
      <c r="AV166" s="237" t="e">
        <f t="shared" si="340"/>
        <v>#NUM!</v>
      </c>
      <c r="AW166" s="233" t="e">
        <f t="shared" si="341"/>
        <v>#NUM!</v>
      </c>
      <c r="AX166" s="132" t="e">
        <f t="shared" si="342"/>
        <v>#NUM!</v>
      </c>
      <c r="AY166" s="234" t="e">
        <f t="shared" si="343"/>
        <v>#NUM!</v>
      </c>
    </row>
    <row r="167" spans="1:51" ht="13.35" customHeight="1">
      <c r="A167" s="69"/>
      <c r="B167" s="68"/>
      <c r="C167" s="241">
        <f>Rollover!A167</f>
        <v>0</v>
      </c>
      <c r="D167" s="242">
        <f>Rollover!B167</f>
        <v>0</v>
      </c>
      <c r="E167" s="63"/>
      <c r="F167" s="227">
        <f>Rollover!C167</f>
        <v>0</v>
      </c>
      <c r="G167" s="23"/>
      <c r="H167" s="24"/>
      <c r="I167" s="24"/>
      <c r="J167" s="24"/>
      <c r="K167" s="24"/>
      <c r="L167" s="24"/>
      <c r="M167" s="24"/>
      <c r="N167" s="25"/>
      <c r="O167" s="23"/>
      <c r="P167" s="24"/>
      <c r="Q167" s="24"/>
      <c r="R167" s="24"/>
      <c r="S167" s="24"/>
      <c r="T167" s="24"/>
      <c r="U167" s="24"/>
      <c r="V167" s="25"/>
      <c r="W167" s="228" t="e">
        <f t="shared" si="315"/>
        <v>#NUM!</v>
      </c>
      <c r="X167" s="9">
        <f t="shared" si="316"/>
        <v>3.8165882958950202E-2</v>
      </c>
      <c r="Y167" s="9">
        <f t="shared" si="317"/>
        <v>1.713277721572889E-5</v>
      </c>
      <c r="Z167" s="9">
        <f t="shared" si="318"/>
        <v>1.713277721572889E-5</v>
      </c>
      <c r="AA167" s="9">
        <f t="shared" si="319"/>
        <v>3.8165882958950202E-2</v>
      </c>
      <c r="AB167" s="9">
        <f t="shared" si="320"/>
        <v>2.6306978617002889E-5</v>
      </c>
      <c r="AC167" s="9">
        <f t="shared" si="321"/>
        <v>2.6306978617002889E-5</v>
      </c>
      <c r="AD167" s="9">
        <f t="shared" si="322"/>
        <v>3.033802747866758E-3</v>
      </c>
      <c r="AE167" s="9">
        <f t="shared" si="323"/>
        <v>3.033802747866758E-3</v>
      </c>
      <c r="AF167" s="44">
        <f t="shared" si="324"/>
        <v>3.033802747866758E-3</v>
      </c>
      <c r="AG167" s="43" t="e">
        <f t="shared" si="325"/>
        <v>#NUM!</v>
      </c>
      <c r="AH167" s="9">
        <f t="shared" si="326"/>
        <v>3.8165882958950202E-2</v>
      </c>
      <c r="AI167" s="9">
        <f t="shared" si="327"/>
        <v>1.7417808154569238E-5</v>
      </c>
      <c r="AJ167" s="9">
        <f t="shared" si="328"/>
        <v>1.7417808154569238E-5</v>
      </c>
      <c r="AK167" s="9">
        <f t="shared" si="329"/>
        <v>3.8165882958950202E-2</v>
      </c>
      <c r="AL167" s="9">
        <f t="shared" si="330"/>
        <v>2.6306978617002889E-5</v>
      </c>
      <c r="AM167" s="229">
        <f t="shared" si="331"/>
        <v>2.6306978617002889E-5</v>
      </c>
      <c r="AN167" s="9">
        <f t="shared" si="332"/>
        <v>3.033802747866758E-3</v>
      </c>
      <c r="AO167" s="9">
        <f t="shared" si="333"/>
        <v>3.033802747866758E-3</v>
      </c>
      <c r="AP167" s="44">
        <f t="shared" si="334"/>
        <v>3.033802747866758E-3</v>
      </c>
      <c r="AQ167" s="43" t="e">
        <f t="shared" si="335"/>
        <v>#NUM!</v>
      </c>
      <c r="AR167" s="9" t="e">
        <f t="shared" si="336"/>
        <v>#NUM!</v>
      </c>
      <c r="AS167" s="44" t="e">
        <f t="shared" si="337"/>
        <v>#NUM!</v>
      </c>
      <c r="AT167" s="235" t="e">
        <f t="shared" si="338"/>
        <v>#NUM!</v>
      </c>
      <c r="AU167" s="236" t="e">
        <f t="shared" si="339"/>
        <v>#NUM!</v>
      </c>
      <c r="AV167" s="237" t="e">
        <f t="shared" si="340"/>
        <v>#NUM!</v>
      </c>
      <c r="AW167" s="233" t="e">
        <f t="shared" si="341"/>
        <v>#NUM!</v>
      </c>
      <c r="AX167" s="132" t="e">
        <f t="shared" si="342"/>
        <v>#NUM!</v>
      </c>
      <c r="AY167" s="234" t="e">
        <f t="shared" si="343"/>
        <v>#NUM!</v>
      </c>
    </row>
    <row r="168" spans="1:51" ht="13.35" customHeight="1">
      <c r="A168" s="69"/>
      <c r="B168" s="68"/>
      <c r="C168" s="241">
        <f>Rollover!A168</f>
        <v>0</v>
      </c>
      <c r="D168" s="242">
        <f>Rollover!B168</f>
        <v>0</v>
      </c>
      <c r="E168" s="63"/>
      <c r="F168" s="227">
        <f>Rollover!C168</f>
        <v>0</v>
      </c>
      <c r="G168" s="23"/>
      <c r="H168" s="24"/>
      <c r="I168" s="24"/>
      <c r="J168" s="24"/>
      <c r="K168" s="24"/>
      <c r="L168" s="24"/>
      <c r="M168" s="24"/>
      <c r="N168" s="25"/>
      <c r="O168" s="23"/>
      <c r="P168" s="24"/>
      <c r="Q168" s="24"/>
      <c r="R168" s="24"/>
      <c r="S168" s="24"/>
      <c r="T168" s="24"/>
      <c r="U168" s="24"/>
      <c r="V168" s="25"/>
      <c r="W168" s="228" t="e">
        <f t="shared" si="315"/>
        <v>#NUM!</v>
      </c>
      <c r="X168" s="9">
        <f t="shared" si="316"/>
        <v>3.8165882958950202E-2</v>
      </c>
      <c r="Y168" s="9">
        <f t="shared" si="317"/>
        <v>1.713277721572889E-5</v>
      </c>
      <c r="Z168" s="9">
        <f t="shared" si="318"/>
        <v>1.713277721572889E-5</v>
      </c>
      <c r="AA168" s="9">
        <f t="shared" si="319"/>
        <v>3.8165882958950202E-2</v>
      </c>
      <c r="AB168" s="9">
        <f t="shared" si="320"/>
        <v>2.6306978617002889E-5</v>
      </c>
      <c r="AC168" s="9">
        <f t="shared" si="321"/>
        <v>2.6306978617002889E-5</v>
      </c>
      <c r="AD168" s="9">
        <f t="shared" si="322"/>
        <v>3.033802747866758E-3</v>
      </c>
      <c r="AE168" s="9">
        <f t="shared" si="323"/>
        <v>3.033802747866758E-3</v>
      </c>
      <c r="AF168" s="44">
        <f t="shared" si="324"/>
        <v>3.033802747866758E-3</v>
      </c>
      <c r="AG168" s="43" t="e">
        <f t="shared" si="325"/>
        <v>#NUM!</v>
      </c>
      <c r="AH168" s="9">
        <f t="shared" si="326"/>
        <v>3.8165882958950202E-2</v>
      </c>
      <c r="AI168" s="9">
        <f t="shared" si="327"/>
        <v>1.7417808154569238E-5</v>
      </c>
      <c r="AJ168" s="9">
        <f t="shared" si="328"/>
        <v>1.7417808154569238E-5</v>
      </c>
      <c r="AK168" s="9">
        <f t="shared" si="329"/>
        <v>3.8165882958950202E-2</v>
      </c>
      <c r="AL168" s="9">
        <f t="shared" si="330"/>
        <v>2.6306978617002889E-5</v>
      </c>
      <c r="AM168" s="229">
        <f t="shared" si="331"/>
        <v>2.6306978617002889E-5</v>
      </c>
      <c r="AN168" s="9">
        <f t="shared" si="332"/>
        <v>3.033802747866758E-3</v>
      </c>
      <c r="AO168" s="9">
        <f t="shared" si="333"/>
        <v>3.033802747866758E-3</v>
      </c>
      <c r="AP168" s="44">
        <f t="shared" si="334"/>
        <v>3.033802747866758E-3</v>
      </c>
      <c r="AQ168" s="43" t="e">
        <f t="shared" si="335"/>
        <v>#NUM!</v>
      </c>
      <c r="AR168" s="9" t="e">
        <f t="shared" si="336"/>
        <v>#NUM!</v>
      </c>
      <c r="AS168" s="44" t="e">
        <f t="shared" si="337"/>
        <v>#NUM!</v>
      </c>
      <c r="AT168" s="235" t="e">
        <f t="shared" si="338"/>
        <v>#NUM!</v>
      </c>
      <c r="AU168" s="236" t="e">
        <f t="shared" si="339"/>
        <v>#NUM!</v>
      </c>
      <c r="AV168" s="237" t="e">
        <f t="shared" si="340"/>
        <v>#NUM!</v>
      </c>
      <c r="AW168" s="233" t="e">
        <f t="shared" si="341"/>
        <v>#NUM!</v>
      </c>
      <c r="AX168" s="132" t="e">
        <f t="shared" si="342"/>
        <v>#NUM!</v>
      </c>
      <c r="AY168" s="234" t="e">
        <f t="shared" si="343"/>
        <v>#NUM!</v>
      </c>
    </row>
    <row r="169" spans="1:51" ht="13.35" customHeight="1">
      <c r="A169" s="69"/>
      <c r="B169" s="68"/>
      <c r="C169" s="241">
        <f>Rollover!A169</f>
        <v>0</v>
      </c>
      <c r="D169" s="242">
        <f>Rollover!B169</f>
        <v>0</v>
      </c>
      <c r="E169" s="63"/>
      <c r="F169" s="227">
        <f>Rollover!C169</f>
        <v>0</v>
      </c>
      <c r="G169" s="23"/>
      <c r="H169" s="24"/>
      <c r="I169" s="24"/>
      <c r="J169" s="24"/>
      <c r="K169" s="24"/>
      <c r="L169" s="24"/>
      <c r="M169" s="24"/>
      <c r="N169" s="25"/>
      <c r="O169" s="23"/>
      <c r="P169" s="24"/>
      <c r="Q169" s="24"/>
      <c r="R169" s="24"/>
      <c r="S169" s="24"/>
      <c r="T169" s="24"/>
      <c r="U169" s="24"/>
      <c r="V169" s="25"/>
      <c r="W169" s="228" t="e">
        <f t="shared" si="315"/>
        <v>#NUM!</v>
      </c>
      <c r="X169" s="9">
        <f t="shared" si="316"/>
        <v>3.8165882958950202E-2</v>
      </c>
      <c r="Y169" s="9">
        <f t="shared" si="317"/>
        <v>1.713277721572889E-5</v>
      </c>
      <c r="Z169" s="9">
        <f t="shared" si="318"/>
        <v>1.713277721572889E-5</v>
      </c>
      <c r="AA169" s="9">
        <f t="shared" si="319"/>
        <v>3.8165882958950202E-2</v>
      </c>
      <c r="AB169" s="9">
        <f t="shared" si="320"/>
        <v>2.6306978617002889E-5</v>
      </c>
      <c r="AC169" s="9">
        <f t="shared" si="321"/>
        <v>2.6306978617002889E-5</v>
      </c>
      <c r="AD169" s="9">
        <f t="shared" si="322"/>
        <v>3.033802747866758E-3</v>
      </c>
      <c r="AE169" s="9">
        <f t="shared" si="323"/>
        <v>3.033802747866758E-3</v>
      </c>
      <c r="AF169" s="44">
        <f t="shared" si="324"/>
        <v>3.033802747866758E-3</v>
      </c>
      <c r="AG169" s="43" t="e">
        <f t="shared" si="325"/>
        <v>#NUM!</v>
      </c>
      <c r="AH169" s="9">
        <f t="shared" si="326"/>
        <v>3.8165882958950202E-2</v>
      </c>
      <c r="AI169" s="9">
        <f t="shared" si="327"/>
        <v>1.7417808154569238E-5</v>
      </c>
      <c r="AJ169" s="9">
        <f t="shared" si="328"/>
        <v>1.7417808154569238E-5</v>
      </c>
      <c r="AK169" s="9">
        <f t="shared" si="329"/>
        <v>3.8165882958950202E-2</v>
      </c>
      <c r="AL169" s="9">
        <f t="shared" si="330"/>
        <v>2.6306978617002889E-5</v>
      </c>
      <c r="AM169" s="229">
        <f t="shared" si="331"/>
        <v>2.6306978617002889E-5</v>
      </c>
      <c r="AN169" s="9">
        <f t="shared" si="332"/>
        <v>3.033802747866758E-3</v>
      </c>
      <c r="AO169" s="9">
        <f t="shared" si="333"/>
        <v>3.033802747866758E-3</v>
      </c>
      <c r="AP169" s="44">
        <f t="shared" si="334"/>
        <v>3.033802747866758E-3</v>
      </c>
      <c r="AQ169" s="43" t="e">
        <f t="shared" si="335"/>
        <v>#NUM!</v>
      </c>
      <c r="AR169" s="9" t="e">
        <f t="shared" si="336"/>
        <v>#NUM!</v>
      </c>
      <c r="AS169" s="44" t="e">
        <f t="shared" si="337"/>
        <v>#NUM!</v>
      </c>
      <c r="AT169" s="235" t="e">
        <f t="shared" si="338"/>
        <v>#NUM!</v>
      </c>
      <c r="AU169" s="236" t="e">
        <f t="shared" si="339"/>
        <v>#NUM!</v>
      </c>
      <c r="AV169" s="237" t="e">
        <f t="shared" si="340"/>
        <v>#NUM!</v>
      </c>
      <c r="AW169" s="233" t="e">
        <f t="shared" si="341"/>
        <v>#NUM!</v>
      </c>
      <c r="AX169" s="132" t="e">
        <f t="shared" si="342"/>
        <v>#NUM!</v>
      </c>
      <c r="AY169" s="234" t="e">
        <f t="shared" si="343"/>
        <v>#NUM!</v>
      </c>
    </row>
    <row r="170" spans="1:51" ht="13.35" customHeight="1">
      <c r="A170" s="69"/>
      <c r="B170" s="68"/>
      <c r="C170" s="241">
        <f>Rollover!A170</f>
        <v>0</v>
      </c>
      <c r="D170" s="242">
        <f>Rollover!B170</f>
        <v>0</v>
      </c>
      <c r="E170" s="63"/>
      <c r="F170" s="227">
        <f>Rollover!C170</f>
        <v>0</v>
      </c>
      <c r="G170" s="23"/>
      <c r="H170" s="24"/>
      <c r="I170" s="24"/>
      <c r="J170" s="24"/>
      <c r="K170" s="24"/>
      <c r="L170" s="24"/>
      <c r="M170" s="24"/>
      <c r="N170" s="25"/>
      <c r="O170" s="23"/>
      <c r="P170" s="24"/>
      <c r="Q170" s="24"/>
      <c r="R170" s="24"/>
      <c r="S170" s="24"/>
      <c r="T170" s="24"/>
      <c r="U170" s="24"/>
      <c r="V170" s="25"/>
      <c r="W170" s="228" t="e">
        <f t="shared" si="315"/>
        <v>#NUM!</v>
      </c>
      <c r="X170" s="9">
        <f t="shared" si="316"/>
        <v>3.8165882958950202E-2</v>
      </c>
      <c r="Y170" s="9">
        <f t="shared" si="317"/>
        <v>1.713277721572889E-5</v>
      </c>
      <c r="Z170" s="9">
        <f t="shared" si="318"/>
        <v>1.713277721572889E-5</v>
      </c>
      <c r="AA170" s="9">
        <f t="shared" si="319"/>
        <v>3.8165882958950202E-2</v>
      </c>
      <c r="AB170" s="9">
        <f t="shared" si="320"/>
        <v>2.6306978617002889E-5</v>
      </c>
      <c r="AC170" s="9">
        <f t="shared" si="321"/>
        <v>2.6306978617002889E-5</v>
      </c>
      <c r="AD170" s="9">
        <f t="shared" si="322"/>
        <v>3.033802747866758E-3</v>
      </c>
      <c r="AE170" s="9">
        <f t="shared" si="323"/>
        <v>3.033802747866758E-3</v>
      </c>
      <c r="AF170" s="44">
        <f t="shared" si="324"/>
        <v>3.033802747866758E-3</v>
      </c>
      <c r="AG170" s="43" t="e">
        <f t="shared" si="325"/>
        <v>#NUM!</v>
      </c>
      <c r="AH170" s="9">
        <f t="shared" si="326"/>
        <v>3.8165882958950202E-2</v>
      </c>
      <c r="AI170" s="9">
        <f t="shared" si="327"/>
        <v>1.7417808154569238E-5</v>
      </c>
      <c r="AJ170" s="9">
        <f t="shared" si="328"/>
        <v>1.7417808154569238E-5</v>
      </c>
      <c r="AK170" s="9">
        <f t="shared" si="329"/>
        <v>3.8165882958950202E-2</v>
      </c>
      <c r="AL170" s="9">
        <f t="shared" si="330"/>
        <v>2.6306978617002889E-5</v>
      </c>
      <c r="AM170" s="229">
        <f t="shared" si="331"/>
        <v>2.6306978617002889E-5</v>
      </c>
      <c r="AN170" s="9">
        <f t="shared" si="332"/>
        <v>3.033802747866758E-3</v>
      </c>
      <c r="AO170" s="9">
        <f t="shared" si="333"/>
        <v>3.033802747866758E-3</v>
      </c>
      <c r="AP170" s="44">
        <f t="shared" si="334"/>
        <v>3.033802747866758E-3</v>
      </c>
      <c r="AQ170" s="43" t="e">
        <f t="shared" si="335"/>
        <v>#NUM!</v>
      </c>
      <c r="AR170" s="9" t="e">
        <f t="shared" si="336"/>
        <v>#NUM!</v>
      </c>
      <c r="AS170" s="44" t="e">
        <f t="shared" si="337"/>
        <v>#NUM!</v>
      </c>
      <c r="AT170" s="235" t="e">
        <f t="shared" si="338"/>
        <v>#NUM!</v>
      </c>
      <c r="AU170" s="236" t="e">
        <f t="shared" si="339"/>
        <v>#NUM!</v>
      </c>
      <c r="AV170" s="237" t="e">
        <f t="shared" si="340"/>
        <v>#NUM!</v>
      </c>
      <c r="AW170" s="233" t="e">
        <f t="shared" si="341"/>
        <v>#NUM!</v>
      </c>
      <c r="AX170" s="132" t="e">
        <f t="shared" si="342"/>
        <v>#NUM!</v>
      </c>
      <c r="AY170" s="234" t="e">
        <f t="shared" si="343"/>
        <v>#NUM!</v>
      </c>
    </row>
    <row r="171" spans="1:51" ht="13.35" customHeight="1">
      <c r="A171" s="69"/>
      <c r="B171" s="68"/>
      <c r="C171" s="241">
        <f>Rollover!A171</f>
        <v>0</v>
      </c>
      <c r="D171" s="242">
        <f>Rollover!B171</f>
        <v>0</v>
      </c>
      <c r="E171" s="63"/>
      <c r="F171" s="227">
        <f>Rollover!C171</f>
        <v>0</v>
      </c>
      <c r="G171" s="23"/>
      <c r="H171" s="24"/>
      <c r="I171" s="24"/>
      <c r="J171" s="24"/>
      <c r="K171" s="24"/>
      <c r="L171" s="24"/>
      <c r="M171" s="24"/>
      <c r="N171" s="25"/>
      <c r="O171" s="23"/>
      <c r="P171" s="24"/>
      <c r="Q171" s="24"/>
      <c r="R171" s="24"/>
      <c r="S171" s="24"/>
      <c r="T171" s="24"/>
      <c r="U171" s="24"/>
      <c r="V171" s="25"/>
      <c r="W171" s="228" t="e">
        <f t="shared" si="315"/>
        <v>#NUM!</v>
      </c>
      <c r="X171" s="9">
        <f t="shared" si="316"/>
        <v>3.8165882958950202E-2</v>
      </c>
      <c r="Y171" s="9">
        <f t="shared" si="317"/>
        <v>1.713277721572889E-5</v>
      </c>
      <c r="Z171" s="9">
        <f t="shared" si="318"/>
        <v>1.713277721572889E-5</v>
      </c>
      <c r="AA171" s="9">
        <f t="shared" si="319"/>
        <v>3.8165882958950202E-2</v>
      </c>
      <c r="AB171" s="9">
        <f t="shared" si="320"/>
        <v>2.6306978617002889E-5</v>
      </c>
      <c r="AC171" s="9">
        <f t="shared" si="321"/>
        <v>2.6306978617002889E-5</v>
      </c>
      <c r="AD171" s="9">
        <f t="shared" si="322"/>
        <v>3.033802747866758E-3</v>
      </c>
      <c r="AE171" s="9">
        <f t="shared" si="323"/>
        <v>3.033802747866758E-3</v>
      </c>
      <c r="AF171" s="44">
        <f t="shared" si="324"/>
        <v>3.033802747866758E-3</v>
      </c>
      <c r="AG171" s="43" t="e">
        <f t="shared" si="325"/>
        <v>#NUM!</v>
      </c>
      <c r="AH171" s="9">
        <f t="shared" si="326"/>
        <v>3.8165882958950202E-2</v>
      </c>
      <c r="AI171" s="9">
        <f t="shared" si="327"/>
        <v>1.7417808154569238E-5</v>
      </c>
      <c r="AJ171" s="9">
        <f t="shared" si="328"/>
        <v>1.7417808154569238E-5</v>
      </c>
      <c r="AK171" s="9">
        <f t="shared" si="329"/>
        <v>3.8165882958950202E-2</v>
      </c>
      <c r="AL171" s="9">
        <f t="shared" si="330"/>
        <v>2.6306978617002889E-5</v>
      </c>
      <c r="AM171" s="229">
        <f t="shared" si="331"/>
        <v>2.6306978617002889E-5</v>
      </c>
      <c r="AN171" s="9">
        <f t="shared" si="332"/>
        <v>3.033802747866758E-3</v>
      </c>
      <c r="AO171" s="9">
        <f t="shared" si="333"/>
        <v>3.033802747866758E-3</v>
      </c>
      <c r="AP171" s="44">
        <f t="shared" si="334"/>
        <v>3.033802747866758E-3</v>
      </c>
      <c r="AQ171" s="43" t="e">
        <f t="shared" si="335"/>
        <v>#NUM!</v>
      </c>
      <c r="AR171" s="9" t="e">
        <f t="shared" si="336"/>
        <v>#NUM!</v>
      </c>
      <c r="AS171" s="44" t="e">
        <f t="shared" si="337"/>
        <v>#NUM!</v>
      </c>
      <c r="AT171" s="235" t="e">
        <f t="shared" si="338"/>
        <v>#NUM!</v>
      </c>
      <c r="AU171" s="236" t="e">
        <f t="shared" si="339"/>
        <v>#NUM!</v>
      </c>
      <c r="AV171" s="237" t="e">
        <f t="shared" si="340"/>
        <v>#NUM!</v>
      </c>
      <c r="AW171" s="233" t="e">
        <f t="shared" si="341"/>
        <v>#NUM!</v>
      </c>
      <c r="AX171" s="132" t="e">
        <f t="shared" si="342"/>
        <v>#NUM!</v>
      </c>
      <c r="AY171" s="234" t="e">
        <f t="shared" si="343"/>
        <v>#NUM!</v>
      </c>
    </row>
    <row r="172" spans="1:51" ht="13.35" customHeight="1">
      <c r="A172" s="69"/>
      <c r="B172" s="68"/>
      <c r="C172" s="241">
        <f>Rollover!A172</f>
        <v>0</v>
      </c>
      <c r="D172" s="242">
        <f>Rollover!B172</f>
        <v>0</v>
      </c>
      <c r="E172" s="63"/>
      <c r="F172" s="227">
        <f>Rollover!C172</f>
        <v>0</v>
      </c>
      <c r="G172" s="23"/>
      <c r="H172" s="24"/>
      <c r="I172" s="24"/>
      <c r="J172" s="24"/>
      <c r="K172" s="24"/>
      <c r="L172" s="24"/>
      <c r="M172" s="24"/>
      <c r="N172" s="25"/>
      <c r="O172" s="23"/>
      <c r="P172" s="24"/>
      <c r="Q172" s="24"/>
      <c r="R172" s="24"/>
      <c r="S172" s="24"/>
      <c r="T172" s="24"/>
      <c r="U172" s="24"/>
      <c r="V172" s="25"/>
      <c r="W172" s="228" t="e">
        <f t="shared" si="315"/>
        <v>#NUM!</v>
      </c>
      <c r="X172" s="9">
        <f t="shared" si="316"/>
        <v>3.8165882958950202E-2</v>
      </c>
      <c r="Y172" s="9">
        <f t="shared" si="317"/>
        <v>1.713277721572889E-5</v>
      </c>
      <c r="Z172" s="9">
        <f t="shared" si="318"/>
        <v>1.713277721572889E-5</v>
      </c>
      <c r="AA172" s="9">
        <f t="shared" si="319"/>
        <v>3.8165882958950202E-2</v>
      </c>
      <c r="AB172" s="9">
        <f t="shared" si="320"/>
        <v>2.6306978617002889E-5</v>
      </c>
      <c r="AC172" s="9">
        <f t="shared" si="321"/>
        <v>2.6306978617002889E-5</v>
      </c>
      <c r="AD172" s="9">
        <f t="shared" si="322"/>
        <v>3.033802747866758E-3</v>
      </c>
      <c r="AE172" s="9">
        <f t="shared" si="323"/>
        <v>3.033802747866758E-3</v>
      </c>
      <c r="AF172" s="44">
        <f t="shared" si="324"/>
        <v>3.033802747866758E-3</v>
      </c>
      <c r="AG172" s="43" t="e">
        <f t="shared" si="325"/>
        <v>#NUM!</v>
      </c>
      <c r="AH172" s="9">
        <f t="shared" si="326"/>
        <v>3.8165882958950202E-2</v>
      </c>
      <c r="AI172" s="9">
        <f t="shared" si="327"/>
        <v>1.7417808154569238E-5</v>
      </c>
      <c r="AJ172" s="9">
        <f t="shared" si="328"/>
        <v>1.7417808154569238E-5</v>
      </c>
      <c r="AK172" s="9">
        <f t="shared" si="329"/>
        <v>3.8165882958950202E-2</v>
      </c>
      <c r="AL172" s="9">
        <f t="shared" si="330"/>
        <v>2.6306978617002889E-5</v>
      </c>
      <c r="AM172" s="229">
        <f t="shared" si="331"/>
        <v>2.6306978617002889E-5</v>
      </c>
      <c r="AN172" s="9">
        <f t="shared" si="332"/>
        <v>3.033802747866758E-3</v>
      </c>
      <c r="AO172" s="9">
        <f t="shared" si="333"/>
        <v>3.033802747866758E-3</v>
      </c>
      <c r="AP172" s="44">
        <f t="shared" si="334"/>
        <v>3.033802747866758E-3</v>
      </c>
      <c r="AQ172" s="43" t="e">
        <f t="shared" si="335"/>
        <v>#NUM!</v>
      </c>
      <c r="AR172" s="9" t="e">
        <f t="shared" si="336"/>
        <v>#NUM!</v>
      </c>
      <c r="AS172" s="44" t="e">
        <f t="shared" si="337"/>
        <v>#NUM!</v>
      </c>
      <c r="AT172" s="235" t="e">
        <f t="shared" si="338"/>
        <v>#NUM!</v>
      </c>
      <c r="AU172" s="236" t="e">
        <f t="shared" si="339"/>
        <v>#NUM!</v>
      </c>
      <c r="AV172" s="237" t="e">
        <f t="shared" si="340"/>
        <v>#NUM!</v>
      </c>
      <c r="AW172" s="233" t="e">
        <f t="shared" si="341"/>
        <v>#NUM!</v>
      </c>
      <c r="AX172" s="132" t="e">
        <f t="shared" si="342"/>
        <v>#NUM!</v>
      </c>
      <c r="AY172" s="234" t="e">
        <f t="shared" si="343"/>
        <v>#NUM!</v>
      </c>
    </row>
    <row r="173" spans="1:51" ht="13.35" customHeight="1">
      <c r="A173" s="69"/>
      <c r="B173" s="68"/>
      <c r="C173" s="241">
        <f>Rollover!A173</f>
        <v>0</v>
      </c>
      <c r="D173" s="242">
        <f>Rollover!B173</f>
        <v>0</v>
      </c>
      <c r="E173" s="63"/>
      <c r="F173" s="227">
        <f>Rollover!C173</f>
        <v>0</v>
      </c>
      <c r="G173" s="23"/>
      <c r="H173" s="24"/>
      <c r="I173" s="24"/>
      <c r="J173" s="24"/>
      <c r="K173" s="24"/>
      <c r="L173" s="24"/>
      <c r="M173" s="24"/>
      <c r="N173" s="25"/>
      <c r="O173" s="23"/>
      <c r="P173" s="24"/>
      <c r="Q173" s="24"/>
      <c r="R173" s="24"/>
      <c r="S173" s="24"/>
      <c r="T173" s="24"/>
      <c r="U173" s="24"/>
      <c r="V173" s="25"/>
      <c r="W173" s="228" t="e">
        <f t="shared" si="315"/>
        <v>#NUM!</v>
      </c>
      <c r="X173" s="9">
        <f t="shared" si="316"/>
        <v>3.8165882958950202E-2</v>
      </c>
      <c r="Y173" s="9">
        <f t="shared" si="317"/>
        <v>1.713277721572889E-5</v>
      </c>
      <c r="Z173" s="9">
        <f t="shared" si="318"/>
        <v>1.713277721572889E-5</v>
      </c>
      <c r="AA173" s="9">
        <f t="shared" si="319"/>
        <v>3.8165882958950202E-2</v>
      </c>
      <c r="AB173" s="9">
        <f t="shared" si="320"/>
        <v>2.6306978617002889E-5</v>
      </c>
      <c r="AC173" s="9">
        <f t="shared" si="321"/>
        <v>2.6306978617002889E-5</v>
      </c>
      <c r="AD173" s="9">
        <f t="shared" si="322"/>
        <v>3.033802747866758E-3</v>
      </c>
      <c r="AE173" s="9">
        <f t="shared" si="323"/>
        <v>3.033802747866758E-3</v>
      </c>
      <c r="AF173" s="44">
        <f t="shared" si="324"/>
        <v>3.033802747866758E-3</v>
      </c>
      <c r="AG173" s="43" t="e">
        <f t="shared" si="325"/>
        <v>#NUM!</v>
      </c>
      <c r="AH173" s="9">
        <f t="shared" si="326"/>
        <v>3.8165882958950202E-2</v>
      </c>
      <c r="AI173" s="9">
        <f t="shared" si="327"/>
        <v>1.7417808154569238E-5</v>
      </c>
      <c r="AJ173" s="9">
        <f t="shared" si="328"/>
        <v>1.7417808154569238E-5</v>
      </c>
      <c r="AK173" s="9">
        <f t="shared" si="329"/>
        <v>3.8165882958950202E-2</v>
      </c>
      <c r="AL173" s="9">
        <f t="shared" si="330"/>
        <v>2.6306978617002889E-5</v>
      </c>
      <c r="AM173" s="229">
        <f t="shared" si="331"/>
        <v>2.6306978617002889E-5</v>
      </c>
      <c r="AN173" s="9">
        <f t="shared" si="332"/>
        <v>3.033802747866758E-3</v>
      </c>
      <c r="AO173" s="9">
        <f t="shared" si="333"/>
        <v>3.033802747866758E-3</v>
      </c>
      <c r="AP173" s="44">
        <f t="shared" si="334"/>
        <v>3.033802747866758E-3</v>
      </c>
      <c r="AQ173" s="43" t="e">
        <f t="shared" si="335"/>
        <v>#NUM!</v>
      </c>
      <c r="AR173" s="9" t="e">
        <f t="shared" si="336"/>
        <v>#NUM!</v>
      </c>
      <c r="AS173" s="44" t="e">
        <f t="shared" si="337"/>
        <v>#NUM!</v>
      </c>
      <c r="AT173" s="235" t="e">
        <f t="shared" si="338"/>
        <v>#NUM!</v>
      </c>
      <c r="AU173" s="236" t="e">
        <f t="shared" si="339"/>
        <v>#NUM!</v>
      </c>
      <c r="AV173" s="237" t="e">
        <f t="shared" si="340"/>
        <v>#NUM!</v>
      </c>
      <c r="AW173" s="233" t="e">
        <f t="shared" si="341"/>
        <v>#NUM!</v>
      </c>
      <c r="AX173" s="132" t="e">
        <f t="shared" si="342"/>
        <v>#NUM!</v>
      </c>
      <c r="AY173" s="234" t="e">
        <f t="shared" si="343"/>
        <v>#NUM!</v>
      </c>
    </row>
    <row r="174" spans="1:51" ht="13.35" customHeight="1">
      <c r="A174" s="69"/>
      <c r="B174" s="68"/>
      <c r="C174" s="241">
        <f>Rollover!A174</f>
        <v>0</v>
      </c>
      <c r="D174" s="242">
        <f>Rollover!B174</f>
        <v>0</v>
      </c>
      <c r="E174" s="63"/>
      <c r="F174" s="227">
        <f>Rollover!C174</f>
        <v>0</v>
      </c>
      <c r="G174" s="23"/>
      <c r="H174" s="24"/>
      <c r="I174" s="24"/>
      <c r="J174" s="24"/>
      <c r="K174" s="24"/>
      <c r="L174" s="24"/>
      <c r="M174" s="24"/>
      <c r="N174" s="25"/>
      <c r="O174" s="23"/>
      <c r="P174" s="24"/>
      <c r="Q174" s="24"/>
      <c r="R174" s="24"/>
      <c r="S174" s="24"/>
      <c r="T174" s="24"/>
      <c r="U174" s="24"/>
      <c r="V174" s="25"/>
      <c r="W174" s="228" t="e">
        <f t="shared" si="315"/>
        <v>#NUM!</v>
      </c>
      <c r="X174" s="9">
        <f t="shared" si="316"/>
        <v>3.8165882958950202E-2</v>
      </c>
      <c r="Y174" s="9">
        <f t="shared" si="317"/>
        <v>1.713277721572889E-5</v>
      </c>
      <c r="Z174" s="9">
        <f t="shared" si="318"/>
        <v>1.713277721572889E-5</v>
      </c>
      <c r="AA174" s="9">
        <f t="shared" si="319"/>
        <v>3.8165882958950202E-2</v>
      </c>
      <c r="AB174" s="9">
        <f t="shared" si="320"/>
        <v>2.6306978617002889E-5</v>
      </c>
      <c r="AC174" s="9">
        <f t="shared" si="321"/>
        <v>2.6306978617002889E-5</v>
      </c>
      <c r="AD174" s="9">
        <f t="shared" si="322"/>
        <v>3.033802747866758E-3</v>
      </c>
      <c r="AE174" s="9">
        <f t="shared" si="323"/>
        <v>3.033802747866758E-3</v>
      </c>
      <c r="AF174" s="44">
        <f t="shared" si="324"/>
        <v>3.033802747866758E-3</v>
      </c>
      <c r="AG174" s="43" t="e">
        <f t="shared" si="325"/>
        <v>#NUM!</v>
      </c>
      <c r="AH174" s="9">
        <f t="shared" si="326"/>
        <v>3.8165882958950202E-2</v>
      </c>
      <c r="AI174" s="9">
        <f t="shared" si="327"/>
        <v>1.7417808154569238E-5</v>
      </c>
      <c r="AJ174" s="9">
        <f t="shared" si="328"/>
        <v>1.7417808154569238E-5</v>
      </c>
      <c r="AK174" s="9">
        <f t="shared" si="329"/>
        <v>3.8165882958950202E-2</v>
      </c>
      <c r="AL174" s="9">
        <f t="shared" si="330"/>
        <v>2.6306978617002889E-5</v>
      </c>
      <c r="AM174" s="229">
        <f t="shared" si="331"/>
        <v>2.6306978617002889E-5</v>
      </c>
      <c r="AN174" s="9">
        <f t="shared" si="332"/>
        <v>3.033802747866758E-3</v>
      </c>
      <c r="AO174" s="9">
        <f t="shared" si="333"/>
        <v>3.033802747866758E-3</v>
      </c>
      <c r="AP174" s="44">
        <f t="shared" si="334"/>
        <v>3.033802747866758E-3</v>
      </c>
      <c r="AQ174" s="43" t="e">
        <f t="shared" si="335"/>
        <v>#NUM!</v>
      </c>
      <c r="AR174" s="9" t="e">
        <f t="shared" si="336"/>
        <v>#NUM!</v>
      </c>
      <c r="AS174" s="44" t="e">
        <f t="shared" si="337"/>
        <v>#NUM!</v>
      </c>
      <c r="AT174" s="235" t="e">
        <f t="shared" si="338"/>
        <v>#NUM!</v>
      </c>
      <c r="AU174" s="236" t="e">
        <f t="shared" si="339"/>
        <v>#NUM!</v>
      </c>
      <c r="AV174" s="237" t="e">
        <f t="shared" si="340"/>
        <v>#NUM!</v>
      </c>
      <c r="AW174" s="233" t="e">
        <f t="shared" si="341"/>
        <v>#NUM!</v>
      </c>
      <c r="AX174" s="132" t="e">
        <f t="shared" si="342"/>
        <v>#NUM!</v>
      </c>
      <c r="AY174" s="234" t="e">
        <f t="shared" si="343"/>
        <v>#NUM!</v>
      </c>
    </row>
    <row r="175" spans="1:51" ht="13.35" customHeight="1">
      <c r="A175" s="69"/>
      <c r="B175" s="68"/>
      <c r="C175" s="241">
        <f>Rollover!A175</f>
        <v>0</v>
      </c>
      <c r="D175" s="242">
        <f>Rollover!B175</f>
        <v>0</v>
      </c>
      <c r="E175" s="63"/>
      <c r="F175" s="227">
        <f>Rollover!C175</f>
        <v>0</v>
      </c>
      <c r="G175" s="23"/>
      <c r="H175" s="24"/>
      <c r="I175" s="24"/>
      <c r="J175" s="24"/>
      <c r="K175" s="24"/>
      <c r="L175" s="24"/>
      <c r="M175" s="24"/>
      <c r="N175" s="25"/>
      <c r="O175" s="23"/>
      <c r="P175" s="24"/>
      <c r="Q175" s="24"/>
      <c r="R175" s="24"/>
      <c r="S175" s="24"/>
      <c r="T175" s="24"/>
      <c r="U175" s="24"/>
      <c r="V175" s="25"/>
      <c r="W175" s="228" t="e">
        <f t="shared" si="315"/>
        <v>#NUM!</v>
      </c>
      <c r="X175" s="9">
        <f t="shared" si="316"/>
        <v>3.8165882958950202E-2</v>
      </c>
      <c r="Y175" s="9">
        <f t="shared" si="317"/>
        <v>1.713277721572889E-5</v>
      </c>
      <c r="Z175" s="9">
        <f t="shared" si="318"/>
        <v>1.713277721572889E-5</v>
      </c>
      <c r="AA175" s="9">
        <f t="shared" si="319"/>
        <v>3.8165882958950202E-2</v>
      </c>
      <c r="AB175" s="9">
        <f t="shared" si="320"/>
        <v>2.6306978617002889E-5</v>
      </c>
      <c r="AC175" s="9">
        <f t="shared" si="321"/>
        <v>2.6306978617002889E-5</v>
      </c>
      <c r="AD175" s="9">
        <f t="shared" si="322"/>
        <v>3.033802747866758E-3</v>
      </c>
      <c r="AE175" s="9">
        <f t="shared" si="323"/>
        <v>3.033802747866758E-3</v>
      </c>
      <c r="AF175" s="44">
        <f t="shared" si="324"/>
        <v>3.033802747866758E-3</v>
      </c>
      <c r="AG175" s="43" t="e">
        <f t="shared" si="325"/>
        <v>#NUM!</v>
      </c>
      <c r="AH175" s="9">
        <f t="shared" si="326"/>
        <v>3.8165882958950202E-2</v>
      </c>
      <c r="AI175" s="9">
        <f t="shared" si="327"/>
        <v>1.7417808154569238E-5</v>
      </c>
      <c r="AJ175" s="9">
        <f t="shared" si="328"/>
        <v>1.7417808154569238E-5</v>
      </c>
      <c r="AK175" s="9">
        <f t="shared" si="329"/>
        <v>3.8165882958950202E-2</v>
      </c>
      <c r="AL175" s="9">
        <f t="shared" si="330"/>
        <v>2.6306978617002889E-5</v>
      </c>
      <c r="AM175" s="229">
        <f t="shared" si="331"/>
        <v>2.6306978617002889E-5</v>
      </c>
      <c r="AN175" s="9">
        <f t="shared" si="332"/>
        <v>3.033802747866758E-3</v>
      </c>
      <c r="AO175" s="9">
        <f t="shared" si="333"/>
        <v>3.033802747866758E-3</v>
      </c>
      <c r="AP175" s="44">
        <f t="shared" si="334"/>
        <v>3.033802747866758E-3</v>
      </c>
      <c r="AQ175" s="43" t="e">
        <f t="shared" si="335"/>
        <v>#NUM!</v>
      </c>
      <c r="AR175" s="9" t="e">
        <f t="shared" si="336"/>
        <v>#NUM!</v>
      </c>
      <c r="AS175" s="44" t="e">
        <f t="shared" si="337"/>
        <v>#NUM!</v>
      </c>
      <c r="AT175" s="235" t="e">
        <f t="shared" si="338"/>
        <v>#NUM!</v>
      </c>
      <c r="AU175" s="236" t="e">
        <f t="shared" si="339"/>
        <v>#NUM!</v>
      </c>
      <c r="AV175" s="237" t="e">
        <f t="shared" si="340"/>
        <v>#NUM!</v>
      </c>
      <c r="AW175" s="233" t="e">
        <f t="shared" si="341"/>
        <v>#NUM!</v>
      </c>
      <c r="AX175" s="132" t="e">
        <f t="shared" si="342"/>
        <v>#NUM!</v>
      </c>
      <c r="AY175" s="234" t="e">
        <f t="shared" si="343"/>
        <v>#NUM!</v>
      </c>
    </row>
    <row r="176" spans="1:51" ht="13.35" customHeight="1">
      <c r="A176" s="69"/>
      <c r="B176" s="68"/>
      <c r="C176" s="241">
        <f>Rollover!A176</f>
        <v>0</v>
      </c>
      <c r="D176" s="242">
        <f>Rollover!B176</f>
        <v>0</v>
      </c>
      <c r="E176" s="63"/>
      <c r="F176" s="227">
        <f>Rollover!C176</f>
        <v>0</v>
      </c>
      <c r="G176" s="23"/>
      <c r="H176" s="24"/>
      <c r="I176" s="24"/>
      <c r="J176" s="24"/>
      <c r="K176" s="24"/>
      <c r="L176" s="24"/>
      <c r="M176" s="24"/>
      <c r="N176" s="25"/>
      <c r="O176" s="23"/>
      <c r="P176" s="24"/>
      <c r="Q176" s="24"/>
      <c r="R176" s="24"/>
      <c r="S176" s="24"/>
      <c r="T176" s="24"/>
      <c r="U176" s="24"/>
      <c r="V176" s="25"/>
      <c r="W176" s="228" t="e">
        <f t="shared" si="315"/>
        <v>#NUM!</v>
      </c>
      <c r="X176" s="9">
        <f t="shared" si="316"/>
        <v>3.8165882958950202E-2</v>
      </c>
      <c r="Y176" s="9">
        <f t="shared" si="317"/>
        <v>1.713277721572889E-5</v>
      </c>
      <c r="Z176" s="9">
        <f t="shared" si="318"/>
        <v>1.713277721572889E-5</v>
      </c>
      <c r="AA176" s="9">
        <f t="shared" si="319"/>
        <v>3.8165882958950202E-2</v>
      </c>
      <c r="AB176" s="9">
        <f t="shared" si="320"/>
        <v>2.6306978617002889E-5</v>
      </c>
      <c r="AC176" s="9">
        <f t="shared" si="321"/>
        <v>2.6306978617002889E-5</v>
      </c>
      <c r="AD176" s="9">
        <f t="shared" si="322"/>
        <v>3.033802747866758E-3</v>
      </c>
      <c r="AE176" s="9">
        <f t="shared" si="323"/>
        <v>3.033802747866758E-3</v>
      </c>
      <c r="AF176" s="44">
        <f t="shared" si="324"/>
        <v>3.033802747866758E-3</v>
      </c>
      <c r="AG176" s="43" t="e">
        <f t="shared" si="325"/>
        <v>#NUM!</v>
      </c>
      <c r="AH176" s="9">
        <f t="shared" si="326"/>
        <v>3.8165882958950202E-2</v>
      </c>
      <c r="AI176" s="9">
        <f t="shared" si="327"/>
        <v>1.7417808154569238E-5</v>
      </c>
      <c r="AJ176" s="9">
        <f t="shared" si="328"/>
        <v>1.7417808154569238E-5</v>
      </c>
      <c r="AK176" s="9">
        <f t="shared" si="329"/>
        <v>3.8165882958950202E-2</v>
      </c>
      <c r="AL176" s="9">
        <f t="shared" si="330"/>
        <v>2.6306978617002889E-5</v>
      </c>
      <c r="AM176" s="229">
        <f t="shared" si="331"/>
        <v>2.6306978617002889E-5</v>
      </c>
      <c r="AN176" s="9">
        <f t="shared" si="332"/>
        <v>3.033802747866758E-3</v>
      </c>
      <c r="AO176" s="9">
        <f t="shared" si="333"/>
        <v>3.033802747866758E-3</v>
      </c>
      <c r="AP176" s="44">
        <f t="shared" si="334"/>
        <v>3.033802747866758E-3</v>
      </c>
      <c r="AQ176" s="43" t="e">
        <f t="shared" si="335"/>
        <v>#NUM!</v>
      </c>
      <c r="AR176" s="9" t="e">
        <f t="shared" si="336"/>
        <v>#NUM!</v>
      </c>
      <c r="AS176" s="44" t="e">
        <f t="shared" si="337"/>
        <v>#NUM!</v>
      </c>
      <c r="AT176" s="235" t="e">
        <f t="shared" si="338"/>
        <v>#NUM!</v>
      </c>
      <c r="AU176" s="236" t="e">
        <f t="shared" si="339"/>
        <v>#NUM!</v>
      </c>
      <c r="AV176" s="237" t="e">
        <f t="shared" si="340"/>
        <v>#NUM!</v>
      </c>
      <c r="AW176" s="233" t="e">
        <f t="shared" si="341"/>
        <v>#NUM!</v>
      </c>
      <c r="AX176" s="132" t="e">
        <f t="shared" si="342"/>
        <v>#NUM!</v>
      </c>
      <c r="AY176" s="234" t="e">
        <f t="shared" si="343"/>
        <v>#NUM!</v>
      </c>
    </row>
    <row r="177" spans="1:51" ht="13.35" customHeight="1">
      <c r="A177" s="69"/>
      <c r="B177" s="68"/>
      <c r="C177" s="241">
        <f>Rollover!A177</f>
        <v>0</v>
      </c>
      <c r="D177" s="242">
        <f>Rollover!B177</f>
        <v>0</v>
      </c>
      <c r="E177" s="63"/>
      <c r="F177" s="227">
        <f>Rollover!C177</f>
        <v>0</v>
      </c>
      <c r="G177" s="23"/>
      <c r="H177" s="24"/>
      <c r="I177" s="24"/>
      <c r="J177" s="24"/>
      <c r="K177" s="24"/>
      <c r="L177" s="24"/>
      <c r="M177" s="24"/>
      <c r="N177" s="25"/>
      <c r="O177" s="23"/>
      <c r="P177" s="24"/>
      <c r="Q177" s="24"/>
      <c r="R177" s="24"/>
      <c r="S177" s="24"/>
      <c r="T177" s="24"/>
      <c r="U177" s="24"/>
      <c r="V177" s="25"/>
      <c r="W177" s="228" t="e">
        <f t="shared" si="315"/>
        <v>#NUM!</v>
      </c>
      <c r="X177" s="9">
        <f t="shared" si="316"/>
        <v>3.8165882958950202E-2</v>
      </c>
      <c r="Y177" s="9">
        <f t="shared" si="317"/>
        <v>1.713277721572889E-5</v>
      </c>
      <c r="Z177" s="9">
        <f t="shared" si="318"/>
        <v>1.713277721572889E-5</v>
      </c>
      <c r="AA177" s="9">
        <f t="shared" si="319"/>
        <v>3.8165882958950202E-2</v>
      </c>
      <c r="AB177" s="9">
        <f t="shared" si="320"/>
        <v>2.6306978617002889E-5</v>
      </c>
      <c r="AC177" s="9">
        <f t="shared" si="321"/>
        <v>2.6306978617002889E-5</v>
      </c>
      <c r="AD177" s="9">
        <f t="shared" si="322"/>
        <v>3.033802747866758E-3</v>
      </c>
      <c r="AE177" s="9">
        <f t="shared" si="323"/>
        <v>3.033802747866758E-3</v>
      </c>
      <c r="AF177" s="44">
        <f t="shared" si="324"/>
        <v>3.033802747866758E-3</v>
      </c>
      <c r="AG177" s="43" t="e">
        <f t="shared" si="325"/>
        <v>#NUM!</v>
      </c>
      <c r="AH177" s="9">
        <f t="shared" si="326"/>
        <v>3.8165882958950202E-2</v>
      </c>
      <c r="AI177" s="9">
        <f t="shared" si="327"/>
        <v>1.7417808154569238E-5</v>
      </c>
      <c r="AJ177" s="9">
        <f t="shared" si="328"/>
        <v>1.7417808154569238E-5</v>
      </c>
      <c r="AK177" s="9">
        <f t="shared" si="329"/>
        <v>3.8165882958950202E-2</v>
      </c>
      <c r="AL177" s="9">
        <f t="shared" si="330"/>
        <v>2.6306978617002889E-5</v>
      </c>
      <c r="AM177" s="229">
        <f t="shared" si="331"/>
        <v>2.6306978617002889E-5</v>
      </c>
      <c r="AN177" s="9">
        <f t="shared" si="332"/>
        <v>3.033802747866758E-3</v>
      </c>
      <c r="AO177" s="9">
        <f t="shared" si="333"/>
        <v>3.033802747866758E-3</v>
      </c>
      <c r="AP177" s="44">
        <f t="shared" si="334"/>
        <v>3.033802747866758E-3</v>
      </c>
      <c r="AQ177" s="43" t="e">
        <f t="shared" si="335"/>
        <v>#NUM!</v>
      </c>
      <c r="AR177" s="9" t="e">
        <f t="shared" si="336"/>
        <v>#NUM!</v>
      </c>
      <c r="AS177" s="44" t="e">
        <f t="shared" si="337"/>
        <v>#NUM!</v>
      </c>
      <c r="AT177" s="235" t="e">
        <f t="shared" si="338"/>
        <v>#NUM!</v>
      </c>
      <c r="AU177" s="236" t="e">
        <f t="shared" si="339"/>
        <v>#NUM!</v>
      </c>
      <c r="AV177" s="237" t="e">
        <f t="shared" si="340"/>
        <v>#NUM!</v>
      </c>
      <c r="AW177" s="233" t="e">
        <f t="shared" si="341"/>
        <v>#NUM!</v>
      </c>
      <c r="AX177" s="132" t="e">
        <f t="shared" si="342"/>
        <v>#NUM!</v>
      </c>
      <c r="AY177" s="234" t="e">
        <f t="shared" si="343"/>
        <v>#NUM!</v>
      </c>
    </row>
    <row r="178" spans="1:51" ht="13.35" customHeight="1">
      <c r="A178" s="69"/>
      <c r="B178" s="68"/>
      <c r="C178" s="241">
        <f>Rollover!A178</f>
        <v>0</v>
      </c>
      <c r="D178" s="242">
        <f>Rollover!B178</f>
        <v>0</v>
      </c>
      <c r="E178" s="63"/>
      <c r="F178" s="227">
        <f>Rollover!C178</f>
        <v>0</v>
      </c>
      <c r="G178" s="45"/>
      <c r="H178" s="10"/>
      <c r="I178" s="10"/>
      <c r="J178" s="10"/>
      <c r="K178" s="10"/>
      <c r="L178" s="10"/>
      <c r="M178" s="10"/>
      <c r="N178" s="46"/>
      <c r="O178" s="45"/>
      <c r="P178" s="10"/>
      <c r="Q178" s="10"/>
      <c r="R178" s="10"/>
      <c r="S178" s="10"/>
      <c r="T178" s="10"/>
      <c r="U178" s="10"/>
      <c r="V178" s="46"/>
      <c r="W178" s="228" t="e">
        <f t="shared" si="315"/>
        <v>#NUM!</v>
      </c>
      <c r="X178" s="9">
        <f t="shared" si="316"/>
        <v>3.8165882958950202E-2</v>
      </c>
      <c r="Y178" s="9">
        <f t="shared" si="317"/>
        <v>1.713277721572889E-5</v>
      </c>
      <c r="Z178" s="9">
        <f t="shared" si="318"/>
        <v>1.713277721572889E-5</v>
      </c>
      <c r="AA178" s="9">
        <f t="shared" si="319"/>
        <v>3.8165882958950202E-2</v>
      </c>
      <c r="AB178" s="9">
        <f t="shared" si="320"/>
        <v>2.6306978617002889E-5</v>
      </c>
      <c r="AC178" s="9">
        <f t="shared" si="321"/>
        <v>2.6306978617002889E-5</v>
      </c>
      <c r="AD178" s="9">
        <f t="shared" si="322"/>
        <v>3.033802747866758E-3</v>
      </c>
      <c r="AE178" s="9">
        <f t="shared" si="323"/>
        <v>3.033802747866758E-3</v>
      </c>
      <c r="AF178" s="44">
        <f t="shared" si="324"/>
        <v>3.033802747866758E-3</v>
      </c>
      <c r="AG178" s="43" t="e">
        <f t="shared" si="325"/>
        <v>#NUM!</v>
      </c>
      <c r="AH178" s="9">
        <f t="shared" si="326"/>
        <v>3.8165882958950202E-2</v>
      </c>
      <c r="AI178" s="9">
        <f t="shared" si="327"/>
        <v>1.7417808154569238E-5</v>
      </c>
      <c r="AJ178" s="9">
        <f t="shared" si="328"/>
        <v>1.7417808154569238E-5</v>
      </c>
      <c r="AK178" s="9">
        <f t="shared" si="329"/>
        <v>3.8165882958950202E-2</v>
      </c>
      <c r="AL178" s="9">
        <f t="shared" si="330"/>
        <v>2.6306978617002889E-5</v>
      </c>
      <c r="AM178" s="229">
        <f t="shared" si="331"/>
        <v>2.6306978617002889E-5</v>
      </c>
      <c r="AN178" s="9">
        <f t="shared" si="332"/>
        <v>3.033802747866758E-3</v>
      </c>
      <c r="AO178" s="9">
        <f t="shared" si="333"/>
        <v>3.033802747866758E-3</v>
      </c>
      <c r="AP178" s="44">
        <f t="shared" si="334"/>
        <v>3.033802747866758E-3</v>
      </c>
      <c r="AQ178" s="43" t="e">
        <f t="shared" si="335"/>
        <v>#NUM!</v>
      </c>
      <c r="AR178" s="9" t="e">
        <f t="shared" si="336"/>
        <v>#NUM!</v>
      </c>
      <c r="AS178" s="44" t="e">
        <f t="shared" si="337"/>
        <v>#NUM!</v>
      </c>
      <c r="AT178" s="235" t="e">
        <f t="shared" si="338"/>
        <v>#NUM!</v>
      </c>
      <c r="AU178" s="236" t="e">
        <f t="shared" si="339"/>
        <v>#NUM!</v>
      </c>
      <c r="AV178" s="237" t="e">
        <f t="shared" si="340"/>
        <v>#NUM!</v>
      </c>
      <c r="AW178" s="233" t="e">
        <f t="shared" si="341"/>
        <v>#NUM!</v>
      </c>
      <c r="AX178" s="132" t="e">
        <f t="shared" si="342"/>
        <v>#NUM!</v>
      </c>
      <c r="AY178" s="234" t="e">
        <f t="shared" si="343"/>
        <v>#NUM!</v>
      </c>
    </row>
    <row r="179" spans="1:51" ht="13.35" customHeight="1">
      <c r="A179" s="69"/>
      <c r="B179" s="68"/>
      <c r="C179" s="241">
        <f>Rollover!A179</f>
        <v>0</v>
      </c>
      <c r="D179" s="242">
        <f>Rollover!B179</f>
        <v>0</v>
      </c>
      <c r="E179" s="63"/>
      <c r="F179" s="227">
        <f>Rollover!C179</f>
        <v>0</v>
      </c>
      <c r="G179" s="23"/>
      <c r="H179" s="24"/>
      <c r="I179" s="24"/>
      <c r="J179" s="24"/>
      <c r="K179" s="24"/>
      <c r="L179" s="24"/>
      <c r="M179" s="24"/>
      <c r="N179" s="25"/>
      <c r="O179" s="23"/>
      <c r="P179" s="24"/>
      <c r="Q179" s="24"/>
      <c r="R179" s="24"/>
      <c r="S179" s="24"/>
      <c r="T179" s="24"/>
      <c r="U179" s="24"/>
      <c r="V179" s="25"/>
      <c r="W179" s="228" t="e">
        <f t="shared" ref="W179:W238" si="344">NORMDIST(LN(G179),7.45231,0.73998,1)</f>
        <v>#NUM!</v>
      </c>
      <c r="X179" s="9">
        <f t="shared" ref="X179:X238" si="345">1/(1+EXP(3.2269-1.9688*H179))</f>
        <v>3.8165882958950202E-2</v>
      </c>
      <c r="Y179" s="9">
        <f t="shared" ref="Y179:Y238" si="346">1/(1+EXP(10.9745-2.375*I179/1000))</f>
        <v>1.713277721572889E-5</v>
      </c>
      <c r="Z179" s="9">
        <f t="shared" ref="Z179:Z238" si="347">1/(1+EXP(10.9745-2.375*J179/1000))</f>
        <v>1.713277721572889E-5</v>
      </c>
      <c r="AA179" s="9">
        <f t="shared" ref="AA179:AA238" si="348">MAX(X179,Y179,Z179)</f>
        <v>3.8165882958950202E-2</v>
      </c>
      <c r="AB179" s="9">
        <f t="shared" ref="AB179:AB238" si="349">1/(1+EXP(12.597-0.05861*35-1.568*(K179^0.4612)))</f>
        <v>2.6306978617002889E-5</v>
      </c>
      <c r="AC179" s="9">
        <f t="shared" ref="AC179:AC238" si="350">AB179</f>
        <v>2.6306978617002889E-5</v>
      </c>
      <c r="AD179" s="9">
        <f t="shared" ref="AD179:AD238" si="351">1/(1+EXP(5.7949-0.5196*M179/1000))</f>
        <v>3.033802747866758E-3</v>
      </c>
      <c r="AE179" s="9">
        <f t="shared" ref="AE179:AE238" si="352">1/(1+EXP(5.7949-0.5196*N179/1000))</f>
        <v>3.033802747866758E-3</v>
      </c>
      <c r="AF179" s="44">
        <f t="shared" ref="AF179:AF238" si="353">MAX(AD179,AE179)</f>
        <v>3.033802747866758E-3</v>
      </c>
      <c r="AG179" s="43" t="e">
        <f t="shared" ref="AG179:AG238" si="354">NORMDIST(LN(O179),7.45231,0.73998,1)</f>
        <v>#NUM!</v>
      </c>
      <c r="AH179" s="9">
        <f t="shared" ref="AH179:AH238" si="355">1/(1+EXP(3.2269-1.9688*P179))</f>
        <v>3.8165882958950202E-2</v>
      </c>
      <c r="AI179" s="9">
        <f t="shared" ref="AI179:AI238" si="356">1/(1+EXP(10.958-3.77*Q179/1000))</f>
        <v>1.7417808154569238E-5</v>
      </c>
      <c r="AJ179" s="9">
        <f t="shared" ref="AJ179:AJ238" si="357">1/(1+EXP(10.958-3.77*R179/1000))</f>
        <v>1.7417808154569238E-5</v>
      </c>
      <c r="AK179" s="9">
        <f t="shared" ref="AK179:AK238" si="358">MAX(AH179,AI179,AJ179)</f>
        <v>3.8165882958950202E-2</v>
      </c>
      <c r="AL179" s="9">
        <f t="shared" ref="AL179:AL238" si="359">1/(1+EXP(12.597-0.05861*35-1.568*((S179/0.817)^0.4612)))</f>
        <v>2.6306978617002889E-5</v>
      </c>
      <c r="AM179" s="229">
        <f t="shared" ref="AM179:AM238" si="360">AL179</f>
        <v>2.6306978617002889E-5</v>
      </c>
      <c r="AN179" s="9">
        <f t="shared" ref="AN179:AN238" si="361">1/(1+EXP(5.7949-0.7619*U179/1000))</f>
        <v>3.033802747866758E-3</v>
      </c>
      <c r="AO179" s="9">
        <f t="shared" ref="AO179:AO238" si="362">1/(1+EXP(5.7949-0.7619*V179/1000))</f>
        <v>3.033802747866758E-3</v>
      </c>
      <c r="AP179" s="44">
        <f t="shared" ref="AP179:AP238" si="363">MAX(AN179,AO179)</f>
        <v>3.033802747866758E-3</v>
      </c>
      <c r="AQ179" s="43" t="e">
        <f t="shared" ref="AQ179:AQ238" si="364">ROUND(1-(1-W179)*(1-AA179)*(1-AC179)*(1-AF179),3)</f>
        <v>#NUM!</v>
      </c>
      <c r="AR179" s="9" t="e">
        <f t="shared" ref="AR179:AR238" si="365">ROUND(1-(1-AG179)*(1-AK179)*(1-AM179)*(1-AP179),3)</f>
        <v>#NUM!</v>
      </c>
      <c r="AS179" s="44" t="e">
        <f t="shared" ref="AS179:AS238" si="366">ROUND(AVERAGE(AR179,AQ179),3)</f>
        <v>#NUM!</v>
      </c>
      <c r="AT179" s="235" t="e">
        <f t="shared" ref="AT179:AT238" si="367">ROUND(AQ179/0.15,2)</f>
        <v>#NUM!</v>
      </c>
      <c r="AU179" s="236" t="e">
        <f t="shared" ref="AU179:AU238" si="368">ROUND(AR179/0.15,2)</f>
        <v>#NUM!</v>
      </c>
      <c r="AV179" s="237" t="e">
        <f t="shared" ref="AV179:AV238" si="369">ROUND(AS179/0.15,2)</f>
        <v>#NUM!</v>
      </c>
      <c r="AW179" s="233" t="e">
        <f t="shared" ref="AW179:AW238" si="370">IF(AT179&lt;0.67,5,IF(AT179&lt;1,4,IF(AT179&lt;1.33,3,IF(AT179&lt;2.67,2,1))))</f>
        <v>#NUM!</v>
      </c>
      <c r="AX179" s="132" t="e">
        <f t="shared" ref="AX179:AX238" si="371">IF(AU179&lt;0.67,5,IF(AU179&lt;1,4,IF(AU179&lt;1.33,3,IF(AU179&lt;2.67,2,1))))</f>
        <v>#NUM!</v>
      </c>
      <c r="AY179" s="234" t="e">
        <f t="shared" ref="AY179:AY238" si="372">IF(AV179&lt;0.67,5,IF(AV179&lt;1,4,IF(AV179&lt;1.33,3,IF(AV179&lt;2.67,2,1))))</f>
        <v>#NUM!</v>
      </c>
    </row>
    <row r="180" spans="1:51" ht="13.35" customHeight="1">
      <c r="A180" s="69"/>
      <c r="B180" s="68"/>
      <c r="C180" s="241">
        <f>Rollover!A180</f>
        <v>0</v>
      </c>
      <c r="D180" s="242">
        <f>Rollover!B180</f>
        <v>0</v>
      </c>
      <c r="E180" s="63"/>
      <c r="F180" s="227">
        <f>Rollover!C180</f>
        <v>0</v>
      </c>
      <c r="G180" s="23"/>
      <c r="H180" s="24"/>
      <c r="I180" s="24"/>
      <c r="J180" s="24"/>
      <c r="K180" s="24"/>
      <c r="L180" s="24"/>
      <c r="M180" s="24"/>
      <c r="N180" s="25"/>
      <c r="O180" s="23"/>
      <c r="P180" s="24"/>
      <c r="Q180" s="24"/>
      <c r="R180" s="24"/>
      <c r="S180" s="24"/>
      <c r="T180" s="24"/>
      <c r="U180" s="24"/>
      <c r="V180" s="25"/>
      <c r="W180" s="228" t="e">
        <f t="shared" si="344"/>
        <v>#NUM!</v>
      </c>
      <c r="X180" s="9">
        <f t="shared" si="345"/>
        <v>3.8165882958950202E-2</v>
      </c>
      <c r="Y180" s="9">
        <f t="shared" si="346"/>
        <v>1.713277721572889E-5</v>
      </c>
      <c r="Z180" s="9">
        <f t="shared" si="347"/>
        <v>1.713277721572889E-5</v>
      </c>
      <c r="AA180" s="9">
        <f t="shared" si="348"/>
        <v>3.8165882958950202E-2</v>
      </c>
      <c r="AB180" s="9">
        <f t="shared" si="349"/>
        <v>2.6306978617002889E-5</v>
      </c>
      <c r="AC180" s="9">
        <f t="shared" si="350"/>
        <v>2.6306978617002889E-5</v>
      </c>
      <c r="AD180" s="9">
        <f t="shared" si="351"/>
        <v>3.033802747866758E-3</v>
      </c>
      <c r="AE180" s="9">
        <f t="shared" si="352"/>
        <v>3.033802747866758E-3</v>
      </c>
      <c r="AF180" s="44">
        <f t="shared" si="353"/>
        <v>3.033802747866758E-3</v>
      </c>
      <c r="AG180" s="43" t="e">
        <f t="shared" si="354"/>
        <v>#NUM!</v>
      </c>
      <c r="AH180" s="9">
        <f t="shared" si="355"/>
        <v>3.8165882958950202E-2</v>
      </c>
      <c r="AI180" s="9">
        <f t="shared" si="356"/>
        <v>1.7417808154569238E-5</v>
      </c>
      <c r="AJ180" s="9">
        <f t="shared" si="357"/>
        <v>1.7417808154569238E-5</v>
      </c>
      <c r="AK180" s="9">
        <f t="shared" si="358"/>
        <v>3.8165882958950202E-2</v>
      </c>
      <c r="AL180" s="9">
        <f t="shared" si="359"/>
        <v>2.6306978617002889E-5</v>
      </c>
      <c r="AM180" s="229">
        <f t="shared" si="360"/>
        <v>2.6306978617002889E-5</v>
      </c>
      <c r="AN180" s="9">
        <f t="shared" si="361"/>
        <v>3.033802747866758E-3</v>
      </c>
      <c r="AO180" s="9">
        <f t="shared" si="362"/>
        <v>3.033802747866758E-3</v>
      </c>
      <c r="AP180" s="44">
        <f t="shared" si="363"/>
        <v>3.033802747866758E-3</v>
      </c>
      <c r="AQ180" s="43" t="e">
        <f t="shared" si="364"/>
        <v>#NUM!</v>
      </c>
      <c r="AR180" s="9" t="e">
        <f t="shared" si="365"/>
        <v>#NUM!</v>
      </c>
      <c r="AS180" s="44" t="e">
        <f t="shared" si="366"/>
        <v>#NUM!</v>
      </c>
      <c r="AT180" s="235" t="e">
        <f t="shared" si="367"/>
        <v>#NUM!</v>
      </c>
      <c r="AU180" s="236" t="e">
        <f t="shared" si="368"/>
        <v>#NUM!</v>
      </c>
      <c r="AV180" s="237" t="e">
        <f t="shared" si="369"/>
        <v>#NUM!</v>
      </c>
      <c r="AW180" s="233" t="e">
        <f t="shared" si="370"/>
        <v>#NUM!</v>
      </c>
      <c r="AX180" s="132" t="e">
        <f t="shared" si="371"/>
        <v>#NUM!</v>
      </c>
      <c r="AY180" s="234" t="e">
        <f t="shared" si="372"/>
        <v>#NUM!</v>
      </c>
    </row>
    <row r="181" spans="1:51" s="259" customFormat="1" ht="13.35" customHeight="1">
      <c r="A181" s="252"/>
      <c r="B181" s="245"/>
      <c r="C181" s="241">
        <f>Rollover!A181</f>
        <v>0</v>
      </c>
      <c r="D181" s="242">
        <f>Rollover!B181</f>
        <v>0</v>
      </c>
      <c r="E181" s="253"/>
      <c r="F181" s="227">
        <f>Rollover!C181</f>
        <v>0</v>
      </c>
      <c r="G181" s="23"/>
      <c r="H181" s="24"/>
      <c r="I181" s="24"/>
      <c r="J181" s="24"/>
      <c r="K181" s="24"/>
      <c r="L181" s="24"/>
      <c r="M181" s="24"/>
      <c r="N181" s="25"/>
      <c r="O181" s="23"/>
      <c r="P181" s="24"/>
      <c r="Q181" s="24"/>
      <c r="R181" s="24"/>
      <c r="S181" s="24"/>
      <c r="T181" s="24"/>
      <c r="U181" s="24"/>
      <c r="V181" s="25"/>
      <c r="W181" s="254" t="e">
        <f t="shared" si="344"/>
        <v>#NUM!</v>
      </c>
      <c r="X181" s="10">
        <f t="shared" si="345"/>
        <v>3.8165882958950202E-2</v>
      </c>
      <c r="Y181" s="10">
        <f t="shared" si="346"/>
        <v>1.713277721572889E-5</v>
      </c>
      <c r="Z181" s="10">
        <f t="shared" si="347"/>
        <v>1.713277721572889E-5</v>
      </c>
      <c r="AA181" s="10">
        <f t="shared" si="348"/>
        <v>3.8165882958950202E-2</v>
      </c>
      <c r="AB181" s="10">
        <f t="shared" si="349"/>
        <v>2.6306978617002889E-5</v>
      </c>
      <c r="AC181" s="10">
        <f t="shared" si="350"/>
        <v>2.6306978617002889E-5</v>
      </c>
      <c r="AD181" s="10">
        <f t="shared" si="351"/>
        <v>3.033802747866758E-3</v>
      </c>
      <c r="AE181" s="10">
        <f t="shared" si="352"/>
        <v>3.033802747866758E-3</v>
      </c>
      <c r="AF181" s="46">
        <f t="shared" si="353"/>
        <v>3.033802747866758E-3</v>
      </c>
      <c r="AG181" s="45" t="e">
        <f t="shared" si="354"/>
        <v>#NUM!</v>
      </c>
      <c r="AH181" s="10">
        <f t="shared" si="355"/>
        <v>3.8165882958950202E-2</v>
      </c>
      <c r="AI181" s="10">
        <f t="shared" si="356"/>
        <v>1.7417808154569238E-5</v>
      </c>
      <c r="AJ181" s="10">
        <f t="shared" si="357"/>
        <v>1.7417808154569238E-5</v>
      </c>
      <c r="AK181" s="10">
        <f t="shared" si="358"/>
        <v>3.8165882958950202E-2</v>
      </c>
      <c r="AL181" s="10">
        <f t="shared" si="359"/>
        <v>2.6306978617002889E-5</v>
      </c>
      <c r="AM181" s="10">
        <f t="shared" si="360"/>
        <v>2.6306978617002889E-5</v>
      </c>
      <c r="AN181" s="10">
        <f t="shared" si="361"/>
        <v>3.033802747866758E-3</v>
      </c>
      <c r="AO181" s="10">
        <f t="shared" si="362"/>
        <v>3.033802747866758E-3</v>
      </c>
      <c r="AP181" s="46">
        <f t="shared" si="363"/>
        <v>3.033802747866758E-3</v>
      </c>
      <c r="AQ181" s="45" t="e">
        <f t="shared" si="364"/>
        <v>#NUM!</v>
      </c>
      <c r="AR181" s="10" t="e">
        <f t="shared" si="365"/>
        <v>#NUM!</v>
      </c>
      <c r="AS181" s="46" t="e">
        <f t="shared" si="366"/>
        <v>#NUM!</v>
      </c>
      <c r="AT181" s="47" t="e">
        <f t="shared" si="367"/>
        <v>#NUM!</v>
      </c>
      <c r="AU181" s="255" t="e">
        <f t="shared" si="368"/>
        <v>#NUM!</v>
      </c>
      <c r="AV181" s="48" t="e">
        <f t="shared" si="369"/>
        <v>#NUM!</v>
      </c>
      <c r="AW181" s="256" t="e">
        <f t="shared" si="370"/>
        <v>#NUM!</v>
      </c>
      <c r="AX181" s="257" t="e">
        <f t="shared" si="371"/>
        <v>#NUM!</v>
      </c>
      <c r="AY181" s="258" t="e">
        <f t="shared" si="372"/>
        <v>#NUM!</v>
      </c>
    </row>
    <row r="182" spans="1:51" ht="13.35" customHeight="1">
      <c r="A182" s="69"/>
      <c r="B182" s="68"/>
      <c r="C182" s="241">
        <f>Rollover!A182</f>
        <v>0</v>
      </c>
      <c r="D182" s="242">
        <f>Rollover!B182</f>
        <v>0</v>
      </c>
      <c r="E182" s="63"/>
      <c r="F182" s="227">
        <f>Rollover!C182</f>
        <v>0</v>
      </c>
      <c r="G182" s="23"/>
      <c r="H182" s="24"/>
      <c r="I182" s="24"/>
      <c r="J182" s="24"/>
      <c r="K182" s="24"/>
      <c r="L182" s="24"/>
      <c r="M182" s="24"/>
      <c r="N182" s="25"/>
      <c r="O182" s="23"/>
      <c r="P182" s="24"/>
      <c r="Q182" s="24"/>
      <c r="R182" s="24"/>
      <c r="S182" s="24"/>
      <c r="T182" s="24"/>
      <c r="U182" s="24"/>
      <c r="V182" s="25"/>
      <c r="W182" s="228" t="e">
        <f t="shared" si="344"/>
        <v>#NUM!</v>
      </c>
      <c r="X182" s="9">
        <f t="shared" si="345"/>
        <v>3.8165882958950202E-2</v>
      </c>
      <c r="Y182" s="9">
        <f t="shared" si="346"/>
        <v>1.713277721572889E-5</v>
      </c>
      <c r="Z182" s="9">
        <f t="shared" si="347"/>
        <v>1.713277721572889E-5</v>
      </c>
      <c r="AA182" s="9">
        <f t="shared" si="348"/>
        <v>3.8165882958950202E-2</v>
      </c>
      <c r="AB182" s="9">
        <f t="shared" si="349"/>
        <v>2.6306978617002889E-5</v>
      </c>
      <c r="AC182" s="9">
        <f t="shared" si="350"/>
        <v>2.6306978617002889E-5</v>
      </c>
      <c r="AD182" s="9">
        <f t="shared" si="351"/>
        <v>3.033802747866758E-3</v>
      </c>
      <c r="AE182" s="9">
        <f t="shared" si="352"/>
        <v>3.033802747866758E-3</v>
      </c>
      <c r="AF182" s="44">
        <f t="shared" si="353"/>
        <v>3.033802747866758E-3</v>
      </c>
      <c r="AG182" s="43" t="e">
        <f t="shared" si="354"/>
        <v>#NUM!</v>
      </c>
      <c r="AH182" s="9">
        <f t="shared" si="355"/>
        <v>3.8165882958950202E-2</v>
      </c>
      <c r="AI182" s="9">
        <f t="shared" si="356"/>
        <v>1.7417808154569238E-5</v>
      </c>
      <c r="AJ182" s="9">
        <f t="shared" si="357"/>
        <v>1.7417808154569238E-5</v>
      </c>
      <c r="AK182" s="9">
        <f t="shared" si="358"/>
        <v>3.8165882958950202E-2</v>
      </c>
      <c r="AL182" s="9">
        <f t="shared" si="359"/>
        <v>2.6306978617002889E-5</v>
      </c>
      <c r="AM182" s="229">
        <f t="shared" si="360"/>
        <v>2.6306978617002889E-5</v>
      </c>
      <c r="AN182" s="9">
        <f t="shared" si="361"/>
        <v>3.033802747866758E-3</v>
      </c>
      <c r="AO182" s="9">
        <f t="shared" si="362"/>
        <v>3.033802747866758E-3</v>
      </c>
      <c r="AP182" s="44">
        <f t="shared" si="363"/>
        <v>3.033802747866758E-3</v>
      </c>
      <c r="AQ182" s="43" t="e">
        <f t="shared" si="364"/>
        <v>#NUM!</v>
      </c>
      <c r="AR182" s="9" t="e">
        <f t="shared" si="365"/>
        <v>#NUM!</v>
      </c>
      <c r="AS182" s="44" t="e">
        <f t="shared" si="366"/>
        <v>#NUM!</v>
      </c>
      <c r="AT182" s="235" t="e">
        <f t="shared" si="367"/>
        <v>#NUM!</v>
      </c>
      <c r="AU182" s="236" t="e">
        <f t="shared" si="368"/>
        <v>#NUM!</v>
      </c>
      <c r="AV182" s="237" t="e">
        <f t="shared" si="369"/>
        <v>#NUM!</v>
      </c>
      <c r="AW182" s="233" t="e">
        <f t="shared" si="370"/>
        <v>#NUM!</v>
      </c>
      <c r="AX182" s="132" t="e">
        <f t="shared" si="371"/>
        <v>#NUM!</v>
      </c>
      <c r="AY182" s="234" t="e">
        <f t="shared" si="372"/>
        <v>#NUM!</v>
      </c>
    </row>
    <row r="183" spans="1:51" ht="13.35" customHeight="1">
      <c r="A183" s="69"/>
      <c r="B183" s="68"/>
      <c r="C183" s="241">
        <f>Rollover!A183</f>
        <v>0</v>
      </c>
      <c r="D183" s="242">
        <f>Rollover!B183</f>
        <v>0</v>
      </c>
      <c r="E183" s="63"/>
      <c r="F183" s="227">
        <f>Rollover!C183</f>
        <v>0</v>
      </c>
      <c r="G183" s="45"/>
      <c r="H183" s="10"/>
      <c r="I183" s="10"/>
      <c r="J183" s="10"/>
      <c r="K183" s="10"/>
      <c r="L183" s="10"/>
      <c r="M183" s="10"/>
      <c r="N183" s="46"/>
      <c r="O183" s="45"/>
      <c r="P183" s="10"/>
      <c r="Q183" s="10"/>
      <c r="R183" s="10"/>
      <c r="S183" s="10"/>
      <c r="T183" s="10"/>
      <c r="U183" s="10"/>
      <c r="V183" s="46"/>
      <c r="W183" s="228" t="e">
        <f t="shared" si="344"/>
        <v>#NUM!</v>
      </c>
      <c r="X183" s="9">
        <f t="shared" si="345"/>
        <v>3.8165882958950202E-2</v>
      </c>
      <c r="Y183" s="9">
        <f t="shared" si="346"/>
        <v>1.713277721572889E-5</v>
      </c>
      <c r="Z183" s="9">
        <f t="shared" si="347"/>
        <v>1.713277721572889E-5</v>
      </c>
      <c r="AA183" s="9">
        <f t="shared" si="348"/>
        <v>3.8165882958950202E-2</v>
      </c>
      <c r="AB183" s="9">
        <f t="shared" si="349"/>
        <v>2.6306978617002889E-5</v>
      </c>
      <c r="AC183" s="9">
        <f t="shared" si="350"/>
        <v>2.6306978617002889E-5</v>
      </c>
      <c r="AD183" s="9">
        <f t="shared" si="351"/>
        <v>3.033802747866758E-3</v>
      </c>
      <c r="AE183" s="9">
        <f t="shared" si="352"/>
        <v>3.033802747866758E-3</v>
      </c>
      <c r="AF183" s="44">
        <f t="shared" si="353"/>
        <v>3.033802747866758E-3</v>
      </c>
      <c r="AG183" s="43" t="e">
        <f t="shared" si="354"/>
        <v>#NUM!</v>
      </c>
      <c r="AH183" s="9">
        <f t="shared" si="355"/>
        <v>3.8165882958950202E-2</v>
      </c>
      <c r="AI183" s="9">
        <f t="shared" si="356"/>
        <v>1.7417808154569238E-5</v>
      </c>
      <c r="AJ183" s="9">
        <f t="shared" si="357"/>
        <v>1.7417808154569238E-5</v>
      </c>
      <c r="AK183" s="9">
        <f t="shared" si="358"/>
        <v>3.8165882958950202E-2</v>
      </c>
      <c r="AL183" s="9">
        <f t="shared" si="359"/>
        <v>2.6306978617002889E-5</v>
      </c>
      <c r="AM183" s="229">
        <f t="shared" si="360"/>
        <v>2.6306978617002889E-5</v>
      </c>
      <c r="AN183" s="9">
        <f t="shared" si="361"/>
        <v>3.033802747866758E-3</v>
      </c>
      <c r="AO183" s="9">
        <f t="shared" si="362"/>
        <v>3.033802747866758E-3</v>
      </c>
      <c r="AP183" s="44">
        <f t="shared" si="363"/>
        <v>3.033802747866758E-3</v>
      </c>
      <c r="AQ183" s="43" t="e">
        <f t="shared" si="364"/>
        <v>#NUM!</v>
      </c>
      <c r="AR183" s="9" t="e">
        <f t="shared" si="365"/>
        <v>#NUM!</v>
      </c>
      <c r="AS183" s="44" t="e">
        <f t="shared" si="366"/>
        <v>#NUM!</v>
      </c>
      <c r="AT183" s="235" t="e">
        <f t="shared" si="367"/>
        <v>#NUM!</v>
      </c>
      <c r="AU183" s="236" t="e">
        <f t="shared" si="368"/>
        <v>#NUM!</v>
      </c>
      <c r="AV183" s="237" t="e">
        <f t="shared" si="369"/>
        <v>#NUM!</v>
      </c>
      <c r="AW183" s="233" t="e">
        <f t="shared" si="370"/>
        <v>#NUM!</v>
      </c>
      <c r="AX183" s="132" t="e">
        <f t="shared" si="371"/>
        <v>#NUM!</v>
      </c>
      <c r="AY183" s="234" t="e">
        <f t="shared" si="372"/>
        <v>#NUM!</v>
      </c>
    </row>
    <row r="184" spans="1:51" ht="13.35" customHeight="1">
      <c r="A184" s="69"/>
      <c r="B184" s="68"/>
      <c r="C184" s="241">
        <f>Rollover!A184</f>
        <v>0</v>
      </c>
      <c r="D184" s="242">
        <f>Rollover!B184</f>
        <v>0</v>
      </c>
      <c r="E184" s="63"/>
      <c r="F184" s="227">
        <f>Rollover!C184</f>
        <v>0</v>
      </c>
      <c r="G184" s="23"/>
      <c r="H184" s="24"/>
      <c r="I184" s="24"/>
      <c r="J184" s="24"/>
      <c r="K184" s="24"/>
      <c r="L184" s="24"/>
      <c r="M184" s="24"/>
      <c r="N184" s="25"/>
      <c r="O184" s="23"/>
      <c r="P184" s="24"/>
      <c r="Q184" s="24"/>
      <c r="R184" s="24"/>
      <c r="S184" s="24"/>
      <c r="T184" s="24"/>
      <c r="U184" s="24"/>
      <c r="V184" s="25"/>
      <c r="W184" s="228" t="e">
        <f t="shared" si="344"/>
        <v>#NUM!</v>
      </c>
      <c r="X184" s="9">
        <f t="shared" si="345"/>
        <v>3.8165882958950202E-2</v>
      </c>
      <c r="Y184" s="9">
        <f t="shared" si="346"/>
        <v>1.713277721572889E-5</v>
      </c>
      <c r="Z184" s="9">
        <f t="shared" si="347"/>
        <v>1.713277721572889E-5</v>
      </c>
      <c r="AA184" s="9">
        <f t="shared" si="348"/>
        <v>3.8165882958950202E-2</v>
      </c>
      <c r="AB184" s="9">
        <f t="shared" si="349"/>
        <v>2.6306978617002889E-5</v>
      </c>
      <c r="AC184" s="9">
        <f t="shared" si="350"/>
        <v>2.6306978617002889E-5</v>
      </c>
      <c r="AD184" s="9">
        <f t="shared" si="351"/>
        <v>3.033802747866758E-3</v>
      </c>
      <c r="AE184" s="9">
        <f t="shared" si="352"/>
        <v>3.033802747866758E-3</v>
      </c>
      <c r="AF184" s="44">
        <f t="shared" si="353"/>
        <v>3.033802747866758E-3</v>
      </c>
      <c r="AG184" s="43" t="e">
        <f t="shared" si="354"/>
        <v>#NUM!</v>
      </c>
      <c r="AH184" s="9">
        <f t="shared" si="355"/>
        <v>3.8165882958950202E-2</v>
      </c>
      <c r="AI184" s="9">
        <f t="shared" si="356"/>
        <v>1.7417808154569238E-5</v>
      </c>
      <c r="AJ184" s="9">
        <f t="shared" si="357"/>
        <v>1.7417808154569238E-5</v>
      </c>
      <c r="AK184" s="9">
        <f t="shared" si="358"/>
        <v>3.8165882958950202E-2</v>
      </c>
      <c r="AL184" s="9">
        <f t="shared" si="359"/>
        <v>2.6306978617002889E-5</v>
      </c>
      <c r="AM184" s="229">
        <f t="shared" si="360"/>
        <v>2.6306978617002889E-5</v>
      </c>
      <c r="AN184" s="9">
        <f t="shared" si="361"/>
        <v>3.033802747866758E-3</v>
      </c>
      <c r="AO184" s="9">
        <f t="shared" si="362"/>
        <v>3.033802747866758E-3</v>
      </c>
      <c r="AP184" s="44">
        <f t="shared" si="363"/>
        <v>3.033802747866758E-3</v>
      </c>
      <c r="AQ184" s="43" t="e">
        <f t="shared" si="364"/>
        <v>#NUM!</v>
      </c>
      <c r="AR184" s="9" t="e">
        <f t="shared" si="365"/>
        <v>#NUM!</v>
      </c>
      <c r="AS184" s="44" t="e">
        <f t="shared" si="366"/>
        <v>#NUM!</v>
      </c>
      <c r="AT184" s="235" t="e">
        <f t="shared" si="367"/>
        <v>#NUM!</v>
      </c>
      <c r="AU184" s="236" t="e">
        <f t="shared" si="368"/>
        <v>#NUM!</v>
      </c>
      <c r="AV184" s="237" t="e">
        <f t="shared" si="369"/>
        <v>#NUM!</v>
      </c>
      <c r="AW184" s="233" t="e">
        <f t="shared" si="370"/>
        <v>#NUM!</v>
      </c>
      <c r="AX184" s="132" t="e">
        <f t="shared" si="371"/>
        <v>#NUM!</v>
      </c>
      <c r="AY184" s="234" t="e">
        <f t="shared" si="372"/>
        <v>#NUM!</v>
      </c>
    </row>
    <row r="185" spans="1:51" ht="13.35" customHeight="1">
      <c r="A185" s="69"/>
      <c r="B185" s="68"/>
      <c r="C185" s="241">
        <f>Rollover!A185</f>
        <v>0</v>
      </c>
      <c r="D185" s="242">
        <f>Rollover!B185</f>
        <v>0</v>
      </c>
      <c r="E185" s="63"/>
      <c r="F185" s="227">
        <f>Rollover!C185</f>
        <v>0</v>
      </c>
      <c r="G185" s="23"/>
      <c r="H185" s="24"/>
      <c r="I185" s="24"/>
      <c r="J185" s="24"/>
      <c r="K185" s="24"/>
      <c r="L185" s="24"/>
      <c r="M185" s="24"/>
      <c r="N185" s="25"/>
      <c r="O185" s="23"/>
      <c r="P185" s="24"/>
      <c r="Q185" s="24"/>
      <c r="R185" s="24"/>
      <c r="S185" s="24"/>
      <c r="T185" s="24"/>
      <c r="U185" s="24"/>
      <c r="V185" s="25"/>
      <c r="W185" s="228" t="e">
        <f t="shared" ref="W185" si="373">NORMDIST(LN(G185),7.45231,0.73998,1)</f>
        <v>#NUM!</v>
      </c>
      <c r="X185" s="9">
        <f t="shared" ref="X185" si="374">1/(1+EXP(3.2269-1.9688*H185))</f>
        <v>3.8165882958950202E-2</v>
      </c>
      <c r="Y185" s="9">
        <f t="shared" ref="Y185" si="375">1/(1+EXP(10.9745-2.375*I185/1000))</f>
        <v>1.713277721572889E-5</v>
      </c>
      <c r="Z185" s="9">
        <f t="shared" ref="Z185" si="376">1/(1+EXP(10.9745-2.375*J185/1000))</f>
        <v>1.713277721572889E-5</v>
      </c>
      <c r="AA185" s="9">
        <f t="shared" ref="AA185" si="377">MAX(X185,Y185,Z185)</f>
        <v>3.8165882958950202E-2</v>
      </c>
      <c r="AB185" s="9">
        <f t="shared" ref="AB185" si="378">1/(1+EXP(12.597-0.05861*35-1.568*(K185^0.4612)))</f>
        <v>2.6306978617002889E-5</v>
      </c>
      <c r="AC185" s="9">
        <f t="shared" ref="AC185" si="379">AB185</f>
        <v>2.6306978617002889E-5</v>
      </c>
      <c r="AD185" s="9">
        <f t="shared" ref="AD185" si="380">1/(1+EXP(5.7949-0.5196*M185/1000))</f>
        <v>3.033802747866758E-3</v>
      </c>
      <c r="AE185" s="9">
        <f t="shared" ref="AE185" si="381">1/(1+EXP(5.7949-0.5196*N185/1000))</f>
        <v>3.033802747866758E-3</v>
      </c>
      <c r="AF185" s="44">
        <f t="shared" ref="AF185" si="382">MAX(AD185,AE185)</f>
        <v>3.033802747866758E-3</v>
      </c>
      <c r="AG185" s="43" t="e">
        <f t="shared" ref="AG185" si="383">NORMDIST(LN(O185),7.45231,0.73998,1)</f>
        <v>#NUM!</v>
      </c>
      <c r="AH185" s="9">
        <f t="shared" ref="AH185" si="384">1/(1+EXP(3.2269-1.9688*P185))</f>
        <v>3.8165882958950202E-2</v>
      </c>
      <c r="AI185" s="9">
        <f t="shared" ref="AI185" si="385">1/(1+EXP(10.958-3.77*Q185/1000))</f>
        <v>1.7417808154569238E-5</v>
      </c>
      <c r="AJ185" s="9">
        <f t="shared" ref="AJ185" si="386">1/(1+EXP(10.958-3.77*R185/1000))</f>
        <v>1.7417808154569238E-5</v>
      </c>
      <c r="AK185" s="9">
        <f t="shared" ref="AK185" si="387">MAX(AH185,AI185,AJ185)</f>
        <v>3.8165882958950202E-2</v>
      </c>
      <c r="AL185" s="9">
        <f t="shared" ref="AL185" si="388">1/(1+EXP(12.597-0.05861*35-1.568*((S185/0.817)^0.4612)))</f>
        <v>2.6306978617002889E-5</v>
      </c>
      <c r="AM185" s="229">
        <f t="shared" ref="AM185" si="389">AL185</f>
        <v>2.6306978617002889E-5</v>
      </c>
      <c r="AN185" s="9">
        <f t="shared" ref="AN185" si="390">1/(1+EXP(5.7949-0.7619*U185/1000))</f>
        <v>3.033802747866758E-3</v>
      </c>
      <c r="AO185" s="9">
        <f t="shared" ref="AO185" si="391">1/(1+EXP(5.7949-0.7619*V185/1000))</f>
        <v>3.033802747866758E-3</v>
      </c>
      <c r="AP185" s="44">
        <f t="shared" ref="AP185" si="392">MAX(AN185,AO185)</f>
        <v>3.033802747866758E-3</v>
      </c>
      <c r="AQ185" s="43" t="e">
        <f t="shared" ref="AQ185" si="393">ROUND(1-(1-W185)*(1-AA185)*(1-AC185)*(1-AF185),3)</f>
        <v>#NUM!</v>
      </c>
      <c r="AR185" s="9" t="e">
        <f t="shared" ref="AR185" si="394">ROUND(1-(1-AG185)*(1-AK185)*(1-AM185)*(1-AP185),3)</f>
        <v>#NUM!</v>
      </c>
      <c r="AS185" s="44" t="e">
        <f t="shared" ref="AS185" si="395">ROUND(AVERAGE(AR185,AQ185),3)</f>
        <v>#NUM!</v>
      </c>
      <c r="AT185" s="235" t="e">
        <f t="shared" ref="AT185" si="396">ROUND(AQ185/0.15,2)</f>
        <v>#NUM!</v>
      </c>
      <c r="AU185" s="236" t="e">
        <f t="shared" ref="AU185" si="397">ROUND(AR185/0.15,2)</f>
        <v>#NUM!</v>
      </c>
      <c r="AV185" s="237" t="e">
        <f t="shared" ref="AV185" si="398">ROUND(AS185/0.15,2)</f>
        <v>#NUM!</v>
      </c>
      <c r="AW185" s="233" t="e">
        <f t="shared" ref="AW185" si="399">IF(AT185&lt;0.67,5,IF(AT185&lt;1,4,IF(AT185&lt;1.33,3,IF(AT185&lt;2.67,2,1))))</f>
        <v>#NUM!</v>
      </c>
      <c r="AX185" s="132" t="e">
        <f t="shared" ref="AX185" si="400">IF(AU185&lt;0.67,5,IF(AU185&lt;1,4,IF(AU185&lt;1.33,3,IF(AU185&lt;2.67,2,1))))</f>
        <v>#NUM!</v>
      </c>
      <c r="AY185" s="234" t="e">
        <f t="shared" ref="AY185" si="401">IF(AV185&lt;0.67,5,IF(AV185&lt;1,4,IF(AV185&lt;1.33,3,IF(AV185&lt;2.67,2,1))))</f>
        <v>#NUM!</v>
      </c>
    </row>
    <row r="186" spans="1:51" ht="13.35" customHeight="1">
      <c r="A186" s="252"/>
      <c r="B186" s="245"/>
      <c r="C186" s="241">
        <f>Rollover!A186</f>
        <v>0</v>
      </c>
      <c r="D186" s="242">
        <f>Rollover!B186</f>
        <v>0</v>
      </c>
      <c r="E186" s="63"/>
      <c r="F186" s="227">
        <f>Rollover!C186</f>
        <v>0</v>
      </c>
      <c r="G186" s="23"/>
      <c r="H186" s="24"/>
      <c r="I186" s="24"/>
      <c r="J186" s="24"/>
      <c r="K186" s="24"/>
      <c r="L186" s="24"/>
      <c r="M186" s="24"/>
      <c r="N186" s="25"/>
      <c r="O186" s="23"/>
      <c r="P186" s="24"/>
      <c r="Q186" s="24"/>
      <c r="R186" s="24"/>
      <c r="S186" s="24"/>
      <c r="T186" s="24"/>
      <c r="U186" s="24"/>
      <c r="V186" s="25"/>
      <c r="W186" s="228" t="e">
        <f>NORMDIST(LN(G186),7.45231,0.73998,1)</f>
        <v>#NUM!</v>
      </c>
      <c r="X186" s="9">
        <f>1/(1+EXP(3.2269-1.9688*H186))</f>
        <v>3.8165882958950202E-2</v>
      </c>
      <c r="Y186" s="9">
        <f t="shared" ref="Y186:Z189" si="402">1/(1+EXP(10.9745-2.375*I186/1000))</f>
        <v>1.713277721572889E-5</v>
      </c>
      <c r="Z186" s="9">
        <f t="shared" si="402"/>
        <v>1.713277721572889E-5</v>
      </c>
      <c r="AA186" s="9">
        <f t="shared" ref="AA186" si="403">MAX(X186,Y186,Z186)</f>
        <v>3.8165882958950202E-2</v>
      </c>
      <c r="AB186" s="9">
        <f>1/(1+EXP(12.597-0.05861*35-1.568*(K186^0.4612)))</f>
        <v>2.6306978617002889E-5</v>
      </c>
      <c r="AC186" s="9">
        <f t="shared" ref="AC186" si="404">AB186</f>
        <v>2.6306978617002889E-5</v>
      </c>
      <c r="AD186" s="9">
        <f t="shared" ref="AD186" si="405">1/(1+EXP(5.7949-0.5196*M186/1000))</f>
        <v>3.033802747866758E-3</v>
      </c>
      <c r="AE186" s="9">
        <f t="shared" ref="AE186" si="406">1/(1+EXP(5.7949-0.5196*N186/1000))</f>
        <v>3.033802747866758E-3</v>
      </c>
      <c r="AF186" s="44">
        <f t="shared" ref="AF186" si="407">MAX(AD186,AE186)</f>
        <v>3.033802747866758E-3</v>
      </c>
      <c r="AG186" s="43" t="e">
        <f t="shared" ref="AG186" si="408">NORMDIST(LN(O186),7.45231,0.73998,1)</f>
        <v>#NUM!</v>
      </c>
      <c r="AH186" s="9">
        <f t="shared" ref="AH186" si="409">1/(1+EXP(3.2269-1.9688*P186))</f>
        <v>3.8165882958950202E-2</v>
      </c>
      <c r="AI186" s="9">
        <f t="shared" ref="AI186" si="410">1/(1+EXP(10.958-3.77*Q186/1000))</f>
        <v>1.7417808154569238E-5</v>
      </c>
      <c r="AJ186" s="9">
        <f t="shared" ref="AJ186" si="411">1/(1+EXP(10.958-3.77*R186/1000))</f>
        <v>1.7417808154569238E-5</v>
      </c>
      <c r="AK186" s="9">
        <f t="shared" ref="AK186" si="412">MAX(AH186,AI186,AJ186)</f>
        <v>3.8165882958950202E-2</v>
      </c>
      <c r="AL186" s="9">
        <f t="shared" ref="AL186" si="413">1/(1+EXP(12.597-0.05861*35-1.568*((S186/0.817)^0.4612)))</f>
        <v>2.6306978617002889E-5</v>
      </c>
      <c r="AM186" s="229">
        <f t="shared" ref="AM186" si="414">AL186</f>
        <v>2.6306978617002889E-5</v>
      </c>
      <c r="AN186" s="9">
        <f t="shared" ref="AN186" si="415">1/(1+EXP(5.7949-0.7619*U186/1000))</f>
        <v>3.033802747866758E-3</v>
      </c>
      <c r="AO186" s="9">
        <f t="shared" ref="AO186" si="416">1/(1+EXP(5.7949-0.7619*V186/1000))</f>
        <v>3.033802747866758E-3</v>
      </c>
      <c r="AP186" s="44">
        <f t="shared" ref="AP186" si="417">MAX(AN186,AO186)</f>
        <v>3.033802747866758E-3</v>
      </c>
      <c r="AQ186" s="43" t="e">
        <f t="shared" ref="AQ186" si="418">ROUND(1-(1-W186)*(1-AA186)*(1-AC186)*(1-AF186),3)</f>
        <v>#NUM!</v>
      </c>
      <c r="AR186" s="9" t="e">
        <f t="shared" ref="AR186" si="419">ROUND(1-(1-AG186)*(1-AK186)*(1-AM186)*(1-AP186),3)</f>
        <v>#NUM!</v>
      </c>
      <c r="AS186" s="44" t="e">
        <f t="shared" ref="AS186" si="420">ROUND(AVERAGE(AR186,AQ186),3)</f>
        <v>#NUM!</v>
      </c>
      <c r="AT186" s="235" t="e">
        <f t="shared" ref="AT186" si="421">ROUND(AQ186/0.15,2)</f>
        <v>#NUM!</v>
      </c>
      <c r="AU186" s="236" t="e">
        <f t="shared" ref="AU186" si="422">ROUND(AR186/0.15,2)</f>
        <v>#NUM!</v>
      </c>
      <c r="AV186" s="237" t="e">
        <f t="shared" ref="AV186" si="423">ROUND(AS186/0.15,2)</f>
        <v>#NUM!</v>
      </c>
      <c r="AW186" s="233" t="e">
        <f t="shared" ref="AW186" si="424">IF(AT186&lt;0.67,5,IF(AT186&lt;1,4,IF(AT186&lt;1.33,3,IF(AT186&lt;2.67,2,1))))</f>
        <v>#NUM!</v>
      </c>
      <c r="AX186" s="132" t="e">
        <f t="shared" ref="AX186" si="425">IF(AU186&lt;0.67,5,IF(AU186&lt;1,4,IF(AU186&lt;1.33,3,IF(AU186&lt;2.67,2,1))))</f>
        <v>#NUM!</v>
      </c>
      <c r="AY186" s="234" t="e">
        <f t="shared" ref="AY186" si="426">IF(AV186&lt;0.67,5,IF(AV186&lt;1,4,IF(AV186&lt;1.33,3,IF(AV186&lt;2.67,2,1))))</f>
        <v>#NUM!</v>
      </c>
    </row>
    <row r="187" spans="1:51" ht="13.35" customHeight="1">
      <c r="A187" s="252"/>
      <c r="B187" s="245"/>
      <c r="C187" s="241">
        <f>Rollover!A187</f>
        <v>0</v>
      </c>
      <c r="D187" s="242">
        <f>Rollover!B187</f>
        <v>0</v>
      </c>
      <c r="E187" s="63"/>
      <c r="F187" s="227">
        <f>Rollover!C187</f>
        <v>0</v>
      </c>
      <c r="G187" s="23"/>
      <c r="H187" s="24"/>
      <c r="I187" s="24"/>
      <c r="J187" s="24"/>
      <c r="K187" s="24"/>
      <c r="L187" s="24"/>
      <c r="M187" s="24"/>
      <c r="N187" s="25"/>
      <c r="O187" s="23"/>
      <c r="P187" s="24"/>
      <c r="Q187" s="24"/>
      <c r="R187" s="24"/>
      <c r="S187" s="24"/>
      <c r="T187" s="24"/>
      <c r="U187" s="24"/>
      <c r="V187" s="25"/>
      <c r="W187" s="228" t="e">
        <f>NORMDIST(LN(G187),7.45231,0.73998,1)</f>
        <v>#NUM!</v>
      </c>
      <c r="X187" s="9">
        <f>1/(1+EXP(3.2269-1.9688*H187))</f>
        <v>3.8165882958950202E-2</v>
      </c>
      <c r="Y187" s="9">
        <f t="shared" si="402"/>
        <v>1.713277721572889E-5</v>
      </c>
      <c r="Z187" s="9">
        <f t="shared" si="402"/>
        <v>1.713277721572889E-5</v>
      </c>
      <c r="AA187" s="9">
        <f t="shared" si="348"/>
        <v>3.8165882958950202E-2</v>
      </c>
      <c r="AB187" s="9">
        <f>1/(1+EXP(12.597-0.05861*35-1.568*(K187^0.4612)))</f>
        <v>2.6306978617002889E-5</v>
      </c>
      <c r="AC187" s="9">
        <f t="shared" si="350"/>
        <v>2.6306978617002889E-5</v>
      </c>
      <c r="AD187" s="9">
        <f t="shared" si="351"/>
        <v>3.033802747866758E-3</v>
      </c>
      <c r="AE187" s="9">
        <f t="shared" si="352"/>
        <v>3.033802747866758E-3</v>
      </c>
      <c r="AF187" s="44">
        <f t="shared" si="353"/>
        <v>3.033802747866758E-3</v>
      </c>
      <c r="AG187" s="43" t="e">
        <f t="shared" si="354"/>
        <v>#NUM!</v>
      </c>
      <c r="AH187" s="9">
        <f t="shared" si="355"/>
        <v>3.8165882958950202E-2</v>
      </c>
      <c r="AI187" s="9">
        <f t="shared" si="356"/>
        <v>1.7417808154569238E-5</v>
      </c>
      <c r="AJ187" s="9">
        <f t="shared" si="357"/>
        <v>1.7417808154569238E-5</v>
      </c>
      <c r="AK187" s="9">
        <f t="shared" si="358"/>
        <v>3.8165882958950202E-2</v>
      </c>
      <c r="AL187" s="9">
        <f t="shared" si="359"/>
        <v>2.6306978617002889E-5</v>
      </c>
      <c r="AM187" s="229">
        <f t="shared" si="360"/>
        <v>2.6306978617002889E-5</v>
      </c>
      <c r="AN187" s="9">
        <f t="shared" si="361"/>
        <v>3.033802747866758E-3</v>
      </c>
      <c r="AO187" s="9">
        <f t="shared" si="362"/>
        <v>3.033802747866758E-3</v>
      </c>
      <c r="AP187" s="44">
        <f t="shared" si="363"/>
        <v>3.033802747866758E-3</v>
      </c>
      <c r="AQ187" s="43" t="e">
        <f t="shared" si="364"/>
        <v>#NUM!</v>
      </c>
      <c r="AR187" s="9" t="e">
        <f t="shared" si="365"/>
        <v>#NUM!</v>
      </c>
      <c r="AS187" s="44" t="e">
        <f t="shared" si="366"/>
        <v>#NUM!</v>
      </c>
      <c r="AT187" s="235" t="e">
        <f t="shared" si="367"/>
        <v>#NUM!</v>
      </c>
      <c r="AU187" s="236" t="e">
        <f t="shared" si="368"/>
        <v>#NUM!</v>
      </c>
      <c r="AV187" s="237" t="e">
        <f t="shared" si="369"/>
        <v>#NUM!</v>
      </c>
      <c r="AW187" s="233" t="e">
        <f t="shared" si="370"/>
        <v>#NUM!</v>
      </c>
      <c r="AX187" s="132" t="e">
        <f t="shared" si="371"/>
        <v>#NUM!</v>
      </c>
      <c r="AY187" s="234" t="e">
        <f t="shared" si="372"/>
        <v>#NUM!</v>
      </c>
    </row>
    <row r="188" spans="1:51" ht="13.35" customHeight="1">
      <c r="A188" s="252"/>
      <c r="B188" s="245"/>
      <c r="C188" s="241">
        <f>Rollover!A188</f>
        <v>0</v>
      </c>
      <c r="D188" s="242">
        <f>Rollover!B188</f>
        <v>0</v>
      </c>
      <c r="E188" s="63"/>
      <c r="F188" s="227">
        <f>Rollover!C188</f>
        <v>0</v>
      </c>
      <c r="G188" s="23"/>
      <c r="H188" s="24"/>
      <c r="I188" s="24"/>
      <c r="J188" s="24"/>
      <c r="K188" s="24"/>
      <c r="L188" s="24"/>
      <c r="M188" s="24"/>
      <c r="N188" s="25"/>
      <c r="O188" s="23"/>
      <c r="P188" s="24"/>
      <c r="Q188" s="24"/>
      <c r="R188" s="24"/>
      <c r="S188" s="24"/>
      <c r="T188" s="24"/>
      <c r="U188" s="24"/>
      <c r="V188" s="25"/>
      <c r="W188" s="228" t="e">
        <f>NORMDIST(LN(G188),7.45231,0.73998,1)</f>
        <v>#NUM!</v>
      </c>
      <c r="X188" s="9">
        <f>1/(1+EXP(3.2269-1.9688*H188))</f>
        <v>3.8165882958950202E-2</v>
      </c>
      <c r="Y188" s="9">
        <f t="shared" si="402"/>
        <v>1.713277721572889E-5</v>
      </c>
      <c r="Z188" s="9">
        <f t="shared" si="402"/>
        <v>1.713277721572889E-5</v>
      </c>
      <c r="AA188" s="9">
        <f t="shared" si="348"/>
        <v>3.8165882958950202E-2</v>
      </c>
      <c r="AB188" s="9">
        <f>1/(1+EXP(12.597-0.05861*35-1.568*(K188^0.4612)))</f>
        <v>2.6306978617002889E-5</v>
      </c>
      <c r="AC188" s="9">
        <f t="shared" si="350"/>
        <v>2.6306978617002889E-5</v>
      </c>
      <c r="AD188" s="9">
        <f t="shared" si="351"/>
        <v>3.033802747866758E-3</v>
      </c>
      <c r="AE188" s="9">
        <f t="shared" si="352"/>
        <v>3.033802747866758E-3</v>
      </c>
      <c r="AF188" s="44">
        <f t="shared" si="353"/>
        <v>3.033802747866758E-3</v>
      </c>
      <c r="AG188" s="43" t="e">
        <f t="shared" si="354"/>
        <v>#NUM!</v>
      </c>
      <c r="AH188" s="9">
        <f t="shared" si="355"/>
        <v>3.8165882958950202E-2</v>
      </c>
      <c r="AI188" s="9">
        <f t="shared" si="356"/>
        <v>1.7417808154569238E-5</v>
      </c>
      <c r="AJ188" s="9">
        <f t="shared" si="357"/>
        <v>1.7417808154569238E-5</v>
      </c>
      <c r="AK188" s="9">
        <f t="shared" si="358"/>
        <v>3.8165882958950202E-2</v>
      </c>
      <c r="AL188" s="9">
        <f t="shared" si="359"/>
        <v>2.6306978617002889E-5</v>
      </c>
      <c r="AM188" s="229">
        <f t="shared" si="360"/>
        <v>2.6306978617002889E-5</v>
      </c>
      <c r="AN188" s="9">
        <f t="shared" si="361"/>
        <v>3.033802747866758E-3</v>
      </c>
      <c r="AO188" s="9">
        <f t="shared" si="362"/>
        <v>3.033802747866758E-3</v>
      </c>
      <c r="AP188" s="44">
        <f t="shared" si="363"/>
        <v>3.033802747866758E-3</v>
      </c>
      <c r="AQ188" s="43" t="e">
        <f t="shared" si="364"/>
        <v>#NUM!</v>
      </c>
      <c r="AR188" s="9" t="e">
        <f t="shared" si="365"/>
        <v>#NUM!</v>
      </c>
      <c r="AS188" s="44" t="e">
        <f t="shared" si="366"/>
        <v>#NUM!</v>
      </c>
      <c r="AT188" s="235" t="e">
        <f t="shared" si="367"/>
        <v>#NUM!</v>
      </c>
      <c r="AU188" s="236" t="e">
        <f t="shared" si="368"/>
        <v>#NUM!</v>
      </c>
      <c r="AV188" s="237" t="e">
        <f t="shared" si="369"/>
        <v>#NUM!</v>
      </c>
      <c r="AW188" s="233" t="e">
        <f t="shared" si="370"/>
        <v>#NUM!</v>
      </c>
      <c r="AX188" s="132" t="e">
        <f t="shared" si="371"/>
        <v>#NUM!</v>
      </c>
      <c r="AY188" s="234" t="e">
        <f t="shared" si="372"/>
        <v>#NUM!</v>
      </c>
    </row>
    <row r="189" spans="1:51" ht="13.35" customHeight="1">
      <c r="A189" s="252"/>
      <c r="B189" s="245"/>
      <c r="C189" s="241">
        <f>Rollover!A189</f>
        <v>0</v>
      </c>
      <c r="D189" s="242">
        <f>Rollover!B189</f>
        <v>0</v>
      </c>
      <c r="E189" s="63"/>
      <c r="F189" s="227">
        <f>Rollover!C189</f>
        <v>0</v>
      </c>
      <c r="G189" s="23"/>
      <c r="H189" s="24"/>
      <c r="I189" s="24"/>
      <c r="J189" s="24"/>
      <c r="K189" s="24"/>
      <c r="L189" s="24"/>
      <c r="M189" s="24"/>
      <c r="N189" s="25"/>
      <c r="O189" s="23"/>
      <c r="P189" s="24"/>
      <c r="Q189" s="24"/>
      <c r="R189" s="24"/>
      <c r="S189" s="24"/>
      <c r="T189" s="24"/>
      <c r="U189" s="24"/>
      <c r="V189" s="25"/>
      <c r="W189" s="228" t="e">
        <f>NORMDIST(LN(G189),7.45231,0.73998,1)</f>
        <v>#NUM!</v>
      </c>
      <c r="X189" s="9">
        <f>1/(1+EXP(3.2269-1.9688*H189))</f>
        <v>3.8165882958950202E-2</v>
      </c>
      <c r="Y189" s="9">
        <f t="shared" si="402"/>
        <v>1.713277721572889E-5</v>
      </c>
      <c r="Z189" s="9">
        <f t="shared" si="402"/>
        <v>1.713277721572889E-5</v>
      </c>
      <c r="AA189" s="9">
        <f t="shared" si="348"/>
        <v>3.8165882958950202E-2</v>
      </c>
      <c r="AB189" s="9">
        <f>1/(1+EXP(12.597-0.05861*35-1.568*(K189^0.4612)))</f>
        <v>2.6306978617002889E-5</v>
      </c>
      <c r="AC189" s="9">
        <f t="shared" si="350"/>
        <v>2.6306978617002889E-5</v>
      </c>
      <c r="AD189" s="9">
        <f t="shared" si="351"/>
        <v>3.033802747866758E-3</v>
      </c>
      <c r="AE189" s="9">
        <f t="shared" si="352"/>
        <v>3.033802747866758E-3</v>
      </c>
      <c r="AF189" s="44">
        <f t="shared" si="353"/>
        <v>3.033802747866758E-3</v>
      </c>
      <c r="AG189" s="43" t="e">
        <f t="shared" si="354"/>
        <v>#NUM!</v>
      </c>
      <c r="AH189" s="9">
        <f t="shared" si="355"/>
        <v>3.8165882958950202E-2</v>
      </c>
      <c r="AI189" s="9">
        <f t="shared" si="356"/>
        <v>1.7417808154569238E-5</v>
      </c>
      <c r="AJ189" s="9">
        <f t="shared" si="357"/>
        <v>1.7417808154569238E-5</v>
      </c>
      <c r="AK189" s="9">
        <f t="shared" si="358"/>
        <v>3.8165882958950202E-2</v>
      </c>
      <c r="AL189" s="9">
        <f t="shared" si="359"/>
        <v>2.6306978617002889E-5</v>
      </c>
      <c r="AM189" s="229">
        <f t="shared" si="360"/>
        <v>2.6306978617002889E-5</v>
      </c>
      <c r="AN189" s="9">
        <f t="shared" si="361"/>
        <v>3.033802747866758E-3</v>
      </c>
      <c r="AO189" s="9">
        <f t="shared" si="362"/>
        <v>3.033802747866758E-3</v>
      </c>
      <c r="AP189" s="44">
        <f t="shared" si="363"/>
        <v>3.033802747866758E-3</v>
      </c>
      <c r="AQ189" s="43" t="e">
        <f t="shared" si="364"/>
        <v>#NUM!</v>
      </c>
      <c r="AR189" s="9" t="e">
        <f t="shared" si="365"/>
        <v>#NUM!</v>
      </c>
      <c r="AS189" s="44" t="e">
        <f t="shared" si="366"/>
        <v>#NUM!</v>
      </c>
      <c r="AT189" s="235" t="e">
        <f t="shared" si="367"/>
        <v>#NUM!</v>
      </c>
      <c r="AU189" s="236" t="e">
        <f t="shared" si="368"/>
        <v>#NUM!</v>
      </c>
      <c r="AV189" s="237" t="e">
        <f t="shared" si="369"/>
        <v>#NUM!</v>
      </c>
      <c r="AW189" s="233" t="e">
        <f t="shared" si="370"/>
        <v>#NUM!</v>
      </c>
      <c r="AX189" s="132" t="e">
        <f t="shared" si="371"/>
        <v>#NUM!</v>
      </c>
      <c r="AY189" s="234" t="e">
        <f t="shared" si="372"/>
        <v>#NUM!</v>
      </c>
    </row>
    <row r="190" spans="1:51" ht="13.35" customHeight="1">
      <c r="A190" s="69"/>
      <c r="B190" s="68"/>
      <c r="C190" s="241">
        <f>Rollover!A190</f>
        <v>0</v>
      </c>
      <c r="D190" s="242">
        <f>Rollover!B190</f>
        <v>0</v>
      </c>
      <c r="E190" s="63"/>
      <c r="F190" s="227">
        <f>Rollover!C190</f>
        <v>0</v>
      </c>
      <c r="G190" s="23"/>
      <c r="H190" s="24"/>
      <c r="I190" s="24"/>
      <c r="J190" s="24"/>
      <c r="K190" s="24"/>
      <c r="L190" s="24"/>
      <c r="M190" s="24"/>
      <c r="N190" s="25"/>
      <c r="O190" s="23"/>
      <c r="P190" s="24"/>
      <c r="Q190" s="24"/>
      <c r="R190" s="24"/>
      <c r="S190" s="24"/>
      <c r="T190" s="24"/>
      <c r="U190" s="24"/>
      <c r="V190" s="25"/>
      <c r="W190" s="228" t="e">
        <f t="shared" si="344"/>
        <v>#NUM!</v>
      </c>
      <c r="X190" s="9">
        <f t="shared" si="345"/>
        <v>3.8165882958950202E-2</v>
      </c>
      <c r="Y190" s="9">
        <f t="shared" si="346"/>
        <v>1.713277721572889E-5</v>
      </c>
      <c r="Z190" s="9">
        <f t="shared" si="347"/>
        <v>1.713277721572889E-5</v>
      </c>
      <c r="AA190" s="9">
        <f t="shared" si="348"/>
        <v>3.8165882958950202E-2</v>
      </c>
      <c r="AB190" s="9">
        <f t="shared" si="349"/>
        <v>2.6306978617002889E-5</v>
      </c>
      <c r="AC190" s="9">
        <f t="shared" si="350"/>
        <v>2.6306978617002889E-5</v>
      </c>
      <c r="AD190" s="9">
        <f t="shared" si="351"/>
        <v>3.033802747866758E-3</v>
      </c>
      <c r="AE190" s="9">
        <f t="shared" si="352"/>
        <v>3.033802747866758E-3</v>
      </c>
      <c r="AF190" s="44">
        <f t="shared" si="353"/>
        <v>3.033802747866758E-3</v>
      </c>
      <c r="AG190" s="43" t="e">
        <f t="shared" si="354"/>
        <v>#NUM!</v>
      </c>
      <c r="AH190" s="9">
        <f t="shared" si="355"/>
        <v>3.8165882958950202E-2</v>
      </c>
      <c r="AI190" s="9">
        <f t="shared" si="356"/>
        <v>1.7417808154569238E-5</v>
      </c>
      <c r="AJ190" s="9">
        <f t="shared" si="357"/>
        <v>1.7417808154569238E-5</v>
      </c>
      <c r="AK190" s="9">
        <f t="shared" si="358"/>
        <v>3.8165882958950202E-2</v>
      </c>
      <c r="AL190" s="9">
        <f t="shared" si="359"/>
        <v>2.6306978617002889E-5</v>
      </c>
      <c r="AM190" s="229">
        <f t="shared" si="360"/>
        <v>2.6306978617002889E-5</v>
      </c>
      <c r="AN190" s="9">
        <f t="shared" si="361"/>
        <v>3.033802747866758E-3</v>
      </c>
      <c r="AO190" s="9">
        <f t="shared" si="362"/>
        <v>3.033802747866758E-3</v>
      </c>
      <c r="AP190" s="44">
        <f t="shared" si="363"/>
        <v>3.033802747866758E-3</v>
      </c>
      <c r="AQ190" s="43" t="e">
        <f t="shared" si="364"/>
        <v>#NUM!</v>
      </c>
      <c r="AR190" s="9" t="e">
        <f t="shared" si="365"/>
        <v>#NUM!</v>
      </c>
      <c r="AS190" s="44" t="e">
        <f t="shared" si="366"/>
        <v>#NUM!</v>
      </c>
      <c r="AT190" s="235" t="e">
        <f t="shared" si="367"/>
        <v>#NUM!</v>
      </c>
      <c r="AU190" s="236" t="e">
        <f t="shared" si="368"/>
        <v>#NUM!</v>
      </c>
      <c r="AV190" s="237" t="e">
        <f t="shared" si="369"/>
        <v>#NUM!</v>
      </c>
      <c r="AW190" s="233" t="e">
        <f t="shared" si="370"/>
        <v>#NUM!</v>
      </c>
      <c r="AX190" s="132" t="e">
        <f t="shared" si="371"/>
        <v>#NUM!</v>
      </c>
      <c r="AY190" s="234" t="e">
        <f t="shared" si="372"/>
        <v>#NUM!</v>
      </c>
    </row>
    <row r="191" spans="1:51" ht="13.35" customHeight="1">
      <c r="A191" s="69"/>
      <c r="B191" s="68"/>
      <c r="C191" s="241">
        <f>Rollover!A191</f>
        <v>0</v>
      </c>
      <c r="D191" s="242">
        <f>Rollover!B191</f>
        <v>0</v>
      </c>
      <c r="E191" s="63"/>
      <c r="F191" s="227">
        <f>Rollover!C191</f>
        <v>0</v>
      </c>
      <c r="G191" s="23"/>
      <c r="H191" s="24"/>
      <c r="I191" s="24"/>
      <c r="J191" s="24"/>
      <c r="K191" s="24"/>
      <c r="L191" s="24"/>
      <c r="M191" s="24"/>
      <c r="N191" s="25"/>
      <c r="O191" s="23"/>
      <c r="P191" s="24"/>
      <c r="Q191" s="24"/>
      <c r="R191" s="24"/>
      <c r="S191" s="24"/>
      <c r="T191" s="24"/>
      <c r="U191" s="24"/>
      <c r="V191" s="25"/>
      <c r="W191" s="228" t="e">
        <f t="shared" si="344"/>
        <v>#NUM!</v>
      </c>
      <c r="X191" s="9">
        <f t="shared" si="345"/>
        <v>3.8165882958950202E-2</v>
      </c>
      <c r="Y191" s="9">
        <f t="shared" si="346"/>
        <v>1.713277721572889E-5</v>
      </c>
      <c r="Z191" s="9">
        <f t="shared" si="347"/>
        <v>1.713277721572889E-5</v>
      </c>
      <c r="AA191" s="9">
        <f t="shared" si="348"/>
        <v>3.8165882958950202E-2</v>
      </c>
      <c r="AB191" s="9">
        <f t="shared" si="349"/>
        <v>2.6306978617002889E-5</v>
      </c>
      <c r="AC191" s="9">
        <f t="shared" si="350"/>
        <v>2.6306978617002889E-5</v>
      </c>
      <c r="AD191" s="9">
        <f t="shared" si="351"/>
        <v>3.033802747866758E-3</v>
      </c>
      <c r="AE191" s="9">
        <f t="shared" si="352"/>
        <v>3.033802747866758E-3</v>
      </c>
      <c r="AF191" s="44">
        <f t="shared" si="353"/>
        <v>3.033802747866758E-3</v>
      </c>
      <c r="AG191" s="43" t="e">
        <f t="shared" si="354"/>
        <v>#NUM!</v>
      </c>
      <c r="AH191" s="9">
        <f t="shared" si="355"/>
        <v>3.8165882958950202E-2</v>
      </c>
      <c r="AI191" s="9">
        <f t="shared" si="356"/>
        <v>1.7417808154569238E-5</v>
      </c>
      <c r="AJ191" s="9">
        <f t="shared" si="357"/>
        <v>1.7417808154569238E-5</v>
      </c>
      <c r="AK191" s="9">
        <f t="shared" si="358"/>
        <v>3.8165882958950202E-2</v>
      </c>
      <c r="AL191" s="9">
        <f t="shared" si="359"/>
        <v>2.6306978617002889E-5</v>
      </c>
      <c r="AM191" s="229">
        <f t="shared" si="360"/>
        <v>2.6306978617002889E-5</v>
      </c>
      <c r="AN191" s="9">
        <f t="shared" si="361"/>
        <v>3.033802747866758E-3</v>
      </c>
      <c r="AO191" s="9">
        <f t="shared" si="362"/>
        <v>3.033802747866758E-3</v>
      </c>
      <c r="AP191" s="44">
        <f t="shared" si="363"/>
        <v>3.033802747866758E-3</v>
      </c>
      <c r="AQ191" s="43" t="e">
        <f t="shared" si="364"/>
        <v>#NUM!</v>
      </c>
      <c r="AR191" s="9" t="e">
        <f t="shared" si="365"/>
        <v>#NUM!</v>
      </c>
      <c r="AS191" s="44" t="e">
        <f t="shared" si="366"/>
        <v>#NUM!</v>
      </c>
      <c r="AT191" s="235" t="e">
        <f t="shared" si="367"/>
        <v>#NUM!</v>
      </c>
      <c r="AU191" s="236" t="e">
        <f t="shared" si="368"/>
        <v>#NUM!</v>
      </c>
      <c r="AV191" s="237" t="e">
        <f t="shared" si="369"/>
        <v>#NUM!</v>
      </c>
      <c r="AW191" s="233" t="e">
        <f t="shared" si="370"/>
        <v>#NUM!</v>
      </c>
      <c r="AX191" s="132" t="e">
        <f t="shared" si="371"/>
        <v>#NUM!</v>
      </c>
      <c r="AY191" s="234" t="e">
        <f t="shared" si="372"/>
        <v>#NUM!</v>
      </c>
    </row>
    <row r="192" spans="1:51" ht="13.35" customHeight="1">
      <c r="A192" s="69"/>
      <c r="B192" s="68"/>
      <c r="C192" s="241">
        <f>Rollover!A192</f>
        <v>0</v>
      </c>
      <c r="D192" s="242">
        <f>Rollover!B192</f>
        <v>0</v>
      </c>
      <c r="E192" s="63"/>
      <c r="F192" s="227">
        <f>Rollover!C192</f>
        <v>0</v>
      </c>
      <c r="G192" s="23"/>
      <c r="H192" s="24"/>
      <c r="I192" s="24"/>
      <c r="J192" s="24"/>
      <c r="K192" s="24"/>
      <c r="L192" s="24"/>
      <c r="M192" s="24"/>
      <c r="N192" s="25"/>
      <c r="O192" s="23"/>
      <c r="P192" s="24"/>
      <c r="Q192" s="24"/>
      <c r="R192" s="24"/>
      <c r="S192" s="24"/>
      <c r="T192" s="24"/>
      <c r="U192" s="24"/>
      <c r="V192" s="25"/>
      <c r="W192" s="228" t="e">
        <f t="shared" si="344"/>
        <v>#NUM!</v>
      </c>
      <c r="X192" s="9">
        <f t="shared" si="345"/>
        <v>3.8165882958950202E-2</v>
      </c>
      <c r="Y192" s="9">
        <f t="shared" si="346"/>
        <v>1.713277721572889E-5</v>
      </c>
      <c r="Z192" s="9">
        <f t="shared" si="347"/>
        <v>1.713277721572889E-5</v>
      </c>
      <c r="AA192" s="9">
        <f t="shared" si="348"/>
        <v>3.8165882958950202E-2</v>
      </c>
      <c r="AB192" s="9">
        <f t="shared" si="349"/>
        <v>2.6306978617002889E-5</v>
      </c>
      <c r="AC192" s="9">
        <f t="shared" si="350"/>
        <v>2.6306978617002889E-5</v>
      </c>
      <c r="AD192" s="9">
        <f t="shared" si="351"/>
        <v>3.033802747866758E-3</v>
      </c>
      <c r="AE192" s="9">
        <f t="shared" si="352"/>
        <v>3.033802747866758E-3</v>
      </c>
      <c r="AF192" s="44">
        <f t="shared" si="353"/>
        <v>3.033802747866758E-3</v>
      </c>
      <c r="AG192" s="43" t="e">
        <f t="shared" si="354"/>
        <v>#NUM!</v>
      </c>
      <c r="AH192" s="9">
        <f t="shared" si="355"/>
        <v>3.8165882958950202E-2</v>
      </c>
      <c r="AI192" s="9">
        <f t="shared" si="356"/>
        <v>1.7417808154569238E-5</v>
      </c>
      <c r="AJ192" s="9">
        <f t="shared" si="357"/>
        <v>1.7417808154569238E-5</v>
      </c>
      <c r="AK192" s="9">
        <f t="shared" si="358"/>
        <v>3.8165882958950202E-2</v>
      </c>
      <c r="AL192" s="9">
        <f t="shared" si="359"/>
        <v>2.6306978617002889E-5</v>
      </c>
      <c r="AM192" s="229">
        <f t="shared" si="360"/>
        <v>2.6306978617002889E-5</v>
      </c>
      <c r="AN192" s="9">
        <f t="shared" si="361"/>
        <v>3.033802747866758E-3</v>
      </c>
      <c r="AO192" s="9">
        <f t="shared" si="362"/>
        <v>3.033802747866758E-3</v>
      </c>
      <c r="AP192" s="44">
        <f t="shared" si="363"/>
        <v>3.033802747866758E-3</v>
      </c>
      <c r="AQ192" s="43" t="e">
        <f t="shared" si="364"/>
        <v>#NUM!</v>
      </c>
      <c r="AR192" s="9" t="e">
        <f t="shared" si="365"/>
        <v>#NUM!</v>
      </c>
      <c r="AS192" s="44" t="e">
        <f t="shared" si="366"/>
        <v>#NUM!</v>
      </c>
      <c r="AT192" s="235" t="e">
        <f t="shared" si="367"/>
        <v>#NUM!</v>
      </c>
      <c r="AU192" s="236" t="e">
        <f t="shared" si="368"/>
        <v>#NUM!</v>
      </c>
      <c r="AV192" s="237" t="e">
        <f t="shared" si="369"/>
        <v>#NUM!</v>
      </c>
      <c r="AW192" s="233" t="e">
        <f t="shared" si="370"/>
        <v>#NUM!</v>
      </c>
      <c r="AX192" s="132" t="e">
        <f t="shared" si="371"/>
        <v>#NUM!</v>
      </c>
      <c r="AY192" s="234" t="e">
        <f t="shared" si="372"/>
        <v>#NUM!</v>
      </c>
    </row>
    <row r="193" spans="1:51" ht="13.35" customHeight="1">
      <c r="A193" s="69"/>
      <c r="B193" s="68"/>
      <c r="C193" s="241">
        <f>Rollover!A193</f>
        <v>0</v>
      </c>
      <c r="D193" s="242">
        <f>Rollover!B193</f>
        <v>0</v>
      </c>
      <c r="E193" s="63"/>
      <c r="F193" s="227">
        <f>Rollover!C193</f>
        <v>0</v>
      </c>
      <c r="G193" s="23"/>
      <c r="H193" s="24"/>
      <c r="I193" s="24"/>
      <c r="J193" s="24"/>
      <c r="K193" s="24"/>
      <c r="L193" s="24"/>
      <c r="M193" s="24"/>
      <c r="N193" s="25"/>
      <c r="O193" s="23"/>
      <c r="P193" s="24"/>
      <c r="Q193" s="24"/>
      <c r="R193" s="24"/>
      <c r="S193" s="24"/>
      <c r="T193" s="24"/>
      <c r="U193" s="24"/>
      <c r="V193" s="25"/>
      <c r="W193" s="228" t="e">
        <f t="shared" ref="W193" si="427">NORMDIST(LN(G193),7.45231,0.73998,1)</f>
        <v>#NUM!</v>
      </c>
      <c r="X193" s="9">
        <f t="shared" ref="X193" si="428">1/(1+EXP(3.2269-1.9688*H193))</f>
        <v>3.8165882958950202E-2</v>
      </c>
      <c r="Y193" s="9">
        <f t="shared" ref="Y193" si="429">1/(1+EXP(10.9745-2.375*I193/1000))</f>
        <v>1.713277721572889E-5</v>
      </c>
      <c r="Z193" s="9">
        <f t="shared" ref="Z193" si="430">1/(1+EXP(10.9745-2.375*J193/1000))</f>
        <v>1.713277721572889E-5</v>
      </c>
      <c r="AA193" s="9">
        <f t="shared" ref="AA193" si="431">MAX(X193,Y193,Z193)</f>
        <v>3.8165882958950202E-2</v>
      </c>
      <c r="AB193" s="9">
        <f t="shared" ref="AB193" si="432">1/(1+EXP(12.597-0.05861*35-1.568*(K193^0.4612)))</f>
        <v>2.6306978617002889E-5</v>
      </c>
      <c r="AC193" s="9">
        <f t="shared" ref="AC193" si="433">AB193</f>
        <v>2.6306978617002889E-5</v>
      </c>
      <c r="AD193" s="9">
        <f t="shared" ref="AD193" si="434">1/(1+EXP(5.7949-0.5196*M193/1000))</f>
        <v>3.033802747866758E-3</v>
      </c>
      <c r="AE193" s="9">
        <f t="shared" ref="AE193" si="435">1/(1+EXP(5.7949-0.5196*N193/1000))</f>
        <v>3.033802747866758E-3</v>
      </c>
      <c r="AF193" s="44">
        <f t="shared" ref="AF193" si="436">MAX(AD193,AE193)</f>
        <v>3.033802747866758E-3</v>
      </c>
      <c r="AG193" s="43" t="e">
        <f t="shared" ref="AG193" si="437">NORMDIST(LN(O193),7.45231,0.73998,1)</f>
        <v>#NUM!</v>
      </c>
      <c r="AH193" s="9">
        <f t="shared" ref="AH193" si="438">1/(1+EXP(3.2269-1.9688*P193))</f>
        <v>3.8165882958950202E-2</v>
      </c>
      <c r="AI193" s="9">
        <f t="shared" ref="AI193" si="439">1/(1+EXP(10.958-3.77*Q193/1000))</f>
        <v>1.7417808154569238E-5</v>
      </c>
      <c r="AJ193" s="9">
        <f t="shared" ref="AJ193" si="440">1/(1+EXP(10.958-3.77*R193/1000))</f>
        <v>1.7417808154569238E-5</v>
      </c>
      <c r="AK193" s="9">
        <f t="shared" ref="AK193" si="441">MAX(AH193,AI193,AJ193)</f>
        <v>3.8165882958950202E-2</v>
      </c>
      <c r="AL193" s="9">
        <f t="shared" ref="AL193" si="442">1/(1+EXP(12.597-0.05861*35-1.568*((S193/0.817)^0.4612)))</f>
        <v>2.6306978617002889E-5</v>
      </c>
      <c r="AM193" s="229">
        <f t="shared" ref="AM193" si="443">AL193</f>
        <v>2.6306978617002889E-5</v>
      </c>
      <c r="AN193" s="9">
        <f t="shared" ref="AN193" si="444">1/(1+EXP(5.7949-0.7619*U193/1000))</f>
        <v>3.033802747866758E-3</v>
      </c>
      <c r="AO193" s="9">
        <f t="shared" ref="AO193" si="445">1/(1+EXP(5.7949-0.7619*V193/1000))</f>
        <v>3.033802747866758E-3</v>
      </c>
      <c r="AP193" s="44">
        <f t="shared" ref="AP193" si="446">MAX(AN193,AO193)</f>
        <v>3.033802747866758E-3</v>
      </c>
      <c r="AQ193" s="43" t="e">
        <f t="shared" ref="AQ193" si="447">ROUND(1-(1-W193)*(1-AA193)*(1-AC193)*(1-AF193),3)</f>
        <v>#NUM!</v>
      </c>
      <c r="AR193" s="9" t="e">
        <f t="shared" ref="AR193" si="448">ROUND(1-(1-AG193)*(1-AK193)*(1-AM193)*(1-AP193),3)</f>
        <v>#NUM!</v>
      </c>
      <c r="AS193" s="44" t="e">
        <f t="shared" ref="AS193" si="449">ROUND(AVERAGE(AR193,AQ193),3)</f>
        <v>#NUM!</v>
      </c>
      <c r="AT193" s="235" t="e">
        <f t="shared" ref="AT193" si="450">ROUND(AQ193/0.15,2)</f>
        <v>#NUM!</v>
      </c>
      <c r="AU193" s="236" t="e">
        <f t="shared" ref="AU193" si="451">ROUND(AR193/0.15,2)</f>
        <v>#NUM!</v>
      </c>
      <c r="AV193" s="237" t="e">
        <f t="shared" ref="AV193" si="452">ROUND(AS193/0.15,2)</f>
        <v>#NUM!</v>
      </c>
      <c r="AW193" s="233" t="e">
        <f t="shared" ref="AW193" si="453">IF(AT193&lt;0.67,5,IF(AT193&lt;1,4,IF(AT193&lt;1.33,3,IF(AT193&lt;2.67,2,1))))</f>
        <v>#NUM!</v>
      </c>
      <c r="AX193" s="132" t="e">
        <f t="shared" ref="AX193" si="454">IF(AU193&lt;0.67,5,IF(AU193&lt;1,4,IF(AU193&lt;1.33,3,IF(AU193&lt;2.67,2,1))))</f>
        <v>#NUM!</v>
      </c>
      <c r="AY193" s="234" t="e">
        <f t="shared" ref="AY193" si="455">IF(AV193&lt;0.67,5,IF(AV193&lt;1,4,IF(AV193&lt;1.33,3,IF(AV193&lt;2.67,2,1))))</f>
        <v>#NUM!</v>
      </c>
    </row>
    <row r="194" spans="1:51" ht="13.35" customHeight="1">
      <c r="A194" s="70"/>
      <c r="B194" s="67"/>
      <c r="C194" s="241">
        <f>Rollover!A194</f>
        <v>0</v>
      </c>
      <c r="D194" s="242">
        <f>Rollover!B194</f>
        <v>0</v>
      </c>
      <c r="E194" s="63"/>
      <c r="F194" s="227">
        <f>Rollover!C194</f>
        <v>0</v>
      </c>
      <c r="G194" s="35"/>
      <c r="H194" s="36"/>
      <c r="I194" s="36"/>
      <c r="J194" s="36"/>
      <c r="K194" s="36"/>
      <c r="L194" s="36"/>
      <c r="M194" s="36"/>
      <c r="N194" s="37"/>
      <c r="O194" s="35"/>
      <c r="P194" s="36"/>
      <c r="Q194" s="36"/>
      <c r="R194" s="36"/>
      <c r="S194" s="36"/>
      <c r="T194" s="36"/>
      <c r="U194" s="36"/>
      <c r="V194" s="37"/>
      <c r="W194" s="228" t="e">
        <f t="shared" si="344"/>
        <v>#NUM!</v>
      </c>
      <c r="X194" s="9">
        <f t="shared" si="345"/>
        <v>3.8165882958950202E-2</v>
      </c>
      <c r="Y194" s="9">
        <f t="shared" si="346"/>
        <v>1.713277721572889E-5</v>
      </c>
      <c r="Z194" s="9">
        <f t="shared" si="347"/>
        <v>1.713277721572889E-5</v>
      </c>
      <c r="AA194" s="9">
        <f t="shared" si="348"/>
        <v>3.8165882958950202E-2</v>
      </c>
      <c r="AB194" s="9">
        <f t="shared" si="349"/>
        <v>2.6306978617002889E-5</v>
      </c>
      <c r="AC194" s="9">
        <f t="shared" si="350"/>
        <v>2.6306978617002889E-5</v>
      </c>
      <c r="AD194" s="9">
        <f t="shared" si="351"/>
        <v>3.033802747866758E-3</v>
      </c>
      <c r="AE194" s="9">
        <f t="shared" si="352"/>
        <v>3.033802747866758E-3</v>
      </c>
      <c r="AF194" s="44">
        <f t="shared" si="353"/>
        <v>3.033802747866758E-3</v>
      </c>
      <c r="AG194" s="43" t="e">
        <f t="shared" si="354"/>
        <v>#NUM!</v>
      </c>
      <c r="AH194" s="9">
        <f t="shared" si="355"/>
        <v>3.8165882958950202E-2</v>
      </c>
      <c r="AI194" s="9">
        <f t="shared" si="356"/>
        <v>1.7417808154569238E-5</v>
      </c>
      <c r="AJ194" s="9">
        <f t="shared" si="357"/>
        <v>1.7417808154569238E-5</v>
      </c>
      <c r="AK194" s="9">
        <f t="shared" si="358"/>
        <v>3.8165882958950202E-2</v>
      </c>
      <c r="AL194" s="9">
        <f t="shared" si="359"/>
        <v>2.6306978617002889E-5</v>
      </c>
      <c r="AM194" s="229">
        <f t="shared" si="360"/>
        <v>2.6306978617002889E-5</v>
      </c>
      <c r="AN194" s="9">
        <f t="shared" si="361"/>
        <v>3.033802747866758E-3</v>
      </c>
      <c r="AO194" s="9">
        <f t="shared" si="362"/>
        <v>3.033802747866758E-3</v>
      </c>
      <c r="AP194" s="44">
        <f t="shared" si="363"/>
        <v>3.033802747866758E-3</v>
      </c>
      <c r="AQ194" s="43" t="e">
        <f t="shared" si="364"/>
        <v>#NUM!</v>
      </c>
      <c r="AR194" s="9" t="e">
        <f t="shared" si="365"/>
        <v>#NUM!</v>
      </c>
      <c r="AS194" s="44" t="e">
        <f t="shared" si="366"/>
        <v>#NUM!</v>
      </c>
      <c r="AT194" s="235" t="e">
        <f t="shared" si="367"/>
        <v>#NUM!</v>
      </c>
      <c r="AU194" s="236" t="e">
        <f t="shared" si="368"/>
        <v>#NUM!</v>
      </c>
      <c r="AV194" s="237" t="e">
        <f t="shared" si="369"/>
        <v>#NUM!</v>
      </c>
      <c r="AW194" s="233" t="e">
        <f t="shared" si="370"/>
        <v>#NUM!</v>
      </c>
      <c r="AX194" s="132" t="e">
        <f t="shared" si="371"/>
        <v>#NUM!</v>
      </c>
      <c r="AY194" s="234" t="e">
        <f t="shared" si="372"/>
        <v>#NUM!</v>
      </c>
    </row>
    <row r="195" spans="1:51" ht="13.35" customHeight="1">
      <c r="A195" s="70"/>
      <c r="B195" s="67"/>
      <c r="C195" s="241">
        <f>Rollover!A195</f>
        <v>0</v>
      </c>
      <c r="D195" s="242">
        <f>Rollover!B195</f>
        <v>0</v>
      </c>
      <c r="E195" s="63"/>
      <c r="F195" s="227">
        <f>Rollover!C195</f>
        <v>0</v>
      </c>
      <c r="G195" s="35"/>
      <c r="H195" s="36"/>
      <c r="I195" s="36"/>
      <c r="J195" s="36"/>
      <c r="K195" s="36"/>
      <c r="L195" s="36"/>
      <c r="M195" s="36"/>
      <c r="N195" s="37"/>
      <c r="O195" s="35"/>
      <c r="P195" s="36"/>
      <c r="Q195" s="36"/>
      <c r="R195" s="36"/>
      <c r="S195" s="36"/>
      <c r="T195" s="36"/>
      <c r="U195" s="36"/>
      <c r="V195" s="37"/>
      <c r="W195" s="228" t="e">
        <f t="shared" si="344"/>
        <v>#NUM!</v>
      </c>
      <c r="X195" s="9">
        <f t="shared" si="345"/>
        <v>3.8165882958950202E-2</v>
      </c>
      <c r="Y195" s="9">
        <f t="shared" si="346"/>
        <v>1.713277721572889E-5</v>
      </c>
      <c r="Z195" s="9">
        <f t="shared" si="347"/>
        <v>1.713277721572889E-5</v>
      </c>
      <c r="AA195" s="9">
        <f t="shared" si="348"/>
        <v>3.8165882958950202E-2</v>
      </c>
      <c r="AB195" s="9">
        <f t="shared" si="349"/>
        <v>2.6306978617002889E-5</v>
      </c>
      <c r="AC195" s="9">
        <f t="shared" si="350"/>
        <v>2.6306978617002889E-5</v>
      </c>
      <c r="AD195" s="9">
        <f t="shared" si="351"/>
        <v>3.033802747866758E-3</v>
      </c>
      <c r="AE195" s="9">
        <f t="shared" si="352"/>
        <v>3.033802747866758E-3</v>
      </c>
      <c r="AF195" s="44">
        <f t="shared" si="353"/>
        <v>3.033802747866758E-3</v>
      </c>
      <c r="AG195" s="43" t="e">
        <f t="shared" si="354"/>
        <v>#NUM!</v>
      </c>
      <c r="AH195" s="9">
        <f t="shared" si="355"/>
        <v>3.8165882958950202E-2</v>
      </c>
      <c r="AI195" s="9">
        <f t="shared" si="356"/>
        <v>1.7417808154569238E-5</v>
      </c>
      <c r="AJ195" s="9">
        <f t="shared" si="357"/>
        <v>1.7417808154569238E-5</v>
      </c>
      <c r="AK195" s="9">
        <f t="shared" si="358"/>
        <v>3.8165882958950202E-2</v>
      </c>
      <c r="AL195" s="9">
        <f t="shared" si="359"/>
        <v>2.6306978617002889E-5</v>
      </c>
      <c r="AM195" s="229">
        <f t="shared" si="360"/>
        <v>2.6306978617002889E-5</v>
      </c>
      <c r="AN195" s="9">
        <f t="shared" si="361"/>
        <v>3.033802747866758E-3</v>
      </c>
      <c r="AO195" s="9">
        <f t="shared" si="362"/>
        <v>3.033802747866758E-3</v>
      </c>
      <c r="AP195" s="44">
        <f t="shared" si="363"/>
        <v>3.033802747866758E-3</v>
      </c>
      <c r="AQ195" s="43" t="e">
        <f t="shared" si="364"/>
        <v>#NUM!</v>
      </c>
      <c r="AR195" s="9" t="e">
        <f t="shared" si="365"/>
        <v>#NUM!</v>
      </c>
      <c r="AS195" s="44" t="e">
        <f t="shared" si="366"/>
        <v>#NUM!</v>
      </c>
      <c r="AT195" s="235" t="e">
        <f t="shared" si="367"/>
        <v>#NUM!</v>
      </c>
      <c r="AU195" s="236" t="e">
        <f t="shared" si="368"/>
        <v>#NUM!</v>
      </c>
      <c r="AV195" s="237" t="e">
        <f t="shared" si="369"/>
        <v>#NUM!</v>
      </c>
      <c r="AW195" s="233" t="e">
        <f t="shared" si="370"/>
        <v>#NUM!</v>
      </c>
      <c r="AX195" s="132" t="e">
        <f t="shared" si="371"/>
        <v>#NUM!</v>
      </c>
      <c r="AY195" s="234" t="e">
        <f t="shared" si="372"/>
        <v>#NUM!</v>
      </c>
    </row>
    <row r="196" spans="1:51" ht="13.35" customHeight="1">
      <c r="A196" s="69"/>
      <c r="B196" s="68"/>
      <c r="C196" s="241">
        <f>Rollover!A196</f>
        <v>0</v>
      </c>
      <c r="D196" s="242">
        <f>Rollover!B196</f>
        <v>0</v>
      </c>
      <c r="E196" s="63"/>
      <c r="F196" s="227">
        <f>Rollover!C196</f>
        <v>0</v>
      </c>
      <c r="G196" s="45"/>
      <c r="H196" s="10"/>
      <c r="I196" s="10"/>
      <c r="J196" s="10"/>
      <c r="K196" s="10"/>
      <c r="L196" s="10"/>
      <c r="M196" s="10"/>
      <c r="N196" s="46"/>
      <c r="O196" s="45"/>
      <c r="P196" s="10"/>
      <c r="Q196" s="10"/>
      <c r="R196" s="10"/>
      <c r="S196" s="10"/>
      <c r="T196" s="10"/>
      <c r="U196" s="10"/>
      <c r="V196" s="46"/>
      <c r="W196" s="228" t="e">
        <f t="shared" si="344"/>
        <v>#NUM!</v>
      </c>
      <c r="X196" s="9">
        <f t="shared" si="345"/>
        <v>3.8165882958950202E-2</v>
      </c>
      <c r="Y196" s="9">
        <f t="shared" si="346"/>
        <v>1.713277721572889E-5</v>
      </c>
      <c r="Z196" s="9">
        <f t="shared" si="347"/>
        <v>1.713277721572889E-5</v>
      </c>
      <c r="AA196" s="9">
        <f t="shared" si="348"/>
        <v>3.8165882958950202E-2</v>
      </c>
      <c r="AB196" s="9">
        <f t="shared" si="349"/>
        <v>2.6306978617002889E-5</v>
      </c>
      <c r="AC196" s="9">
        <f t="shared" si="350"/>
        <v>2.6306978617002889E-5</v>
      </c>
      <c r="AD196" s="9">
        <f t="shared" si="351"/>
        <v>3.033802747866758E-3</v>
      </c>
      <c r="AE196" s="9">
        <f t="shared" si="352"/>
        <v>3.033802747866758E-3</v>
      </c>
      <c r="AF196" s="44">
        <f t="shared" si="353"/>
        <v>3.033802747866758E-3</v>
      </c>
      <c r="AG196" s="43" t="e">
        <f t="shared" si="354"/>
        <v>#NUM!</v>
      </c>
      <c r="AH196" s="9">
        <f t="shared" si="355"/>
        <v>3.8165882958950202E-2</v>
      </c>
      <c r="AI196" s="9">
        <f t="shared" si="356"/>
        <v>1.7417808154569238E-5</v>
      </c>
      <c r="AJ196" s="9">
        <f t="shared" si="357"/>
        <v>1.7417808154569238E-5</v>
      </c>
      <c r="AK196" s="9">
        <f t="shared" si="358"/>
        <v>3.8165882958950202E-2</v>
      </c>
      <c r="AL196" s="9">
        <f t="shared" si="359"/>
        <v>2.6306978617002889E-5</v>
      </c>
      <c r="AM196" s="229">
        <f t="shared" si="360"/>
        <v>2.6306978617002889E-5</v>
      </c>
      <c r="AN196" s="9">
        <f t="shared" si="361"/>
        <v>3.033802747866758E-3</v>
      </c>
      <c r="AO196" s="9">
        <f t="shared" si="362"/>
        <v>3.033802747866758E-3</v>
      </c>
      <c r="AP196" s="44">
        <f t="shared" si="363"/>
        <v>3.033802747866758E-3</v>
      </c>
      <c r="AQ196" s="43" t="e">
        <f t="shared" si="364"/>
        <v>#NUM!</v>
      </c>
      <c r="AR196" s="9" t="e">
        <f t="shared" si="365"/>
        <v>#NUM!</v>
      </c>
      <c r="AS196" s="44" t="e">
        <f t="shared" si="366"/>
        <v>#NUM!</v>
      </c>
      <c r="AT196" s="235" t="e">
        <f t="shared" si="367"/>
        <v>#NUM!</v>
      </c>
      <c r="AU196" s="236" t="e">
        <f t="shared" si="368"/>
        <v>#NUM!</v>
      </c>
      <c r="AV196" s="237" t="e">
        <f t="shared" si="369"/>
        <v>#NUM!</v>
      </c>
      <c r="AW196" s="233" t="e">
        <f t="shared" si="370"/>
        <v>#NUM!</v>
      </c>
      <c r="AX196" s="132" t="e">
        <f t="shared" si="371"/>
        <v>#NUM!</v>
      </c>
      <c r="AY196" s="234" t="e">
        <f t="shared" si="372"/>
        <v>#NUM!</v>
      </c>
    </row>
    <row r="197" spans="1:51" ht="13.35" customHeight="1">
      <c r="A197" s="69"/>
      <c r="B197" s="68"/>
      <c r="C197" s="241">
        <f>Rollover!A197</f>
        <v>0</v>
      </c>
      <c r="D197" s="242">
        <f>Rollover!B197</f>
        <v>0</v>
      </c>
      <c r="E197" s="63"/>
      <c r="F197" s="227">
        <f>Rollover!C197</f>
        <v>0</v>
      </c>
      <c r="G197" s="23"/>
      <c r="H197" s="24"/>
      <c r="I197" s="24"/>
      <c r="J197" s="24"/>
      <c r="K197" s="24"/>
      <c r="L197" s="24"/>
      <c r="M197" s="24"/>
      <c r="N197" s="25"/>
      <c r="O197" s="23"/>
      <c r="P197" s="24"/>
      <c r="Q197" s="24"/>
      <c r="R197" s="24"/>
      <c r="S197" s="24"/>
      <c r="T197" s="24"/>
      <c r="U197" s="24"/>
      <c r="V197" s="25"/>
      <c r="W197" s="228" t="e">
        <f t="shared" si="344"/>
        <v>#NUM!</v>
      </c>
      <c r="X197" s="9">
        <f t="shared" si="345"/>
        <v>3.8165882958950202E-2</v>
      </c>
      <c r="Y197" s="9">
        <f t="shared" si="346"/>
        <v>1.713277721572889E-5</v>
      </c>
      <c r="Z197" s="9">
        <f t="shared" si="347"/>
        <v>1.713277721572889E-5</v>
      </c>
      <c r="AA197" s="9">
        <f t="shared" si="348"/>
        <v>3.8165882958950202E-2</v>
      </c>
      <c r="AB197" s="9">
        <f t="shared" si="349"/>
        <v>2.6306978617002889E-5</v>
      </c>
      <c r="AC197" s="9">
        <f t="shared" si="350"/>
        <v>2.6306978617002889E-5</v>
      </c>
      <c r="AD197" s="9">
        <f t="shared" si="351"/>
        <v>3.033802747866758E-3</v>
      </c>
      <c r="AE197" s="9">
        <f t="shared" si="352"/>
        <v>3.033802747866758E-3</v>
      </c>
      <c r="AF197" s="44">
        <f t="shared" si="353"/>
        <v>3.033802747866758E-3</v>
      </c>
      <c r="AG197" s="43" t="e">
        <f t="shared" si="354"/>
        <v>#NUM!</v>
      </c>
      <c r="AH197" s="9">
        <f t="shared" si="355"/>
        <v>3.8165882958950202E-2</v>
      </c>
      <c r="AI197" s="9">
        <f t="shared" si="356"/>
        <v>1.7417808154569238E-5</v>
      </c>
      <c r="AJ197" s="9">
        <f t="shared" si="357"/>
        <v>1.7417808154569238E-5</v>
      </c>
      <c r="AK197" s="9">
        <f t="shared" si="358"/>
        <v>3.8165882958950202E-2</v>
      </c>
      <c r="AL197" s="9">
        <f t="shared" si="359"/>
        <v>2.6306978617002889E-5</v>
      </c>
      <c r="AM197" s="229">
        <f t="shared" si="360"/>
        <v>2.6306978617002889E-5</v>
      </c>
      <c r="AN197" s="9">
        <f t="shared" si="361"/>
        <v>3.033802747866758E-3</v>
      </c>
      <c r="AO197" s="9">
        <f t="shared" si="362"/>
        <v>3.033802747866758E-3</v>
      </c>
      <c r="AP197" s="44">
        <f t="shared" si="363"/>
        <v>3.033802747866758E-3</v>
      </c>
      <c r="AQ197" s="43" t="e">
        <f t="shared" si="364"/>
        <v>#NUM!</v>
      </c>
      <c r="AR197" s="9" t="e">
        <f t="shared" si="365"/>
        <v>#NUM!</v>
      </c>
      <c r="AS197" s="44" t="e">
        <f t="shared" si="366"/>
        <v>#NUM!</v>
      </c>
      <c r="AT197" s="235" t="e">
        <f t="shared" si="367"/>
        <v>#NUM!</v>
      </c>
      <c r="AU197" s="236" t="e">
        <f t="shared" si="368"/>
        <v>#NUM!</v>
      </c>
      <c r="AV197" s="237" t="e">
        <f t="shared" si="369"/>
        <v>#NUM!</v>
      </c>
      <c r="AW197" s="233" t="e">
        <f t="shared" si="370"/>
        <v>#NUM!</v>
      </c>
      <c r="AX197" s="132" t="e">
        <f t="shared" si="371"/>
        <v>#NUM!</v>
      </c>
      <c r="AY197" s="234" t="e">
        <f t="shared" si="372"/>
        <v>#NUM!</v>
      </c>
    </row>
    <row r="198" spans="1:51" ht="13.35" customHeight="1">
      <c r="A198" s="69"/>
      <c r="B198" s="68"/>
      <c r="C198" s="241">
        <f>Rollover!A198</f>
        <v>0</v>
      </c>
      <c r="D198" s="242">
        <f>Rollover!B198</f>
        <v>0</v>
      </c>
      <c r="E198" s="63"/>
      <c r="F198" s="227">
        <f>Rollover!C198</f>
        <v>0</v>
      </c>
      <c r="G198" s="23"/>
      <c r="H198" s="24"/>
      <c r="I198" s="24"/>
      <c r="J198" s="24"/>
      <c r="K198" s="24"/>
      <c r="L198" s="24"/>
      <c r="M198" s="24"/>
      <c r="N198" s="25"/>
      <c r="O198" s="23"/>
      <c r="P198" s="24"/>
      <c r="Q198" s="24"/>
      <c r="R198" s="24"/>
      <c r="S198" s="24"/>
      <c r="T198" s="24"/>
      <c r="U198" s="24"/>
      <c r="V198" s="25"/>
      <c r="W198" s="228" t="e">
        <f t="shared" si="344"/>
        <v>#NUM!</v>
      </c>
      <c r="X198" s="9">
        <f t="shared" si="345"/>
        <v>3.8165882958950202E-2</v>
      </c>
      <c r="Y198" s="9">
        <f t="shared" si="346"/>
        <v>1.713277721572889E-5</v>
      </c>
      <c r="Z198" s="9">
        <f t="shared" si="347"/>
        <v>1.713277721572889E-5</v>
      </c>
      <c r="AA198" s="9">
        <f t="shared" si="348"/>
        <v>3.8165882958950202E-2</v>
      </c>
      <c r="AB198" s="9">
        <f t="shared" si="349"/>
        <v>2.6306978617002889E-5</v>
      </c>
      <c r="AC198" s="9">
        <f t="shared" si="350"/>
        <v>2.6306978617002889E-5</v>
      </c>
      <c r="AD198" s="9">
        <f t="shared" si="351"/>
        <v>3.033802747866758E-3</v>
      </c>
      <c r="AE198" s="9">
        <f t="shared" si="352"/>
        <v>3.033802747866758E-3</v>
      </c>
      <c r="AF198" s="44">
        <f t="shared" si="353"/>
        <v>3.033802747866758E-3</v>
      </c>
      <c r="AG198" s="43" t="e">
        <f t="shared" si="354"/>
        <v>#NUM!</v>
      </c>
      <c r="AH198" s="9">
        <f t="shared" si="355"/>
        <v>3.8165882958950202E-2</v>
      </c>
      <c r="AI198" s="9">
        <f t="shared" si="356"/>
        <v>1.7417808154569238E-5</v>
      </c>
      <c r="AJ198" s="9">
        <f t="shared" si="357"/>
        <v>1.7417808154569238E-5</v>
      </c>
      <c r="AK198" s="9">
        <f t="shared" si="358"/>
        <v>3.8165882958950202E-2</v>
      </c>
      <c r="AL198" s="9">
        <f t="shared" si="359"/>
        <v>2.6306978617002889E-5</v>
      </c>
      <c r="AM198" s="229">
        <f t="shared" si="360"/>
        <v>2.6306978617002889E-5</v>
      </c>
      <c r="AN198" s="9">
        <f t="shared" si="361"/>
        <v>3.033802747866758E-3</v>
      </c>
      <c r="AO198" s="9">
        <f t="shared" si="362"/>
        <v>3.033802747866758E-3</v>
      </c>
      <c r="AP198" s="44">
        <f t="shared" si="363"/>
        <v>3.033802747866758E-3</v>
      </c>
      <c r="AQ198" s="43" t="e">
        <f t="shared" si="364"/>
        <v>#NUM!</v>
      </c>
      <c r="AR198" s="9" t="e">
        <f t="shared" si="365"/>
        <v>#NUM!</v>
      </c>
      <c r="AS198" s="44" t="e">
        <f t="shared" si="366"/>
        <v>#NUM!</v>
      </c>
      <c r="AT198" s="235" t="e">
        <f t="shared" si="367"/>
        <v>#NUM!</v>
      </c>
      <c r="AU198" s="236" t="e">
        <f t="shared" si="368"/>
        <v>#NUM!</v>
      </c>
      <c r="AV198" s="237" t="e">
        <f t="shared" si="369"/>
        <v>#NUM!</v>
      </c>
      <c r="AW198" s="233" t="e">
        <f t="shared" si="370"/>
        <v>#NUM!</v>
      </c>
      <c r="AX198" s="132" t="e">
        <f t="shared" si="371"/>
        <v>#NUM!</v>
      </c>
      <c r="AY198" s="234" t="e">
        <f t="shared" si="372"/>
        <v>#NUM!</v>
      </c>
    </row>
    <row r="199" spans="1:51" ht="13.35" customHeight="1">
      <c r="A199" s="69"/>
      <c r="B199" s="68"/>
      <c r="C199" s="241">
        <f>Rollover!A199</f>
        <v>0</v>
      </c>
      <c r="D199" s="242">
        <f>Rollover!B199</f>
        <v>0</v>
      </c>
      <c r="E199" s="63"/>
      <c r="F199" s="227">
        <f>Rollover!C199</f>
        <v>0</v>
      </c>
      <c r="G199" s="23"/>
      <c r="H199" s="24"/>
      <c r="I199" s="24"/>
      <c r="J199" s="24"/>
      <c r="K199" s="24"/>
      <c r="L199" s="24"/>
      <c r="M199" s="24"/>
      <c r="N199" s="25"/>
      <c r="O199" s="23"/>
      <c r="P199" s="24"/>
      <c r="Q199" s="24"/>
      <c r="R199" s="24"/>
      <c r="S199" s="24"/>
      <c r="T199" s="24"/>
      <c r="U199" s="24"/>
      <c r="V199" s="25"/>
      <c r="W199" s="228" t="e">
        <f t="shared" si="344"/>
        <v>#NUM!</v>
      </c>
      <c r="X199" s="9">
        <f t="shared" si="345"/>
        <v>3.8165882958950202E-2</v>
      </c>
      <c r="Y199" s="9">
        <f t="shared" si="346"/>
        <v>1.713277721572889E-5</v>
      </c>
      <c r="Z199" s="9">
        <f t="shared" si="347"/>
        <v>1.713277721572889E-5</v>
      </c>
      <c r="AA199" s="9">
        <f t="shared" si="348"/>
        <v>3.8165882958950202E-2</v>
      </c>
      <c r="AB199" s="9">
        <f t="shared" si="349"/>
        <v>2.6306978617002889E-5</v>
      </c>
      <c r="AC199" s="9">
        <f t="shared" si="350"/>
        <v>2.6306978617002889E-5</v>
      </c>
      <c r="AD199" s="9">
        <f t="shared" si="351"/>
        <v>3.033802747866758E-3</v>
      </c>
      <c r="AE199" s="9">
        <f t="shared" si="352"/>
        <v>3.033802747866758E-3</v>
      </c>
      <c r="AF199" s="44">
        <f t="shared" si="353"/>
        <v>3.033802747866758E-3</v>
      </c>
      <c r="AG199" s="43" t="e">
        <f t="shared" si="354"/>
        <v>#NUM!</v>
      </c>
      <c r="AH199" s="9">
        <f t="shared" si="355"/>
        <v>3.8165882958950202E-2</v>
      </c>
      <c r="AI199" s="9">
        <f t="shared" si="356"/>
        <v>1.7417808154569238E-5</v>
      </c>
      <c r="AJ199" s="9">
        <f t="shared" si="357"/>
        <v>1.7417808154569238E-5</v>
      </c>
      <c r="AK199" s="9">
        <f t="shared" si="358"/>
        <v>3.8165882958950202E-2</v>
      </c>
      <c r="AL199" s="9">
        <f t="shared" si="359"/>
        <v>2.6306978617002889E-5</v>
      </c>
      <c r="AM199" s="229">
        <f t="shared" si="360"/>
        <v>2.6306978617002889E-5</v>
      </c>
      <c r="AN199" s="9">
        <f t="shared" si="361"/>
        <v>3.033802747866758E-3</v>
      </c>
      <c r="AO199" s="9">
        <f t="shared" si="362"/>
        <v>3.033802747866758E-3</v>
      </c>
      <c r="AP199" s="44">
        <f t="shared" si="363"/>
        <v>3.033802747866758E-3</v>
      </c>
      <c r="AQ199" s="43" t="e">
        <f t="shared" si="364"/>
        <v>#NUM!</v>
      </c>
      <c r="AR199" s="9" t="e">
        <f t="shared" si="365"/>
        <v>#NUM!</v>
      </c>
      <c r="AS199" s="44" t="e">
        <f t="shared" si="366"/>
        <v>#NUM!</v>
      </c>
      <c r="AT199" s="235" t="e">
        <f t="shared" si="367"/>
        <v>#NUM!</v>
      </c>
      <c r="AU199" s="236" t="e">
        <f t="shared" si="368"/>
        <v>#NUM!</v>
      </c>
      <c r="AV199" s="237" t="e">
        <f t="shared" si="369"/>
        <v>#NUM!</v>
      </c>
      <c r="AW199" s="233" t="e">
        <f t="shared" si="370"/>
        <v>#NUM!</v>
      </c>
      <c r="AX199" s="132" t="e">
        <f t="shared" si="371"/>
        <v>#NUM!</v>
      </c>
      <c r="AY199" s="234" t="e">
        <f t="shared" si="372"/>
        <v>#NUM!</v>
      </c>
    </row>
    <row r="200" spans="1:51" ht="13.35" customHeight="1">
      <c r="A200" s="69"/>
      <c r="B200" s="68"/>
      <c r="C200" s="241">
        <f>Rollover!A200</f>
        <v>0</v>
      </c>
      <c r="D200" s="242">
        <f>Rollover!B200</f>
        <v>0</v>
      </c>
      <c r="E200" s="63"/>
      <c r="F200" s="227">
        <f>Rollover!C200</f>
        <v>0</v>
      </c>
      <c r="G200" s="23"/>
      <c r="H200" s="24"/>
      <c r="I200" s="24"/>
      <c r="J200" s="24"/>
      <c r="K200" s="24"/>
      <c r="L200" s="24"/>
      <c r="M200" s="24"/>
      <c r="N200" s="25"/>
      <c r="O200" s="23"/>
      <c r="P200" s="24"/>
      <c r="Q200" s="24"/>
      <c r="R200" s="24"/>
      <c r="S200" s="24"/>
      <c r="T200" s="24"/>
      <c r="U200" s="24"/>
      <c r="V200" s="25"/>
      <c r="W200" s="228" t="e">
        <f t="shared" si="344"/>
        <v>#NUM!</v>
      </c>
      <c r="X200" s="9">
        <f t="shared" si="345"/>
        <v>3.8165882958950202E-2</v>
      </c>
      <c r="Y200" s="9">
        <f t="shared" si="346"/>
        <v>1.713277721572889E-5</v>
      </c>
      <c r="Z200" s="9">
        <f t="shared" si="347"/>
        <v>1.713277721572889E-5</v>
      </c>
      <c r="AA200" s="9">
        <f t="shared" si="348"/>
        <v>3.8165882958950202E-2</v>
      </c>
      <c r="AB200" s="9">
        <f t="shared" si="349"/>
        <v>2.6306978617002889E-5</v>
      </c>
      <c r="AC200" s="9">
        <f t="shared" si="350"/>
        <v>2.6306978617002889E-5</v>
      </c>
      <c r="AD200" s="9">
        <f t="shared" si="351"/>
        <v>3.033802747866758E-3</v>
      </c>
      <c r="AE200" s="9">
        <f t="shared" si="352"/>
        <v>3.033802747866758E-3</v>
      </c>
      <c r="AF200" s="44">
        <f t="shared" si="353"/>
        <v>3.033802747866758E-3</v>
      </c>
      <c r="AG200" s="43" t="e">
        <f t="shared" si="354"/>
        <v>#NUM!</v>
      </c>
      <c r="AH200" s="9">
        <f t="shared" si="355"/>
        <v>3.8165882958950202E-2</v>
      </c>
      <c r="AI200" s="9">
        <f t="shared" si="356"/>
        <v>1.7417808154569238E-5</v>
      </c>
      <c r="AJ200" s="9">
        <f t="shared" si="357"/>
        <v>1.7417808154569238E-5</v>
      </c>
      <c r="AK200" s="9">
        <f t="shared" si="358"/>
        <v>3.8165882958950202E-2</v>
      </c>
      <c r="AL200" s="9">
        <f t="shared" si="359"/>
        <v>2.6306978617002889E-5</v>
      </c>
      <c r="AM200" s="229">
        <f t="shared" si="360"/>
        <v>2.6306978617002889E-5</v>
      </c>
      <c r="AN200" s="9">
        <f t="shared" si="361"/>
        <v>3.033802747866758E-3</v>
      </c>
      <c r="AO200" s="9">
        <f t="shared" si="362"/>
        <v>3.033802747866758E-3</v>
      </c>
      <c r="AP200" s="44">
        <f t="shared" si="363"/>
        <v>3.033802747866758E-3</v>
      </c>
      <c r="AQ200" s="43" t="e">
        <f t="shared" si="364"/>
        <v>#NUM!</v>
      </c>
      <c r="AR200" s="9" t="e">
        <f t="shared" si="365"/>
        <v>#NUM!</v>
      </c>
      <c r="AS200" s="44" t="e">
        <f t="shared" si="366"/>
        <v>#NUM!</v>
      </c>
      <c r="AT200" s="235" t="e">
        <f t="shared" si="367"/>
        <v>#NUM!</v>
      </c>
      <c r="AU200" s="236" t="e">
        <f t="shared" si="368"/>
        <v>#NUM!</v>
      </c>
      <c r="AV200" s="237" t="e">
        <f t="shared" si="369"/>
        <v>#NUM!</v>
      </c>
      <c r="AW200" s="233" t="e">
        <f t="shared" si="370"/>
        <v>#NUM!</v>
      </c>
      <c r="AX200" s="132" t="e">
        <f t="shared" si="371"/>
        <v>#NUM!</v>
      </c>
      <c r="AY200" s="234" t="e">
        <f t="shared" si="372"/>
        <v>#NUM!</v>
      </c>
    </row>
    <row r="201" spans="1:51" ht="13.35" customHeight="1">
      <c r="A201" s="69"/>
      <c r="B201" s="68"/>
      <c r="C201" s="241">
        <f>Rollover!A201</f>
        <v>0</v>
      </c>
      <c r="D201" s="242">
        <f>Rollover!B201</f>
        <v>0</v>
      </c>
      <c r="E201" s="63"/>
      <c r="F201" s="227">
        <f>Rollover!C201</f>
        <v>0</v>
      </c>
      <c r="G201" s="23"/>
      <c r="H201" s="24"/>
      <c r="I201" s="24"/>
      <c r="J201" s="24"/>
      <c r="K201" s="24"/>
      <c r="L201" s="24"/>
      <c r="M201" s="24"/>
      <c r="N201" s="25"/>
      <c r="O201" s="23"/>
      <c r="P201" s="24"/>
      <c r="Q201" s="24"/>
      <c r="R201" s="24"/>
      <c r="S201" s="24"/>
      <c r="T201" s="24"/>
      <c r="U201" s="24"/>
      <c r="V201" s="25"/>
      <c r="W201" s="228" t="e">
        <f t="shared" si="344"/>
        <v>#NUM!</v>
      </c>
      <c r="X201" s="9">
        <f t="shared" si="345"/>
        <v>3.8165882958950202E-2</v>
      </c>
      <c r="Y201" s="9">
        <f t="shared" si="346"/>
        <v>1.713277721572889E-5</v>
      </c>
      <c r="Z201" s="9">
        <f t="shared" si="347"/>
        <v>1.713277721572889E-5</v>
      </c>
      <c r="AA201" s="9">
        <f t="shared" si="348"/>
        <v>3.8165882958950202E-2</v>
      </c>
      <c r="AB201" s="9">
        <f t="shared" si="349"/>
        <v>2.6306978617002889E-5</v>
      </c>
      <c r="AC201" s="9">
        <f t="shared" si="350"/>
        <v>2.6306978617002889E-5</v>
      </c>
      <c r="AD201" s="9">
        <f t="shared" si="351"/>
        <v>3.033802747866758E-3</v>
      </c>
      <c r="AE201" s="9">
        <f t="shared" si="352"/>
        <v>3.033802747866758E-3</v>
      </c>
      <c r="AF201" s="44">
        <f t="shared" si="353"/>
        <v>3.033802747866758E-3</v>
      </c>
      <c r="AG201" s="43" t="e">
        <f t="shared" si="354"/>
        <v>#NUM!</v>
      </c>
      <c r="AH201" s="9">
        <f t="shared" si="355"/>
        <v>3.8165882958950202E-2</v>
      </c>
      <c r="AI201" s="9">
        <f t="shared" si="356"/>
        <v>1.7417808154569238E-5</v>
      </c>
      <c r="AJ201" s="9">
        <f t="shared" si="357"/>
        <v>1.7417808154569238E-5</v>
      </c>
      <c r="AK201" s="9">
        <f t="shared" si="358"/>
        <v>3.8165882958950202E-2</v>
      </c>
      <c r="AL201" s="9">
        <f t="shared" si="359"/>
        <v>2.6306978617002889E-5</v>
      </c>
      <c r="AM201" s="229">
        <f t="shared" si="360"/>
        <v>2.6306978617002889E-5</v>
      </c>
      <c r="AN201" s="9">
        <f t="shared" si="361"/>
        <v>3.033802747866758E-3</v>
      </c>
      <c r="AO201" s="9">
        <f t="shared" si="362"/>
        <v>3.033802747866758E-3</v>
      </c>
      <c r="AP201" s="44">
        <f t="shared" si="363"/>
        <v>3.033802747866758E-3</v>
      </c>
      <c r="AQ201" s="43" t="e">
        <f t="shared" si="364"/>
        <v>#NUM!</v>
      </c>
      <c r="AR201" s="9" t="e">
        <f t="shared" si="365"/>
        <v>#NUM!</v>
      </c>
      <c r="AS201" s="44" t="e">
        <f t="shared" si="366"/>
        <v>#NUM!</v>
      </c>
      <c r="AT201" s="235" t="e">
        <f t="shared" si="367"/>
        <v>#NUM!</v>
      </c>
      <c r="AU201" s="236" t="e">
        <f t="shared" si="368"/>
        <v>#NUM!</v>
      </c>
      <c r="AV201" s="237" t="e">
        <f t="shared" si="369"/>
        <v>#NUM!</v>
      </c>
      <c r="AW201" s="233" t="e">
        <f t="shared" si="370"/>
        <v>#NUM!</v>
      </c>
      <c r="AX201" s="132" t="e">
        <f t="shared" si="371"/>
        <v>#NUM!</v>
      </c>
      <c r="AY201" s="234" t="e">
        <f t="shared" si="372"/>
        <v>#NUM!</v>
      </c>
    </row>
    <row r="202" spans="1:51" ht="13.35" customHeight="1">
      <c r="A202" s="69"/>
      <c r="B202" s="68"/>
      <c r="C202" s="241">
        <f>Rollover!A202</f>
        <v>0</v>
      </c>
      <c r="D202" s="242">
        <f>Rollover!B202</f>
        <v>0</v>
      </c>
      <c r="E202" s="63"/>
      <c r="F202" s="227">
        <f>Rollover!C202</f>
        <v>0</v>
      </c>
      <c r="G202" s="23"/>
      <c r="H202" s="24"/>
      <c r="I202" s="24"/>
      <c r="J202" s="24"/>
      <c r="K202" s="24"/>
      <c r="L202" s="24"/>
      <c r="M202" s="24"/>
      <c r="N202" s="25"/>
      <c r="O202" s="23"/>
      <c r="P202" s="24"/>
      <c r="Q202" s="24"/>
      <c r="R202" s="24"/>
      <c r="S202" s="24"/>
      <c r="T202" s="24"/>
      <c r="U202" s="24"/>
      <c r="V202" s="25"/>
      <c r="W202" s="228" t="e">
        <f t="shared" si="344"/>
        <v>#NUM!</v>
      </c>
      <c r="X202" s="9">
        <f t="shared" si="345"/>
        <v>3.8165882958950202E-2</v>
      </c>
      <c r="Y202" s="9">
        <f t="shared" si="346"/>
        <v>1.713277721572889E-5</v>
      </c>
      <c r="Z202" s="9">
        <f t="shared" si="347"/>
        <v>1.713277721572889E-5</v>
      </c>
      <c r="AA202" s="9">
        <f t="shared" si="348"/>
        <v>3.8165882958950202E-2</v>
      </c>
      <c r="AB202" s="9">
        <f t="shared" si="349"/>
        <v>2.6306978617002889E-5</v>
      </c>
      <c r="AC202" s="9">
        <f t="shared" si="350"/>
        <v>2.6306978617002889E-5</v>
      </c>
      <c r="AD202" s="9">
        <f t="shared" si="351"/>
        <v>3.033802747866758E-3</v>
      </c>
      <c r="AE202" s="9">
        <f t="shared" si="352"/>
        <v>3.033802747866758E-3</v>
      </c>
      <c r="AF202" s="44">
        <f t="shared" si="353"/>
        <v>3.033802747866758E-3</v>
      </c>
      <c r="AG202" s="43" t="e">
        <f t="shared" si="354"/>
        <v>#NUM!</v>
      </c>
      <c r="AH202" s="9">
        <f t="shared" si="355"/>
        <v>3.8165882958950202E-2</v>
      </c>
      <c r="AI202" s="9">
        <f t="shared" si="356"/>
        <v>1.7417808154569238E-5</v>
      </c>
      <c r="AJ202" s="9">
        <f t="shared" si="357"/>
        <v>1.7417808154569238E-5</v>
      </c>
      <c r="AK202" s="9">
        <f t="shared" si="358"/>
        <v>3.8165882958950202E-2</v>
      </c>
      <c r="AL202" s="9">
        <f t="shared" si="359"/>
        <v>2.6306978617002889E-5</v>
      </c>
      <c r="AM202" s="229">
        <f t="shared" si="360"/>
        <v>2.6306978617002889E-5</v>
      </c>
      <c r="AN202" s="9">
        <f t="shared" si="361"/>
        <v>3.033802747866758E-3</v>
      </c>
      <c r="AO202" s="9">
        <f t="shared" si="362"/>
        <v>3.033802747866758E-3</v>
      </c>
      <c r="AP202" s="44">
        <f t="shared" si="363"/>
        <v>3.033802747866758E-3</v>
      </c>
      <c r="AQ202" s="43" t="e">
        <f t="shared" si="364"/>
        <v>#NUM!</v>
      </c>
      <c r="AR202" s="9" t="e">
        <f t="shared" si="365"/>
        <v>#NUM!</v>
      </c>
      <c r="AS202" s="44" t="e">
        <f t="shared" si="366"/>
        <v>#NUM!</v>
      </c>
      <c r="AT202" s="235" t="e">
        <f t="shared" si="367"/>
        <v>#NUM!</v>
      </c>
      <c r="AU202" s="236" t="e">
        <f t="shared" si="368"/>
        <v>#NUM!</v>
      </c>
      <c r="AV202" s="237" t="e">
        <f t="shared" si="369"/>
        <v>#NUM!</v>
      </c>
      <c r="AW202" s="233" t="e">
        <f t="shared" si="370"/>
        <v>#NUM!</v>
      </c>
      <c r="AX202" s="132" t="e">
        <f t="shared" si="371"/>
        <v>#NUM!</v>
      </c>
      <c r="AY202" s="234" t="e">
        <f t="shared" si="372"/>
        <v>#NUM!</v>
      </c>
    </row>
    <row r="203" spans="1:51" ht="13.35" customHeight="1">
      <c r="A203" s="69"/>
      <c r="B203" s="68"/>
      <c r="C203" s="241">
        <f>Rollover!A203</f>
        <v>0</v>
      </c>
      <c r="D203" s="242">
        <f>Rollover!B203</f>
        <v>0</v>
      </c>
      <c r="E203" s="63"/>
      <c r="F203" s="227">
        <f>Rollover!C203</f>
        <v>0</v>
      </c>
      <c r="G203" s="23"/>
      <c r="H203" s="24"/>
      <c r="I203" s="24"/>
      <c r="J203" s="24"/>
      <c r="K203" s="24"/>
      <c r="L203" s="24"/>
      <c r="M203" s="24"/>
      <c r="N203" s="25"/>
      <c r="O203" s="23"/>
      <c r="P203" s="24"/>
      <c r="Q203" s="24"/>
      <c r="R203" s="24"/>
      <c r="S203" s="24"/>
      <c r="T203" s="24"/>
      <c r="U203" s="24"/>
      <c r="V203" s="25"/>
      <c r="W203" s="228" t="e">
        <f t="shared" si="344"/>
        <v>#NUM!</v>
      </c>
      <c r="X203" s="9">
        <f t="shared" si="345"/>
        <v>3.8165882958950202E-2</v>
      </c>
      <c r="Y203" s="9">
        <f t="shared" si="346"/>
        <v>1.713277721572889E-5</v>
      </c>
      <c r="Z203" s="9">
        <f t="shared" si="347"/>
        <v>1.713277721572889E-5</v>
      </c>
      <c r="AA203" s="9">
        <f t="shared" si="348"/>
        <v>3.8165882958950202E-2</v>
      </c>
      <c r="AB203" s="9">
        <f t="shared" si="349"/>
        <v>2.6306978617002889E-5</v>
      </c>
      <c r="AC203" s="9">
        <f t="shared" si="350"/>
        <v>2.6306978617002889E-5</v>
      </c>
      <c r="AD203" s="9">
        <f t="shared" si="351"/>
        <v>3.033802747866758E-3</v>
      </c>
      <c r="AE203" s="9">
        <f t="shared" si="352"/>
        <v>3.033802747866758E-3</v>
      </c>
      <c r="AF203" s="44">
        <f t="shared" si="353"/>
        <v>3.033802747866758E-3</v>
      </c>
      <c r="AG203" s="43" t="e">
        <f t="shared" si="354"/>
        <v>#NUM!</v>
      </c>
      <c r="AH203" s="9">
        <f t="shared" si="355"/>
        <v>3.8165882958950202E-2</v>
      </c>
      <c r="AI203" s="9">
        <f t="shared" si="356"/>
        <v>1.7417808154569238E-5</v>
      </c>
      <c r="AJ203" s="9">
        <f t="shared" si="357"/>
        <v>1.7417808154569238E-5</v>
      </c>
      <c r="AK203" s="9">
        <f t="shared" si="358"/>
        <v>3.8165882958950202E-2</v>
      </c>
      <c r="AL203" s="9">
        <f t="shared" si="359"/>
        <v>2.6306978617002889E-5</v>
      </c>
      <c r="AM203" s="229">
        <f t="shared" si="360"/>
        <v>2.6306978617002889E-5</v>
      </c>
      <c r="AN203" s="9">
        <f t="shared" si="361"/>
        <v>3.033802747866758E-3</v>
      </c>
      <c r="AO203" s="9">
        <f t="shared" si="362"/>
        <v>3.033802747866758E-3</v>
      </c>
      <c r="AP203" s="44">
        <f t="shared" si="363"/>
        <v>3.033802747866758E-3</v>
      </c>
      <c r="AQ203" s="43" t="e">
        <f t="shared" si="364"/>
        <v>#NUM!</v>
      </c>
      <c r="AR203" s="9" t="e">
        <f t="shared" si="365"/>
        <v>#NUM!</v>
      </c>
      <c r="AS203" s="44" t="e">
        <f t="shared" si="366"/>
        <v>#NUM!</v>
      </c>
      <c r="AT203" s="235" t="e">
        <f t="shared" si="367"/>
        <v>#NUM!</v>
      </c>
      <c r="AU203" s="236" t="e">
        <f t="shared" si="368"/>
        <v>#NUM!</v>
      </c>
      <c r="AV203" s="237" t="e">
        <f t="shared" si="369"/>
        <v>#NUM!</v>
      </c>
      <c r="AW203" s="233" t="e">
        <f t="shared" si="370"/>
        <v>#NUM!</v>
      </c>
      <c r="AX203" s="132" t="e">
        <f t="shared" si="371"/>
        <v>#NUM!</v>
      </c>
      <c r="AY203" s="234" t="e">
        <f t="shared" si="372"/>
        <v>#NUM!</v>
      </c>
    </row>
    <row r="204" spans="1:51" ht="13.35" customHeight="1">
      <c r="A204" s="70"/>
      <c r="B204" s="67"/>
      <c r="C204" s="241">
        <f>Rollover!A204</f>
        <v>0</v>
      </c>
      <c r="D204" s="242">
        <f>Rollover!B204</f>
        <v>0</v>
      </c>
      <c r="E204" s="63"/>
      <c r="F204" s="227">
        <f>Rollover!C204</f>
        <v>0</v>
      </c>
      <c r="G204" s="35"/>
      <c r="H204" s="36"/>
      <c r="I204" s="36"/>
      <c r="J204" s="36"/>
      <c r="K204" s="36"/>
      <c r="L204" s="36"/>
      <c r="M204" s="36"/>
      <c r="N204" s="37"/>
      <c r="O204" s="35"/>
      <c r="P204" s="36"/>
      <c r="Q204" s="36"/>
      <c r="R204" s="36"/>
      <c r="S204" s="36"/>
      <c r="T204" s="36"/>
      <c r="U204" s="36"/>
      <c r="V204" s="37"/>
      <c r="W204" s="228" t="e">
        <f t="shared" si="344"/>
        <v>#NUM!</v>
      </c>
      <c r="X204" s="9">
        <f t="shared" si="345"/>
        <v>3.8165882958950202E-2</v>
      </c>
      <c r="Y204" s="9">
        <f t="shared" si="346"/>
        <v>1.713277721572889E-5</v>
      </c>
      <c r="Z204" s="9">
        <f t="shared" si="347"/>
        <v>1.713277721572889E-5</v>
      </c>
      <c r="AA204" s="9">
        <f t="shared" si="348"/>
        <v>3.8165882958950202E-2</v>
      </c>
      <c r="AB204" s="9">
        <f t="shared" si="349"/>
        <v>2.6306978617002889E-5</v>
      </c>
      <c r="AC204" s="9">
        <f t="shared" si="350"/>
        <v>2.6306978617002889E-5</v>
      </c>
      <c r="AD204" s="9">
        <f t="shared" si="351"/>
        <v>3.033802747866758E-3</v>
      </c>
      <c r="AE204" s="9">
        <f t="shared" si="352"/>
        <v>3.033802747866758E-3</v>
      </c>
      <c r="AF204" s="44">
        <f t="shared" si="353"/>
        <v>3.033802747866758E-3</v>
      </c>
      <c r="AG204" s="43" t="e">
        <f t="shared" si="354"/>
        <v>#NUM!</v>
      </c>
      <c r="AH204" s="9">
        <f t="shared" si="355"/>
        <v>3.8165882958950202E-2</v>
      </c>
      <c r="AI204" s="9">
        <f t="shared" si="356"/>
        <v>1.7417808154569238E-5</v>
      </c>
      <c r="AJ204" s="9">
        <f t="shared" si="357"/>
        <v>1.7417808154569238E-5</v>
      </c>
      <c r="AK204" s="9">
        <f t="shared" si="358"/>
        <v>3.8165882958950202E-2</v>
      </c>
      <c r="AL204" s="9">
        <f t="shared" si="359"/>
        <v>2.6306978617002889E-5</v>
      </c>
      <c r="AM204" s="229">
        <f t="shared" si="360"/>
        <v>2.6306978617002889E-5</v>
      </c>
      <c r="AN204" s="9">
        <f t="shared" si="361"/>
        <v>3.033802747866758E-3</v>
      </c>
      <c r="AO204" s="9">
        <f t="shared" si="362"/>
        <v>3.033802747866758E-3</v>
      </c>
      <c r="AP204" s="44">
        <f t="shared" si="363"/>
        <v>3.033802747866758E-3</v>
      </c>
      <c r="AQ204" s="43" t="e">
        <f t="shared" si="364"/>
        <v>#NUM!</v>
      </c>
      <c r="AR204" s="9" t="e">
        <f t="shared" si="365"/>
        <v>#NUM!</v>
      </c>
      <c r="AS204" s="44" t="e">
        <f t="shared" si="366"/>
        <v>#NUM!</v>
      </c>
      <c r="AT204" s="235" t="e">
        <f t="shared" si="367"/>
        <v>#NUM!</v>
      </c>
      <c r="AU204" s="236" t="e">
        <f t="shared" si="368"/>
        <v>#NUM!</v>
      </c>
      <c r="AV204" s="237" t="e">
        <f t="shared" si="369"/>
        <v>#NUM!</v>
      </c>
      <c r="AW204" s="233" t="e">
        <f t="shared" si="370"/>
        <v>#NUM!</v>
      </c>
      <c r="AX204" s="132" t="e">
        <f t="shared" si="371"/>
        <v>#NUM!</v>
      </c>
      <c r="AY204" s="234" t="e">
        <f t="shared" si="372"/>
        <v>#NUM!</v>
      </c>
    </row>
    <row r="205" spans="1:51" ht="13.35" customHeight="1">
      <c r="A205" s="70"/>
      <c r="B205" s="67"/>
      <c r="C205" s="241">
        <f>Rollover!A205</f>
        <v>0</v>
      </c>
      <c r="D205" s="242">
        <f>Rollover!B205</f>
        <v>0</v>
      </c>
      <c r="E205" s="63"/>
      <c r="F205" s="227">
        <f>Rollover!C205</f>
        <v>0</v>
      </c>
      <c r="G205" s="35"/>
      <c r="H205" s="36"/>
      <c r="I205" s="36"/>
      <c r="J205" s="36"/>
      <c r="K205" s="36"/>
      <c r="L205" s="36"/>
      <c r="M205" s="36"/>
      <c r="N205" s="37"/>
      <c r="O205" s="35"/>
      <c r="P205" s="36"/>
      <c r="Q205" s="36"/>
      <c r="R205" s="36"/>
      <c r="S205" s="36"/>
      <c r="T205" s="36"/>
      <c r="U205" s="36"/>
      <c r="V205" s="37"/>
      <c r="W205" s="228" t="e">
        <f t="shared" si="344"/>
        <v>#NUM!</v>
      </c>
      <c r="X205" s="9">
        <f t="shared" si="345"/>
        <v>3.8165882958950202E-2</v>
      </c>
      <c r="Y205" s="9">
        <f t="shared" si="346"/>
        <v>1.713277721572889E-5</v>
      </c>
      <c r="Z205" s="9">
        <f t="shared" si="347"/>
        <v>1.713277721572889E-5</v>
      </c>
      <c r="AA205" s="9">
        <f t="shared" si="348"/>
        <v>3.8165882958950202E-2</v>
      </c>
      <c r="AB205" s="9">
        <f t="shared" si="349"/>
        <v>2.6306978617002889E-5</v>
      </c>
      <c r="AC205" s="9">
        <f t="shared" si="350"/>
        <v>2.6306978617002889E-5</v>
      </c>
      <c r="AD205" s="9">
        <f t="shared" si="351"/>
        <v>3.033802747866758E-3</v>
      </c>
      <c r="AE205" s="9">
        <f t="shared" si="352"/>
        <v>3.033802747866758E-3</v>
      </c>
      <c r="AF205" s="44">
        <f t="shared" si="353"/>
        <v>3.033802747866758E-3</v>
      </c>
      <c r="AG205" s="43" t="e">
        <f t="shared" si="354"/>
        <v>#NUM!</v>
      </c>
      <c r="AH205" s="9">
        <f t="shared" si="355"/>
        <v>3.8165882958950202E-2</v>
      </c>
      <c r="AI205" s="9">
        <f t="shared" si="356"/>
        <v>1.7417808154569238E-5</v>
      </c>
      <c r="AJ205" s="9">
        <f t="shared" si="357"/>
        <v>1.7417808154569238E-5</v>
      </c>
      <c r="AK205" s="9">
        <f t="shared" si="358"/>
        <v>3.8165882958950202E-2</v>
      </c>
      <c r="AL205" s="9">
        <f t="shared" si="359"/>
        <v>2.6306978617002889E-5</v>
      </c>
      <c r="AM205" s="229">
        <f t="shared" si="360"/>
        <v>2.6306978617002889E-5</v>
      </c>
      <c r="AN205" s="9">
        <f t="shared" si="361"/>
        <v>3.033802747866758E-3</v>
      </c>
      <c r="AO205" s="9">
        <f t="shared" si="362"/>
        <v>3.033802747866758E-3</v>
      </c>
      <c r="AP205" s="44">
        <f t="shared" si="363"/>
        <v>3.033802747866758E-3</v>
      </c>
      <c r="AQ205" s="43" t="e">
        <f t="shared" si="364"/>
        <v>#NUM!</v>
      </c>
      <c r="AR205" s="9" t="e">
        <f t="shared" si="365"/>
        <v>#NUM!</v>
      </c>
      <c r="AS205" s="44" t="e">
        <f t="shared" si="366"/>
        <v>#NUM!</v>
      </c>
      <c r="AT205" s="235" t="e">
        <f t="shared" si="367"/>
        <v>#NUM!</v>
      </c>
      <c r="AU205" s="236" t="e">
        <f t="shared" si="368"/>
        <v>#NUM!</v>
      </c>
      <c r="AV205" s="237" t="e">
        <f t="shared" si="369"/>
        <v>#NUM!</v>
      </c>
      <c r="AW205" s="233" t="e">
        <f t="shared" si="370"/>
        <v>#NUM!</v>
      </c>
      <c r="AX205" s="132" t="e">
        <f t="shared" si="371"/>
        <v>#NUM!</v>
      </c>
      <c r="AY205" s="234" t="e">
        <f t="shared" si="372"/>
        <v>#NUM!</v>
      </c>
    </row>
    <row r="206" spans="1:51" ht="13.35" customHeight="1">
      <c r="A206" s="69"/>
      <c r="B206" s="68"/>
      <c r="C206" s="241">
        <f>Rollover!A206</f>
        <v>0</v>
      </c>
      <c r="D206" s="242">
        <f>Rollover!B206</f>
        <v>0</v>
      </c>
      <c r="E206" s="63"/>
      <c r="F206" s="227">
        <f>Rollover!C206</f>
        <v>0</v>
      </c>
      <c r="G206" s="23"/>
      <c r="H206" s="24"/>
      <c r="I206" s="24"/>
      <c r="J206" s="24"/>
      <c r="K206" s="24"/>
      <c r="L206" s="24"/>
      <c r="M206" s="24"/>
      <c r="N206" s="25"/>
      <c r="O206" s="23"/>
      <c r="P206" s="24"/>
      <c r="Q206" s="24"/>
      <c r="R206" s="24"/>
      <c r="S206" s="24"/>
      <c r="T206" s="24"/>
      <c r="U206" s="24"/>
      <c r="V206" s="25"/>
      <c r="W206" s="228" t="e">
        <f t="shared" si="344"/>
        <v>#NUM!</v>
      </c>
      <c r="X206" s="9">
        <f t="shared" si="345"/>
        <v>3.8165882958950202E-2</v>
      </c>
      <c r="Y206" s="9">
        <f t="shared" si="346"/>
        <v>1.713277721572889E-5</v>
      </c>
      <c r="Z206" s="9">
        <f t="shared" si="347"/>
        <v>1.713277721572889E-5</v>
      </c>
      <c r="AA206" s="9">
        <f t="shared" si="348"/>
        <v>3.8165882958950202E-2</v>
      </c>
      <c r="AB206" s="9">
        <f t="shared" si="349"/>
        <v>2.6306978617002889E-5</v>
      </c>
      <c r="AC206" s="9">
        <f t="shared" si="350"/>
        <v>2.6306978617002889E-5</v>
      </c>
      <c r="AD206" s="9">
        <f t="shared" si="351"/>
        <v>3.033802747866758E-3</v>
      </c>
      <c r="AE206" s="9">
        <f t="shared" si="352"/>
        <v>3.033802747866758E-3</v>
      </c>
      <c r="AF206" s="44">
        <f t="shared" si="353"/>
        <v>3.033802747866758E-3</v>
      </c>
      <c r="AG206" s="43" t="e">
        <f t="shared" si="354"/>
        <v>#NUM!</v>
      </c>
      <c r="AH206" s="9">
        <f t="shared" si="355"/>
        <v>3.8165882958950202E-2</v>
      </c>
      <c r="AI206" s="9">
        <f t="shared" si="356"/>
        <v>1.7417808154569238E-5</v>
      </c>
      <c r="AJ206" s="9">
        <f t="shared" si="357"/>
        <v>1.7417808154569238E-5</v>
      </c>
      <c r="AK206" s="9">
        <f t="shared" si="358"/>
        <v>3.8165882958950202E-2</v>
      </c>
      <c r="AL206" s="9">
        <f t="shared" si="359"/>
        <v>2.6306978617002889E-5</v>
      </c>
      <c r="AM206" s="229">
        <f t="shared" si="360"/>
        <v>2.6306978617002889E-5</v>
      </c>
      <c r="AN206" s="9">
        <f t="shared" si="361"/>
        <v>3.033802747866758E-3</v>
      </c>
      <c r="AO206" s="9">
        <f t="shared" si="362"/>
        <v>3.033802747866758E-3</v>
      </c>
      <c r="AP206" s="44">
        <f t="shared" si="363"/>
        <v>3.033802747866758E-3</v>
      </c>
      <c r="AQ206" s="43" t="e">
        <f t="shared" si="364"/>
        <v>#NUM!</v>
      </c>
      <c r="AR206" s="9" t="e">
        <f t="shared" si="365"/>
        <v>#NUM!</v>
      </c>
      <c r="AS206" s="44" t="e">
        <f t="shared" si="366"/>
        <v>#NUM!</v>
      </c>
      <c r="AT206" s="235" t="e">
        <f t="shared" si="367"/>
        <v>#NUM!</v>
      </c>
      <c r="AU206" s="236" t="e">
        <f t="shared" si="368"/>
        <v>#NUM!</v>
      </c>
      <c r="AV206" s="237" t="e">
        <f t="shared" si="369"/>
        <v>#NUM!</v>
      </c>
      <c r="AW206" s="233" t="e">
        <f t="shared" si="370"/>
        <v>#NUM!</v>
      </c>
      <c r="AX206" s="132" t="e">
        <f t="shared" si="371"/>
        <v>#NUM!</v>
      </c>
      <c r="AY206" s="234" t="e">
        <f t="shared" si="372"/>
        <v>#NUM!</v>
      </c>
    </row>
    <row r="207" spans="1:51" ht="13.35" customHeight="1">
      <c r="A207" s="69"/>
      <c r="B207" s="68"/>
      <c r="C207" s="241">
        <f>Rollover!A207</f>
        <v>0</v>
      </c>
      <c r="D207" s="242">
        <f>Rollover!B207</f>
        <v>0</v>
      </c>
      <c r="E207" s="63"/>
      <c r="F207" s="227">
        <f>Rollover!C207</f>
        <v>0</v>
      </c>
      <c r="G207" s="23"/>
      <c r="H207" s="24"/>
      <c r="I207" s="24"/>
      <c r="J207" s="24"/>
      <c r="K207" s="24"/>
      <c r="L207" s="24"/>
      <c r="M207" s="24"/>
      <c r="N207" s="25"/>
      <c r="O207" s="23"/>
      <c r="P207" s="24"/>
      <c r="Q207" s="24"/>
      <c r="R207" s="24"/>
      <c r="S207" s="24"/>
      <c r="T207" s="24"/>
      <c r="U207" s="24"/>
      <c r="V207" s="25"/>
      <c r="W207" s="228" t="e">
        <f t="shared" ref="W207" si="456">NORMDIST(LN(G207),7.45231,0.73998,1)</f>
        <v>#NUM!</v>
      </c>
      <c r="X207" s="9">
        <f t="shared" ref="X207" si="457">1/(1+EXP(3.2269-1.9688*H207))</f>
        <v>3.8165882958950202E-2</v>
      </c>
      <c r="Y207" s="9">
        <f t="shared" ref="Y207" si="458">1/(1+EXP(10.9745-2.375*I207/1000))</f>
        <v>1.713277721572889E-5</v>
      </c>
      <c r="Z207" s="9">
        <f t="shared" ref="Z207" si="459">1/(1+EXP(10.9745-2.375*J207/1000))</f>
        <v>1.713277721572889E-5</v>
      </c>
      <c r="AA207" s="9">
        <f t="shared" ref="AA207" si="460">MAX(X207,Y207,Z207)</f>
        <v>3.8165882958950202E-2</v>
      </c>
      <c r="AB207" s="9">
        <f t="shared" ref="AB207" si="461">1/(1+EXP(12.597-0.05861*35-1.568*(K207^0.4612)))</f>
        <v>2.6306978617002889E-5</v>
      </c>
      <c r="AC207" s="9">
        <f t="shared" ref="AC207" si="462">AB207</f>
        <v>2.6306978617002889E-5</v>
      </c>
      <c r="AD207" s="9">
        <f t="shared" ref="AD207" si="463">1/(1+EXP(5.7949-0.5196*M207/1000))</f>
        <v>3.033802747866758E-3</v>
      </c>
      <c r="AE207" s="9">
        <f t="shared" ref="AE207" si="464">1/(1+EXP(5.7949-0.5196*N207/1000))</f>
        <v>3.033802747866758E-3</v>
      </c>
      <c r="AF207" s="44">
        <f t="shared" ref="AF207" si="465">MAX(AD207,AE207)</f>
        <v>3.033802747866758E-3</v>
      </c>
      <c r="AG207" s="43" t="e">
        <f t="shared" ref="AG207" si="466">NORMDIST(LN(O207),7.45231,0.73998,1)</f>
        <v>#NUM!</v>
      </c>
      <c r="AH207" s="9">
        <f t="shared" ref="AH207" si="467">1/(1+EXP(3.2269-1.9688*P207))</f>
        <v>3.8165882958950202E-2</v>
      </c>
      <c r="AI207" s="9">
        <f t="shared" ref="AI207" si="468">1/(1+EXP(10.958-3.77*Q207/1000))</f>
        <v>1.7417808154569238E-5</v>
      </c>
      <c r="AJ207" s="9">
        <f t="shared" ref="AJ207" si="469">1/(1+EXP(10.958-3.77*R207/1000))</f>
        <v>1.7417808154569238E-5</v>
      </c>
      <c r="AK207" s="9">
        <f t="shared" ref="AK207" si="470">MAX(AH207,AI207,AJ207)</f>
        <v>3.8165882958950202E-2</v>
      </c>
      <c r="AL207" s="9">
        <f t="shared" ref="AL207" si="471">1/(1+EXP(12.597-0.05861*35-1.568*((S207/0.817)^0.4612)))</f>
        <v>2.6306978617002889E-5</v>
      </c>
      <c r="AM207" s="229">
        <f t="shared" ref="AM207" si="472">AL207</f>
        <v>2.6306978617002889E-5</v>
      </c>
      <c r="AN207" s="9">
        <f t="shared" ref="AN207" si="473">1/(1+EXP(5.7949-0.7619*U207/1000))</f>
        <v>3.033802747866758E-3</v>
      </c>
      <c r="AO207" s="9">
        <f t="shared" ref="AO207" si="474">1/(1+EXP(5.7949-0.7619*V207/1000))</f>
        <v>3.033802747866758E-3</v>
      </c>
      <c r="AP207" s="44">
        <f t="shared" ref="AP207" si="475">MAX(AN207,AO207)</f>
        <v>3.033802747866758E-3</v>
      </c>
      <c r="AQ207" s="43" t="e">
        <f t="shared" ref="AQ207" si="476">ROUND(1-(1-W207)*(1-AA207)*(1-AC207)*(1-AF207),3)</f>
        <v>#NUM!</v>
      </c>
      <c r="AR207" s="9" t="e">
        <f t="shared" ref="AR207" si="477">ROUND(1-(1-AG207)*(1-AK207)*(1-AM207)*(1-AP207),3)</f>
        <v>#NUM!</v>
      </c>
      <c r="AS207" s="44" t="e">
        <f t="shared" ref="AS207" si="478">ROUND(AVERAGE(AR207,AQ207),3)</f>
        <v>#NUM!</v>
      </c>
      <c r="AT207" s="235" t="e">
        <f t="shared" ref="AT207" si="479">ROUND(AQ207/0.15,2)</f>
        <v>#NUM!</v>
      </c>
      <c r="AU207" s="236" t="e">
        <f t="shared" ref="AU207" si="480">ROUND(AR207/0.15,2)</f>
        <v>#NUM!</v>
      </c>
      <c r="AV207" s="237" t="e">
        <f t="shared" ref="AV207" si="481">ROUND(AS207/0.15,2)</f>
        <v>#NUM!</v>
      </c>
      <c r="AW207" s="233" t="e">
        <f t="shared" ref="AW207" si="482">IF(AT207&lt;0.67,5,IF(AT207&lt;1,4,IF(AT207&lt;1.33,3,IF(AT207&lt;2.67,2,1))))</f>
        <v>#NUM!</v>
      </c>
      <c r="AX207" s="132" t="e">
        <f t="shared" ref="AX207" si="483">IF(AU207&lt;0.67,5,IF(AU207&lt;1,4,IF(AU207&lt;1.33,3,IF(AU207&lt;2.67,2,1))))</f>
        <v>#NUM!</v>
      </c>
      <c r="AY207" s="234" t="e">
        <f t="shared" ref="AY207" si="484">IF(AV207&lt;0.67,5,IF(AV207&lt;1,4,IF(AV207&lt;1.33,3,IF(AV207&lt;2.67,2,1))))</f>
        <v>#NUM!</v>
      </c>
    </row>
    <row r="208" spans="1:51" ht="13.35" customHeight="1">
      <c r="A208" s="69"/>
      <c r="B208" s="68"/>
      <c r="C208" s="241">
        <f>Rollover!A208</f>
        <v>0</v>
      </c>
      <c r="D208" s="242">
        <f>Rollover!B208</f>
        <v>0</v>
      </c>
      <c r="E208" s="63"/>
      <c r="F208" s="227">
        <f>Rollover!C208</f>
        <v>0</v>
      </c>
      <c r="G208" s="23"/>
      <c r="H208" s="24"/>
      <c r="I208" s="24"/>
      <c r="J208" s="24"/>
      <c r="K208" s="24"/>
      <c r="L208" s="24"/>
      <c r="M208" s="24"/>
      <c r="N208" s="25"/>
      <c r="O208" s="23"/>
      <c r="P208" s="24"/>
      <c r="Q208" s="24"/>
      <c r="R208" s="24"/>
      <c r="S208" s="24"/>
      <c r="T208" s="24"/>
      <c r="U208" s="24"/>
      <c r="V208" s="25"/>
      <c r="W208" s="228" t="e">
        <f t="shared" ref="W208:W210" si="485">NORMDIST(LN(G208),7.45231,0.73998,1)</f>
        <v>#NUM!</v>
      </c>
      <c r="X208" s="9">
        <f t="shared" ref="X208:X210" si="486">1/(1+EXP(3.2269-1.9688*H208))</f>
        <v>3.8165882958950202E-2</v>
      </c>
      <c r="Y208" s="9">
        <f t="shared" ref="Y208:Y210" si="487">1/(1+EXP(10.9745-2.375*I208/1000))</f>
        <v>1.713277721572889E-5</v>
      </c>
      <c r="Z208" s="9">
        <f t="shared" ref="Z208:Z210" si="488">1/(1+EXP(10.9745-2.375*J208/1000))</f>
        <v>1.713277721572889E-5</v>
      </c>
      <c r="AA208" s="9">
        <f t="shared" ref="AA208:AA210" si="489">MAX(X208,Y208,Z208)</f>
        <v>3.8165882958950202E-2</v>
      </c>
      <c r="AB208" s="9">
        <f t="shared" ref="AB208:AB210" si="490">1/(1+EXP(12.597-0.05861*35-1.568*(K208^0.4612)))</f>
        <v>2.6306978617002889E-5</v>
      </c>
      <c r="AC208" s="9">
        <f t="shared" ref="AC208:AC210" si="491">AB208</f>
        <v>2.6306978617002889E-5</v>
      </c>
      <c r="AD208" s="9">
        <f t="shared" ref="AD208:AD210" si="492">1/(1+EXP(5.7949-0.5196*M208/1000))</f>
        <v>3.033802747866758E-3</v>
      </c>
      <c r="AE208" s="9">
        <f t="shared" ref="AE208:AE210" si="493">1/(1+EXP(5.7949-0.5196*N208/1000))</f>
        <v>3.033802747866758E-3</v>
      </c>
      <c r="AF208" s="44">
        <f t="shared" ref="AF208:AF210" si="494">MAX(AD208,AE208)</f>
        <v>3.033802747866758E-3</v>
      </c>
      <c r="AG208" s="43" t="e">
        <f t="shared" ref="AG208:AG210" si="495">NORMDIST(LN(O208),7.45231,0.73998,1)</f>
        <v>#NUM!</v>
      </c>
      <c r="AH208" s="9">
        <f t="shared" ref="AH208:AH210" si="496">1/(1+EXP(3.2269-1.9688*P208))</f>
        <v>3.8165882958950202E-2</v>
      </c>
      <c r="AI208" s="9">
        <f t="shared" ref="AI208:AI210" si="497">1/(1+EXP(10.958-3.77*Q208/1000))</f>
        <v>1.7417808154569238E-5</v>
      </c>
      <c r="AJ208" s="9">
        <f t="shared" ref="AJ208:AJ210" si="498">1/(1+EXP(10.958-3.77*R208/1000))</f>
        <v>1.7417808154569238E-5</v>
      </c>
      <c r="AK208" s="9">
        <f t="shared" ref="AK208:AK210" si="499">MAX(AH208,AI208,AJ208)</f>
        <v>3.8165882958950202E-2</v>
      </c>
      <c r="AL208" s="9">
        <f t="shared" ref="AL208:AL210" si="500">1/(1+EXP(12.597-0.05861*35-1.568*((S208/0.817)^0.4612)))</f>
        <v>2.6306978617002889E-5</v>
      </c>
      <c r="AM208" s="229">
        <f t="shared" ref="AM208:AM210" si="501">AL208</f>
        <v>2.6306978617002889E-5</v>
      </c>
      <c r="AN208" s="9">
        <f t="shared" ref="AN208:AN210" si="502">1/(1+EXP(5.7949-0.7619*U208/1000))</f>
        <v>3.033802747866758E-3</v>
      </c>
      <c r="AO208" s="9">
        <f t="shared" ref="AO208:AO210" si="503">1/(1+EXP(5.7949-0.7619*V208/1000))</f>
        <v>3.033802747866758E-3</v>
      </c>
      <c r="AP208" s="44">
        <f t="shared" ref="AP208:AP210" si="504">MAX(AN208,AO208)</f>
        <v>3.033802747866758E-3</v>
      </c>
      <c r="AQ208" s="43" t="e">
        <f t="shared" ref="AQ208:AQ210" si="505">ROUND(1-(1-W208)*(1-AA208)*(1-AC208)*(1-AF208),3)</f>
        <v>#NUM!</v>
      </c>
      <c r="AR208" s="9" t="e">
        <f t="shared" ref="AR208:AR210" si="506">ROUND(1-(1-AG208)*(1-AK208)*(1-AM208)*(1-AP208),3)</f>
        <v>#NUM!</v>
      </c>
      <c r="AS208" s="44" t="e">
        <f t="shared" ref="AS208:AS210" si="507">ROUND(AVERAGE(AR208,AQ208),3)</f>
        <v>#NUM!</v>
      </c>
      <c r="AT208" s="235" t="e">
        <f t="shared" ref="AT208:AT210" si="508">ROUND(AQ208/0.15,2)</f>
        <v>#NUM!</v>
      </c>
      <c r="AU208" s="236" t="e">
        <f t="shared" ref="AU208:AU210" si="509">ROUND(AR208/0.15,2)</f>
        <v>#NUM!</v>
      </c>
      <c r="AV208" s="237" t="e">
        <f t="shared" ref="AV208:AV210" si="510">ROUND(AS208/0.15,2)</f>
        <v>#NUM!</v>
      </c>
      <c r="AW208" s="233" t="e">
        <f t="shared" ref="AW208:AW210" si="511">IF(AT208&lt;0.67,5,IF(AT208&lt;1,4,IF(AT208&lt;1.33,3,IF(AT208&lt;2.67,2,1))))</f>
        <v>#NUM!</v>
      </c>
      <c r="AX208" s="132" t="e">
        <f t="shared" ref="AX208:AX210" si="512">IF(AU208&lt;0.67,5,IF(AU208&lt;1,4,IF(AU208&lt;1.33,3,IF(AU208&lt;2.67,2,1))))</f>
        <v>#NUM!</v>
      </c>
      <c r="AY208" s="234" t="e">
        <f t="shared" ref="AY208:AY210" si="513">IF(AV208&lt;0.67,5,IF(AV208&lt;1,4,IF(AV208&lt;1.33,3,IF(AV208&lt;2.67,2,1))))</f>
        <v>#NUM!</v>
      </c>
    </row>
    <row r="209" spans="1:51" ht="13.35" customHeight="1">
      <c r="A209" s="69"/>
      <c r="B209" s="68"/>
      <c r="C209" s="241">
        <f>Rollover!A209</f>
        <v>0</v>
      </c>
      <c r="D209" s="242">
        <f>Rollover!B209</f>
        <v>0</v>
      </c>
      <c r="E209" s="63"/>
      <c r="F209" s="227">
        <f>Rollover!C209</f>
        <v>0</v>
      </c>
      <c r="G209" s="23"/>
      <c r="H209" s="24"/>
      <c r="I209" s="24"/>
      <c r="J209" s="24"/>
      <c r="K209" s="24"/>
      <c r="L209" s="24"/>
      <c r="M209" s="24"/>
      <c r="N209" s="25"/>
      <c r="O209" s="23"/>
      <c r="P209" s="24"/>
      <c r="Q209" s="24"/>
      <c r="R209" s="24"/>
      <c r="S209" s="24"/>
      <c r="T209" s="24"/>
      <c r="U209" s="24"/>
      <c r="V209" s="25"/>
      <c r="W209" s="228" t="e">
        <f t="shared" si="485"/>
        <v>#NUM!</v>
      </c>
      <c r="X209" s="9">
        <f t="shared" si="486"/>
        <v>3.8165882958950202E-2</v>
      </c>
      <c r="Y209" s="9">
        <f t="shared" si="487"/>
        <v>1.713277721572889E-5</v>
      </c>
      <c r="Z209" s="9">
        <f t="shared" si="488"/>
        <v>1.713277721572889E-5</v>
      </c>
      <c r="AA209" s="9">
        <f t="shared" si="489"/>
        <v>3.8165882958950202E-2</v>
      </c>
      <c r="AB209" s="9">
        <f t="shared" si="490"/>
        <v>2.6306978617002889E-5</v>
      </c>
      <c r="AC209" s="9">
        <f t="shared" si="491"/>
        <v>2.6306978617002889E-5</v>
      </c>
      <c r="AD209" s="9">
        <f t="shared" si="492"/>
        <v>3.033802747866758E-3</v>
      </c>
      <c r="AE209" s="9">
        <f t="shared" si="493"/>
        <v>3.033802747866758E-3</v>
      </c>
      <c r="AF209" s="44">
        <f t="shared" si="494"/>
        <v>3.033802747866758E-3</v>
      </c>
      <c r="AG209" s="43" t="e">
        <f t="shared" si="495"/>
        <v>#NUM!</v>
      </c>
      <c r="AH209" s="9">
        <f t="shared" si="496"/>
        <v>3.8165882958950202E-2</v>
      </c>
      <c r="AI209" s="9">
        <f t="shared" si="497"/>
        <v>1.7417808154569238E-5</v>
      </c>
      <c r="AJ209" s="9">
        <f t="shared" si="498"/>
        <v>1.7417808154569238E-5</v>
      </c>
      <c r="AK209" s="9">
        <f t="shared" si="499"/>
        <v>3.8165882958950202E-2</v>
      </c>
      <c r="AL209" s="9">
        <f t="shared" si="500"/>
        <v>2.6306978617002889E-5</v>
      </c>
      <c r="AM209" s="229">
        <f t="shared" si="501"/>
        <v>2.6306978617002889E-5</v>
      </c>
      <c r="AN209" s="9">
        <f t="shared" si="502"/>
        <v>3.033802747866758E-3</v>
      </c>
      <c r="AO209" s="9">
        <f t="shared" si="503"/>
        <v>3.033802747866758E-3</v>
      </c>
      <c r="AP209" s="44">
        <f t="shared" si="504"/>
        <v>3.033802747866758E-3</v>
      </c>
      <c r="AQ209" s="43" t="e">
        <f t="shared" si="505"/>
        <v>#NUM!</v>
      </c>
      <c r="AR209" s="9" t="e">
        <f t="shared" si="506"/>
        <v>#NUM!</v>
      </c>
      <c r="AS209" s="44" t="e">
        <f t="shared" si="507"/>
        <v>#NUM!</v>
      </c>
      <c r="AT209" s="235" t="e">
        <f t="shared" si="508"/>
        <v>#NUM!</v>
      </c>
      <c r="AU209" s="236" t="e">
        <f t="shared" si="509"/>
        <v>#NUM!</v>
      </c>
      <c r="AV209" s="237" t="e">
        <f t="shared" si="510"/>
        <v>#NUM!</v>
      </c>
      <c r="AW209" s="233" t="e">
        <f t="shared" si="511"/>
        <v>#NUM!</v>
      </c>
      <c r="AX209" s="132" t="e">
        <f t="shared" si="512"/>
        <v>#NUM!</v>
      </c>
      <c r="AY209" s="234" t="e">
        <f t="shared" si="513"/>
        <v>#NUM!</v>
      </c>
    </row>
    <row r="210" spans="1:51" ht="13.35" customHeight="1">
      <c r="A210" s="69"/>
      <c r="B210" s="68"/>
      <c r="C210" s="241">
        <f>Rollover!A210</f>
        <v>0</v>
      </c>
      <c r="D210" s="242">
        <f>Rollover!B210</f>
        <v>0</v>
      </c>
      <c r="E210" s="63"/>
      <c r="F210" s="227">
        <f>Rollover!C210</f>
        <v>0</v>
      </c>
      <c r="G210" s="23"/>
      <c r="H210" s="24"/>
      <c r="I210" s="24"/>
      <c r="J210" s="24"/>
      <c r="K210" s="24"/>
      <c r="L210" s="24"/>
      <c r="M210" s="24"/>
      <c r="N210" s="25"/>
      <c r="O210" s="23"/>
      <c r="P210" s="24"/>
      <c r="Q210" s="24"/>
      <c r="R210" s="24"/>
      <c r="S210" s="24"/>
      <c r="T210" s="24"/>
      <c r="U210" s="24"/>
      <c r="V210" s="25"/>
      <c r="W210" s="228" t="e">
        <f t="shared" si="485"/>
        <v>#NUM!</v>
      </c>
      <c r="X210" s="9">
        <f t="shared" si="486"/>
        <v>3.8165882958950202E-2</v>
      </c>
      <c r="Y210" s="9">
        <f t="shared" si="487"/>
        <v>1.713277721572889E-5</v>
      </c>
      <c r="Z210" s="9">
        <f t="shared" si="488"/>
        <v>1.713277721572889E-5</v>
      </c>
      <c r="AA210" s="9">
        <f t="shared" si="489"/>
        <v>3.8165882958950202E-2</v>
      </c>
      <c r="AB210" s="9">
        <f t="shared" si="490"/>
        <v>2.6306978617002889E-5</v>
      </c>
      <c r="AC210" s="9">
        <f t="shared" si="491"/>
        <v>2.6306978617002889E-5</v>
      </c>
      <c r="AD210" s="9">
        <f t="shared" si="492"/>
        <v>3.033802747866758E-3</v>
      </c>
      <c r="AE210" s="9">
        <f t="shared" si="493"/>
        <v>3.033802747866758E-3</v>
      </c>
      <c r="AF210" s="44">
        <f t="shared" si="494"/>
        <v>3.033802747866758E-3</v>
      </c>
      <c r="AG210" s="43" t="e">
        <f t="shared" si="495"/>
        <v>#NUM!</v>
      </c>
      <c r="AH210" s="9">
        <f t="shared" si="496"/>
        <v>3.8165882958950202E-2</v>
      </c>
      <c r="AI210" s="9">
        <f t="shared" si="497"/>
        <v>1.7417808154569238E-5</v>
      </c>
      <c r="AJ210" s="9">
        <f t="shared" si="498"/>
        <v>1.7417808154569238E-5</v>
      </c>
      <c r="AK210" s="9">
        <f t="shared" si="499"/>
        <v>3.8165882958950202E-2</v>
      </c>
      <c r="AL210" s="9">
        <f t="shared" si="500"/>
        <v>2.6306978617002889E-5</v>
      </c>
      <c r="AM210" s="229">
        <f t="shared" si="501"/>
        <v>2.6306978617002889E-5</v>
      </c>
      <c r="AN210" s="9">
        <f t="shared" si="502"/>
        <v>3.033802747866758E-3</v>
      </c>
      <c r="AO210" s="9">
        <f t="shared" si="503"/>
        <v>3.033802747866758E-3</v>
      </c>
      <c r="AP210" s="44">
        <f t="shared" si="504"/>
        <v>3.033802747866758E-3</v>
      </c>
      <c r="AQ210" s="43" t="e">
        <f t="shared" si="505"/>
        <v>#NUM!</v>
      </c>
      <c r="AR210" s="9" t="e">
        <f t="shared" si="506"/>
        <v>#NUM!</v>
      </c>
      <c r="AS210" s="44" t="e">
        <f t="shared" si="507"/>
        <v>#NUM!</v>
      </c>
      <c r="AT210" s="235" t="e">
        <f t="shared" si="508"/>
        <v>#NUM!</v>
      </c>
      <c r="AU210" s="236" t="e">
        <f t="shared" si="509"/>
        <v>#NUM!</v>
      </c>
      <c r="AV210" s="237" t="e">
        <f t="shared" si="510"/>
        <v>#NUM!</v>
      </c>
      <c r="AW210" s="233" t="e">
        <f t="shared" si="511"/>
        <v>#NUM!</v>
      </c>
      <c r="AX210" s="132" t="e">
        <f t="shared" si="512"/>
        <v>#NUM!</v>
      </c>
      <c r="AY210" s="234" t="e">
        <f t="shared" si="513"/>
        <v>#NUM!</v>
      </c>
    </row>
    <row r="211" spans="1:51" ht="13.35" customHeight="1">
      <c r="A211" s="69"/>
      <c r="B211" s="68"/>
      <c r="C211" s="241">
        <f>Rollover!A211</f>
        <v>0</v>
      </c>
      <c r="D211" s="242">
        <f>Rollover!B211</f>
        <v>0</v>
      </c>
      <c r="E211" s="63"/>
      <c r="F211" s="227">
        <f>Rollover!C211</f>
        <v>0</v>
      </c>
      <c r="G211" s="23"/>
      <c r="H211" s="24"/>
      <c r="I211" s="24"/>
      <c r="J211" s="24"/>
      <c r="K211" s="24"/>
      <c r="L211" s="24"/>
      <c r="M211" s="24"/>
      <c r="N211" s="25"/>
      <c r="O211" s="23"/>
      <c r="P211" s="24"/>
      <c r="Q211" s="24"/>
      <c r="R211" s="24"/>
      <c r="S211" s="24"/>
      <c r="T211" s="24"/>
      <c r="U211" s="24"/>
      <c r="V211" s="25"/>
      <c r="W211" s="228" t="e">
        <f t="shared" ref="W211:W237" si="514">NORMDIST(LN(G211),7.45231,0.73998,1)</f>
        <v>#NUM!</v>
      </c>
      <c r="X211" s="9">
        <f t="shared" ref="X211:X237" si="515">1/(1+EXP(3.2269-1.9688*H211))</f>
        <v>3.8165882958950202E-2</v>
      </c>
      <c r="Y211" s="9">
        <f t="shared" ref="Y211:Y237" si="516">1/(1+EXP(10.9745-2.375*I211/1000))</f>
        <v>1.713277721572889E-5</v>
      </c>
      <c r="Z211" s="9">
        <f t="shared" ref="Z211:Z237" si="517">1/(1+EXP(10.9745-2.375*J211/1000))</f>
        <v>1.713277721572889E-5</v>
      </c>
      <c r="AA211" s="9">
        <f t="shared" ref="AA211:AA237" si="518">MAX(X211,Y211,Z211)</f>
        <v>3.8165882958950202E-2</v>
      </c>
      <c r="AB211" s="9">
        <f t="shared" ref="AB211:AB237" si="519">1/(1+EXP(12.597-0.05861*35-1.568*(K211^0.4612)))</f>
        <v>2.6306978617002889E-5</v>
      </c>
      <c r="AC211" s="9">
        <f t="shared" ref="AC211:AC237" si="520">AB211</f>
        <v>2.6306978617002889E-5</v>
      </c>
      <c r="AD211" s="9">
        <f t="shared" ref="AD211:AD237" si="521">1/(1+EXP(5.7949-0.5196*M211/1000))</f>
        <v>3.033802747866758E-3</v>
      </c>
      <c r="AE211" s="9">
        <f t="shared" ref="AE211:AE237" si="522">1/(1+EXP(5.7949-0.5196*N211/1000))</f>
        <v>3.033802747866758E-3</v>
      </c>
      <c r="AF211" s="44">
        <f t="shared" ref="AF211:AF237" si="523">MAX(AD211,AE211)</f>
        <v>3.033802747866758E-3</v>
      </c>
      <c r="AG211" s="43" t="e">
        <f t="shared" ref="AG211:AG237" si="524">NORMDIST(LN(O211),7.45231,0.73998,1)</f>
        <v>#NUM!</v>
      </c>
      <c r="AH211" s="9">
        <f t="shared" ref="AH211:AH237" si="525">1/(1+EXP(3.2269-1.9688*P211))</f>
        <v>3.8165882958950202E-2</v>
      </c>
      <c r="AI211" s="9">
        <f t="shared" ref="AI211:AI237" si="526">1/(1+EXP(10.958-3.77*Q211/1000))</f>
        <v>1.7417808154569238E-5</v>
      </c>
      <c r="AJ211" s="9">
        <f t="shared" ref="AJ211:AJ237" si="527">1/(1+EXP(10.958-3.77*R211/1000))</f>
        <v>1.7417808154569238E-5</v>
      </c>
      <c r="AK211" s="9">
        <f t="shared" ref="AK211:AK237" si="528">MAX(AH211,AI211,AJ211)</f>
        <v>3.8165882958950202E-2</v>
      </c>
      <c r="AL211" s="9">
        <f t="shared" ref="AL211:AL237" si="529">1/(1+EXP(12.597-0.05861*35-1.568*((S211/0.817)^0.4612)))</f>
        <v>2.6306978617002889E-5</v>
      </c>
      <c r="AM211" s="229">
        <f t="shared" ref="AM211:AM237" si="530">AL211</f>
        <v>2.6306978617002889E-5</v>
      </c>
      <c r="AN211" s="9">
        <f t="shared" ref="AN211:AN237" si="531">1/(1+EXP(5.7949-0.7619*U211/1000))</f>
        <v>3.033802747866758E-3</v>
      </c>
      <c r="AO211" s="9">
        <f t="shared" ref="AO211:AO237" si="532">1/(1+EXP(5.7949-0.7619*V211/1000))</f>
        <v>3.033802747866758E-3</v>
      </c>
      <c r="AP211" s="44">
        <f t="shared" ref="AP211:AP237" si="533">MAX(AN211,AO211)</f>
        <v>3.033802747866758E-3</v>
      </c>
      <c r="AQ211" s="43" t="e">
        <f t="shared" ref="AQ211:AQ237" si="534">ROUND(1-(1-W211)*(1-AA211)*(1-AC211)*(1-AF211),3)</f>
        <v>#NUM!</v>
      </c>
      <c r="AR211" s="9" t="e">
        <f t="shared" ref="AR211:AR237" si="535">ROUND(1-(1-AG211)*(1-AK211)*(1-AM211)*(1-AP211),3)</f>
        <v>#NUM!</v>
      </c>
      <c r="AS211" s="44" t="e">
        <f t="shared" ref="AS211:AS237" si="536">ROUND(AVERAGE(AR211,AQ211),3)</f>
        <v>#NUM!</v>
      </c>
      <c r="AT211" s="235" t="e">
        <f t="shared" ref="AT211:AT237" si="537">ROUND(AQ211/0.15,2)</f>
        <v>#NUM!</v>
      </c>
      <c r="AU211" s="236" t="e">
        <f t="shared" ref="AU211:AU237" si="538">ROUND(AR211/0.15,2)</f>
        <v>#NUM!</v>
      </c>
      <c r="AV211" s="237" t="e">
        <f t="shared" ref="AV211:AV237" si="539">ROUND(AS211/0.15,2)</f>
        <v>#NUM!</v>
      </c>
      <c r="AW211" s="233" t="e">
        <f t="shared" ref="AW211:AW237" si="540">IF(AT211&lt;0.67,5,IF(AT211&lt;1,4,IF(AT211&lt;1.33,3,IF(AT211&lt;2.67,2,1))))</f>
        <v>#NUM!</v>
      </c>
      <c r="AX211" s="132" t="e">
        <f t="shared" ref="AX211:AX237" si="541">IF(AU211&lt;0.67,5,IF(AU211&lt;1,4,IF(AU211&lt;1.33,3,IF(AU211&lt;2.67,2,1))))</f>
        <v>#NUM!</v>
      </c>
      <c r="AY211" s="234" t="e">
        <f t="shared" ref="AY211:AY237" si="542">IF(AV211&lt;0.67,5,IF(AV211&lt;1,4,IF(AV211&lt;1.33,3,IF(AV211&lt;2.67,2,1))))</f>
        <v>#NUM!</v>
      </c>
    </row>
    <row r="212" spans="1:51" ht="13.35" customHeight="1">
      <c r="A212" s="69"/>
      <c r="B212" s="68"/>
      <c r="C212" s="241">
        <f>Rollover!A212</f>
        <v>0</v>
      </c>
      <c r="D212" s="242">
        <f>Rollover!B212</f>
        <v>0</v>
      </c>
      <c r="E212" s="63"/>
      <c r="F212" s="227">
        <f>Rollover!C212</f>
        <v>0</v>
      </c>
      <c r="G212" s="23"/>
      <c r="H212" s="24"/>
      <c r="I212" s="24"/>
      <c r="J212" s="24"/>
      <c r="K212" s="24"/>
      <c r="L212" s="24"/>
      <c r="M212" s="24"/>
      <c r="N212" s="25"/>
      <c r="O212" s="23"/>
      <c r="P212" s="24"/>
      <c r="Q212" s="24"/>
      <c r="R212" s="24"/>
      <c r="S212" s="24"/>
      <c r="T212" s="24"/>
      <c r="U212" s="24"/>
      <c r="V212" s="25"/>
      <c r="W212" s="228" t="e">
        <f t="shared" si="514"/>
        <v>#NUM!</v>
      </c>
      <c r="X212" s="9">
        <f t="shared" si="515"/>
        <v>3.8165882958950202E-2</v>
      </c>
      <c r="Y212" s="9">
        <f t="shared" si="516"/>
        <v>1.713277721572889E-5</v>
      </c>
      <c r="Z212" s="9">
        <f t="shared" si="517"/>
        <v>1.713277721572889E-5</v>
      </c>
      <c r="AA212" s="9">
        <f t="shared" si="518"/>
        <v>3.8165882958950202E-2</v>
      </c>
      <c r="AB212" s="9">
        <f t="shared" si="519"/>
        <v>2.6306978617002889E-5</v>
      </c>
      <c r="AC212" s="9">
        <f t="shared" si="520"/>
        <v>2.6306978617002889E-5</v>
      </c>
      <c r="AD212" s="9">
        <f t="shared" si="521"/>
        <v>3.033802747866758E-3</v>
      </c>
      <c r="AE212" s="9">
        <f t="shared" si="522"/>
        <v>3.033802747866758E-3</v>
      </c>
      <c r="AF212" s="44">
        <f t="shared" si="523"/>
        <v>3.033802747866758E-3</v>
      </c>
      <c r="AG212" s="43" t="e">
        <f t="shared" si="524"/>
        <v>#NUM!</v>
      </c>
      <c r="AH212" s="9">
        <f t="shared" si="525"/>
        <v>3.8165882958950202E-2</v>
      </c>
      <c r="AI212" s="9">
        <f t="shared" si="526"/>
        <v>1.7417808154569238E-5</v>
      </c>
      <c r="AJ212" s="9">
        <f t="shared" si="527"/>
        <v>1.7417808154569238E-5</v>
      </c>
      <c r="AK212" s="9">
        <f t="shared" si="528"/>
        <v>3.8165882958950202E-2</v>
      </c>
      <c r="AL212" s="9">
        <f t="shared" si="529"/>
        <v>2.6306978617002889E-5</v>
      </c>
      <c r="AM212" s="229">
        <f t="shared" si="530"/>
        <v>2.6306978617002889E-5</v>
      </c>
      <c r="AN212" s="9">
        <f t="shared" si="531"/>
        <v>3.033802747866758E-3</v>
      </c>
      <c r="AO212" s="9">
        <f t="shared" si="532"/>
        <v>3.033802747866758E-3</v>
      </c>
      <c r="AP212" s="44">
        <f t="shared" si="533"/>
        <v>3.033802747866758E-3</v>
      </c>
      <c r="AQ212" s="43" t="e">
        <f t="shared" si="534"/>
        <v>#NUM!</v>
      </c>
      <c r="AR212" s="9" t="e">
        <f t="shared" si="535"/>
        <v>#NUM!</v>
      </c>
      <c r="AS212" s="44" t="e">
        <f t="shared" si="536"/>
        <v>#NUM!</v>
      </c>
      <c r="AT212" s="235" t="e">
        <f t="shared" si="537"/>
        <v>#NUM!</v>
      </c>
      <c r="AU212" s="236" t="e">
        <f t="shared" si="538"/>
        <v>#NUM!</v>
      </c>
      <c r="AV212" s="237" t="e">
        <f t="shared" si="539"/>
        <v>#NUM!</v>
      </c>
      <c r="AW212" s="233" t="e">
        <f t="shared" si="540"/>
        <v>#NUM!</v>
      </c>
      <c r="AX212" s="132" t="e">
        <f t="shared" si="541"/>
        <v>#NUM!</v>
      </c>
      <c r="AY212" s="234" t="e">
        <f t="shared" si="542"/>
        <v>#NUM!</v>
      </c>
    </row>
    <row r="213" spans="1:51" ht="13.35" customHeight="1">
      <c r="A213" s="69"/>
      <c r="B213" s="68"/>
      <c r="C213" s="241">
        <f>Rollover!A213</f>
        <v>0</v>
      </c>
      <c r="D213" s="242">
        <f>Rollover!B213</f>
        <v>0</v>
      </c>
      <c r="E213" s="63"/>
      <c r="F213" s="227">
        <f>Rollover!C213</f>
        <v>0</v>
      </c>
      <c r="G213" s="23"/>
      <c r="H213" s="24"/>
      <c r="I213" s="24"/>
      <c r="J213" s="24"/>
      <c r="K213" s="24"/>
      <c r="L213" s="24"/>
      <c r="M213" s="24"/>
      <c r="N213" s="25"/>
      <c r="O213" s="23"/>
      <c r="P213" s="24"/>
      <c r="Q213" s="24"/>
      <c r="R213" s="24"/>
      <c r="S213" s="24"/>
      <c r="T213" s="24"/>
      <c r="U213" s="24"/>
      <c r="V213" s="25"/>
      <c r="W213" s="228" t="e">
        <f t="shared" si="514"/>
        <v>#NUM!</v>
      </c>
      <c r="X213" s="9">
        <f t="shared" si="515"/>
        <v>3.8165882958950202E-2</v>
      </c>
      <c r="Y213" s="9">
        <f t="shared" si="516"/>
        <v>1.713277721572889E-5</v>
      </c>
      <c r="Z213" s="9">
        <f t="shared" si="517"/>
        <v>1.713277721572889E-5</v>
      </c>
      <c r="AA213" s="9">
        <f t="shared" si="518"/>
        <v>3.8165882958950202E-2</v>
      </c>
      <c r="AB213" s="9">
        <f t="shared" si="519"/>
        <v>2.6306978617002889E-5</v>
      </c>
      <c r="AC213" s="9">
        <f t="shared" si="520"/>
        <v>2.6306978617002889E-5</v>
      </c>
      <c r="AD213" s="9">
        <f t="shared" si="521"/>
        <v>3.033802747866758E-3</v>
      </c>
      <c r="AE213" s="9">
        <f t="shared" si="522"/>
        <v>3.033802747866758E-3</v>
      </c>
      <c r="AF213" s="44">
        <f t="shared" si="523"/>
        <v>3.033802747866758E-3</v>
      </c>
      <c r="AG213" s="43" t="e">
        <f t="shared" si="524"/>
        <v>#NUM!</v>
      </c>
      <c r="AH213" s="9">
        <f t="shared" si="525"/>
        <v>3.8165882958950202E-2</v>
      </c>
      <c r="AI213" s="9">
        <f t="shared" si="526"/>
        <v>1.7417808154569238E-5</v>
      </c>
      <c r="AJ213" s="9">
        <f t="shared" si="527"/>
        <v>1.7417808154569238E-5</v>
      </c>
      <c r="AK213" s="9">
        <f t="shared" si="528"/>
        <v>3.8165882958950202E-2</v>
      </c>
      <c r="AL213" s="9">
        <f t="shared" si="529"/>
        <v>2.6306978617002889E-5</v>
      </c>
      <c r="AM213" s="229">
        <f t="shared" si="530"/>
        <v>2.6306978617002889E-5</v>
      </c>
      <c r="AN213" s="9">
        <f t="shared" si="531"/>
        <v>3.033802747866758E-3</v>
      </c>
      <c r="AO213" s="9">
        <f t="shared" si="532"/>
        <v>3.033802747866758E-3</v>
      </c>
      <c r="AP213" s="44">
        <f t="shared" si="533"/>
        <v>3.033802747866758E-3</v>
      </c>
      <c r="AQ213" s="43" t="e">
        <f t="shared" si="534"/>
        <v>#NUM!</v>
      </c>
      <c r="AR213" s="9" t="e">
        <f t="shared" si="535"/>
        <v>#NUM!</v>
      </c>
      <c r="AS213" s="44" t="e">
        <f t="shared" si="536"/>
        <v>#NUM!</v>
      </c>
      <c r="AT213" s="235" t="e">
        <f t="shared" si="537"/>
        <v>#NUM!</v>
      </c>
      <c r="AU213" s="236" t="e">
        <f t="shared" si="538"/>
        <v>#NUM!</v>
      </c>
      <c r="AV213" s="237" t="e">
        <f t="shared" si="539"/>
        <v>#NUM!</v>
      </c>
      <c r="AW213" s="233" t="e">
        <f t="shared" si="540"/>
        <v>#NUM!</v>
      </c>
      <c r="AX213" s="132" t="e">
        <f t="shared" si="541"/>
        <v>#NUM!</v>
      </c>
      <c r="AY213" s="234" t="e">
        <f t="shared" si="542"/>
        <v>#NUM!</v>
      </c>
    </row>
    <row r="214" spans="1:51" ht="13.35" customHeight="1">
      <c r="A214" s="69"/>
      <c r="B214" s="68"/>
      <c r="C214" s="241">
        <f>Rollover!A214</f>
        <v>0</v>
      </c>
      <c r="D214" s="242">
        <f>Rollover!B214</f>
        <v>0</v>
      </c>
      <c r="E214" s="63"/>
      <c r="F214" s="227">
        <f>Rollover!C214</f>
        <v>0</v>
      </c>
      <c r="G214" s="23"/>
      <c r="H214" s="24"/>
      <c r="I214" s="24"/>
      <c r="J214" s="24"/>
      <c r="K214" s="24"/>
      <c r="L214" s="24"/>
      <c r="M214" s="24"/>
      <c r="N214" s="25"/>
      <c r="O214" s="23"/>
      <c r="P214" s="24"/>
      <c r="Q214" s="24"/>
      <c r="R214" s="24"/>
      <c r="S214" s="24"/>
      <c r="T214" s="24"/>
      <c r="U214" s="24"/>
      <c r="V214" s="25"/>
      <c r="W214" s="228" t="e">
        <f t="shared" si="514"/>
        <v>#NUM!</v>
      </c>
      <c r="X214" s="9">
        <f t="shared" si="515"/>
        <v>3.8165882958950202E-2</v>
      </c>
      <c r="Y214" s="9">
        <f t="shared" si="516"/>
        <v>1.713277721572889E-5</v>
      </c>
      <c r="Z214" s="9">
        <f t="shared" si="517"/>
        <v>1.713277721572889E-5</v>
      </c>
      <c r="AA214" s="9">
        <f t="shared" si="518"/>
        <v>3.8165882958950202E-2</v>
      </c>
      <c r="AB214" s="9">
        <f t="shared" si="519"/>
        <v>2.6306978617002889E-5</v>
      </c>
      <c r="AC214" s="9">
        <f t="shared" si="520"/>
        <v>2.6306978617002889E-5</v>
      </c>
      <c r="AD214" s="9">
        <f t="shared" si="521"/>
        <v>3.033802747866758E-3</v>
      </c>
      <c r="AE214" s="9">
        <f t="shared" si="522"/>
        <v>3.033802747866758E-3</v>
      </c>
      <c r="AF214" s="44">
        <f t="shared" si="523"/>
        <v>3.033802747866758E-3</v>
      </c>
      <c r="AG214" s="43" t="e">
        <f t="shared" si="524"/>
        <v>#NUM!</v>
      </c>
      <c r="AH214" s="9">
        <f t="shared" si="525"/>
        <v>3.8165882958950202E-2</v>
      </c>
      <c r="AI214" s="9">
        <f t="shared" si="526"/>
        <v>1.7417808154569238E-5</v>
      </c>
      <c r="AJ214" s="9">
        <f t="shared" si="527"/>
        <v>1.7417808154569238E-5</v>
      </c>
      <c r="AK214" s="9">
        <f t="shared" si="528"/>
        <v>3.8165882958950202E-2</v>
      </c>
      <c r="AL214" s="9">
        <f t="shared" si="529"/>
        <v>2.6306978617002889E-5</v>
      </c>
      <c r="AM214" s="229">
        <f t="shared" si="530"/>
        <v>2.6306978617002889E-5</v>
      </c>
      <c r="AN214" s="9">
        <f t="shared" si="531"/>
        <v>3.033802747866758E-3</v>
      </c>
      <c r="AO214" s="9">
        <f t="shared" si="532"/>
        <v>3.033802747866758E-3</v>
      </c>
      <c r="AP214" s="44">
        <f t="shared" si="533"/>
        <v>3.033802747866758E-3</v>
      </c>
      <c r="AQ214" s="43" t="e">
        <f t="shared" si="534"/>
        <v>#NUM!</v>
      </c>
      <c r="AR214" s="9" t="e">
        <f t="shared" si="535"/>
        <v>#NUM!</v>
      </c>
      <c r="AS214" s="44" t="e">
        <f t="shared" si="536"/>
        <v>#NUM!</v>
      </c>
      <c r="AT214" s="235" t="e">
        <f t="shared" si="537"/>
        <v>#NUM!</v>
      </c>
      <c r="AU214" s="236" t="e">
        <f t="shared" si="538"/>
        <v>#NUM!</v>
      </c>
      <c r="AV214" s="237" t="e">
        <f t="shared" si="539"/>
        <v>#NUM!</v>
      </c>
      <c r="AW214" s="233" t="e">
        <f t="shared" si="540"/>
        <v>#NUM!</v>
      </c>
      <c r="AX214" s="132" t="e">
        <f t="shared" si="541"/>
        <v>#NUM!</v>
      </c>
      <c r="AY214" s="234" t="e">
        <f t="shared" si="542"/>
        <v>#NUM!</v>
      </c>
    </row>
    <row r="215" spans="1:51" ht="13.35" customHeight="1">
      <c r="A215" s="69"/>
      <c r="B215" s="68"/>
      <c r="C215" s="241">
        <f>Rollover!A215</f>
        <v>0</v>
      </c>
      <c r="D215" s="242">
        <f>Rollover!B215</f>
        <v>0</v>
      </c>
      <c r="E215" s="63"/>
      <c r="F215" s="227">
        <f>Rollover!C215</f>
        <v>0</v>
      </c>
      <c r="G215" s="23"/>
      <c r="H215" s="24"/>
      <c r="I215" s="24"/>
      <c r="J215" s="24"/>
      <c r="K215" s="24"/>
      <c r="L215" s="24"/>
      <c r="M215" s="24"/>
      <c r="N215" s="25"/>
      <c r="O215" s="23"/>
      <c r="P215" s="24"/>
      <c r="Q215" s="24"/>
      <c r="R215" s="24"/>
      <c r="S215" s="24"/>
      <c r="T215" s="24"/>
      <c r="U215" s="24"/>
      <c r="V215" s="25"/>
      <c r="W215" s="228" t="e">
        <f t="shared" ref="W215:W217" si="543">NORMDIST(LN(G215),7.45231,0.73998,1)</f>
        <v>#NUM!</v>
      </c>
      <c r="X215" s="9">
        <f t="shared" ref="X215:X217" si="544">1/(1+EXP(3.2269-1.9688*H215))</f>
        <v>3.8165882958950202E-2</v>
      </c>
      <c r="Y215" s="9">
        <f t="shared" ref="Y215:Y217" si="545">1/(1+EXP(10.9745-2.375*I215/1000))</f>
        <v>1.713277721572889E-5</v>
      </c>
      <c r="Z215" s="9">
        <f t="shared" ref="Z215:Z217" si="546">1/(1+EXP(10.9745-2.375*J215/1000))</f>
        <v>1.713277721572889E-5</v>
      </c>
      <c r="AA215" s="9">
        <f t="shared" ref="AA215:AA217" si="547">MAX(X215,Y215,Z215)</f>
        <v>3.8165882958950202E-2</v>
      </c>
      <c r="AB215" s="9">
        <f t="shared" ref="AB215:AB217" si="548">1/(1+EXP(12.597-0.05861*35-1.568*(K215^0.4612)))</f>
        <v>2.6306978617002889E-5</v>
      </c>
      <c r="AC215" s="9">
        <f t="shared" ref="AC215:AC217" si="549">AB215</f>
        <v>2.6306978617002889E-5</v>
      </c>
      <c r="AD215" s="9">
        <f t="shared" ref="AD215:AD217" si="550">1/(1+EXP(5.7949-0.5196*M215/1000))</f>
        <v>3.033802747866758E-3</v>
      </c>
      <c r="AE215" s="9">
        <f t="shared" ref="AE215:AE217" si="551">1/(1+EXP(5.7949-0.5196*N215/1000))</f>
        <v>3.033802747866758E-3</v>
      </c>
      <c r="AF215" s="44">
        <f t="shared" ref="AF215:AF217" si="552">MAX(AD215,AE215)</f>
        <v>3.033802747866758E-3</v>
      </c>
      <c r="AG215" s="43" t="e">
        <f t="shared" ref="AG215:AG217" si="553">NORMDIST(LN(O215),7.45231,0.73998,1)</f>
        <v>#NUM!</v>
      </c>
      <c r="AH215" s="9">
        <f t="shared" ref="AH215:AH217" si="554">1/(1+EXP(3.2269-1.9688*P215))</f>
        <v>3.8165882958950202E-2</v>
      </c>
      <c r="AI215" s="9">
        <f t="shared" ref="AI215:AI217" si="555">1/(1+EXP(10.958-3.77*Q215/1000))</f>
        <v>1.7417808154569238E-5</v>
      </c>
      <c r="AJ215" s="9">
        <f t="shared" ref="AJ215:AJ217" si="556">1/(1+EXP(10.958-3.77*R215/1000))</f>
        <v>1.7417808154569238E-5</v>
      </c>
      <c r="AK215" s="9">
        <f t="shared" ref="AK215:AK217" si="557">MAX(AH215,AI215,AJ215)</f>
        <v>3.8165882958950202E-2</v>
      </c>
      <c r="AL215" s="9">
        <f t="shared" ref="AL215:AL217" si="558">1/(1+EXP(12.597-0.05861*35-1.568*((S215/0.817)^0.4612)))</f>
        <v>2.6306978617002889E-5</v>
      </c>
      <c r="AM215" s="229">
        <f t="shared" ref="AM215:AM217" si="559">AL215</f>
        <v>2.6306978617002889E-5</v>
      </c>
      <c r="AN215" s="9">
        <f t="shared" ref="AN215:AN217" si="560">1/(1+EXP(5.7949-0.7619*U215/1000))</f>
        <v>3.033802747866758E-3</v>
      </c>
      <c r="AO215" s="9">
        <f t="shared" ref="AO215:AO217" si="561">1/(1+EXP(5.7949-0.7619*V215/1000))</f>
        <v>3.033802747866758E-3</v>
      </c>
      <c r="AP215" s="44">
        <f t="shared" ref="AP215:AP217" si="562">MAX(AN215,AO215)</f>
        <v>3.033802747866758E-3</v>
      </c>
      <c r="AQ215" s="43" t="e">
        <f t="shared" ref="AQ215:AQ217" si="563">ROUND(1-(1-W215)*(1-AA215)*(1-AC215)*(1-AF215),3)</f>
        <v>#NUM!</v>
      </c>
      <c r="AR215" s="9" t="e">
        <f t="shared" ref="AR215:AR217" si="564">ROUND(1-(1-AG215)*(1-AK215)*(1-AM215)*(1-AP215),3)</f>
        <v>#NUM!</v>
      </c>
      <c r="AS215" s="44" t="e">
        <f t="shared" ref="AS215:AS217" si="565">ROUND(AVERAGE(AR215,AQ215),3)</f>
        <v>#NUM!</v>
      </c>
      <c r="AT215" s="235" t="e">
        <f t="shared" ref="AT215:AT217" si="566">ROUND(AQ215/0.15,2)</f>
        <v>#NUM!</v>
      </c>
      <c r="AU215" s="236" t="e">
        <f t="shared" ref="AU215:AU217" si="567">ROUND(AR215/0.15,2)</f>
        <v>#NUM!</v>
      </c>
      <c r="AV215" s="237" t="e">
        <f t="shared" ref="AV215:AV217" si="568">ROUND(AS215/0.15,2)</f>
        <v>#NUM!</v>
      </c>
      <c r="AW215" s="233" t="e">
        <f t="shared" ref="AW215:AW217" si="569">IF(AT215&lt;0.67,5,IF(AT215&lt;1,4,IF(AT215&lt;1.33,3,IF(AT215&lt;2.67,2,1))))</f>
        <v>#NUM!</v>
      </c>
      <c r="AX215" s="132" t="e">
        <f t="shared" ref="AX215:AX217" si="570">IF(AU215&lt;0.67,5,IF(AU215&lt;1,4,IF(AU215&lt;1.33,3,IF(AU215&lt;2.67,2,1))))</f>
        <v>#NUM!</v>
      </c>
      <c r="AY215" s="234" t="e">
        <f t="shared" ref="AY215:AY217" si="571">IF(AV215&lt;0.67,5,IF(AV215&lt;1,4,IF(AV215&lt;1.33,3,IF(AV215&lt;2.67,2,1))))</f>
        <v>#NUM!</v>
      </c>
    </row>
    <row r="216" spans="1:51" ht="13.35" customHeight="1">
      <c r="A216" s="69"/>
      <c r="B216" s="68"/>
      <c r="C216" s="241">
        <f>Rollover!A216</f>
        <v>0</v>
      </c>
      <c r="D216" s="242">
        <f>Rollover!B216</f>
        <v>0</v>
      </c>
      <c r="E216" s="63"/>
      <c r="F216" s="227">
        <f>Rollover!C216</f>
        <v>0</v>
      </c>
      <c r="G216" s="23"/>
      <c r="H216" s="24"/>
      <c r="I216" s="24"/>
      <c r="J216" s="24"/>
      <c r="K216" s="24"/>
      <c r="L216" s="24"/>
      <c r="M216" s="24"/>
      <c r="N216" s="25"/>
      <c r="O216" s="23"/>
      <c r="P216" s="24"/>
      <c r="Q216" s="24"/>
      <c r="R216" s="24"/>
      <c r="S216" s="24"/>
      <c r="T216" s="24"/>
      <c r="U216" s="24"/>
      <c r="V216" s="25"/>
      <c r="W216" s="228" t="e">
        <f t="shared" si="543"/>
        <v>#NUM!</v>
      </c>
      <c r="X216" s="9">
        <f t="shared" si="544"/>
        <v>3.8165882958950202E-2</v>
      </c>
      <c r="Y216" s="9">
        <f t="shared" si="545"/>
        <v>1.713277721572889E-5</v>
      </c>
      <c r="Z216" s="9">
        <f t="shared" si="546"/>
        <v>1.713277721572889E-5</v>
      </c>
      <c r="AA216" s="9">
        <f t="shared" si="547"/>
        <v>3.8165882958950202E-2</v>
      </c>
      <c r="AB216" s="9">
        <f t="shared" si="548"/>
        <v>2.6306978617002889E-5</v>
      </c>
      <c r="AC216" s="9">
        <f t="shared" si="549"/>
        <v>2.6306978617002889E-5</v>
      </c>
      <c r="AD216" s="9">
        <f t="shared" si="550"/>
        <v>3.033802747866758E-3</v>
      </c>
      <c r="AE216" s="9">
        <f t="shared" si="551"/>
        <v>3.033802747866758E-3</v>
      </c>
      <c r="AF216" s="44">
        <f t="shared" si="552"/>
        <v>3.033802747866758E-3</v>
      </c>
      <c r="AG216" s="43" t="e">
        <f t="shared" si="553"/>
        <v>#NUM!</v>
      </c>
      <c r="AH216" s="9">
        <f t="shared" si="554"/>
        <v>3.8165882958950202E-2</v>
      </c>
      <c r="AI216" s="9">
        <f t="shared" si="555"/>
        <v>1.7417808154569238E-5</v>
      </c>
      <c r="AJ216" s="9">
        <f t="shared" si="556"/>
        <v>1.7417808154569238E-5</v>
      </c>
      <c r="AK216" s="9">
        <f t="shared" si="557"/>
        <v>3.8165882958950202E-2</v>
      </c>
      <c r="AL216" s="9">
        <f t="shared" si="558"/>
        <v>2.6306978617002889E-5</v>
      </c>
      <c r="AM216" s="229">
        <f t="shared" si="559"/>
        <v>2.6306978617002889E-5</v>
      </c>
      <c r="AN216" s="9">
        <f t="shared" si="560"/>
        <v>3.033802747866758E-3</v>
      </c>
      <c r="AO216" s="9">
        <f t="shared" si="561"/>
        <v>3.033802747866758E-3</v>
      </c>
      <c r="AP216" s="44">
        <f t="shared" si="562"/>
        <v>3.033802747866758E-3</v>
      </c>
      <c r="AQ216" s="43" t="e">
        <f t="shared" si="563"/>
        <v>#NUM!</v>
      </c>
      <c r="AR216" s="9" t="e">
        <f t="shared" si="564"/>
        <v>#NUM!</v>
      </c>
      <c r="AS216" s="44" t="e">
        <f t="shared" si="565"/>
        <v>#NUM!</v>
      </c>
      <c r="AT216" s="235" t="e">
        <f t="shared" si="566"/>
        <v>#NUM!</v>
      </c>
      <c r="AU216" s="236" t="e">
        <f t="shared" si="567"/>
        <v>#NUM!</v>
      </c>
      <c r="AV216" s="237" t="e">
        <f t="shared" si="568"/>
        <v>#NUM!</v>
      </c>
      <c r="AW216" s="233" t="e">
        <f t="shared" si="569"/>
        <v>#NUM!</v>
      </c>
      <c r="AX216" s="132" t="e">
        <f t="shared" si="570"/>
        <v>#NUM!</v>
      </c>
      <c r="AY216" s="234" t="e">
        <f t="shared" si="571"/>
        <v>#NUM!</v>
      </c>
    </row>
    <row r="217" spans="1:51" ht="13.35" customHeight="1">
      <c r="A217" s="70"/>
      <c r="B217" s="67"/>
      <c r="C217" s="241">
        <f>Rollover!A217</f>
        <v>0</v>
      </c>
      <c r="D217" s="242">
        <f>Rollover!B217</f>
        <v>0</v>
      </c>
      <c r="E217" s="63"/>
      <c r="F217" s="227">
        <f>Rollover!C217</f>
        <v>0</v>
      </c>
      <c r="G217" s="35"/>
      <c r="H217" s="36"/>
      <c r="I217" s="36"/>
      <c r="J217" s="36"/>
      <c r="K217" s="36"/>
      <c r="L217" s="36"/>
      <c r="M217" s="36"/>
      <c r="N217" s="37"/>
      <c r="O217" s="35"/>
      <c r="P217" s="36"/>
      <c r="Q217" s="36"/>
      <c r="R217" s="36"/>
      <c r="S217" s="36"/>
      <c r="T217" s="36"/>
      <c r="U217" s="36"/>
      <c r="V217" s="37"/>
      <c r="W217" s="228" t="e">
        <f t="shared" si="543"/>
        <v>#NUM!</v>
      </c>
      <c r="X217" s="9">
        <f t="shared" si="544"/>
        <v>3.8165882958950202E-2</v>
      </c>
      <c r="Y217" s="9">
        <f t="shared" si="545"/>
        <v>1.713277721572889E-5</v>
      </c>
      <c r="Z217" s="9">
        <f t="shared" si="546"/>
        <v>1.713277721572889E-5</v>
      </c>
      <c r="AA217" s="9">
        <f t="shared" si="547"/>
        <v>3.8165882958950202E-2</v>
      </c>
      <c r="AB217" s="9">
        <f t="shared" si="548"/>
        <v>2.6306978617002889E-5</v>
      </c>
      <c r="AC217" s="9">
        <f t="shared" si="549"/>
        <v>2.6306978617002889E-5</v>
      </c>
      <c r="AD217" s="9">
        <f t="shared" si="550"/>
        <v>3.033802747866758E-3</v>
      </c>
      <c r="AE217" s="9">
        <f t="shared" si="551"/>
        <v>3.033802747866758E-3</v>
      </c>
      <c r="AF217" s="44">
        <f t="shared" si="552"/>
        <v>3.033802747866758E-3</v>
      </c>
      <c r="AG217" s="43" t="e">
        <f t="shared" si="553"/>
        <v>#NUM!</v>
      </c>
      <c r="AH217" s="9">
        <f t="shared" si="554"/>
        <v>3.8165882958950202E-2</v>
      </c>
      <c r="AI217" s="9">
        <f t="shared" si="555"/>
        <v>1.7417808154569238E-5</v>
      </c>
      <c r="AJ217" s="9">
        <f t="shared" si="556"/>
        <v>1.7417808154569238E-5</v>
      </c>
      <c r="AK217" s="9">
        <f t="shared" si="557"/>
        <v>3.8165882958950202E-2</v>
      </c>
      <c r="AL217" s="9">
        <f t="shared" si="558"/>
        <v>2.6306978617002889E-5</v>
      </c>
      <c r="AM217" s="229">
        <f t="shared" si="559"/>
        <v>2.6306978617002889E-5</v>
      </c>
      <c r="AN217" s="9">
        <f t="shared" si="560"/>
        <v>3.033802747866758E-3</v>
      </c>
      <c r="AO217" s="9">
        <f t="shared" si="561"/>
        <v>3.033802747866758E-3</v>
      </c>
      <c r="AP217" s="44">
        <f t="shared" si="562"/>
        <v>3.033802747866758E-3</v>
      </c>
      <c r="AQ217" s="43" t="e">
        <f t="shared" si="563"/>
        <v>#NUM!</v>
      </c>
      <c r="AR217" s="9" t="e">
        <f t="shared" si="564"/>
        <v>#NUM!</v>
      </c>
      <c r="AS217" s="44" t="e">
        <f t="shared" si="565"/>
        <v>#NUM!</v>
      </c>
      <c r="AT217" s="235" t="e">
        <f t="shared" si="566"/>
        <v>#NUM!</v>
      </c>
      <c r="AU217" s="236" t="e">
        <f t="shared" si="567"/>
        <v>#NUM!</v>
      </c>
      <c r="AV217" s="237" t="e">
        <f t="shared" si="568"/>
        <v>#NUM!</v>
      </c>
      <c r="AW217" s="233" t="e">
        <f t="shared" si="569"/>
        <v>#NUM!</v>
      </c>
      <c r="AX217" s="132" t="e">
        <f t="shared" si="570"/>
        <v>#NUM!</v>
      </c>
      <c r="AY217" s="234" t="e">
        <f t="shared" si="571"/>
        <v>#NUM!</v>
      </c>
    </row>
    <row r="218" spans="1:51" ht="13.35" customHeight="1">
      <c r="A218" s="70"/>
      <c r="B218" s="67"/>
      <c r="C218" s="241">
        <f>Rollover!A218</f>
        <v>0</v>
      </c>
      <c r="D218" s="242">
        <f>Rollover!B218</f>
        <v>0</v>
      </c>
      <c r="E218" s="63"/>
      <c r="F218" s="227">
        <f>Rollover!C218</f>
        <v>0</v>
      </c>
      <c r="G218" s="35"/>
      <c r="H218" s="36"/>
      <c r="I218" s="36"/>
      <c r="J218" s="36"/>
      <c r="K218" s="36"/>
      <c r="L218" s="36"/>
      <c r="M218" s="36"/>
      <c r="N218" s="37"/>
      <c r="O218" s="35"/>
      <c r="P218" s="36"/>
      <c r="Q218" s="36"/>
      <c r="R218" s="36"/>
      <c r="S218" s="36"/>
      <c r="T218" s="36"/>
      <c r="U218" s="36"/>
      <c r="V218" s="37"/>
      <c r="W218" s="228" t="e">
        <f t="shared" si="514"/>
        <v>#NUM!</v>
      </c>
      <c r="X218" s="9">
        <f t="shared" si="515"/>
        <v>3.8165882958950202E-2</v>
      </c>
      <c r="Y218" s="9">
        <f t="shared" si="516"/>
        <v>1.713277721572889E-5</v>
      </c>
      <c r="Z218" s="9">
        <f t="shared" si="517"/>
        <v>1.713277721572889E-5</v>
      </c>
      <c r="AA218" s="9">
        <f t="shared" si="518"/>
        <v>3.8165882958950202E-2</v>
      </c>
      <c r="AB218" s="9">
        <f t="shared" si="519"/>
        <v>2.6306978617002889E-5</v>
      </c>
      <c r="AC218" s="9">
        <f t="shared" si="520"/>
        <v>2.6306978617002889E-5</v>
      </c>
      <c r="AD218" s="9">
        <f t="shared" si="521"/>
        <v>3.033802747866758E-3</v>
      </c>
      <c r="AE218" s="9">
        <f t="shared" si="522"/>
        <v>3.033802747866758E-3</v>
      </c>
      <c r="AF218" s="44">
        <f t="shared" si="523"/>
        <v>3.033802747866758E-3</v>
      </c>
      <c r="AG218" s="43" t="e">
        <f t="shared" si="524"/>
        <v>#NUM!</v>
      </c>
      <c r="AH218" s="9">
        <f t="shared" si="525"/>
        <v>3.8165882958950202E-2</v>
      </c>
      <c r="AI218" s="9">
        <f t="shared" si="526"/>
        <v>1.7417808154569238E-5</v>
      </c>
      <c r="AJ218" s="9">
        <f t="shared" si="527"/>
        <v>1.7417808154569238E-5</v>
      </c>
      <c r="AK218" s="9">
        <f t="shared" si="528"/>
        <v>3.8165882958950202E-2</v>
      </c>
      <c r="AL218" s="9">
        <f t="shared" si="529"/>
        <v>2.6306978617002889E-5</v>
      </c>
      <c r="AM218" s="229">
        <f t="shared" si="530"/>
        <v>2.6306978617002889E-5</v>
      </c>
      <c r="AN218" s="9">
        <f t="shared" si="531"/>
        <v>3.033802747866758E-3</v>
      </c>
      <c r="AO218" s="9">
        <f t="shared" si="532"/>
        <v>3.033802747866758E-3</v>
      </c>
      <c r="AP218" s="44">
        <f t="shared" si="533"/>
        <v>3.033802747866758E-3</v>
      </c>
      <c r="AQ218" s="43" t="e">
        <f t="shared" si="534"/>
        <v>#NUM!</v>
      </c>
      <c r="AR218" s="9" t="e">
        <f t="shared" si="535"/>
        <v>#NUM!</v>
      </c>
      <c r="AS218" s="44" t="e">
        <f t="shared" si="536"/>
        <v>#NUM!</v>
      </c>
      <c r="AT218" s="235" t="e">
        <f t="shared" si="537"/>
        <v>#NUM!</v>
      </c>
      <c r="AU218" s="236" t="e">
        <f t="shared" si="538"/>
        <v>#NUM!</v>
      </c>
      <c r="AV218" s="237" t="e">
        <f t="shared" si="539"/>
        <v>#NUM!</v>
      </c>
      <c r="AW218" s="233" t="e">
        <f t="shared" si="540"/>
        <v>#NUM!</v>
      </c>
      <c r="AX218" s="132" t="e">
        <f t="shared" si="541"/>
        <v>#NUM!</v>
      </c>
      <c r="AY218" s="234" t="e">
        <f t="shared" si="542"/>
        <v>#NUM!</v>
      </c>
    </row>
    <row r="219" spans="1:51" ht="13.35" customHeight="1">
      <c r="A219" s="252"/>
      <c r="B219" s="245"/>
      <c r="C219" s="241">
        <f>Rollover!A219</f>
        <v>0</v>
      </c>
      <c r="D219" s="242">
        <f>Rollover!B219</f>
        <v>0</v>
      </c>
      <c r="E219" s="63"/>
      <c r="F219" s="227">
        <f>Rollover!C219</f>
        <v>0</v>
      </c>
      <c r="G219" s="23"/>
      <c r="H219" s="24"/>
      <c r="I219" s="24"/>
      <c r="J219" s="24"/>
      <c r="K219" s="24"/>
      <c r="L219" s="24"/>
      <c r="M219" s="24"/>
      <c r="N219" s="25"/>
      <c r="O219" s="23"/>
      <c r="P219" s="24"/>
      <c r="Q219" s="24"/>
      <c r="R219" s="24"/>
      <c r="S219" s="24"/>
      <c r="T219" s="24"/>
      <c r="U219" s="24"/>
      <c r="V219" s="25"/>
      <c r="W219" s="228" t="e">
        <f t="shared" si="514"/>
        <v>#NUM!</v>
      </c>
      <c r="X219" s="9">
        <f t="shared" si="515"/>
        <v>3.8165882958950202E-2</v>
      </c>
      <c r="Y219" s="9">
        <f t="shared" si="516"/>
        <v>1.713277721572889E-5</v>
      </c>
      <c r="Z219" s="9">
        <f t="shared" si="517"/>
        <v>1.713277721572889E-5</v>
      </c>
      <c r="AA219" s="9">
        <f t="shared" si="518"/>
        <v>3.8165882958950202E-2</v>
      </c>
      <c r="AB219" s="9">
        <f t="shared" si="519"/>
        <v>2.6306978617002889E-5</v>
      </c>
      <c r="AC219" s="9">
        <f t="shared" si="520"/>
        <v>2.6306978617002889E-5</v>
      </c>
      <c r="AD219" s="9">
        <f t="shared" si="521"/>
        <v>3.033802747866758E-3</v>
      </c>
      <c r="AE219" s="9">
        <f t="shared" si="522"/>
        <v>3.033802747866758E-3</v>
      </c>
      <c r="AF219" s="44">
        <f t="shared" si="523"/>
        <v>3.033802747866758E-3</v>
      </c>
      <c r="AG219" s="43" t="e">
        <f t="shared" si="524"/>
        <v>#NUM!</v>
      </c>
      <c r="AH219" s="9">
        <f t="shared" si="525"/>
        <v>3.8165882958950202E-2</v>
      </c>
      <c r="AI219" s="9">
        <f t="shared" si="526"/>
        <v>1.7417808154569238E-5</v>
      </c>
      <c r="AJ219" s="9">
        <f t="shared" si="527"/>
        <v>1.7417808154569238E-5</v>
      </c>
      <c r="AK219" s="9">
        <f t="shared" si="528"/>
        <v>3.8165882958950202E-2</v>
      </c>
      <c r="AL219" s="9">
        <f t="shared" si="529"/>
        <v>2.6306978617002889E-5</v>
      </c>
      <c r="AM219" s="229">
        <f t="shared" si="530"/>
        <v>2.6306978617002889E-5</v>
      </c>
      <c r="AN219" s="9">
        <f t="shared" si="531"/>
        <v>3.033802747866758E-3</v>
      </c>
      <c r="AO219" s="9">
        <f t="shared" si="532"/>
        <v>3.033802747866758E-3</v>
      </c>
      <c r="AP219" s="44">
        <f t="shared" si="533"/>
        <v>3.033802747866758E-3</v>
      </c>
      <c r="AQ219" s="43" t="e">
        <f t="shared" si="534"/>
        <v>#NUM!</v>
      </c>
      <c r="AR219" s="9" t="e">
        <f t="shared" si="535"/>
        <v>#NUM!</v>
      </c>
      <c r="AS219" s="44" t="e">
        <f t="shared" si="536"/>
        <v>#NUM!</v>
      </c>
      <c r="AT219" s="235" t="e">
        <f t="shared" si="537"/>
        <v>#NUM!</v>
      </c>
      <c r="AU219" s="236" t="e">
        <f t="shared" si="538"/>
        <v>#NUM!</v>
      </c>
      <c r="AV219" s="237" t="e">
        <f t="shared" si="539"/>
        <v>#NUM!</v>
      </c>
      <c r="AW219" s="233" t="e">
        <f t="shared" si="540"/>
        <v>#NUM!</v>
      </c>
      <c r="AX219" s="132" t="e">
        <f t="shared" si="541"/>
        <v>#NUM!</v>
      </c>
      <c r="AY219" s="234" t="e">
        <f t="shared" si="542"/>
        <v>#NUM!</v>
      </c>
    </row>
    <row r="220" spans="1:51" ht="13.35" customHeight="1">
      <c r="A220" s="69"/>
      <c r="B220" s="68"/>
      <c r="C220" s="241">
        <f>Rollover!A220</f>
        <v>0</v>
      </c>
      <c r="D220" s="242">
        <f>Rollover!B220</f>
        <v>0</v>
      </c>
      <c r="E220" s="63"/>
      <c r="F220" s="227">
        <f>Rollover!C220</f>
        <v>0</v>
      </c>
      <c r="G220" s="23"/>
      <c r="H220" s="24"/>
      <c r="I220" s="24"/>
      <c r="J220" s="24"/>
      <c r="K220" s="24"/>
      <c r="L220" s="24"/>
      <c r="M220" s="24"/>
      <c r="N220" s="25"/>
      <c r="O220" s="23"/>
      <c r="P220" s="24"/>
      <c r="Q220" s="24"/>
      <c r="R220" s="24"/>
      <c r="S220" s="24"/>
      <c r="T220" s="24"/>
      <c r="U220" s="24"/>
      <c r="V220" s="25"/>
      <c r="W220" s="228" t="e">
        <f t="shared" si="514"/>
        <v>#NUM!</v>
      </c>
      <c r="X220" s="9">
        <f t="shared" si="515"/>
        <v>3.8165882958950202E-2</v>
      </c>
      <c r="Y220" s="9">
        <f t="shared" si="516"/>
        <v>1.713277721572889E-5</v>
      </c>
      <c r="Z220" s="9">
        <f t="shared" si="517"/>
        <v>1.713277721572889E-5</v>
      </c>
      <c r="AA220" s="9">
        <f t="shared" si="518"/>
        <v>3.8165882958950202E-2</v>
      </c>
      <c r="AB220" s="9">
        <f t="shared" si="519"/>
        <v>2.6306978617002889E-5</v>
      </c>
      <c r="AC220" s="9">
        <f t="shared" si="520"/>
        <v>2.6306978617002889E-5</v>
      </c>
      <c r="AD220" s="9">
        <f t="shared" si="521"/>
        <v>3.033802747866758E-3</v>
      </c>
      <c r="AE220" s="9">
        <f t="shared" si="522"/>
        <v>3.033802747866758E-3</v>
      </c>
      <c r="AF220" s="44">
        <f t="shared" si="523"/>
        <v>3.033802747866758E-3</v>
      </c>
      <c r="AG220" s="43" t="e">
        <f t="shared" si="524"/>
        <v>#NUM!</v>
      </c>
      <c r="AH220" s="9">
        <f t="shared" si="525"/>
        <v>3.8165882958950202E-2</v>
      </c>
      <c r="AI220" s="9">
        <f t="shared" si="526"/>
        <v>1.7417808154569238E-5</v>
      </c>
      <c r="AJ220" s="9">
        <f t="shared" si="527"/>
        <v>1.7417808154569238E-5</v>
      </c>
      <c r="AK220" s="9">
        <f t="shared" si="528"/>
        <v>3.8165882958950202E-2</v>
      </c>
      <c r="AL220" s="9">
        <f t="shared" si="529"/>
        <v>2.6306978617002889E-5</v>
      </c>
      <c r="AM220" s="229">
        <f t="shared" si="530"/>
        <v>2.6306978617002889E-5</v>
      </c>
      <c r="AN220" s="9">
        <f t="shared" si="531"/>
        <v>3.033802747866758E-3</v>
      </c>
      <c r="AO220" s="9">
        <f t="shared" si="532"/>
        <v>3.033802747866758E-3</v>
      </c>
      <c r="AP220" s="44">
        <f t="shared" si="533"/>
        <v>3.033802747866758E-3</v>
      </c>
      <c r="AQ220" s="43" t="e">
        <f t="shared" si="534"/>
        <v>#NUM!</v>
      </c>
      <c r="AR220" s="9" t="e">
        <f t="shared" si="535"/>
        <v>#NUM!</v>
      </c>
      <c r="AS220" s="44" t="e">
        <f t="shared" si="536"/>
        <v>#NUM!</v>
      </c>
      <c r="AT220" s="235" t="e">
        <f t="shared" si="537"/>
        <v>#NUM!</v>
      </c>
      <c r="AU220" s="236" t="e">
        <f t="shared" si="538"/>
        <v>#NUM!</v>
      </c>
      <c r="AV220" s="237" t="e">
        <f t="shared" si="539"/>
        <v>#NUM!</v>
      </c>
      <c r="AW220" s="233" t="e">
        <f t="shared" si="540"/>
        <v>#NUM!</v>
      </c>
      <c r="AX220" s="132" t="e">
        <f t="shared" si="541"/>
        <v>#NUM!</v>
      </c>
      <c r="AY220" s="234" t="e">
        <f t="shared" si="542"/>
        <v>#NUM!</v>
      </c>
    </row>
    <row r="221" spans="1:51" ht="13.35" customHeight="1">
      <c r="A221" s="69"/>
      <c r="B221" s="68"/>
      <c r="C221" s="241">
        <f>Rollover!A221</f>
        <v>0</v>
      </c>
      <c r="D221" s="242">
        <f>Rollover!B221</f>
        <v>0</v>
      </c>
      <c r="E221" s="63"/>
      <c r="F221" s="227">
        <f>Rollover!C221</f>
        <v>0</v>
      </c>
      <c r="G221" s="23"/>
      <c r="H221" s="24"/>
      <c r="I221" s="24"/>
      <c r="J221" s="24"/>
      <c r="K221" s="24"/>
      <c r="L221" s="24"/>
      <c r="M221" s="24"/>
      <c r="N221" s="25"/>
      <c r="O221" s="23"/>
      <c r="P221" s="24"/>
      <c r="Q221" s="24"/>
      <c r="R221" s="24"/>
      <c r="S221" s="24"/>
      <c r="T221" s="24"/>
      <c r="U221" s="24"/>
      <c r="V221" s="25"/>
      <c r="W221" s="228" t="e">
        <f t="shared" si="514"/>
        <v>#NUM!</v>
      </c>
      <c r="X221" s="9">
        <f t="shared" si="515"/>
        <v>3.8165882958950202E-2</v>
      </c>
      <c r="Y221" s="9">
        <f t="shared" si="516"/>
        <v>1.713277721572889E-5</v>
      </c>
      <c r="Z221" s="9">
        <f t="shared" si="517"/>
        <v>1.713277721572889E-5</v>
      </c>
      <c r="AA221" s="9">
        <f t="shared" si="518"/>
        <v>3.8165882958950202E-2</v>
      </c>
      <c r="AB221" s="9">
        <f t="shared" si="519"/>
        <v>2.6306978617002889E-5</v>
      </c>
      <c r="AC221" s="9">
        <f t="shared" si="520"/>
        <v>2.6306978617002889E-5</v>
      </c>
      <c r="AD221" s="9">
        <f t="shared" si="521"/>
        <v>3.033802747866758E-3</v>
      </c>
      <c r="AE221" s="9">
        <f t="shared" si="522"/>
        <v>3.033802747866758E-3</v>
      </c>
      <c r="AF221" s="44">
        <f t="shared" si="523"/>
        <v>3.033802747866758E-3</v>
      </c>
      <c r="AG221" s="43" t="e">
        <f t="shared" si="524"/>
        <v>#NUM!</v>
      </c>
      <c r="AH221" s="9">
        <f t="shared" si="525"/>
        <v>3.8165882958950202E-2</v>
      </c>
      <c r="AI221" s="9">
        <f t="shared" si="526"/>
        <v>1.7417808154569238E-5</v>
      </c>
      <c r="AJ221" s="9">
        <f t="shared" si="527"/>
        <v>1.7417808154569238E-5</v>
      </c>
      <c r="AK221" s="9">
        <f t="shared" si="528"/>
        <v>3.8165882958950202E-2</v>
      </c>
      <c r="AL221" s="9">
        <f t="shared" si="529"/>
        <v>2.6306978617002889E-5</v>
      </c>
      <c r="AM221" s="229">
        <f t="shared" si="530"/>
        <v>2.6306978617002889E-5</v>
      </c>
      <c r="AN221" s="9">
        <f t="shared" si="531"/>
        <v>3.033802747866758E-3</v>
      </c>
      <c r="AO221" s="9">
        <f t="shared" si="532"/>
        <v>3.033802747866758E-3</v>
      </c>
      <c r="AP221" s="44">
        <f t="shared" si="533"/>
        <v>3.033802747866758E-3</v>
      </c>
      <c r="AQ221" s="43" t="e">
        <f t="shared" si="534"/>
        <v>#NUM!</v>
      </c>
      <c r="AR221" s="9" t="e">
        <f t="shared" si="535"/>
        <v>#NUM!</v>
      </c>
      <c r="AS221" s="44" t="e">
        <f t="shared" si="536"/>
        <v>#NUM!</v>
      </c>
      <c r="AT221" s="235" t="e">
        <f t="shared" si="537"/>
        <v>#NUM!</v>
      </c>
      <c r="AU221" s="236" t="e">
        <f t="shared" si="538"/>
        <v>#NUM!</v>
      </c>
      <c r="AV221" s="237" t="e">
        <f t="shared" si="539"/>
        <v>#NUM!</v>
      </c>
      <c r="AW221" s="233" t="e">
        <f t="shared" si="540"/>
        <v>#NUM!</v>
      </c>
      <c r="AX221" s="132" t="e">
        <f t="shared" si="541"/>
        <v>#NUM!</v>
      </c>
      <c r="AY221" s="234" t="e">
        <f t="shared" si="542"/>
        <v>#NUM!</v>
      </c>
    </row>
    <row r="222" spans="1:51" ht="13.35" customHeight="1">
      <c r="A222" s="69"/>
      <c r="B222" s="68"/>
      <c r="C222" s="241">
        <f>Rollover!A222</f>
        <v>0</v>
      </c>
      <c r="D222" s="242">
        <f>Rollover!B222</f>
        <v>0</v>
      </c>
      <c r="E222" s="63"/>
      <c r="F222" s="227">
        <f>Rollover!C222</f>
        <v>0</v>
      </c>
      <c r="G222" s="23"/>
      <c r="H222" s="24"/>
      <c r="I222" s="24"/>
      <c r="J222" s="24"/>
      <c r="K222" s="24"/>
      <c r="L222" s="24"/>
      <c r="M222" s="24"/>
      <c r="N222" s="25"/>
      <c r="O222" s="23"/>
      <c r="P222" s="24"/>
      <c r="Q222" s="24"/>
      <c r="R222" s="24"/>
      <c r="S222" s="24"/>
      <c r="T222" s="24"/>
      <c r="U222" s="24"/>
      <c r="V222" s="25"/>
      <c r="W222" s="228" t="e">
        <f t="shared" si="514"/>
        <v>#NUM!</v>
      </c>
      <c r="X222" s="9">
        <f t="shared" si="515"/>
        <v>3.8165882958950202E-2</v>
      </c>
      <c r="Y222" s="9">
        <f t="shared" si="516"/>
        <v>1.713277721572889E-5</v>
      </c>
      <c r="Z222" s="9">
        <f t="shared" si="517"/>
        <v>1.713277721572889E-5</v>
      </c>
      <c r="AA222" s="9">
        <f t="shared" si="518"/>
        <v>3.8165882958950202E-2</v>
      </c>
      <c r="AB222" s="9">
        <f t="shared" si="519"/>
        <v>2.6306978617002889E-5</v>
      </c>
      <c r="AC222" s="9">
        <f t="shared" si="520"/>
        <v>2.6306978617002889E-5</v>
      </c>
      <c r="AD222" s="9">
        <f t="shared" si="521"/>
        <v>3.033802747866758E-3</v>
      </c>
      <c r="AE222" s="9">
        <f t="shared" si="522"/>
        <v>3.033802747866758E-3</v>
      </c>
      <c r="AF222" s="44">
        <f t="shared" si="523"/>
        <v>3.033802747866758E-3</v>
      </c>
      <c r="AG222" s="43" t="e">
        <f t="shared" si="524"/>
        <v>#NUM!</v>
      </c>
      <c r="AH222" s="9">
        <f t="shared" si="525"/>
        <v>3.8165882958950202E-2</v>
      </c>
      <c r="AI222" s="9">
        <f t="shared" si="526"/>
        <v>1.7417808154569238E-5</v>
      </c>
      <c r="AJ222" s="9">
        <f t="shared" si="527"/>
        <v>1.7417808154569238E-5</v>
      </c>
      <c r="AK222" s="9">
        <f t="shared" si="528"/>
        <v>3.8165882958950202E-2</v>
      </c>
      <c r="AL222" s="9">
        <f t="shared" si="529"/>
        <v>2.6306978617002889E-5</v>
      </c>
      <c r="AM222" s="229">
        <f t="shared" si="530"/>
        <v>2.6306978617002889E-5</v>
      </c>
      <c r="AN222" s="9">
        <f t="shared" si="531"/>
        <v>3.033802747866758E-3</v>
      </c>
      <c r="AO222" s="9">
        <f t="shared" si="532"/>
        <v>3.033802747866758E-3</v>
      </c>
      <c r="AP222" s="44">
        <f t="shared" si="533"/>
        <v>3.033802747866758E-3</v>
      </c>
      <c r="AQ222" s="43" t="e">
        <f t="shared" si="534"/>
        <v>#NUM!</v>
      </c>
      <c r="AR222" s="9" t="e">
        <f t="shared" si="535"/>
        <v>#NUM!</v>
      </c>
      <c r="AS222" s="44" t="e">
        <f t="shared" si="536"/>
        <v>#NUM!</v>
      </c>
      <c r="AT222" s="235" t="e">
        <f t="shared" si="537"/>
        <v>#NUM!</v>
      </c>
      <c r="AU222" s="236" t="e">
        <f t="shared" si="538"/>
        <v>#NUM!</v>
      </c>
      <c r="AV222" s="237" t="e">
        <f t="shared" si="539"/>
        <v>#NUM!</v>
      </c>
      <c r="AW222" s="233" t="e">
        <f t="shared" si="540"/>
        <v>#NUM!</v>
      </c>
      <c r="AX222" s="132" t="e">
        <f t="shared" si="541"/>
        <v>#NUM!</v>
      </c>
      <c r="AY222" s="234" t="e">
        <f t="shared" si="542"/>
        <v>#NUM!</v>
      </c>
    </row>
    <row r="223" spans="1:51" ht="13.35" customHeight="1">
      <c r="A223" s="69"/>
      <c r="B223" s="68"/>
      <c r="C223" s="241">
        <f>Rollover!A223</f>
        <v>0</v>
      </c>
      <c r="D223" s="242">
        <f>Rollover!B223</f>
        <v>0</v>
      </c>
      <c r="E223" s="63"/>
      <c r="F223" s="227">
        <f>Rollover!C223</f>
        <v>0</v>
      </c>
      <c r="G223" s="23"/>
      <c r="H223" s="24"/>
      <c r="I223" s="24"/>
      <c r="J223" s="24"/>
      <c r="K223" s="24"/>
      <c r="L223" s="24"/>
      <c r="M223" s="24"/>
      <c r="N223" s="25"/>
      <c r="O223" s="23"/>
      <c r="P223" s="24"/>
      <c r="Q223" s="24"/>
      <c r="R223" s="24"/>
      <c r="S223" s="24"/>
      <c r="T223" s="24"/>
      <c r="U223" s="24"/>
      <c r="V223" s="25"/>
      <c r="W223" s="228" t="e">
        <f t="shared" si="514"/>
        <v>#NUM!</v>
      </c>
      <c r="X223" s="9">
        <f t="shared" si="515"/>
        <v>3.8165882958950202E-2</v>
      </c>
      <c r="Y223" s="9">
        <f t="shared" si="516"/>
        <v>1.713277721572889E-5</v>
      </c>
      <c r="Z223" s="9">
        <f t="shared" si="517"/>
        <v>1.713277721572889E-5</v>
      </c>
      <c r="AA223" s="9">
        <f t="shared" si="518"/>
        <v>3.8165882958950202E-2</v>
      </c>
      <c r="AB223" s="9">
        <f t="shared" si="519"/>
        <v>2.6306978617002889E-5</v>
      </c>
      <c r="AC223" s="9">
        <f t="shared" si="520"/>
        <v>2.6306978617002889E-5</v>
      </c>
      <c r="AD223" s="9">
        <f t="shared" si="521"/>
        <v>3.033802747866758E-3</v>
      </c>
      <c r="AE223" s="9">
        <f t="shared" si="522"/>
        <v>3.033802747866758E-3</v>
      </c>
      <c r="AF223" s="44">
        <f t="shared" si="523"/>
        <v>3.033802747866758E-3</v>
      </c>
      <c r="AG223" s="43" t="e">
        <f t="shared" si="524"/>
        <v>#NUM!</v>
      </c>
      <c r="AH223" s="9">
        <f t="shared" si="525"/>
        <v>3.8165882958950202E-2</v>
      </c>
      <c r="AI223" s="9">
        <f t="shared" si="526"/>
        <v>1.7417808154569238E-5</v>
      </c>
      <c r="AJ223" s="9">
        <f t="shared" si="527"/>
        <v>1.7417808154569238E-5</v>
      </c>
      <c r="AK223" s="9">
        <f t="shared" si="528"/>
        <v>3.8165882958950202E-2</v>
      </c>
      <c r="AL223" s="9">
        <f t="shared" si="529"/>
        <v>2.6306978617002889E-5</v>
      </c>
      <c r="AM223" s="229">
        <f t="shared" si="530"/>
        <v>2.6306978617002889E-5</v>
      </c>
      <c r="AN223" s="9">
        <f t="shared" si="531"/>
        <v>3.033802747866758E-3</v>
      </c>
      <c r="AO223" s="9">
        <f t="shared" si="532"/>
        <v>3.033802747866758E-3</v>
      </c>
      <c r="AP223" s="44">
        <f t="shared" si="533"/>
        <v>3.033802747866758E-3</v>
      </c>
      <c r="AQ223" s="43" t="e">
        <f t="shared" si="534"/>
        <v>#NUM!</v>
      </c>
      <c r="AR223" s="9" t="e">
        <f t="shared" si="535"/>
        <v>#NUM!</v>
      </c>
      <c r="AS223" s="44" t="e">
        <f t="shared" si="536"/>
        <v>#NUM!</v>
      </c>
      <c r="AT223" s="235" t="e">
        <f t="shared" si="537"/>
        <v>#NUM!</v>
      </c>
      <c r="AU223" s="236" t="e">
        <f t="shared" si="538"/>
        <v>#NUM!</v>
      </c>
      <c r="AV223" s="237" t="e">
        <f t="shared" si="539"/>
        <v>#NUM!</v>
      </c>
      <c r="AW223" s="233" t="e">
        <f t="shared" si="540"/>
        <v>#NUM!</v>
      </c>
      <c r="AX223" s="132" t="e">
        <f t="shared" si="541"/>
        <v>#NUM!</v>
      </c>
      <c r="AY223" s="234" t="e">
        <f t="shared" si="542"/>
        <v>#NUM!</v>
      </c>
    </row>
    <row r="224" spans="1:51" ht="13.35" customHeight="1">
      <c r="A224" s="69"/>
      <c r="B224" s="68"/>
      <c r="C224" s="241">
        <f>Rollover!A224</f>
        <v>0</v>
      </c>
      <c r="D224" s="242">
        <f>Rollover!B224</f>
        <v>0</v>
      </c>
      <c r="E224" s="63"/>
      <c r="F224" s="227">
        <f>Rollover!C224</f>
        <v>0</v>
      </c>
      <c r="G224" s="23"/>
      <c r="H224" s="24"/>
      <c r="I224" s="24"/>
      <c r="J224" s="24"/>
      <c r="K224" s="24"/>
      <c r="L224" s="24"/>
      <c r="M224" s="24"/>
      <c r="N224" s="25"/>
      <c r="O224" s="23"/>
      <c r="P224" s="24"/>
      <c r="Q224" s="24"/>
      <c r="R224" s="24"/>
      <c r="S224" s="24"/>
      <c r="T224" s="24"/>
      <c r="U224" s="24"/>
      <c r="V224" s="25"/>
      <c r="W224" s="228" t="e">
        <f t="shared" ref="W224:W227" si="572">NORMDIST(LN(G224),7.45231,0.73998,1)</f>
        <v>#NUM!</v>
      </c>
      <c r="X224" s="9">
        <f t="shared" ref="X224:X227" si="573">1/(1+EXP(3.2269-1.9688*H224))</f>
        <v>3.8165882958950202E-2</v>
      </c>
      <c r="Y224" s="9">
        <f t="shared" ref="Y224:Y227" si="574">1/(1+EXP(10.9745-2.375*I224/1000))</f>
        <v>1.713277721572889E-5</v>
      </c>
      <c r="Z224" s="9">
        <f t="shared" ref="Z224:Z227" si="575">1/(1+EXP(10.9745-2.375*J224/1000))</f>
        <v>1.713277721572889E-5</v>
      </c>
      <c r="AA224" s="9">
        <f t="shared" ref="AA224:AA227" si="576">MAX(X224,Y224,Z224)</f>
        <v>3.8165882958950202E-2</v>
      </c>
      <c r="AB224" s="9">
        <f t="shared" ref="AB224:AB227" si="577">1/(1+EXP(12.597-0.05861*35-1.568*(K224^0.4612)))</f>
        <v>2.6306978617002889E-5</v>
      </c>
      <c r="AC224" s="9">
        <f t="shared" ref="AC224:AC227" si="578">AB224</f>
        <v>2.6306978617002889E-5</v>
      </c>
      <c r="AD224" s="9">
        <f t="shared" ref="AD224:AD227" si="579">1/(1+EXP(5.7949-0.5196*M224/1000))</f>
        <v>3.033802747866758E-3</v>
      </c>
      <c r="AE224" s="9">
        <f t="shared" ref="AE224:AE227" si="580">1/(1+EXP(5.7949-0.5196*N224/1000))</f>
        <v>3.033802747866758E-3</v>
      </c>
      <c r="AF224" s="44">
        <f t="shared" ref="AF224:AF227" si="581">MAX(AD224,AE224)</f>
        <v>3.033802747866758E-3</v>
      </c>
      <c r="AG224" s="43" t="e">
        <f t="shared" ref="AG224:AG227" si="582">NORMDIST(LN(O224),7.45231,0.73998,1)</f>
        <v>#NUM!</v>
      </c>
      <c r="AH224" s="9">
        <f t="shared" ref="AH224:AH227" si="583">1/(1+EXP(3.2269-1.9688*P224))</f>
        <v>3.8165882958950202E-2</v>
      </c>
      <c r="AI224" s="9">
        <f t="shared" ref="AI224:AI227" si="584">1/(1+EXP(10.958-3.77*Q224/1000))</f>
        <v>1.7417808154569238E-5</v>
      </c>
      <c r="AJ224" s="9">
        <f t="shared" ref="AJ224:AJ227" si="585">1/(1+EXP(10.958-3.77*R224/1000))</f>
        <v>1.7417808154569238E-5</v>
      </c>
      <c r="AK224" s="9">
        <f t="shared" ref="AK224:AK227" si="586">MAX(AH224,AI224,AJ224)</f>
        <v>3.8165882958950202E-2</v>
      </c>
      <c r="AL224" s="9">
        <f t="shared" ref="AL224:AL227" si="587">1/(1+EXP(12.597-0.05861*35-1.568*((S224/0.817)^0.4612)))</f>
        <v>2.6306978617002889E-5</v>
      </c>
      <c r="AM224" s="229">
        <f t="shared" ref="AM224:AM227" si="588">AL224</f>
        <v>2.6306978617002889E-5</v>
      </c>
      <c r="AN224" s="9">
        <f t="shared" ref="AN224:AN227" si="589">1/(1+EXP(5.7949-0.7619*U224/1000))</f>
        <v>3.033802747866758E-3</v>
      </c>
      <c r="AO224" s="9">
        <f t="shared" ref="AO224:AO227" si="590">1/(1+EXP(5.7949-0.7619*V224/1000))</f>
        <v>3.033802747866758E-3</v>
      </c>
      <c r="AP224" s="44">
        <f t="shared" ref="AP224:AP227" si="591">MAX(AN224,AO224)</f>
        <v>3.033802747866758E-3</v>
      </c>
      <c r="AQ224" s="43" t="e">
        <f t="shared" ref="AQ224:AQ227" si="592">ROUND(1-(1-W224)*(1-AA224)*(1-AC224)*(1-AF224),3)</f>
        <v>#NUM!</v>
      </c>
      <c r="AR224" s="9" t="e">
        <f t="shared" ref="AR224:AR227" si="593">ROUND(1-(1-AG224)*(1-AK224)*(1-AM224)*(1-AP224),3)</f>
        <v>#NUM!</v>
      </c>
      <c r="AS224" s="44" t="e">
        <f t="shared" ref="AS224:AS227" si="594">ROUND(AVERAGE(AR224,AQ224),3)</f>
        <v>#NUM!</v>
      </c>
      <c r="AT224" s="235" t="e">
        <f t="shared" ref="AT224:AT227" si="595">ROUND(AQ224/0.15,2)</f>
        <v>#NUM!</v>
      </c>
      <c r="AU224" s="236" t="e">
        <f t="shared" ref="AU224:AU227" si="596">ROUND(AR224/0.15,2)</f>
        <v>#NUM!</v>
      </c>
      <c r="AV224" s="237" t="e">
        <f t="shared" ref="AV224:AV227" si="597">ROUND(AS224/0.15,2)</f>
        <v>#NUM!</v>
      </c>
      <c r="AW224" s="233" t="e">
        <f t="shared" ref="AW224:AW227" si="598">IF(AT224&lt;0.67,5,IF(AT224&lt;1,4,IF(AT224&lt;1.33,3,IF(AT224&lt;2.67,2,1))))</f>
        <v>#NUM!</v>
      </c>
      <c r="AX224" s="132" t="e">
        <f t="shared" ref="AX224:AX227" si="599">IF(AU224&lt;0.67,5,IF(AU224&lt;1,4,IF(AU224&lt;1.33,3,IF(AU224&lt;2.67,2,1))))</f>
        <v>#NUM!</v>
      </c>
      <c r="AY224" s="234" t="e">
        <f t="shared" ref="AY224:AY227" si="600">IF(AV224&lt;0.67,5,IF(AV224&lt;1,4,IF(AV224&lt;1.33,3,IF(AV224&lt;2.67,2,1))))</f>
        <v>#NUM!</v>
      </c>
    </row>
    <row r="225" spans="1:51" ht="13.35" customHeight="1">
      <c r="A225" s="69"/>
      <c r="B225" s="68"/>
      <c r="C225" s="241">
        <f>Rollover!A225</f>
        <v>0</v>
      </c>
      <c r="D225" s="242">
        <f>Rollover!B225</f>
        <v>0</v>
      </c>
      <c r="E225" s="63"/>
      <c r="F225" s="227">
        <f>Rollover!C225</f>
        <v>0</v>
      </c>
      <c r="G225" s="23"/>
      <c r="H225" s="24"/>
      <c r="I225" s="24"/>
      <c r="J225" s="24"/>
      <c r="K225" s="24"/>
      <c r="L225" s="24"/>
      <c r="M225" s="24"/>
      <c r="N225" s="25"/>
      <c r="O225" s="23"/>
      <c r="P225" s="24"/>
      <c r="Q225" s="24"/>
      <c r="R225" s="24"/>
      <c r="S225" s="24"/>
      <c r="T225" s="24"/>
      <c r="U225" s="24"/>
      <c r="V225" s="25"/>
      <c r="W225" s="228" t="e">
        <f t="shared" si="572"/>
        <v>#NUM!</v>
      </c>
      <c r="X225" s="9">
        <f t="shared" si="573"/>
        <v>3.8165882958950202E-2</v>
      </c>
      <c r="Y225" s="9">
        <f t="shared" si="574"/>
        <v>1.713277721572889E-5</v>
      </c>
      <c r="Z225" s="9">
        <f t="shared" si="575"/>
        <v>1.713277721572889E-5</v>
      </c>
      <c r="AA225" s="9">
        <f t="shared" si="576"/>
        <v>3.8165882958950202E-2</v>
      </c>
      <c r="AB225" s="9">
        <f t="shared" si="577"/>
        <v>2.6306978617002889E-5</v>
      </c>
      <c r="AC225" s="9">
        <f t="shared" si="578"/>
        <v>2.6306978617002889E-5</v>
      </c>
      <c r="AD225" s="9">
        <f t="shared" si="579"/>
        <v>3.033802747866758E-3</v>
      </c>
      <c r="AE225" s="9">
        <f t="shared" si="580"/>
        <v>3.033802747866758E-3</v>
      </c>
      <c r="AF225" s="44">
        <f t="shared" si="581"/>
        <v>3.033802747866758E-3</v>
      </c>
      <c r="AG225" s="43" t="e">
        <f t="shared" si="582"/>
        <v>#NUM!</v>
      </c>
      <c r="AH225" s="9">
        <f t="shared" si="583"/>
        <v>3.8165882958950202E-2</v>
      </c>
      <c r="AI225" s="9">
        <f t="shared" si="584"/>
        <v>1.7417808154569238E-5</v>
      </c>
      <c r="AJ225" s="9">
        <f t="shared" si="585"/>
        <v>1.7417808154569238E-5</v>
      </c>
      <c r="AK225" s="9">
        <f t="shared" si="586"/>
        <v>3.8165882958950202E-2</v>
      </c>
      <c r="AL225" s="9">
        <f t="shared" si="587"/>
        <v>2.6306978617002889E-5</v>
      </c>
      <c r="AM225" s="229">
        <f t="shared" si="588"/>
        <v>2.6306978617002889E-5</v>
      </c>
      <c r="AN225" s="9">
        <f t="shared" si="589"/>
        <v>3.033802747866758E-3</v>
      </c>
      <c r="AO225" s="9">
        <f t="shared" si="590"/>
        <v>3.033802747866758E-3</v>
      </c>
      <c r="AP225" s="44">
        <f t="shared" si="591"/>
        <v>3.033802747866758E-3</v>
      </c>
      <c r="AQ225" s="43" t="e">
        <f t="shared" si="592"/>
        <v>#NUM!</v>
      </c>
      <c r="AR225" s="9" t="e">
        <f t="shared" si="593"/>
        <v>#NUM!</v>
      </c>
      <c r="AS225" s="44" t="e">
        <f t="shared" si="594"/>
        <v>#NUM!</v>
      </c>
      <c r="AT225" s="235" t="e">
        <f t="shared" si="595"/>
        <v>#NUM!</v>
      </c>
      <c r="AU225" s="236" t="e">
        <f t="shared" si="596"/>
        <v>#NUM!</v>
      </c>
      <c r="AV225" s="237" t="e">
        <f t="shared" si="597"/>
        <v>#NUM!</v>
      </c>
      <c r="AW225" s="233" t="e">
        <f t="shared" si="598"/>
        <v>#NUM!</v>
      </c>
      <c r="AX225" s="132" t="e">
        <f t="shared" si="599"/>
        <v>#NUM!</v>
      </c>
      <c r="AY225" s="234" t="e">
        <f t="shared" si="600"/>
        <v>#NUM!</v>
      </c>
    </row>
    <row r="226" spans="1:51" ht="13.35" customHeight="1">
      <c r="A226" s="69"/>
      <c r="B226" s="68"/>
      <c r="C226" s="241">
        <f>Rollover!A226</f>
        <v>0</v>
      </c>
      <c r="D226" s="242">
        <f>Rollover!B226</f>
        <v>0</v>
      </c>
      <c r="E226" s="63"/>
      <c r="F226" s="227">
        <f>Rollover!C226</f>
        <v>0</v>
      </c>
      <c r="G226" s="23"/>
      <c r="H226" s="24"/>
      <c r="I226" s="24"/>
      <c r="J226" s="24"/>
      <c r="K226" s="24"/>
      <c r="L226" s="24"/>
      <c r="M226" s="24"/>
      <c r="N226" s="25"/>
      <c r="O226" s="23"/>
      <c r="P226" s="24"/>
      <c r="Q226" s="24"/>
      <c r="R226" s="24"/>
      <c r="S226" s="24"/>
      <c r="T226" s="24"/>
      <c r="U226" s="24"/>
      <c r="V226" s="25"/>
      <c r="W226" s="228" t="e">
        <f t="shared" si="572"/>
        <v>#NUM!</v>
      </c>
      <c r="X226" s="9">
        <f t="shared" si="573"/>
        <v>3.8165882958950202E-2</v>
      </c>
      <c r="Y226" s="9">
        <f t="shared" si="574"/>
        <v>1.713277721572889E-5</v>
      </c>
      <c r="Z226" s="9">
        <f t="shared" si="575"/>
        <v>1.713277721572889E-5</v>
      </c>
      <c r="AA226" s="9">
        <f t="shared" si="576"/>
        <v>3.8165882958950202E-2</v>
      </c>
      <c r="AB226" s="9">
        <f t="shared" si="577"/>
        <v>2.6306978617002889E-5</v>
      </c>
      <c r="AC226" s="9">
        <f t="shared" si="578"/>
        <v>2.6306978617002889E-5</v>
      </c>
      <c r="AD226" s="9">
        <f t="shared" si="579"/>
        <v>3.033802747866758E-3</v>
      </c>
      <c r="AE226" s="9">
        <f t="shared" si="580"/>
        <v>3.033802747866758E-3</v>
      </c>
      <c r="AF226" s="44">
        <f t="shared" si="581"/>
        <v>3.033802747866758E-3</v>
      </c>
      <c r="AG226" s="43" t="e">
        <f t="shared" si="582"/>
        <v>#NUM!</v>
      </c>
      <c r="AH226" s="9">
        <f t="shared" si="583"/>
        <v>3.8165882958950202E-2</v>
      </c>
      <c r="AI226" s="9">
        <f t="shared" si="584"/>
        <v>1.7417808154569238E-5</v>
      </c>
      <c r="AJ226" s="9">
        <f t="shared" si="585"/>
        <v>1.7417808154569238E-5</v>
      </c>
      <c r="AK226" s="9">
        <f t="shared" si="586"/>
        <v>3.8165882958950202E-2</v>
      </c>
      <c r="AL226" s="9">
        <f t="shared" si="587"/>
        <v>2.6306978617002889E-5</v>
      </c>
      <c r="AM226" s="229">
        <f t="shared" si="588"/>
        <v>2.6306978617002889E-5</v>
      </c>
      <c r="AN226" s="9">
        <f t="shared" si="589"/>
        <v>3.033802747866758E-3</v>
      </c>
      <c r="AO226" s="9">
        <f t="shared" si="590"/>
        <v>3.033802747866758E-3</v>
      </c>
      <c r="AP226" s="44">
        <f t="shared" si="591"/>
        <v>3.033802747866758E-3</v>
      </c>
      <c r="AQ226" s="43" t="e">
        <f t="shared" si="592"/>
        <v>#NUM!</v>
      </c>
      <c r="AR226" s="9" t="e">
        <f t="shared" si="593"/>
        <v>#NUM!</v>
      </c>
      <c r="AS226" s="44" t="e">
        <f t="shared" si="594"/>
        <v>#NUM!</v>
      </c>
      <c r="AT226" s="235" t="e">
        <f t="shared" si="595"/>
        <v>#NUM!</v>
      </c>
      <c r="AU226" s="236" t="e">
        <f t="shared" si="596"/>
        <v>#NUM!</v>
      </c>
      <c r="AV226" s="237" t="e">
        <f t="shared" si="597"/>
        <v>#NUM!</v>
      </c>
      <c r="AW226" s="233" t="e">
        <f t="shared" si="598"/>
        <v>#NUM!</v>
      </c>
      <c r="AX226" s="132" t="e">
        <f t="shared" si="599"/>
        <v>#NUM!</v>
      </c>
      <c r="AY226" s="234" t="e">
        <f t="shared" si="600"/>
        <v>#NUM!</v>
      </c>
    </row>
    <row r="227" spans="1:51" ht="13.35" customHeight="1">
      <c r="A227" s="69"/>
      <c r="B227" s="68"/>
      <c r="C227" s="241">
        <f>Rollover!A227</f>
        <v>0</v>
      </c>
      <c r="D227" s="242">
        <f>Rollover!B227</f>
        <v>0</v>
      </c>
      <c r="E227" s="63"/>
      <c r="F227" s="227">
        <f>Rollover!C227</f>
        <v>0</v>
      </c>
      <c r="G227" s="23"/>
      <c r="H227" s="24"/>
      <c r="I227" s="24"/>
      <c r="J227" s="24"/>
      <c r="K227" s="24"/>
      <c r="L227" s="24"/>
      <c r="M227" s="24"/>
      <c r="N227" s="25"/>
      <c r="O227" s="23"/>
      <c r="P227" s="24"/>
      <c r="Q227" s="24"/>
      <c r="R227" s="24"/>
      <c r="S227" s="24"/>
      <c r="T227" s="24"/>
      <c r="U227" s="24"/>
      <c r="V227" s="25"/>
      <c r="W227" s="228" t="e">
        <f t="shared" si="572"/>
        <v>#NUM!</v>
      </c>
      <c r="X227" s="9">
        <f t="shared" si="573"/>
        <v>3.8165882958950202E-2</v>
      </c>
      <c r="Y227" s="9">
        <f t="shared" si="574"/>
        <v>1.713277721572889E-5</v>
      </c>
      <c r="Z227" s="9">
        <f t="shared" si="575"/>
        <v>1.713277721572889E-5</v>
      </c>
      <c r="AA227" s="9">
        <f t="shared" si="576"/>
        <v>3.8165882958950202E-2</v>
      </c>
      <c r="AB227" s="9">
        <f t="shared" si="577"/>
        <v>2.6306978617002889E-5</v>
      </c>
      <c r="AC227" s="9">
        <f t="shared" si="578"/>
        <v>2.6306978617002889E-5</v>
      </c>
      <c r="AD227" s="9">
        <f t="shared" si="579"/>
        <v>3.033802747866758E-3</v>
      </c>
      <c r="AE227" s="9">
        <f t="shared" si="580"/>
        <v>3.033802747866758E-3</v>
      </c>
      <c r="AF227" s="44">
        <f t="shared" si="581"/>
        <v>3.033802747866758E-3</v>
      </c>
      <c r="AG227" s="43" t="e">
        <f t="shared" si="582"/>
        <v>#NUM!</v>
      </c>
      <c r="AH227" s="9">
        <f t="shared" si="583"/>
        <v>3.8165882958950202E-2</v>
      </c>
      <c r="AI227" s="9">
        <f t="shared" si="584"/>
        <v>1.7417808154569238E-5</v>
      </c>
      <c r="AJ227" s="9">
        <f t="shared" si="585"/>
        <v>1.7417808154569238E-5</v>
      </c>
      <c r="AK227" s="9">
        <f t="shared" si="586"/>
        <v>3.8165882958950202E-2</v>
      </c>
      <c r="AL227" s="9">
        <f t="shared" si="587"/>
        <v>2.6306978617002889E-5</v>
      </c>
      <c r="AM227" s="229">
        <f t="shared" si="588"/>
        <v>2.6306978617002889E-5</v>
      </c>
      <c r="AN227" s="9">
        <f t="shared" si="589"/>
        <v>3.033802747866758E-3</v>
      </c>
      <c r="AO227" s="9">
        <f t="shared" si="590"/>
        <v>3.033802747866758E-3</v>
      </c>
      <c r="AP227" s="44">
        <f t="shared" si="591"/>
        <v>3.033802747866758E-3</v>
      </c>
      <c r="AQ227" s="43" t="e">
        <f t="shared" si="592"/>
        <v>#NUM!</v>
      </c>
      <c r="AR227" s="9" t="e">
        <f t="shared" si="593"/>
        <v>#NUM!</v>
      </c>
      <c r="AS227" s="44" t="e">
        <f t="shared" si="594"/>
        <v>#NUM!</v>
      </c>
      <c r="AT227" s="235" t="e">
        <f t="shared" si="595"/>
        <v>#NUM!</v>
      </c>
      <c r="AU227" s="236" t="e">
        <f t="shared" si="596"/>
        <v>#NUM!</v>
      </c>
      <c r="AV227" s="237" t="e">
        <f t="shared" si="597"/>
        <v>#NUM!</v>
      </c>
      <c r="AW227" s="233" t="e">
        <f t="shared" si="598"/>
        <v>#NUM!</v>
      </c>
      <c r="AX227" s="132" t="e">
        <f t="shared" si="599"/>
        <v>#NUM!</v>
      </c>
      <c r="AY227" s="234" t="e">
        <f t="shared" si="600"/>
        <v>#NUM!</v>
      </c>
    </row>
    <row r="228" spans="1:51" ht="13.35" customHeight="1">
      <c r="A228" s="69"/>
      <c r="B228" s="68"/>
      <c r="C228" s="241">
        <f>Rollover!A228</f>
        <v>0</v>
      </c>
      <c r="D228" s="242">
        <f>Rollover!B228</f>
        <v>0</v>
      </c>
      <c r="E228" s="63"/>
      <c r="F228" s="227">
        <f>Rollover!C228</f>
        <v>0</v>
      </c>
      <c r="G228" s="45"/>
      <c r="H228" s="10"/>
      <c r="I228" s="10"/>
      <c r="J228" s="10"/>
      <c r="K228" s="10"/>
      <c r="L228" s="10"/>
      <c r="M228" s="10"/>
      <c r="N228" s="46"/>
      <c r="O228" s="45"/>
      <c r="P228" s="10"/>
      <c r="Q228" s="10"/>
      <c r="R228" s="10"/>
      <c r="S228" s="10"/>
      <c r="T228" s="10"/>
      <c r="U228" s="10"/>
      <c r="V228" s="46"/>
      <c r="W228" s="228" t="e">
        <f t="shared" ref="W228:W231" si="601">NORMDIST(LN(G228),7.45231,0.73998,1)</f>
        <v>#NUM!</v>
      </c>
      <c r="X228" s="9">
        <f t="shared" ref="X228:X231" si="602">1/(1+EXP(3.2269-1.9688*H228))</f>
        <v>3.8165882958950202E-2</v>
      </c>
      <c r="Y228" s="9">
        <f t="shared" ref="Y228:Y231" si="603">1/(1+EXP(10.9745-2.375*I228/1000))</f>
        <v>1.713277721572889E-5</v>
      </c>
      <c r="Z228" s="9">
        <f t="shared" ref="Z228:Z231" si="604">1/(1+EXP(10.9745-2.375*J228/1000))</f>
        <v>1.713277721572889E-5</v>
      </c>
      <c r="AA228" s="9">
        <f t="shared" ref="AA228:AA231" si="605">MAX(X228,Y228,Z228)</f>
        <v>3.8165882958950202E-2</v>
      </c>
      <c r="AB228" s="9">
        <f t="shared" ref="AB228:AB231" si="606">1/(1+EXP(12.597-0.05861*35-1.568*(K228^0.4612)))</f>
        <v>2.6306978617002889E-5</v>
      </c>
      <c r="AC228" s="9">
        <f t="shared" ref="AC228:AC231" si="607">AB228</f>
        <v>2.6306978617002889E-5</v>
      </c>
      <c r="AD228" s="9">
        <f t="shared" ref="AD228:AD231" si="608">1/(1+EXP(5.7949-0.5196*M228/1000))</f>
        <v>3.033802747866758E-3</v>
      </c>
      <c r="AE228" s="9">
        <f t="shared" ref="AE228:AE231" si="609">1/(1+EXP(5.7949-0.5196*N228/1000))</f>
        <v>3.033802747866758E-3</v>
      </c>
      <c r="AF228" s="44">
        <f t="shared" ref="AF228:AF231" si="610">MAX(AD228,AE228)</f>
        <v>3.033802747866758E-3</v>
      </c>
      <c r="AG228" s="43" t="e">
        <f t="shared" ref="AG228:AG231" si="611">NORMDIST(LN(O228),7.45231,0.73998,1)</f>
        <v>#NUM!</v>
      </c>
      <c r="AH228" s="9">
        <f t="shared" ref="AH228:AH231" si="612">1/(1+EXP(3.2269-1.9688*P228))</f>
        <v>3.8165882958950202E-2</v>
      </c>
      <c r="AI228" s="9">
        <f t="shared" ref="AI228:AI231" si="613">1/(1+EXP(10.958-3.77*Q228/1000))</f>
        <v>1.7417808154569238E-5</v>
      </c>
      <c r="AJ228" s="9">
        <f t="shared" ref="AJ228:AJ231" si="614">1/(1+EXP(10.958-3.77*R228/1000))</f>
        <v>1.7417808154569238E-5</v>
      </c>
      <c r="AK228" s="9">
        <f t="shared" ref="AK228:AK231" si="615">MAX(AH228,AI228,AJ228)</f>
        <v>3.8165882958950202E-2</v>
      </c>
      <c r="AL228" s="9">
        <f t="shared" ref="AL228:AL231" si="616">1/(1+EXP(12.597-0.05861*35-1.568*((S228/0.817)^0.4612)))</f>
        <v>2.6306978617002889E-5</v>
      </c>
      <c r="AM228" s="229">
        <f t="shared" ref="AM228:AM231" si="617">AL228</f>
        <v>2.6306978617002889E-5</v>
      </c>
      <c r="AN228" s="9">
        <f t="shared" ref="AN228:AN231" si="618">1/(1+EXP(5.7949-0.7619*U228/1000))</f>
        <v>3.033802747866758E-3</v>
      </c>
      <c r="AO228" s="9">
        <f t="shared" ref="AO228:AO231" si="619">1/(1+EXP(5.7949-0.7619*V228/1000))</f>
        <v>3.033802747866758E-3</v>
      </c>
      <c r="AP228" s="44">
        <f t="shared" ref="AP228:AP231" si="620">MAX(AN228,AO228)</f>
        <v>3.033802747866758E-3</v>
      </c>
      <c r="AQ228" s="43" t="e">
        <f t="shared" ref="AQ228:AQ231" si="621">ROUND(1-(1-W228)*(1-AA228)*(1-AC228)*(1-AF228),3)</f>
        <v>#NUM!</v>
      </c>
      <c r="AR228" s="9" t="e">
        <f t="shared" ref="AR228:AR231" si="622">ROUND(1-(1-AG228)*(1-AK228)*(1-AM228)*(1-AP228),3)</f>
        <v>#NUM!</v>
      </c>
      <c r="AS228" s="44" t="e">
        <f t="shared" ref="AS228:AS231" si="623">ROUND(AVERAGE(AR228,AQ228),3)</f>
        <v>#NUM!</v>
      </c>
      <c r="AT228" s="235" t="e">
        <f t="shared" ref="AT228:AT231" si="624">ROUND(AQ228/0.15,2)</f>
        <v>#NUM!</v>
      </c>
      <c r="AU228" s="236" t="e">
        <f t="shared" ref="AU228:AU231" si="625">ROUND(AR228/0.15,2)</f>
        <v>#NUM!</v>
      </c>
      <c r="AV228" s="237" t="e">
        <f t="shared" ref="AV228:AV231" si="626">ROUND(AS228/0.15,2)</f>
        <v>#NUM!</v>
      </c>
      <c r="AW228" s="233" t="e">
        <f t="shared" ref="AW228:AW231" si="627">IF(AT228&lt;0.67,5,IF(AT228&lt;1,4,IF(AT228&lt;1.33,3,IF(AT228&lt;2.67,2,1))))</f>
        <v>#NUM!</v>
      </c>
      <c r="AX228" s="132" t="e">
        <f t="shared" ref="AX228:AX231" si="628">IF(AU228&lt;0.67,5,IF(AU228&lt;1,4,IF(AU228&lt;1.33,3,IF(AU228&lt;2.67,2,1))))</f>
        <v>#NUM!</v>
      </c>
      <c r="AY228" s="234" t="e">
        <f t="shared" ref="AY228:AY231" si="629">IF(AV228&lt;0.67,5,IF(AV228&lt;1,4,IF(AV228&lt;1.33,3,IF(AV228&lt;2.67,2,1))))</f>
        <v>#NUM!</v>
      </c>
    </row>
    <row r="229" spans="1:51" ht="13.35" customHeight="1">
      <c r="A229" s="69"/>
      <c r="B229" s="68"/>
      <c r="C229" s="241">
        <f>Rollover!A229</f>
        <v>0</v>
      </c>
      <c r="D229" s="242">
        <f>Rollover!B229</f>
        <v>0</v>
      </c>
      <c r="E229" s="63"/>
      <c r="F229" s="227">
        <f>Rollover!C229</f>
        <v>0</v>
      </c>
      <c r="G229" s="23"/>
      <c r="H229" s="24"/>
      <c r="I229" s="24"/>
      <c r="J229" s="24"/>
      <c r="K229" s="24"/>
      <c r="L229" s="24"/>
      <c r="M229" s="24"/>
      <c r="N229" s="25"/>
      <c r="O229" s="23"/>
      <c r="P229" s="24"/>
      <c r="Q229" s="24"/>
      <c r="R229" s="24"/>
      <c r="S229" s="24"/>
      <c r="T229" s="24"/>
      <c r="U229" s="24"/>
      <c r="V229" s="25"/>
      <c r="W229" s="228" t="e">
        <f t="shared" si="601"/>
        <v>#NUM!</v>
      </c>
      <c r="X229" s="9">
        <f t="shared" si="602"/>
        <v>3.8165882958950202E-2</v>
      </c>
      <c r="Y229" s="9">
        <f t="shared" si="603"/>
        <v>1.713277721572889E-5</v>
      </c>
      <c r="Z229" s="9">
        <f t="shared" si="604"/>
        <v>1.713277721572889E-5</v>
      </c>
      <c r="AA229" s="9">
        <f t="shared" si="605"/>
        <v>3.8165882958950202E-2</v>
      </c>
      <c r="AB229" s="9">
        <f t="shared" si="606"/>
        <v>2.6306978617002889E-5</v>
      </c>
      <c r="AC229" s="9">
        <f t="shared" si="607"/>
        <v>2.6306978617002889E-5</v>
      </c>
      <c r="AD229" s="9">
        <f t="shared" si="608"/>
        <v>3.033802747866758E-3</v>
      </c>
      <c r="AE229" s="9">
        <f t="shared" si="609"/>
        <v>3.033802747866758E-3</v>
      </c>
      <c r="AF229" s="44">
        <f t="shared" si="610"/>
        <v>3.033802747866758E-3</v>
      </c>
      <c r="AG229" s="43" t="e">
        <f t="shared" si="611"/>
        <v>#NUM!</v>
      </c>
      <c r="AH229" s="9">
        <f t="shared" si="612"/>
        <v>3.8165882958950202E-2</v>
      </c>
      <c r="AI229" s="9">
        <f t="shared" si="613"/>
        <v>1.7417808154569238E-5</v>
      </c>
      <c r="AJ229" s="9">
        <f t="shared" si="614"/>
        <v>1.7417808154569238E-5</v>
      </c>
      <c r="AK229" s="9">
        <f t="shared" si="615"/>
        <v>3.8165882958950202E-2</v>
      </c>
      <c r="AL229" s="9">
        <f t="shared" si="616"/>
        <v>2.6306978617002889E-5</v>
      </c>
      <c r="AM229" s="229">
        <f t="shared" si="617"/>
        <v>2.6306978617002889E-5</v>
      </c>
      <c r="AN229" s="9">
        <f t="shared" si="618"/>
        <v>3.033802747866758E-3</v>
      </c>
      <c r="AO229" s="9">
        <f t="shared" si="619"/>
        <v>3.033802747866758E-3</v>
      </c>
      <c r="AP229" s="44">
        <f t="shared" si="620"/>
        <v>3.033802747866758E-3</v>
      </c>
      <c r="AQ229" s="43" t="e">
        <f t="shared" si="621"/>
        <v>#NUM!</v>
      </c>
      <c r="AR229" s="9" t="e">
        <f t="shared" si="622"/>
        <v>#NUM!</v>
      </c>
      <c r="AS229" s="44" t="e">
        <f t="shared" si="623"/>
        <v>#NUM!</v>
      </c>
      <c r="AT229" s="235" t="e">
        <f t="shared" si="624"/>
        <v>#NUM!</v>
      </c>
      <c r="AU229" s="236" t="e">
        <f t="shared" si="625"/>
        <v>#NUM!</v>
      </c>
      <c r="AV229" s="237" t="e">
        <f t="shared" si="626"/>
        <v>#NUM!</v>
      </c>
      <c r="AW229" s="233" t="e">
        <f t="shared" si="627"/>
        <v>#NUM!</v>
      </c>
      <c r="AX229" s="132" t="e">
        <f t="shared" si="628"/>
        <v>#NUM!</v>
      </c>
      <c r="AY229" s="234" t="e">
        <f t="shared" si="629"/>
        <v>#NUM!</v>
      </c>
    </row>
    <row r="230" spans="1:51" ht="13.35" customHeight="1">
      <c r="A230" s="69"/>
      <c r="B230" s="68"/>
      <c r="C230" s="241">
        <f>Rollover!A230</f>
        <v>0</v>
      </c>
      <c r="D230" s="242">
        <f>Rollover!B230</f>
        <v>0</v>
      </c>
      <c r="E230" s="63"/>
      <c r="F230" s="227">
        <f>Rollover!C230</f>
        <v>0</v>
      </c>
      <c r="G230" s="23"/>
      <c r="H230" s="24"/>
      <c r="I230" s="24"/>
      <c r="J230" s="24"/>
      <c r="K230" s="24"/>
      <c r="L230" s="24"/>
      <c r="M230" s="24"/>
      <c r="N230" s="25"/>
      <c r="O230" s="23"/>
      <c r="P230" s="24"/>
      <c r="Q230" s="24"/>
      <c r="R230" s="24"/>
      <c r="S230" s="24"/>
      <c r="T230" s="24"/>
      <c r="U230" s="24"/>
      <c r="V230" s="25"/>
      <c r="W230" s="228" t="e">
        <f t="shared" si="601"/>
        <v>#NUM!</v>
      </c>
      <c r="X230" s="9">
        <f t="shared" si="602"/>
        <v>3.8165882958950202E-2</v>
      </c>
      <c r="Y230" s="9">
        <f t="shared" si="603"/>
        <v>1.713277721572889E-5</v>
      </c>
      <c r="Z230" s="9">
        <f t="shared" si="604"/>
        <v>1.713277721572889E-5</v>
      </c>
      <c r="AA230" s="9">
        <f t="shared" si="605"/>
        <v>3.8165882958950202E-2</v>
      </c>
      <c r="AB230" s="9">
        <f t="shared" si="606"/>
        <v>2.6306978617002889E-5</v>
      </c>
      <c r="AC230" s="9">
        <f t="shared" si="607"/>
        <v>2.6306978617002889E-5</v>
      </c>
      <c r="AD230" s="9">
        <f t="shared" si="608"/>
        <v>3.033802747866758E-3</v>
      </c>
      <c r="AE230" s="9">
        <f t="shared" si="609"/>
        <v>3.033802747866758E-3</v>
      </c>
      <c r="AF230" s="44">
        <f t="shared" si="610"/>
        <v>3.033802747866758E-3</v>
      </c>
      <c r="AG230" s="43" t="e">
        <f t="shared" si="611"/>
        <v>#NUM!</v>
      </c>
      <c r="AH230" s="9">
        <f t="shared" si="612"/>
        <v>3.8165882958950202E-2</v>
      </c>
      <c r="AI230" s="9">
        <f t="shared" si="613"/>
        <v>1.7417808154569238E-5</v>
      </c>
      <c r="AJ230" s="9">
        <f t="shared" si="614"/>
        <v>1.7417808154569238E-5</v>
      </c>
      <c r="AK230" s="9">
        <f t="shared" si="615"/>
        <v>3.8165882958950202E-2</v>
      </c>
      <c r="AL230" s="9">
        <f t="shared" si="616"/>
        <v>2.6306978617002889E-5</v>
      </c>
      <c r="AM230" s="229">
        <f t="shared" si="617"/>
        <v>2.6306978617002889E-5</v>
      </c>
      <c r="AN230" s="9">
        <f t="shared" si="618"/>
        <v>3.033802747866758E-3</v>
      </c>
      <c r="AO230" s="9">
        <f t="shared" si="619"/>
        <v>3.033802747866758E-3</v>
      </c>
      <c r="AP230" s="44">
        <f t="shared" si="620"/>
        <v>3.033802747866758E-3</v>
      </c>
      <c r="AQ230" s="43" t="e">
        <f t="shared" si="621"/>
        <v>#NUM!</v>
      </c>
      <c r="AR230" s="9" t="e">
        <f t="shared" si="622"/>
        <v>#NUM!</v>
      </c>
      <c r="AS230" s="44" t="e">
        <f t="shared" si="623"/>
        <v>#NUM!</v>
      </c>
      <c r="AT230" s="235" t="e">
        <f t="shared" si="624"/>
        <v>#NUM!</v>
      </c>
      <c r="AU230" s="236" t="e">
        <f t="shared" si="625"/>
        <v>#NUM!</v>
      </c>
      <c r="AV230" s="237" t="e">
        <f t="shared" si="626"/>
        <v>#NUM!</v>
      </c>
      <c r="AW230" s="233" t="e">
        <f t="shared" si="627"/>
        <v>#NUM!</v>
      </c>
      <c r="AX230" s="132" t="e">
        <f t="shared" si="628"/>
        <v>#NUM!</v>
      </c>
      <c r="AY230" s="234" t="e">
        <f t="shared" si="629"/>
        <v>#NUM!</v>
      </c>
    </row>
    <row r="231" spans="1:51" ht="13.35" customHeight="1">
      <c r="A231" s="69"/>
      <c r="B231" s="68"/>
      <c r="C231" s="241">
        <f>Rollover!A231</f>
        <v>0</v>
      </c>
      <c r="D231" s="242">
        <f>Rollover!B231</f>
        <v>0</v>
      </c>
      <c r="E231" s="63"/>
      <c r="F231" s="227">
        <f>Rollover!C231</f>
        <v>0</v>
      </c>
      <c r="G231" s="23"/>
      <c r="H231" s="24"/>
      <c r="I231" s="24"/>
      <c r="J231" s="24"/>
      <c r="K231" s="24"/>
      <c r="L231" s="24"/>
      <c r="M231" s="24"/>
      <c r="N231" s="25"/>
      <c r="O231" s="23"/>
      <c r="P231" s="24"/>
      <c r="Q231" s="24"/>
      <c r="R231" s="24"/>
      <c r="S231" s="24"/>
      <c r="T231" s="24"/>
      <c r="U231" s="24"/>
      <c r="V231" s="25"/>
      <c r="W231" s="228" t="e">
        <f t="shared" si="601"/>
        <v>#NUM!</v>
      </c>
      <c r="X231" s="9">
        <f t="shared" si="602"/>
        <v>3.8165882958950202E-2</v>
      </c>
      <c r="Y231" s="9">
        <f t="shared" si="603"/>
        <v>1.713277721572889E-5</v>
      </c>
      <c r="Z231" s="9">
        <f t="shared" si="604"/>
        <v>1.713277721572889E-5</v>
      </c>
      <c r="AA231" s="9">
        <f t="shared" si="605"/>
        <v>3.8165882958950202E-2</v>
      </c>
      <c r="AB231" s="9">
        <f t="shared" si="606"/>
        <v>2.6306978617002889E-5</v>
      </c>
      <c r="AC231" s="9">
        <f t="shared" si="607"/>
        <v>2.6306978617002889E-5</v>
      </c>
      <c r="AD231" s="9">
        <f t="shared" si="608"/>
        <v>3.033802747866758E-3</v>
      </c>
      <c r="AE231" s="9">
        <f t="shared" si="609"/>
        <v>3.033802747866758E-3</v>
      </c>
      <c r="AF231" s="44">
        <f t="shared" si="610"/>
        <v>3.033802747866758E-3</v>
      </c>
      <c r="AG231" s="43" t="e">
        <f t="shared" si="611"/>
        <v>#NUM!</v>
      </c>
      <c r="AH231" s="9">
        <f t="shared" si="612"/>
        <v>3.8165882958950202E-2</v>
      </c>
      <c r="AI231" s="9">
        <f t="shared" si="613"/>
        <v>1.7417808154569238E-5</v>
      </c>
      <c r="AJ231" s="9">
        <f t="shared" si="614"/>
        <v>1.7417808154569238E-5</v>
      </c>
      <c r="AK231" s="9">
        <f t="shared" si="615"/>
        <v>3.8165882958950202E-2</v>
      </c>
      <c r="AL231" s="9">
        <f t="shared" si="616"/>
        <v>2.6306978617002889E-5</v>
      </c>
      <c r="AM231" s="229">
        <f t="shared" si="617"/>
        <v>2.6306978617002889E-5</v>
      </c>
      <c r="AN231" s="9">
        <f t="shared" si="618"/>
        <v>3.033802747866758E-3</v>
      </c>
      <c r="AO231" s="9">
        <f t="shared" si="619"/>
        <v>3.033802747866758E-3</v>
      </c>
      <c r="AP231" s="44">
        <f t="shared" si="620"/>
        <v>3.033802747866758E-3</v>
      </c>
      <c r="AQ231" s="43" t="e">
        <f t="shared" si="621"/>
        <v>#NUM!</v>
      </c>
      <c r="AR231" s="9" t="e">
        <f t="shared" si="622"/>
        <v>#NUM!</v>
      </c>
      <c r="AS231" s="44" t="e">
        <f t="shared" si="623"/>
        <v>#NUM!</v>
      </c>
      <c r="AT231" s="235" t="e">
        <f t="shared" si="624"/>
        <v>#NUM!</v>
      </c>
      <c r="AU231" s="236" t="e">
        <f t="shared" si="625"/>
        <v>#NUM!</v>
      </c>
      <c r="AV231" s="237" t="e">
        <f t="shared" si="626"/>
        <v>#NUM!</v>
      </c>
      <c r="AW231" s="233" t="e">
        <f t="shared" si="627"/>
        <v>#NUM!</v>
      </c>
      <c r="AX231" s="132" t="e">
        <f t="shared" si="628"/>
        <v>#NUM!</v>
      </c>
      <c r="AY231" s="234" t="e">
        <f t="shared" si="629"/>
        <v>#NUM!</v>
      </c>
    </row>
    <row r="232" spans="1:51" ht="13.35" customHeight="1">
      <c r="A232" s="69"/>
      <c r="B232" s="68"/>
      <c r="C232" s="241">
        <f>Rollover!A232</f>
        <v>0</v>
      </c>
      <c r="D232" s="242">
        <f>Rollover!B232</f>
        <v>0</v>
      </c>
      <c r="E232" s="63"/>
      <c r="F232" s="227">
        <f>Rollover!C232</f>
        <v>0</v>
      </c>
      <c r="G232" s="45"/>
      <c r="H232" s="10"/>
      <c r="I232" s="10"/>
      <c r="J232" s="10"/>
      <c r="K232" s="10"/>
      <c r="L232" s="10"/>
      <c r="M232" s="10"/>
      <c r="N232" s="46"/>
      <c r="O232" s="45"/>
      <c r="P232" s="10"/>
      <c r="Q232" s="10"/>
      <c r="R232" s="10"/>
      <c r="S232" s="10"/>
      <c r="T232" s="10"/>
      <c r="U232" s="10"/>
      <c r="V232" s="46"/>
      <c r="W232" s="228" t="e">
        <f t="shared" ref="W232:W235" si="630">NORMDIST(LN(G232),7.45231,0.73998,1)</f>
        <v>#NUM!</v>
      </c>
      <c r="X232" s="9">
        <f t="shared" ref="X232:X235" si="631">1/(1+EXP(3.2269-1.9688*H232))</f>
        <v>3.8165882958950202E-2</v>
      </c>
      <c r="Y232" s="9">
        <f t="shared" ref="Y232:Y235" si="632">1/(1+EXP(10.9745-2.375*I232/1000))</f>
        <v>1.713277721572889E-5</v>
      </c>
      <c r="Z232" s="9">
        <f t="shared" ref="Z232:Z235" si="633">1/(1+EXP(10.9745-2.375*J232/1000))</f>
        <v>1.713277721572889E-5</v>
      </c>
      <c r="AA232" s="9">
        <f t="shared" ref="AA232:AA235" si="634">MAX(X232,Y232,Z232)</f>
        <v>3.8165882958950202E-2</v>
      </c>
      <c r="AB232" s="9">
        <f t="shared" ref="AB232:AB235" si="635">1/(1+EXP(12.597-0.05861*35-1.568*(K232^0.4612)))</f>
        <v>2.6306978617002889E-5</v>
      </c>
      <c r="AC232" s="9">
        <f t="shared" ref="AC232:AC235" si="636">AB232</f>
        <v>2.6306978617002889E-5</v>
      </c>
      <c r="AD232" s="9">
        <f t="shared" ref="AD232:AD235" si="637">1/(1+EXP(5.7949-0.5196*M232/1000))</f>
        <v>3.033802747866758E-3</v>
      </c>
      <c r="AE232" s="9">
        <f t="shared" ref="AE232:AE235" si="638">1/(1+EXP(5.7949-0.5196*N232/1000))</f>
        <v>3.033802747866758E-3</v>
      </c>
      <c r="AF232" s="44">
        <f t="shared" ref="AF232:AF235" si="639">MAX(AD232,AE232)</f>
        <v>3.033802747866758E-3</v>
      </c>
      <c r="AG232" s="43" t="e">
        <f t="shared" ref="AG232:AG235" si="640">NORMDIST(LN(O232),7.45231,0.73998,1)</f>
        <v>#NUM!</v>
      </c>
      <c r="AH232" s="9">
        <f t="shared" ref="AH232:AH235" si="641">1/(1+EXP(3.2269-1.9688*P232))</f>
        <v>3.8165882958950202E-2</v>
      </c>
      <c r="AI232" s="9">
        <f t="shared" ref="AI232:AI235" si="642">1/(1+EXP(10.958-3.77*Q232/1000))</f>
        <v>1.7417808154569238E-5</v>
      </c>
      <c r="AJ232" s="9">
        <f t="shared" ref="AJ232:AJ235" si="643">1/(1+EXP(10.958-3.77*R232/1000))</f>
        <v>1.7417808154569238E-5</v>
      </c>
      <c r="AK232" s="9">
        <f t="shared" ref="AK232:AK235" si="644">MAX(AH232,AI232,AJ232)</f>
        <v>3.8165882958950202E-2</v>
      </c>
      <c r="AL232" s="9">
        <f t="shared" ref="AL232:AL235" si="645">1/(1+EXP(12.597-0.05861*35-1.568*((S232/0.817)^0.4612)))</f>
        <v>2.6306978617002889E-5</v>
      </c>
      <c r="AM232" s="229">
        <f t="shared" ref="AM232:AM235" si="646">AL232</f>
        <v>2.6306978617002889E-5</v>
      </c>
      <c r="AN232" s="9">
        <f t="shared" ref="AN232:AN235" si="647">1/(1+EXP(5.7949-0.7619*U232/1000))</f>
        <v>3.033802747866758E-3</v>
      </c>
      <c r="AO232" s="9">
        <f t="shared" ref="AO232:AO235" si="648">1/(1+EXP(5.7949-0.7619*V232/1000))</f>
        <v>3.033802747866758E-3</v>
      </c>
      <c r="AP232" s="44">
        <f t="shared" ref="AP232:AP235" si="649">MAX(AN232,AO232)</f>
        <v>3.033802747866758E-3</v>
      </c>
      <c r="AQ232" s="43" t="e">
        <f t="shared" ref="AQ232:AQ235" si="650">ROUND(1-(1-W232)*(1-AA232)*(1-AC232)*(1-AF232),3)</f>
        <v>#NUM!</v>
      </c>
      <c r="AR232" s="9" t="e">
        <f t="shared" ref="AR232:AR235" si="651">ROUND(1-(1-AG232)*(1-AK232)*(1-AM232)*(1-AP232),3)</f>
        <v>#NUM!</v>
      </c>
      <c r="AS232" s="44" t="e">
        <f t="shared" ref="AS232:AS235" si="652">ROUND(AVERAGE(AR232,AQ232),3)</f>
        <v>#NUM!</v>
      </c>
      <c r="AT232" s="235" t="e">
        <f t="shared" ref="AT232:AT235" si="653">ROUND(AQ232/0.15,2)</f>
        <v>#NUM!</v>
      </c>
      <c r="AU232" s="236" t="e">
        <f t="shared" ref="AU232:AU235" si="654">ROUND(AR232/0.15,2)</f>
        <v>#NUM!</v>
      </c>
      <c r="AV232" s="237" t="e">
        <f t="shared" ref="AV232:AV235" si="655">ROUND(AS232/0.15,2)</f>
        <v>#NUM!</v>
      </c>
      <c r="AW232" s="233" t="e">
        <f t="shared" ref="AW232:AW235" si="656">IF(AT232&lt;0.67,5,IF(AT232&lt;1,4,IF(AT232&lt;1.33,3,IF(AT232&lt;2.67,2,1))))</f>
        <v>#NUM!</v>
      </c>
      <c r="AX232" s="132" t="e">
        <f t="shared" ref="AX232:AX235" si="657">IF(AU232&lt;0.67,5,IF(AU232&lt;1,4,IF(AU232&lt;1.33,3,IF(AU232&lt;2.67,2,1))))</f>
        <v>#NUM!</v>
      </c>
      <c r="AY232" s="234" t="e">
        <f t="shared" ref="AY232:AY235" si="658">IF(AV232&lt;0.67,5,IF(AV232&lt;1,4,IF(AV232&lt;1.33,3,IF(AV232&lt;2.67,2,1))))</f>
        <v>#NUM!</v>
      </c>
    </row>
    <row r="233" spans="1:51" ht="13.35" customHeight="1">
      <c r="A233" s="69"/>
      <c r="B233" s="68"/>
      <c r="C233" s="241">
        <f>Rollover!A233</f>
        <v>0</v>
      </c>
      <c r="D233" s="242">
        <f>Rollover!B233</f>
        <v>0</v>
      </c>
      <c r="E233" s="63"/>
      <c r="F233" s="227">
        <f>Rollover!C233</f>
        <v>0</v>
      </c>
      <c r="G233" s="23"/>
      <c r="H233" s="24"/>
      <c r="I233" s="24"/>
      <c r="J233" s="24"/>
      <c r="K233" s="24"/>
      <c r="L233" s="24"/>
      <c r="M233" s="24"/>
      <c r="N233" s="25"/>
      <c r="O233" s="23"/>
      <c r="P233" s="24"/>
      <c r="Q233" s="24"/>
      <c r="R233" s="24"/>
      <c r="S233" s="24"/>
      <c r="T233" s="24"/>
      <c r="U233" s="24"/>
      <c r="V233" s="25"/>
      <c r="W233" s="228" t="e">
        <f t="shared" si="630"/>
        <v>#NUM!</v>
      </c>
      <c r="X233" s="9">
        <f t="shared" si="631"/>
        <v>3.8165882958950202E-2</v>
      </c>
      <c r="Y233" s="9">
        <f t="shared" si="632"/>
        <v>1.713277721572889E-5</v>
      </c>
      <c r="Z233" s="9">
        <f t="shared" si="633"/>
        <v>1.713277721572889E-5</v>
      </c>
      <c r="AA233" s="9">
        <f t="shared" si="634"/>
        <v>3.8165882958950202E-2</v>
      </c>
      <c r="AB233" s="9">
        <f t="shared" si="635"/>
        <v>2.6306978617002889E-5</v>
      </c>
      <c r="AC233" s="9">
        <f t="shared" si="636"/>
        <v>2.6306978617002889E-5</v>
      </c>
      <c r="AD233" s="9">
        <f t="shared" si="637"/>
        <v>3.033802747866758E-3</v>
      </c>
      <c r="AE233" s="9">
        <f t="shared" si="638"/>
        <v>3.033802747866758E-3</v>
      </c>
      <c r="AF233" s="44">
        <f t="shared" si="639"/>
        <v>3.033802747866758E-3</v>
      </c>
      <c r="AG233" s="43" t="e">
        <f t="shared" si="640"/>
        <v>#NUM!</v>
      </c>
      <c r="AH233" s="9">
        <f t="shared" si="641"/>
        <v>3.8165882958950202E-2</v>
      </c>
      <c r="AI233" s="9">
        <f t="shared" si="642"/>
        <v>1.7417808154569238E-5</v>
      </c>
      <c r="AJ233" s="9">
        <f t="shared" si="643"/>
        <v>1.7417808154569238E-5</v>
      </c>
      <c r="AK233" s="9">
        <f t="shared" si="644"/>
        <v>3.8165882958950202E-2</v>
      </c>
      <c r="AL233" s="9">
        <f t="shared" si="645"/>
        <v>2.6306978617002889E-5</v>
      </c>
      <c r="AM233" s="229">
        <f t="shared" si="646"/>
        <v>2.6306978617002889E-5</v>
      </c>
      <c r="AN233" s="9">
        <f t="shared" si="647"/>
        <v>3.033802747866758E-3</v>
      </c>
      <c r="AO233" s="9">
        <f t="shared" si="648"/>
        <v>3.033802747866758E-3</v>
      </c>
      <c r="AP233" s="44">
        <f t="shared" si="649"/>
        <v>3.033802747866758E-3</v>
      </c>
      <c r="AQ233" s="43" t="e">
        <f t="shared" si="650"/>
        <v>#NUM!</v>
      </c>
      <c r="AR233" s="9" t="e">
        <f t="shared" si="651"/>
        <v>#NUM!</v>
      </c>
      <c r="AS233" s="44" t="e">
        <f t="shared" si="652"/>
        <v>#NUM!</v>
      </c>
      <c r="AT233" s="235" t="e">
        <f t="shared" si="653"/>
        <v>#NUM!</v>
      </c>
      <c r="AU233" s="236" t="e">
        <f t="shared" si="654"/>
        <v>#NUM!</v>
      </c>
      <c r="AV233" s="237" t="e">
        <f t="shared" si="655"/>
        <v>#NUM!</v>
      </c>
      <c r="AW233" s="233" t="e">
        <f t="shared" si="656"/>
        <v>#NUM!</v>
      </c>
      <c r="AX233" s="132" t="e">
        <f t="shared" si="657"/>
        <v>#NUM!</v>
      </c>
      <c r="AY233" s="234" t="e">
        <f t="shared" si="658"/>
        <v>#NUM!</v>
      </c>
    </row>
    <row r="234" spans="1:51" ht="13.35" customHeight="1">
      <c r="A234" s="69"/>
      <c r="B234" s="68"/>
      <c r="C234" s="241">
        <f>Rollover!A234</f>
        <v>0</v>
      </c>
      <c r="D234" s="242">
        <f>Rollover!B234</f>
        <v>0</v>
      </c>
      <c r="E234" s="63"/>
      <c r="F234" s="227">
        <f>Rollover!C234</f>
        <v>0</v>
      </c>
      <c r="G234" s="23"/>
      <c r="H234" s="24"/>
      <c r="I234" s="24"/>
      <c r="J234" s="24"/>
      <c r="K234" s="24"/>
      <c r="L234" s="24"/>
      <c r="M234" s="24"/>
      <c r="N234" s="25"/>
      <c r="O234" s="23"/>
      <c r="P234" s="24"/>
      <c r="Q234" s="24"/>
      <c r="R234" s="24"/>
      <c r="S234" s="24"/>
      <c r="T234" s="24"/>
      <c r="U234" s="24"/>
      <c r="V234" s="25"/>
      <c r="W234" s="228" t="e">
        <f t="shared" si="630"/>
        <v>#NUM!</v>
      </c>
      <c r="X234" s="9">
        <f t="shared" si="631"/>
        <v>3.8165882958950202E-2</v>
      </c>
      <c r="Y234" s="9">
        <f t="shared" si="632"/>
        <v>1.713277721572889E-5</v>
      </c>
      <c r="Z234" s="9">
        <f t="shared" si="633"/>
        <v>1.713277721572889E-5</v>
      </c>
      <c r="AA234" s="9">
        <f t="shared" si="634"/>
        <v>3.8165882958950202E-2</v>
      </c>
      <c r="AB234" s="9">
        <f t="shared" si="635"/>
        <v>2.6306978617002889E-5</v>
      </c>
      <c r="AC234" s="9">
        <f t="shared" si="636"/>
        <v>2.6306978617002889E-5</v>
      </c>
      <c r="AD234" s="9">
        <f t="shared" si="637"/>
        <v>3.033802747866758E-3</v>
      </c>
      <c r="AE234" s="9">
        <f t="shared" si="638"/>
        <v>3.033802747866758E-3</v>
      </c>
      <c r="AF234" s="44">
        <f t="shared" si="639"/>
        <v>3.033802747866758E-3</v>
      </c>
      <c r="AG234" s="43" t="e">
        <f t="shared" si="640"/>
        <v>#NUM!</v>
      </c>
      <c r="AH234" s="9">
        <f t="shared" si="641"/>
        <v>3.8165882958950202E-2</v>
      </c>
      <c r="AI234" s="9">
        <f t="shared" si="642"/>
        <v>1.7417808154569238E-5</v>
      </c>
      <c r="AJ234" s="9">
        <f t="shared" si="643"/>
        <v>1.7417808154569238E-5</v>
      </c>
      <c r="AK234" s="9">
        <f t="shared" si="644"/>
        <v>3.8165882958950202E-2</v>
      </c>
      <c r="AL234" s="9">
        <f t="shared" si="645"/>
        <v>2.6306978617002889E-5</v>
      </c>
      <c r="AM234" s="229">
        <f t="shared" si="646"/>
        <v>2.6306978617002889E-5</v>
      </c>
      <c r="AN234" s="9">
        <f t="shared" si="647"/>
        <v>3.033802747866758E-3</v>
      </c>
      <c r="AO234" s="9">
        <f t="shared" si="648"/>
        <v>3.033802747866758E-3</v>
      </c>
      <c r="AP234" s="44">
        <f t="shared" si="649"/>
        <v>3.033802747866758E-3</v>
      </c>
      <c r="AQ234" s="43" t="e">
        <f t="shared" si="650"/>
        <v>#NUM!</v>
      </c>
      <c r="AR234" s="9" t="e">
        <f t="shared" si="651"/>
        <v>#NUM!</v>
      </c>
      <c r="AS234" s="44" t="e">
        <f t="shared" si="652"/>
        <v>#NUM!</v>
      </c>
      <c r="AT234" s="235" t="e">
        <f t="shared" si="653"/>
        <v>#NUM!</v>
      </c>
      <c r="AU234" s="236" t="e">
        <f t="shared" si="654"/>
        <v>#NUM!</v>
      </c>
      <c r="AV234" s="237" t="e">
        <f t="shared" si="655"/>
        <v>#NUM!</v>
      </c>
      <c r="AW234" s="233" t="e">
        <f t="shared" si="656"/>
        <v>#NUM!</v>
      </c>
      <c r="AX234" s="132" t="e">
        <f t="shared" si="657"/>
        <v>#NUM!</v>
      </c>
      <c r="AY234" s="234" t="e">
        <f t="shared" si="658"/>
        <v>#NUM!</v>
      </c>
    </row>
    <row r="235" spans="1:51" ht="13.35" customHeight="1">
      <c r="A235" s="69"/>
      <c r="B235" s="68"/>
      <c r="C235" s="241">
        <f>Rollover!A235</f>
        <v>0</v>
      </c>
      <c r="D235" s="242">
        <f>Rollover!B235</f>
        <v>0</v>
      </c>
      <c r="E235" s="63"/>
      <c r="F235" s="227">
        <f>Rollover!C235</f>
        <v>0</v>
      </c>
      <c r="G235" s="246"/>
      <c r="H235" s="247"/>
      <c r="I235" s="247"/>
      <c r="J235" s="247"/>
      <c r="K235" s="247"/>
      <c r="L235" s="247"/>
      <c r="M235" s="247"/>
      <c r="N235" s="248"/>
      <c r="O235" s="246"/>
      <c r="P235" s="247"/>
      <c r="Q235" s="247"/>
      <c r="R235" s="247"/>
      <c r="S235" s="247"/>
      <c r="T235" s="247"/>
      <c r="U235" s="247"/>
      <c r="V235" s="248"/>
      <c r="W235" s="228" t="e">
        <f t="shared" si="630"/>
        <v>#NUM!</v>
      </c>
      <c r="X235" s="9">
        <f t="shared" si="631"/>
        <v>3.8165882958950202E-2</v>
      </c>
      <c r="Y235" s="9">
        <f t="shared" si="632"/>
        <v>1.713277721572889E-5</v>
      </c>
      <c r="Z235" s="9">
        <f t="shared" si="633"/>
        <v>1.713277721572889E-5</v>
      </c>
      <c r="AA235" s="9">
        <f t="shared" si="634"/>
        <v>3.8165882958950202E-2</v>
      </c>
      <c r="AB235" s="9">
        <f t="shared" si="635"/>
        <v>2.6306978617002889E-5</v>
      </c>
      <c r="AC235" s="9">
        <f t="shared" si="636"/>
        <v>2.6306978617002889E-5</v>
      </c>
      <c r="AD235" s="9">
        <f t="shared" si="637"/>
        <v>3.033802747866758E-3</v>
      </c>
      <c r="AE235" s="9">
        <f t="shared" si="638"/>
        <v>3.033802747866758E-3</v>
      </c>
      <c r="AF235" s="44">
        <f t="shared" si="639"/>
        <v>3.033802747866758E-3</v>
      </c>
      <c r="AG235" s="43" t="e">
        <f t="shared" si="640"/>
        <v>#NUM!</v>
      </c>
      <c r="AH235" s="9">
        <f t="shared" si="641"/>
        <v>3.8165882958950202E-2</v>
      </c>
      <c r="AI235" s="9">
        <f t="shared" si="642"/>
        <v>1.7417808154569238E-5</v>
      </c>
      <c r="AJ235" s="9">
        <f t="shared" si="643"/>
        <v>1.7417808154569238E-5</v>
      </c>
      <c r="AK235" s="9">
        <f t="shared" si="644"/>
        <v>3.8165882958950202E-2</v>
      </c>
      <c r="AL235" s="9">
        <f t="shared" si="645"/>
        <v>2.6306978617002889E-5</v>
      </c>
      <c r="AM235" s="229">
        <f t="shared" si="646"/>
        <v>2.6306978617002889E-5</v>
      </c>
      <c r="AN235" s="9">
        <f t="shared" si="647"/>
        <v>3.033802747866758E-3</v>
      </c>
      <c r="AO235" s="9">
        <f t="shared" si="648"/>
        <v>3.033802747866758E-3</v>
      </c>
      <c r="AP235" s="44">
        <f t="shared" si="649"/>
        <v>3.033802747866758E-3</v>
      </c>
      <c r="AQ235" s="43" t="e">
        <f t="shared" si="650"/>
        <v>#NUM!</v>
      </c>
      <c r="AR235" s="9" t="e">
        <f t="shared" si="651"/>
        <v>#NUM!</v>
      </c>
      <c r="AS235" s="44" t="e">
        <f t="shared" si="652"/>
        <v>#NUM!</v>
      </c>
      <c r="AT235" s="235" t="e">
        <f t="shared" si="653"/>
        <v>#NUM!</v>
      </c>
      <c r="AU235" s="236" t="e">
        <f t="shared" si="654"/>
        <v>#NUM!</v>
      </c>
      <c r="AV235" s="237" t="e">
        <f t="shared" si="655"/>
        <v>#NUM!</v>
      </c>
      <c r="AW235" s="233" t="e">
        <f t="shared" si="656"/>
        <v>#NUM!</v>
      </c>
      <c r="AX235" s="132" t="e">
        <f t="shared" si="657"/>
        <v>#NUM!</v>
      </c>
      <c r="AY235" s="234" t="e">
        <f t="shared" si="658"/>
        <v>#NUM!</v>
      </c>
    </row>
    <row r="236" spans="1:51" ht="13.35" customHeight="1">
      <c r="A236" s="69"/>
      <c r="B236" s="68"/>
      <c r="C236" s="241">
        <f>Rollover!A236</f>
        <v>0</v>
      </c>
      <c r="D236" s="242">
        <f>Rollover!B236</f>
        <v>0</v>
      </c>
      <c r="E236" s="63"/>
      <c r="F236" s="227">
        <f>Rollover!C236</f>
        <v>0</v>
      </c>
      <c r="G236" s="43"/>
      <c r="H236" s="9"/>
      <c r="I236" s="9"/>
      <c r="J236" s="9"/>
      <c r="K236" s="9"/>
      <c r="L236" s="9"/>
      <c r="M236" s="9"/>
      <c r="N236" s="44"/>
      <c r="O236" s="43"/>
      <c r="P236" s="9"/>
      <c r="Q236" s="9"/>
      <c r="R236" s="9"/>
      <c r="S236" s="9"/>
      <c r="T236" s="9"/>
      <c r="U236" s="9"/>
      <c r="V236" s="44"/>
      <c r="W236" s="228" t="e">
        <f t="shared" si="514"/>
        <v>#NUM!</v>
      </c>
      <c r="X236" s="9">
        <f t="shared" si="515"/>
        <v>3.8165882958950202E-2</v>
      </c>
      <c r="Y236" s="9">
        <f t="shared" si="516"/>
        <v>1.713277721572889E-5</v>
      </c>
      <c r="Z236" s="9">
        <f t="shared" si="517"/>
        <v>1.713277721572889E-5</v>
      </c>
      <c r="AA236" s="9">
        <f t="shared" si="518"/>
        <v>3.8165882958950202E-2</v>
      </c>
      <c r="AB236" s="9">
        <f t="shared" si="519"/>
        <v>2.6306978617002889E-5</v>
      </c>
      <c r="AC236" s="9">
        <f t="shared" si="520"/>
        <v>2.6306978617002889E-5</v>
      </c>
      <c r="AD236" s="9">
        <f t="shared" si="521"/>
        <v>3.033802747866758E-3</v>
      </c>
      <c r="AE236" s="9">
        <f t="shared" si="522"/>
        <v>3.033802747866758E-3</v>
      </c>
      <c r="AF236" s="44">
        <f t="shared" si="523"/>
        <v>3.033802747866758E-3</v>
      </c>
      <c r="AG236" s="43" t="e">
        <f t="shared" si="524"/>
        <v>#NUM!</v>
      </c>
      <c r="AH236" s="9">
        <f t="shared" si="525"/>
        <v>3.8165882958950202E-2</v>
      </c>
      <c r="AI236" s="9">
        <f t="shared" si="526"/>
        <v>1.7417808154569238E-5</v>
      </c>
      <c r="AJ236" s="9">
        <f t="shared" si="527"/>
        <v>1.7417808154569238E-5</v>
      </c>
      <c r="AK236" s="9">
        <f t="shared" si="528"/>
        <v>3.8165882958950202E-2</v>
      </c>
      <c r="AL236" s="9">
        <f t="shared" si="529"/>
        <v>2.6306978617002889E-5</v>
      </c>
      <c r="AM236" s="229">
        <f t="shared" si="530"/>
        <v>2.6306978617002889E-5</v>
      </c>
      <c r="AN236" s="9">
        <f t="shared" si="531"/>
        <v>3.033802747866758E-3</v>
      </c>
      <c r="AO236" s="9">
        <f t="shared" si="532"/>
        <v>3.033802747866758E-3</v>
      </c>
      <c r="AP236" s="44">
        <f t="shared" si="533"/>
        <v>3.033802747866758E-3</v>
      </c>
      <c r="AQ236" s="43" t="e">
        <f t="shared" si="534"/>
        <v>#NUM!</v>
      </c>
      <c r="AR236" s="9" t="e">
        <f t="shared" si="535"/>
        <v>#NUM!</v>
      </c>
      <c r="AS236" s="44" t="e">
        <f t="shared" si="536"/>
        <v>#NUM!</v>
      </c>
      <c r="AT236" s="235" t="e">
        <f t="shared" si="537"/>
        <v>#NUM!</v>
      </c>
      <c r="AU236" s="236" t="e">
        <f t="shared" si="538"/>
        <v>#NUM!</v>
      </c>
      <c r="AV236" s="237" t="e">
        <f t="shared" si="539"/>
        <v>#NUM!</v>
      </c>
      <c r="AW236" s="233" t="e">
        <f t="shared" si="540"/>
        <v>#NUM!</v>
      </c>
      <c r="AX236" s="132" t="e">
        <f t="shared" si="541"/>
        <v>#NUM!</v>
      </c>
      <c r="AY236" s="234" t="e">
        <f t="shared" si="542"/>
        <v>#NUM!</v>
      </c>
    </row>
    <row r="237" spans="1:51">
      <c r="A237" s="69"/>
      <c r="B237" s="68"/>
      <c r="C237" s="241">
        <f>Rollover!A237</f>
        <v>0</v>
      </c>
      <c r="D237" s="242">
        <f>Rollover!B237</f>
        <v>0</v>
      </c>
      <c r="E237" s="63"/>
      <c r="F237" s="227">
        <f>Rollover!C237</f>
        <v>0</v>
      </c>
      <c r="G237" s="246"/>
      <c r="H237" s="247"/>
      <c r="I237" s="247"/>
      <c r="J237" s="247"/>
      <c r="K237" s="247"/>
      <c r="L237" s="247"/>
      <c r="M237" s="247"/>
      <c r="N237" s="248"/>
      <c r="O237" s="246"/>
      <c r="P237" s="247"/>
      <c r="Q237" s="247"/>
      <c r="R237" s="247"/>
      <c r="S237" s="247"/>
      <c r="T237" s="247"/>
      <c r="U237" s="247"/>
      <c r="V237" s="248"/>
      <c r="W237" s="228" t="e">
        <f t="shared" si="514"/>
        <v>#NUM!</v>
      </c>
      <c r="X237" s="9">
        <f t="shared" si="515"/>
        <v>3.8165882958950202E-2</v>
      </c>
      <c r="Y237" s="9">
        <f t="shared" si="516"/>
        <v>1.713277721572889E-5</v>
      </c>
      <c r="Z237" s="9">
        <f t="shared" si="517"/>
        <v>1.713277721572889E-5</v>
      </c>
      <c r="AA237" s="9">
        <f t="shared" si="518"/>
        <v>3.8165882958950202E-2</v>
      </c>
      <c r="AB237" s="9">
        <f t="shared" si="519"/>
        <v>2.6306978617002889E-5</v>
      </c>
      <c r="AC237" s="9">
        <f t="shared" si="520"/>
        <v>2.6306978617002889E-5</v>
      </c>
      <c r="AD237" s="9">
        <f t="shared" si="521"/>
        <v>3.033802747866758E-3</v>
      </c>
      <c r="AE237" s="9">
        <f t="shared" si="522"/>
        <v>3.033802747866758E-3</v>
      </c>
      <c r="AF237" s="44">
        <f t="shared" si="523"/>
        <v>3.033802747866758E-3</v>
      </c>
      <c r="AG237" s="43" t="e">
        <f t="shared" si="524"/>
        <v>#NUM!</v>
      </c>
      <c r="AH237" s="9">
        <f t="shared" si="525"/>
        <v>3.8165882958950202E-2</v>
      </c>
      <c r="AI237" s="9">
        <f t="shared" si="526"/>
        <v>1.7417808154569238E-5</v>
      </c>
      <c r="AJ237" s="9">
        <f t="shared" si="527"/>
        <v>1.7417808154569238E-5</v>
      </c>
      <c r="AK237" s="9">
        <f t="shared" si="528"/>
        <v>3.8165882958950202E-2</v>
      </c>
      <c r="AL237" s="9">
        <f t="shared" si="529"/>
        <v>2.6306978617002889E-5</v>
      </c>
      <c r="AM237" s="229">
        <f t="shared" si="530"/>
        <v>2.6306978617002889E-5</v>
      </c>
      <c r="AN237" s="9">
        <f t="shared" si="531"/>
        <v>3.033802747866758E-3</v>
      </c>
      <c r="AO237" s="9">
        <f t="shared" si="532"/>
        <v>3.033802747866758E-3</v>
      </c>
      <c r="AP237" s="44">
        <f t="shared" si="533"/>
        <v>3.033802747866758E-3</v>
      </c>
      <c r="AQ237" s="43" t="e">
        <f t="shared" si="534"/>
        <v>#NUM!</v>
      </c>
      <c r="AR237" s="9" t="e">
        <f t="shared" si="535"/>
        <v>#NUM!</v>
      </c>
      <c r="AS237" s="44" t="e">
        <f t="shared" si="536"/>
        <v>#NUM!</v>
      </c>
      <c r="AT237" s="235" t="e">
        <f t="shared" si="537"/>
        <v>#NUM!</v>
      </c>
      <c r="AU237" s="236" t="e">
        <f t="shared" si="538"/>
        <v>#NUM!</v>
      </c>
      <c r="AV237" s="237" t="e">
        <f t="shared" si="539"/>
        <v>#NUM!</v>
      </c>
      <c r="AW237" s="233" t="e">
        <f t="shared" si="540"/>
        <v>#NUM!</v>
      </c>
      <c r="AX237" s="132" t="e">
        <f t="shared" si="541"/>
        <v>#NUM!</v>
      </c>
      <c r="AY237" s="234" t="e">
        <f t="shared" si="542"/>
        <v>#NUM!</v>
      </c>
    </row>
    <row r="238" spans="1:51">
      <c r="A238" s="69"/>
      <c r="B238" s="68"/>
      <c r="C238" s="241">
        <f>Rollover!A238</f>
        <v>0</v>
      </c>
      <c r="D238" s="242">
        <f>Rollover!B238</f>
        <v>0</v>
      </c>
      <c r="E238" s="63"/>
      <c r="F238" s="227">
        <f>Rollover!C238</f>
        <v>0</v>
      </c>
      <c r="G238" s="246"/>
      <c r="H238" s="247"/>
      <c r="I238" s="247"/>
      <c r="J238" s="247"/>
      <c r="K238" s="247"/>
      <c r="L238" s="247"/>
      <c r="M238" s="247"/>
      <c r="N238" s="248"/>
      <c r="O238" s="246"/>
      <c r="P238" s="247"/>
      <c r="Q238" s="247"/>
      <c r="R238" s="247"/>
      <c r="S238" s="247"/>
      <c r="T238" s="247"/>
      <c r="U238" s="247"/>
      <c r="V238" s="248"/>
      <c r="W238" s="228" t="e">
        <f t="shared" si="344"/>
        <v>#NUM!</v>
      </c>
      <c r="X238" s="9">
        <f t="shared" si="345"/>
        <v>3.8165882958950202E-2</v>
      </c>
      <c r="Y238" s="9">
        <f t="shared" si="346"/>
        <v>1.713277721572889E-5</v>
      </c>
      <c r="Z238" s="9">
        <f t="shared" si="347"/>
        <v>1.713277721572889E-5</v>
      </c>
      <c r="AA238" s="9">
        <f t="shared" si="348"/>
        <v>3.8165882958950202E-2</v>
      </c>
      <c r="AB238" s="9">
        <f t="shared" si="349"/>
        <v>2.6306978617002889E-5</v>
      </c>
      <c r="AC238" s="9">
        <f t="shared" si="350"/>
        <v>2.6306978617002889E-5</v>
      </c>
      <c r="AD238" s="9">
        <f t="shared" si="351"/>
        <v>3.033802747866758E-3</v>
      </c>
      <c r="AE238" s="9">
        <f t="shared" si="352"/>
        <v>3.033802747866758E-3</v>
      </c>
      <c r="AF238" s="44">
        <f t="shared" si="353"/>
        <v>3.033802747866758E-3</v>
      </c>
      <c r="AG238" s="43" t="e">
        <f t="shared" si="354"/>
        <v>#NUM!</v>
      </c>
      <c r="AH238" s="9">
        <f t="shared" si="355"/>
        <v>3.8165882958950202E-2</v>
      </c>
      <c r="AI238" s="9">
        <f t="shared" si="356"/>
        <v>1.7417808154569238E-5</v>
      </c>
      <c r="AJ238" s="9">
        <f t="shared" si="357"/>
        <v>1.7417808154569238E-5</v>
      </c>
      <c r="AK238" s="9">
        <f t="shared" si="358"/>
        <v>3.8165882958950202E-2</v>
      </c>
      <c r="AL238" s="9">
        <f t="shared" si="359"/>
        <v>2.6306978617002889E-5</v>
      </c>
      <c r="AM238" s="229">
        <f t="shared" si="360"/>
        <v>2.6306978617002889E-5</v>
      </c>
      <c r="AN238" s="9">
        <f t="shared" si="361"/>
        <v>3.033802747866758E-3</v>
      </c>
      <c r="AO238" s="9">
        <f t="shared" si="362"/>
        <v>3.033802747866758E-3</v>
      </c>
      <c r="AP238" s="44">
        <f t="shared" si="363"/>
        <v>3.033802747866758E-3</v>
      </c>
      <c r="AQ238" s="43" t="e">
        <f t="shared" si="364"/>
        <v>#NUM!</v>
      </c>
      <c r="AR238" s="9" t="e">
        <f t="shared" si="365"/>
        <v>#NUM!</v>
      </c>
      <c r="AS238" s="44" t="e">
        <f t="shared" si="366"/>
        <v>#NUM!</v>
      </c>
      <c r="AT238" s="235" t="e">
        <f t="shared" si="367"/>
        <v>#NUM!</v>
      </c>
      <c r="AU238" s="236" t="e">
        <f t="shared" si="368"/>
        <v>#NUM!</v>
      </c>
      <c r="AV238" s="237" t="e">
        <f t="shared" si="369"/>
        <v>#NUM!</v>
      </c>
      <c r="AW238" s="233" t="e">
        <f t="shared" si="370"/>
        <v>#NUM!</v>
      </c>
      <c r="AX238" s="132" t="e">
        <f t="shared" si="371"/>
        <v>#NUM!</v>
      </c>
      <c r="AY238" s="234" t="e">
        <f t="shared" si="372"/>
        <v>#NUM!</v>
      </c>
    </row>
    <row r="239" spans="1:51">
      <c r="A239" s="69"/>
      <c r="B239" s="68"/>
      <c r="C239" s="241">
        <f>Rollover!A239</f>
        <v>0</v>
      </c>
      <c r="D239" s="242">
        <f>Rollover!B239</f>
        <v>0</v>
      </c>
      <c r="E239" s="63"/>
      <c r="F239" s="227">
        <f>Rollover!C239</f>
        <v>0</v>
      </c>
      <c r="G239" s="246"/>
      <c r="H239" s="247"/>
      <c r="I239" s="247"/>
      <c r="J239" s="247"/>
      <c r="K239" s="247"/>
      <c r="L239" s="247"/>
      <c r="M239" s="247"/>
      <c r="N239" s="248"/>
      <c r="O239" s="246"/>
      <c r="P239" s="247"/>
      <c r="Q239" s="247"/>
      <c r="R239" s="247"/>
      <c r="S239" s="247"/>
      <c r="T239" s="247"/>
      <c r="U239" s="247"/>
      <c r="V239" s="248"/>
      <c r="W239" s="228" t="e">
        <f t="shared" ref="W239:W240" si="659">NORMDIST(LN(G239),7.45231,0.73998,1)</f>
        <v>#NUM!</v>
      </c>
      <c r="X239" s="9">
        <f t="shared" ref="X239:X240" si="660">1/(1+EXP(3.2269-1.9688*H239))</f>
        <v>3.8165882958950202E-2</v>
      </c>
      <c r="Y239" s="9">
        <f t="shared" ref="Y239:Y240" si="661">1/(1+EXP(10.9745-2.375*I239/1000))</f>
        <v>1.713277721572889E-5</v>
      </c>
      <c r="Z239" s="9">
        <f t="shared" ref="Z239:Z240" si="662">1/(1+EXP(10.9745-2.375*J239/1000))</f>
        <v>1.713277721572889E-5</v>
      </c>
      <c r="AA239" s="9">
        <f t="shared" ref="AA239:AA240" si="663">MAX(X239,Y239,Z239)</f>
        <v>3.8165882958950202E-2</v>
      </c>
      <c r="AB239" s="9">
        <f t="shared" ref="AB239:AB240" si="664">1/(1+EXP(12.597-0.05861*35-1.568*(K239^0.4612)))</f>
        <v>2.6306978617002889E-5</v>
      </c>
      <c r="AC239" s="9">
        <f t="shared" ref="AC239:AC240" si="665">AB239</f>
        <v>2.6306978617002889E-5</v>
      </c>
      <c r="AD239" s="9">
        <f t="shared" ref="AD239:AD240" si="666">1/(1+EXP(5.7949-0.5196*M239/1000))</f>
        <v>3.033802747866758E-3</v>
      </c>
      <c r="AE239" s="9">
        <f t="shared" ref="AE239:AE240" si="667">1/(1+EXP(5.7949-0.5196*N239/1000))</f>
        <v>3.033802747866758E-3</v>
      </c>
      <c r="AF239" s="44">
        <f t="shared" ref="AF239:AF240" si="668">MAX(AD239,AE239)</f>
        <v>3.033802747866758E-3</v>
      </c>
      <c r="AG239" s="43" t="e">
        <f t="shared" ref="AG239:AG240" si="669">NORMDIST(LN(O239),7.45231,0.73998,1)</f>
        <v>#NUM!</v>
      </c>
      <c r="AH239" s="9">
        <f t="shared" ref="AH239:AH240" si="670">1/(1+EXP(3.2269-1.9688*P239))</f>
        <v>3.8165882958950202E-2</v>
      </c>
      <c r="AI239" s="9">
        <f t="shared" ref="AI239:AI240" si="671">1/(1+EXP(10.958-3.77*Q239/1000))</f>
        <v>1.7417808154569238E-5</v>
      </c>
      <c r="AJ239" s="9">
        <f t="shared" ref="AJ239:AJ240" si="672">1/(1+EXP(10.958-3.77*R239/1000))</f>
        <v>1.7417808154569238E-5</v>
      </c>
      <c r="AK239" s="9">
        <f t="shared" ref="AK239:AK240" si="673">MAX(AH239,AI239,AJ239)</f>
        <v>3.8165882958950202E-2</v>
      </c>
      <c r="AL239" s="9">
        <f t="shared" ref="AL239:AL240" si="674">1/(1+EXP(12.597-0.05861*35-1.568*((S239/0.817)^0.4612)))</f>
        <v>2.6306978617002889E-5</v>
      </c>
      <c r="AM239" s="229">
        <f t="shared" ref="AM239:AM240" si="675">AL239</f>
        <v>2.6306978617002889E-5</v>
      </c>
      <c r="AN239" s="9">
        <f t="shared" ref="AN239:AN240" si="676">1/(1+EXP(5.7949-0.7619*U239/1000))</f>
        <v>3.033802747866758E-3</v>
      </c>
      <c r="AO239" s="9">
        <f t="shared" ref="AO239:AO240" si="677">1/(1+EXP(5.7949-0.7619*V239/1000))</f>
        <v>3.033802747866758E-3</v>
      </c>
      <c r="AP239" s="44">
        <f t="shared" ref="AP239:AP240" si="678">MAX(AN239,AO239)</f>
        <v>3.033802747866758E-3</v>
      </c>
      <c r="AQ239" s="43" t="e">
        <f t="shared" ref="AQ239:AQ240" si="679">ROUND(1-(1-W239)*(1-AA239)*(1-AC239)*(1-AF239),3)</f>
        <v>#NUM!</v>
      </c>
      <c r="AR239" s="9" t="e">
        <f t="shared" ref="AR239:AR240" si="680">ROUND(1-(1-AG239)*(1-AK239)*(1-AM239)*(1-AP239),3)</f>
        <v>#NUM!</v>
      </c>
      <c r="AS239" s="44" t="e">
        <f t="shared" ref="AS239:AS240" si="681">ROUND(AVERAGE(AR239,AQ239),3)</f>
        <v>#NUM!</v>
      </c>
      <c r="AT239" s="235" t="e">
        <f t="shared" ref="AT239:AT240" si="682">ROUND(AQ239/0.15,2)</f>
        <v>#NUM!</v>
      </c>
      <c r="AU239" s="236" t="e">
        <f t="shared" ref="AU239:AU240" si="683">ROUND(AR239/0.15,2)</f>
        <v>#NUM!</v>
      </c>
      <c r="AV239" s="237" t="e">
        <f t="shared" ref="AV239:AV240" si="684">ROUND(AS239/0.15,2)</f>
        <v>#NUM!</v>
      </c>
      <c r="AW239" s="233" t="e">
        <f t="shared" ref="AW239:AW240" si="685">IF(AT239&lt;0.67,5,IF(AT239&lt;1,4,IF(AT239&lt;1.33,3,IF(AT239&lt;2.67,2,1))))</f>
        <v>#NUM!</v>
      </c>
      <c r="AX239" s="132" t="e">
        <f t="shared" ref="AX239:AX240" si="686">IF(AU239&lt;0.67,5,IF(AU239&lt;1,4,IF(AU239&lt;1.33,3,IF(AU239&lt;2.67,2,1))))</f>
        <v>#NUM!</v>
      </c>
      <c r="AY239" s="234" t="e">
        <f t="shared" ref="AY239:AY240" si="687">IF(AV239&lt;0.67,5,IF(AV239&lt;1,4,IF(AV239&lt;1.33,3,IF(AV239&lt;2.67,2,1))))</f>
        <v>#NUM!</v>
      </c>
    </row>
    <row r="240" spans="1:51" ht="13.8" thickBot="1">
      <c r="A240" s="73"/>
      <c r="B240" s="75"/>
      <c r="C240" s="260">
        <f>Rollover!A240</f>
        <v>0</v>
      </c>
      <c r="D240" s="261">
        <f>Rollover!B240</f>
        <v>0</v>
      </c>
      <c r="E240" s="262"/>
      <c r="F240" s="263">
        <f>Rollover!C240</f>
        <v>0</v>
      </c>
      <c r="G240" s="264"/>
      <c r="H240" s="265"/>
      <c r="I240" s="265"/>
      <c r="J240" s="265"/>
      <c r="K240" s="265"/>
      <c r="L240" s="265"/>
      <c r="M240" s="265"/>
      <c r="N240" s="266"/>
      <c r="O240" s="264"/>
      <c r="P240" s="265"/>
      <c r="Q240" s="265"/>
      <c r="R240" s="265"/>
      <c r="S240" s="265"/>
      <c r="T240" s="265"/>
      <c r="U240" s="265"/>
      <c r="V240" s="266"/>
      <c r="W240" s="267" t="e">
        <f t="shared" si="659"/>
        <v>#NUM!</v>
      </c>
      <c r="X240" s="184">
        <f t="shared" si="660"/>
        <v>3.8165882958950202E-2</v>
      </c>
      <c r="Y240" s="184">
        <f t="shared" si="661"/>
        <v>1.713277721572889E-5</v>
      </c>
      <c r="Z240" s="184">
        <f t="shared" si="662"/>
        <v>1.713277721572889E-5</v>
      </c>
      <c r="AA240" s="184">
        <f t="shared" si="663"/>
        <v>3.8165882958950202E-2</v>
      </c>
      <c r="AB240" s="184">
        <f t="shared" si="664"/>
        <v>2.6306978617002889E-5</v>
      </c>
      <c r="AC240" s="184">
        <f t="shared" si="665"/>
        <v>2.6306978617002889E-5</v>
      </c>
      <c r="AD240" s="184">
        <f t="shared" si="666"/>
        <v>3.033802747866758E-3</v>
      </c>
      <c r="AE240" s="184">
        <f t="shared" si="667"/>
        <v>3.033802747866758E-3</v>
      </c>
      <c r="AF240" s="185">
        <f t="shared" si="668"/>
        <v>3.033802747866758E-3</v>
      </c>
      <c r="AG240" s="183" t="e">
        <f t="shared" si="669"/>
        <v>#NUM!</v>
      </c>
      <c r="AH240" s="184">
        <f t="shared" si="670"/>
        <v>3.8165882958950202E-2</v>
      </c>
      <c r="AI240" s="184">
        <f t="shared" si="671"/>
        <v>1.7417808154569238E-5</v>
      </c>
      <c r="AJ240" s="184">
        <f t="shared" si="672"/>
        <v>1.7417808154569238E-5</v>
      </c>
      <c r="AK240" s="184">
        <f t="shared" si="673"/>
        <v>3.8165882958950202E-2</v>
      </c>
      <c r="AL240" s="184">
        <f t="shared" si="674"/>
        <v>2.6306978617002889E-5</v>
      </c>
      <c r="AM240" s="268">
        <f t="shared" si="675"/>
        <v>2.6306978617002889E-5</v>
      </c>
      <c r="AN240" s="184">
        <f t="shared" si="676"/>
        <v>3.033802747866758E-3</v>
      </c>
      <c r="AO240" s="184">
        <f t="shared" si="677"/>
        <v>3.033802747866758E-3</v>
      </c>
      <c r="AP240" s="185">
        <f t="shared" si="678"/>
        <v>3.033802747866758E-3</v>
      </c>
      <c r="AQ240" s="269" t="e">
        <f t="shared" si="679"/>
        <v>#NUM!</v>
      </c>
      <c r="AR240" s="270" t="e">
        <f t="shared" si="680"/>
        <v>#NUM!</v>
      </c>
      <c r="AS240" s="271" t="e">
        <f t="shared" si="681"/>
        <v>#NUM!</v>
      </c>
      <c r="AT240" s="272" t="e">
        <f t="shared" si="682"/>
        <v>#NUM!</v>
      </c>
      <c r="AU240" s="273" t="e">
        <f t="shared" si="683"/>
        <v>#NUM!</v>
      </c>
      <c r="AV240" s="274" t="e">
        <f t="shared" si="684"/>
        <v>#NUM!</v>
      </c>
      <c r="AW240" s="275" t="e">
        <f t="shared" si="685"/>
        <v>#NUM!</v>
      </c>
      <c r="AX240" s="145" t="e">
        <f t="shared" si="686"/>
        <v>#NUM!</v>
      </c>
      <c r="AY240" s="276" t="e">
        <f t="shared" si="687"/>
        <v>#NUM!</v>
      </c>
    </row>
    <row r="241" spans="1:51" s="11" customFormat="1" ht="13.8" thickBot="1">
      <c r="A241" s="105"/>
      <c r="B241" s="105"/>
      <c r="C241" s="277" t="s">
        <v>58</v>
      </c>
      <c r="D241" s="151" t="s">
        <v>59</v>
      </c>
      <c r="E241" s="151"/>
      <c r="F241" s="278"/>
      <c r="G241" s="279">
        <v>700</v>
      </c>
      <c r="H241" s="280">
        <v>1</v>
      </c>
      <c r="I241" s="280">
        <v>4170</v>
      </c>
      <c r="J241" s="280">
        <v>4000</v>
      </c>
      <c r="K241" s="280">
        <v>63</v>
      </c>
      <c r="L241" s="280">
        <v>60</v>
      </c>
      <c r="M241" s="280">
        <v>10000</v>
      </c>
      <c r="N241" s="281">
        <v>10000</v>
      </c>
      <c r="O241" s="279">
        <v>700</v>
      </c>
      <c r="P241" s="280">
        <v>1</v>
      </c>
      <c r="Q241" s="280">
        <v>2620</v>
      </c>
      <c r="R241" s="280">
        <v>2520</v>
      </c>
      <c r="S241" s="280">
        <v>52</v>
      </c>
      <c r="T241" s="280">
        <v>60</v>
      </c>
      <c r="U241" s="280">
        <v>6800</v>
      </c>
      <c r="V241" s="281">
        <v>6800</v>
      </c>
      <c r="W241" s="282">
        <f t="shared" ref="W241" si="688">NORMDIST(LN(G241),7.45231,0.73998,1)</f>
        <v>0.11162892780798149</v>
      </c>
      <c r="X241" s="283">
        <f t="shared" ref="X241" si="689">1/(1+EXP(3.2269-1.9688*H241))</f>
        <v>0.22130114003127524</v>
      </c>
      <c r="Y241" s="280">
        <f t="shared" ref="Y241:Z241" si="690">1/(1+EXP(10.9745-2.375*I241/1000))</f>
        <v>0.25526048107784061</v>
      </c>
      <c r="Z241" s="280">
        <f t="shared" si="690"/>
        <v>0.18625959949417015</v>
      </c>
      <c r="AA241" s="280">
        <f t="shared" ref="AA241" si="691">MAX(X241,Y241,Z241)</f>
        <v>0.25526048107784061</v>
      </c>
      <c r="AB241" s="280">
        <f t="shared" ref="AB241" si="692">1/(1+EXP(12.597-0.05861*35-1.568*(K241^0.4612)))</f>
        <v>0.51295041883477832</v>
      </c>
      <c r="AC241" s="280">
        <f t="shared" ref="AC241" si="693">AB241</f>
        <v>0.51295041883477832</v>
      </c>
      <c r="AD241" s="280">
        <f t="shared" ref="AD241" si="694">1/(1+EXP(5.7949-0.5196*M241/1000))</f>
        <v>0.35459539674166346</v>
      </c>
      <c r="AE241" s="280">
        <f t="shared" ref="AE241" si="695">1/(1+EXP(5.7949-0.5196*N241/1000))</f>
        <v>0.35459539674166346</v>
      </c>
      <c r="AF241" s="281">
        <f t="shared" ref="AF241" si="696">MAX(AD241,AE241)</f>
        <v>0.35459539674166346</v>
      </c>
      <c r="AG241" s="284">
        <f t="shared" ref="AG241" si="697">NORMDIST(LN(O241),7.45231,0.73998,1)</f>
        <v>0.11162892780798149</v>
      </c>
      <c r="AH241" s="285">
        <f t="shared" ref="AH241" si="698">1/(1+EXP(3.2269-1.9688*P241))</f>
        <v>0.22130114003127524</v>
      </c>
      <c r="AI241" s="285">
        <f t="shared" ref="AI241" si="699">1/(1+EXP(10.958-3.77*Q241/1000))</f>
        <v>0.25339248902636408</v>
      </c>
      <c r="AJ241" s="285">
        <f t="shared" ref="AJ241" si="700">1/(1+EXP(10.958-3.77*R241/1000))</f>
        <v>0.18883467343792912</v>
      </c>
      <c r="AK241" s="280">
        <f t="shared" ref="AK241" si="701">MAX(AH241,AI241,AJ241)</f>
        <v>0.25339248902636408</v>
      </c>
      <c r="AL241" s="285">
        <f t="shared" ref="AL241" si="702">1/(1+EXP(12.597-0.05861*35-1.568*((S241/0.817)^0.4612)))</f>
        <v>0.52545481210009304</v>
      </c>
      <c r="AM241" s="280">
        <f t="shared" ref="AM241" si="703">AL241</f>
        <v>0.52545481210009304</v>
      </c>
      <c r="AN241" s="280">
        <f>1/(1+EXP(5.7949-0.7619*U241/1000))</f>
        <v>0.35115184156655865</v>
      </c>
      <c r="AO241" s="280">
        <f>1/(1+EXP(5.7949-0.7619*V241/1000))</f>
        <v>0.35115184156655865</v>
      </c>
      <c r="AP241" s="281">
        <f t="shared" ref="AP241" si="704">MAX(AN241,AO241)</f>
        <v>0.35115184156655865</v>
      </c>
      <c r="AQ241" s="286">
        <f t="shared" ref="AQ241" si="705">ROUND(1-(1-W241)*(1-AA241)*(1-AC241)*(1-AF241),3)</f>
        <v>0.79200000000000004</v>
      </c>
      <c r="AR241" s="280">
        <f t="shared" ref="AR241" si="706">ROUND(1-(1-AG241)*(1-AK241)*(1-AM241)*(1-AP241),3)</f>
        <v>0.79600000000000004</v>
      </c>
      <c r="AS241" s="280">
        <f>ROUND(AVERAGE(AR241,AQ241),3)</f>
        <v>0.79400000000000004</v>
      </c>
      <c r="AT241" s="285">
        <f t="shared" ref="AT241" si="707">ROUND(AQ241/0.15,2)</f>
        <v>5.28</v>
      </c>
      <c r="AU241" s="285">
        <f t="shared" ref="AU241" si="708">ROUND(AR241/0.15,2)</f>
        <v>5.31</v>
      </c>
      <c r="AV241" s="285">
        <f t="shared" ref="AV241" si="709">ROUND(AS241/0.15,2)</f>
        <v>5.29</v>
      </c>
      <c r="AW241" s="152">
        <f>IF(AT241&lt;0.67,5,IF(AT241&lt;1,4,IF(AT241&lt;1.33,3,IF(AT241&lt;2.67,2,1))))</f>
        <v>1</v>
      </c>
      <c r="AX241" s="152">
        <f>IF(AU241&lt;0.67,5,IF(AU241&lt;1,4,IF(AU241&lt;1.33,3,IF(AU241&lt;2.67,2,1))))</f>
        <v>1</v>
      </c>
      <c r="AY241" s="287">
        <f>IF(AV241&lt;0.67,5,IF(AV241&lt;1,4,IF(AV241&lt;1.33,3,IF(AV241&lt;2.67,2,1))))</f>
        <v>1</v>
      </c>
    </row>
    <row r="242" spans="1:51">
      <c r="W242" s="127"/>
      <c r="X242" s="290"/>
      <c r="Y242" s="127"/>
      <c r="Z242" s="127"/>
      <c r="AA242" s="290"/>
      <c r="AB242" s="127"/>
      <c r="AC242" s="291"/>
      <c r="AD242" s="127"/>
      <c r="AE242" s="127"/>
      <c r="AF242" s="291"/>
      <c r="AG242" s="127"/>
      <c r="AH242" s="127"/>
      <c r="AI242" s="127"/>
      <c r="AJ242" s="127"/>
      <c r="AK242" s="127"/>
      <c r="AL242" s="127"/>
      <c r="AM242" s="291"/>
      <c r="AN242" s="292"/>
      <c r="AO242" s="127"/>
      <c r="AP242" s="291"/>
      <c r="AQ242" s="291"/>
      <c r="AR242" s="291"/>
      <c r="AS242" s="291"/>
      <c r="AT242" s="291"/>
      <c r="AU242" s="291"/>
      <c r="AV242" s="291"/>
      <c r="AW242" s="293"/>
      <c r="AX242" s="293"/>
    </row>
    <row r="243" spans="1:51">
      <c r="AC243" s="291"/>
      <c r="AD243" s="127"/>
      <c r="AE243" s="127"/>
      <c r="AF243" s="291"/>
      <c r="AG243" s="127"/>
      <c r="AH243" s="127"/>
      <c r="AI243" s="127"/>
      <c r="AJ243" s="127"/>
      <c r="AK243" s="127"/>
      <c r="AL243" s="127"/>
      <c r="AM243" s="291"/>
      <c r="AN243" s="127"/>
      <c r="AO243" s="127"/>
      <c r="AP243" s="291"/>
      <c r="AQ243" s="291"/>
      <c r="AR243" s="291"/>
      <c r="AS243" s="291"/>
      <c r="AT243" s="291"/>
      <c r="AU243" s="291"/>
      <c r="AV243" s="291"/>
      <c r="AW243" s="293"/>
      <c r="AX243" s="293"/>
    </row>
    <row r="244" spans="1:51">
      <c r="G244" s="292"/>
      <c r="H244" s="295"/>
      <c r="I244" s="295"/>
      <c r="J244" s="295"/>
      <c r="K244" s="292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</row>
    <row r="245" spans="1:51">
      <c r="G245" s="292"/>
      <c r="H245" s="292"/>
      <c r="I245" s="292"/>
      <c r="J245" s="292"/>
      <c r="K245" s="292"/>
      <c r="L245" s="292"/>
      <c r="M245" s="292"/>
    </row>
    <row r="246" spans="1:51">
      <c r="A246" s="105"/>
      <c r="B246" s="105"/>
      <c r="C246" s="105"/>
    </row>
    <row r="247" spans="1:51">
      <c r="A247" s="105"/>
      <c r="B247" s="105"/>
      <c r="C247" s="105"/>
      <c r="G247" s="296"/>
      <c r="H247" s="296"/>
      <c r="I247" s="296"/>
      <c r="J247" s="296"/>
      <c r="K247" s="296"/>
      <c r="L247" s="296"/>
      <c r="M247" s="296"/>
      <c r="N247" s="296"/>
      <c r="O247" s="296"/>
      <c r="P247" s="296"/>
      <c r="Q247" s="296"/>
      <c r="R247" s="296"/>
      <c r="S247" s="296"/>
      <c r="T247" s="296"/>
      <c r="U247" s="296"/>
      <c r="V247" s="296"/>
    </row>
    <row r="248" spans="1:51">
      <c r="A248" s="105"/>
      <c r="B248" s="105"/>
      <c r="C248" s="105"/>
      <c r="G248" s="296"/>
      <c r="H248" s="296"/>
      <c r="I248" s="296"/>
      <c r="J248" s="296"/>
      <c r="K248" s="296"/>
      <c r="L248" s="296"/>
      <c r="M248" s="296"/>
      <c r="N248" s="296"/>
      <c r="O248" s="296"/>
      <c r="P248" s="296"/>
      <c r="Q248" s="296"/>
      <c r="R248" s="296"/>
      <c r="S248" s="296"/>
      <c r="T248" s="296"/>
      <c r="U248" s="296"/>
      <c r="V248" s="296"/>
    </row>
    <row r="249" spans="1:51">
      <c r="A249" s="105"/>
      <c r="B249" s="105"/>
      <c r="C249" s="105"/>
      <c r="G249" s="296"/>
      <c r="H249" s="296"/>
      <c r="I249" s="296"/>
      <c r="J249" s="296"/>
      <c r="K249" s="296"/>
      <c r="L249" s="296"/>
      <c r="M249" s="296"/>
      <c r="N249" s="296"/>
      <c r="O249" s="296"/>
      <c r="P249" s="296"/>
      <c r="Q249" s="296"/>
      <c r="R249" s="296"/>
      <c r="S249" s="296"/>
      <c r="T249" s="296"/>
      <c r="U249" s="296"/>
      <c r="V249" s="296"/>
    </row>
    <row r="250" spans="1:51">
      <c r="A250" s="105"/>
      <c r="B250" s="105"/>
      <c r="C250" s="105"/>
      <c r="D250" s="105"/>
      <c r="E250" s="105"/>
      <c r="F250" s="105"/>
      <c r="G250" s="296"/>
      <c r="H250" s="296"/>
      <c r="I250" s="296"/>
      <c r="J250" s="296"/>
      <c r="K250" s="296"/>
      <c r="L250" s="296"/>
      <c r="M250" s="296"/>
      <c r="N250" s="296"/>
      <c r="O250" s="296"/>
      <c r="P250" s="296"/>
      <c r="Q250" s="296"/>
      <c r="R250" s="296"/>
      <c r="S250" s="296"/>
      <c r="T250" s="296"/>
      <c r="U250" s="296"/>
      <c r="V250" s="296"/>
    </row>
    <row r="251" spans="1:51">
      <c r="A251" s="105"/>
      <c r="B251" s="105"/>
      <c r="C251" s="105"/>
      <c r="D251" s="105"/>
      <c r="E251" s="105"/>
      <c r="F251" s="105"/>
      <c r="G251" s="296"/>
      <c r="H251" s="296"/>
      <c r="I251" s="296"/>
      <c r="J251" s="296"/>
      <c r="K251" s="296"/>
      <c r="L251" s="296"/>
      <c r="M251" s="296"/>
      <c r="N251" s="296"/>
      <c r="O251" s="296"/>
      <c r="P251" s="296"/>
      <c r="Q251" s="296"/>
      <c r="R251" s="296"/>
      <c r="S251" s="296"/>
      <c r="T251" s="296"/>
      <c r="U251" s="296"/>
      <c r="V251" s="296"/>
    </row>
    <row r="252" spans="1:51">
      <c r="A252" s="105"/>
      <c r="B252" s="105"/>
      <c r="C252" s="105"/>
      <c r="D252" s="105"/>
      <c r="E252" s="105"/>
      <c r="F252" s="105"/>
      <c r="G252" s="296"/>
      <c r="H252" s="296"/>
      <c r="I252" s="296"/>
      <c r="J252" s="296"/>
      <c r="K252" s="296"/>
      <c r="L252" s="296"/>
      <c r="M252" s="296"/>
      <c r="N252" s="296"/>
      <c r="O252" s="296"/>
      <c r="P252" s="296"/>
      <c r="Q252" s="296"/>
      <c r="R252" s="296"/>
      <c r="S252" s="296"/>
      <c r="T252" s="296"/>
      <c r="U252" s="296"/>
      <c r="V252" s="296"/>
    </row>
    <row r="253" spans="1:51">
      <c r="A253" s="105"/>
      <c r="B253" s="105"/>
      <c r="C253" s="105"/>
      <c r="D253" s="105"/>
      <c r="E253" s="105"/>
      <c r="F253" s="105"/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</row>
    <row r="254" spans="1:51">
      <c r="A254" s="105"/>
      <c r="B254" s="105"/>
      <c r="C254" s="105"/>
      <c r="D254" s="105"/>
      <c r="E254" s="105"/>
      <c r="F254" s="105"/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</row>
    <row r="255" spans="1:51">
      <c r="A255" s="105"/>
      <c r="B255" s="105"/>
      <c r="C255" s="105"/>
      <c r="D255" s="105"/>
      <c r="E255" s="105"/>
      <c r="F255" s="105"/>
      <c r="G255" s="296"/>
      <c r="H255" s="296"/>
      <c r="I255" s="296"/>
      <c r="J255" s="296"/>
      <c r="K255" s="296"/>
      <c r="L255" s="296"/>
      <c r="M255" s="296"/>
      <c r="N255" s="296"/>
      <c r="O255" s="296"/>
      <c r="P255" s="296"/>
      <c r="Q255" s="296"/>
      <c r="R255" s="296"/>
      <c r="S255" s="296"/>
      <c r="T255" s="296"/>
      <c r="U255" s="296"/>
      <c r="V255" s="296"/>
    </row>
    <row r="256" spans="1:51">
      <c r="A256" s="297"/>
      <c r="B256" s="297"/>
      <c r="C256" s="105"/>
      <c r="D256" s="105"/>
      <c r="E256" s="105"/>
      <c r="F256" s="105"/>
      <c r="G256" s="296"/>
      <c r="H256" s="296"/>
      <c r="I256" s="296"/>
      <c r="J256" s="296"/>
      <c r="K256" s="296"/>
      <c r="L256" s="298"/>
      <c r="M256" s="299"/>
      <c r="N256" s="299"/>
      <c r="O256" s="299"/>
      <c r="P256" s="299"/>
      <c r="Q256" s="299"/>
      <c r="R256" s="299"/>
      <c r="S256" s="299"/>
      <c r="T256" s="299"/>
      <c r="U256" s="299"/>
      <c r="V256" s="299"/>
      <c r="W256" s="31"/>
      <c r="X256" s="31"/>
      <c r="Y256" s="31"/>
      <c r="Z256" s="31"/>
    </row>
    <row r="257" spans="1:26">
      <c r="L257" s="298"/>
      <c r="M257" s="299"/>
      <c r="N257" s="299"/>
      <c r="O257" s="299"/>
      <c r="P257" s="299"/>
      <c r="Q257" s="299"/>
      <c r="R257" s="299"/>
      <c r="S257" s="299"/>
      <c r="T257" s="299"/>
      <c r="U257" s="299"/>
      <c r="V257" s="299"/>
      <c r="W257" s="31"/>
      <c r="X257" s="31"/>
      <c r="Y257" s="31"/>
      <c r="Z257" s="31"/>
    </row>
    <row r="258" spans="1:26">
      <c r="L258" s="298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31"/>
      <c r="X258" s="31"/>
      <c r="Y258" s="31"/>
      <c r="Z258" s="31"/>
    </row>
    <row r="259" spans="1:26">
      <c r="C259" s="106"/>
      <c r="D259" s="106"/>
      <c r="E259" s="106"/>
      <c r="F259" s="106"/>
      <c r="G259" s="292"/>
      <c r="H259" s="292"/>
      <c r="K259" s="292"/>
      <c r="L259" s="299"/>
      <c r="M259" s="299"/>
      <c r="N259" s="299"/>
      <c r="O259" s="299"/>
      <c r="P259" s="299"/>
      <c r="Q259" s="299"/>
      <c r="R259" s="299"/>
      <c r="S259" s="299"/>
      <c r="T259" s="299"/>
      <c r="U259" s="299"/>
      <c r="V259" s="299"/>
      <c r="W259" s="31"/>
      <c r="X259" s="31"/>
      <c r="Y259" s="31"/>
      <c r="Z259" s="31"/>
    </row>
    <row r="260" spans="1:26">
      <c r="C260" s="106"/>
      <c r="D260" s="106"/>
      <c r="E260" s="106"/>
      <c r="F260" s="106"/>
      <c r="G260" s="292"/>
      <c r="H260" s="292"/>
      <c r="K260" s="300"/>
      <c r="L260" s="299"/>
      <c r="M260" s="299"/>
      <c r="N260" s="299"/>
      <c r="O260" s="299"/>
      <c r="P260" s="299"/>
      <c r="Q260" s="299"/>
      <c r="R260" s="299"/>
      <c r="S260" s="299"/>
      <c r="T260" s="299"/>
      <c r="U260" s="299"/>
      <c r="V260" s="299"/>
      <c r="W260" s="31"/>
      <c r="X260" s="31"/>
      <c r="Y260" s="31"/>
      <c r="Z260" s="31"/>
    </row>
    <row r="261" spans="1:26">
      <c r="C261" s="106"/>
      <c r="D261" s="106"/>
      <c r="E261" s="106"/>
      <c r="F261" s="106"/>
      <c r="G261" s="292"/>
      <c r="H261" s="292"/>
      <c r="K261" s="292"/>
      <c r="L261" s="298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31"/>
      <c r="X261" s="31"/>
      <c r="Y261" s="31"/>
      <c r="Z261" s="31"/>
    </row>
    <row r="262" spans="1:26">
      <c r="C262" s="106"/>
      <c r="D262" s="106"/>
      <c r="E262" s="106"/>
      <c r="F262" s="106"/>
      <c r="G262" s="292"/>
      <c r="H262" s="292"/>
      <c r="K262" s="292"/>
      <c r="L262" s="298"/>
      <c r="M262" s="299"/>
      <c r="N262" s="299"/>
      <c r="O262" s="299"/>
      <c r="P262" s="299"/>
      <c r="Q262" s="299"/>
      <c r="R262" s="299"/>
      <c r="S262" s="299"/>
      <c r="T262" s="299"/>
      <c r="U262" s="299"/>
      <c r="V262" s="299"/>
      <c r="W262" s="31"/>
      <c r="X262" s="31"/>
      <c r="Y262" s="31"/>
      <c r="Z262" s="31"/>
    </row>
    <row r="263" spans="1:26">
      <c r="C263" s="106"/>
      <c r="D263" s="106"/>
      <c r="E263" s="106"/>
      <c r="F263" s="106"/>
      <c r="G263" s="292"/>
      <c r="H263" s="292"/>
      <c r="K263" s="300"/>
      <c r="L263" s="298"/>
      <c r="M263" s="299"/>
      <c r="N263" s="299"/>
      <c r="O263" s="299"/>
      <c r="P263" s="299"/>
      <c r="Q263" s="299"/>
      <c r="R263" s="299"/>
      <c r="S263" s="299"/>
      <c r="T263" s="299"/>
      <c r="U263" s="299"/>
      <c r="V263" s="299"/>
      <c r="W263" s="31"/>
      <c r="X263" s="31"/>
      <c r="Y263" s="31"/>
      <c r="Z263" s="31"/>
    </row>
    <row r="264" spans="1:26">
      <c r="C264" s="106"/>
      <c r="D264" s="106"/>
      <c r="E264" s="106"/>
      <c r="F264" s="106"/>
      <c r="G264" s="292"/>
      <c r="H264" s="292"/>
      <c r="K264" s="292"/>
      <c r="L264" s="298"/>
      <c r="M264" s="299"/>
      <c r="N264" s="299"/>
      <c r="O264" s="299"/>
      <c r="P264" s="299"/>
      <c r="Q264" s="299"/>
      <c r="R264" s="299"/>
      <c r="S264" s="299"/>
      <c r="T264" s="299"/>
      <c r="U264" s="299"/>
      <c r="V264" s="299"/>
      <c r="W264" s="31"/>
      <c r="X264" s="31"/>
      <c r="Y264" s="31"/>
      <c r="Z264" s="31"/>
    </row>
    <row r="265" spans="1:26">
      <c r="C265" s="106"/>
      <c r="D265" s="106"/>
      <c r="E265" s="106"/>
      <c r="F265" s="106"/>
      <c r="G265" s="292"/>
      <c r="H265" s="292"/>
      <c r="K265" s="292"/>
    </row>
    <row r="266" spans="1:26">
      <c r="C266" s="106"/>
      <c r="D266" s="106"/>
      <c r="E266" s="106"/>
      <c r="F266" s="106"/>
      <c r="G266" s="292"/>
      <c r="H266" s="292"/>
      <c r="K266" s="292"/>
    </row>
    <row r="267" spans="1:26">
      <c r="C267" s="106"/>
      <c r="D267" s="106"/>
      <c r="E267" s="106"/>
      <c r="F267" s="106"/>
      <c r="G267" s="292"/>
      <c r="H267" s="292"/>
      <c r="K267" s="300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</row>
    <row r="268" spans="1:26">
      <c r="C268" s="106"/>
      <c r="D268" s="106"/>
      <c r="E268" s="106"/>
      <c r="F268" s="106"/>
      <c r="G268" s="292"/>
      <c r="H268" s="292"/>
      <c r="K268" s="292"/>
    </row>
    <row r="269" spans="1:26">
      <c r="G269" s="292"/>
      <c r="H269" s="292"/>
      <c r="K269" s="292"/>
    </row>
    <row r="270" spans="1:26">
      <c r="G270" s="292"/>
      <c r="H270" s="292"/>
      <c r="K270" s="292"/>
    </row>
    <row r="271" spans="1:26">
      <c r="C271" s="106"/>
      <c r="D271" s="106"/>
      <c r="E271" s="106"/>
      <c r="F271" s="106"/>
      <c r="G271" s="292"/>
      <c r="H271" s="292"/>
      <c r="K271" s="292"/>
    </row>
    <row r="272" spans="1:26">
      <c r="A272" s="105"/>
      <c r="B272" s="105"/>
      <c r="C272" s="106"/>
      <c r="D272" s="106"/>
      <c r="E272" s="106"/>
      <c r="F272" s="106"/>
      <c r="G272" s="292"/>
      <c r="H272" s="292"/>
      <c r="K272" s="292"/>
    </row>
    <row r="273" spans="1:31">
      <c r="A273" s="105"/>
      <c r="B273" s="105"/>
      <c r="C273" s="106"/>
      <c r="D273" s="106"/>
      <c r="E273" s="106"/>
      <c r="F273" s="106"/>
      <c r="G273" s="292"/>
      <c r="H273" s="292"/>
      <c r="K273" s="292"/>
    </row>
    <row r="274" spans="1:31">
      <c r="A274" s="105"/>
      <c r="B274" s="105"/>
      <c r="C274" s="106"/>
      <c r="D274" s="106"/>
      <c r="E274" s="106"/>
      <c r="F274" s="106"/>
      <c r="G274" s="292"/>
      <c r="H274" s="292"/>
      <c r="K274" s="292"/>
      <c r="N274" s="292"/>
      <c r="O274" s="292"/>
      <c r="P274" s="292"/>
      <c r="Q274" s="292"/>
      <c r="R274" s="292"/>
      <c r="S274" s="292"/>
      <c r="T274" s="292"/>
      <c r="U274" s="292"/>
      <c r="V274" s="292"/>
      <c r="W274" s="127"/>
      <c r="X274" s="290"/>
      <c r="Y274" s="127"/>
      <c r="Z274" s="127"/>
      <c r="AA274" s="106"/>
      <c r="AB274" s="106"/>
      <c r="AC274" s="106"/>
      <c r="AD274" s="106"/>
      <c r="AE274" s="106"/>
    </row>
    <row r="275" spans="1:31">
      <c r="C275" s="106"/>
      <c r="D275" s="106"/>
      <c r="E275" s="106"/>
      <c r="F275" s="106"/>
      <c r="H275" s="299"/>
      <c r="I275" s="299"/>
      <c r="J275" s="299"/>
      <c r="K275" s="299"/>
      <c r="L275" s="299"/>
      <c r="M275" s="299"/>
      <c r="N275" s="292"/>
      <c r="O275" s="292"/>
      <c r="P275" s="292"/>
      <c r="Q275" s="292"/>
      <c r="R275" s="292"/>
      <c r="S275" s="292"/>
      <c r="T275" s="292"/>
      <c r="U275" s="292"/>
      <c r="V275" s="292"/>
      <c r="W275" s="127"/>
      <c r="X275" s="290"/>
      <c r="Y275" s="127"/>
      <c r="Z275" s="127"/>
      <c r="AA275" s="33"/>
      <c r="AB275" s="33"/>
      <c r="AC275" s="33"/>
      <c r="AD275" s="33"/>
      <c r="AE275" s="33"/>
    </row>
    <row r="276" spans="1:31">
      <c r="C276" s="106"/>
      <c r="D276" s="106"/>
      <c r="E276" s="106"/>
      <c r="F276" s="106"/>
      <c r="H276" s="299"/>
      <c r="I276" s="299"/>
      <c r="J276" s="299"/>
      <c r="K276" s="299"/>
      <c r="L276" s="299"/>
      <c r="M276" s="299"/>
      <c r="N276" s="292"/>
      <c r="O276" s="292"/>
      <c r="P276" s="292"/>
      <c r="Q276" s="292"/>
      <c r="R276" s="292"/>
      <c r="S276" s="292"/>
      <c r="T276" s="292"/>
      <c r="U276" s="292"/>
      <c r="V276" s="292"/>
      <c r="W276" s="127"/>
      <c r="X276" s="290"/>
      <c r="Y276" s="127"/>
      <c r="Z276" s="127"/>
      <c r="AA276" s="291"/>
      <c r="AB276" s="127"/>
      <c r="AC276" s="127"/>
      <c r="AD276" s="291"/>
      <c r="AE276" s="291"/>
    </row>
    <row r="277" spans="1:31">
      <c r="A277" s="301"/>
      <c r="B277" s="301"/>
      <c r="C277" s="108"/>
      <c r="D277" s="108"/>
      <c r="E277" s="108"/>
      <c r="F277" s="108"/>
      <c r="G277" s="302"/>
      <c r="H277" s="299"/>
      <c r="I277" s="299"/>
      <c r="J277" s="299"/>
      <c r="K277" s="299"/>
      <c r="L277" s="299"/>
      <c r="M277" s="299"/>
      <c r="N277" s="292"/>
      <c r="O277" s="292"/>
      <c r="P277" s="292"/>
      <c r="Q277" s="292"/>
      <c r="R277" s="292"/>
      <c r="S277" s="292"/>
      <c r="T277" s="292"/>
      <c r="U277" s="292"/>
      <c r="V277" s="292"/>
      <c r="W277" s="127"/>
      <c r="X277" s="290"/>
      <c r="Y277" s="127"/>
      <c r="Z277" s="127"/>
      <c r="AA277" s="291"/>
      <c r="AB277" s="127"/>
      <c r="AC277" s="127"/>
      <c r="AD277" s="291"/>
      <c r="AE277" s="291"/>
    </row>
    <row r="278" spans="1:31">
      <c r="A278" s="105"/>
      <c r="B278" s="105"/>
      <c r="C278" s="105"/>
      <c r="D278" s="105"/>
      <c r="E278" s="105"/>
      <c r="F278" s="105"/>
      <c r="G278" s="296"/>
      <c r="H278" s="299"/>
      <c r="I278" s="299"/>
      <c r="J278" s="299"/>
      <c r="K278" s="299"/>
      <c r="L278" s="299"/>
      <c r="M278" s="299"/>
      <c r="N278" s="292"/>
      <c r="O278" s="292"/>
      <c r="P278" s="292"/>
      <c r="Q278" s="292"/>
      <c r="R278" s="292"/>
      <c r="S278" s="292"/>
      <c r="T278" s="292"/>
      <c r="U278" s="292"/>
      <c r="V278" s="292"/>
      <c r="W278" s="127"/>
      <c r="X278" s="290"/>
      <c r="Y278" s="127"/>
      <c r="Z278" s="127"/>
      <c r="AA278" s="291"/>
      <c r="AB278" s="127"/>
      <c r="AC278" s="127"/>
      <c r="AD278" s="291"/>
      <c r="AE278" s="291"/>
    </row>
    <row r="279" spans="1:31">
      <c r="C279" s="106"/>
      <c r="D279" s="106"/>
      <c r="E279" s="106"/>
      <c r="F279" s="106"/>
      <c r="H279" s="299"/>
      <c r="I279" s="299"/>
      <c r="J279" s="299"/>
      <c r="K279" s="299"/>
      <c r="L279" s="299"/>
      <c r="M279" s="299"/>
      <c r="N279" s="292"/>
      <c r="O279" s="292"/>
      <c r="P279" s="292"/>
      <c r="Q279" s="292"/>
      <c r="R279" s="292"/>
      <c r="S279" s="292"/>
      <c r="T279" s="292"/>
      <c r="U279" s="292"/>
      <c r="V279" s="292"/>
      <c r="W279" s="127"/>
      <c r="X279" s="290"/>
      <c r="Y279" s="127"/>
      <c r="Z279" s="127"/>
      <c r="AA279" s="291"/>
      <c r="AB279" s="127"/>
      <c r="AC279" s="127"/>
      <c r="AD279" s="291"/>
      <c r="AE279" s="291"/>
    </row>
    <row r="280" spans="1:31">
      <c r="A280" s="105"/>
      <c r="B280" s="105"/>
      <c r="C280" s="106"/>
      <c r="D280" s="106"/>
      <c r="E280" s="106"/>
      <c r="F280" s="106"/>
      <c r="H280" s="299"/>
      <c r="I280" s="299"/>
      <c r="J280" s="299"/>
      <c r="K280" s="299"/>
      <c r="L280" s="299"/>
      <c r="M280" s="299"/>
      <c r="N280" s="292"/>
      <c r="O280" s="292"/>
      <c r="P280" s="292"/>
      <c r="Q280" s="292"/>
      <c r="R280" s="292"/>
      <c r="S280" s="292"/>
      <c r="T280" s="292"/>
      <c r="U280" s="292"/>
      <c r="V280" s="292"/>
      <c r="W280" s="127"/>
      <c r="X280" s="290"/>
      <c r="Y280" s="127"/>
      <c r="Z280" s="127"/>
      <c r="AA280" s="291"/>
      <c r="AB280" s="127"/>
      <c r="AC280" s="127"/>
      <c r="AD280" s="291"/>
      <c r="AE280" s="291"/>
    </row>
    <row r="281" spans="1:31">
      <c r="C281" s="106"/>
      <c r="D281" s="106"/>
      <c r="E281" s="106"/>
      <c r="F281" s="106"/>
      <c r="H281" s="299"/>
      <c r="I281" s="299"/>
      <c r="J281" s="299"/>
      <c r="K281" s="299"/>
      <c r="L281" s="299"/>
      <c r="M281" s="299"/>
      <c r="N281" s="292"/>
      <c r="O281" s="292"/>
      <c r="P281" s="292"/>
      <c r="Q281" s="292"/>
      <c r="R281" s="292"/>
      <c r="S281" s="292"/>
      <c r="T281" s="292"/>
      <c r="U281" s="292"/>
      <c r="V281" s="292"/>
      <c r="W281" s="127"/>
      <c r="X281" s="290"/>
      <c r="Y281" s="127"/>
      <c r="Z281" s="127"/>
      <c r="AA281" s="291"/>
      <c r="AB281" s="127"/>
      <c r="AC281" s="127"/>
      <c r="AD281" s="291"/>
      <c r="AE281" s="291"/>
    </row>
    <row r="282" spans="1:31">
      <c r="C282" s="106"/>
      <c r="D282" s="106"/>
      <c r="E282" s="106"/>
      <c r="F282" s="106"/>
      <c r="H282" s="299"/>
      <c r="I282" s="299"/>
      <c r="J282" s="299"/>
      <c r="K282" s="299"/>
      <c r="L282" s="299"/>
      <c r="M282" s="299"/>
      <c r="N282" s="292"/>
      <c r="O282" s="292"/>
      <c r="P282" s="292"/>
      <c r="Q282" s="292"/>
      <c r="R282" s="292"/>
      <c r="S282" s="292"/>
      <c r="T282" s="292"/>
      <c r="U282" s="292"/>
      <c r="V282" s="292"/>
      <c r="W282" s="127"/>
      <c r="X282" s="290"/>
      <c r="Y282" s="127"/>
      <c r="Z282" s="127"/>
      <c r="AA282" s="291"/>
      <c r="AB282" s="127"/>
      <c r="AC282" s="127"/>
      <c r="AD282" s="291"/>
      <c r="AE282" s="291"/>
    </row>
    <row r="283" spans="1:31">
      <c r="A283" s="105"/>
      <c r="B283" s="105"/>
      <c r="C283" s="105"/>
      <c r="D283" s="105"/>
      <c r="E283" s="105"/>
      <c r="F283" s="105"/>
      <c r="G283" s="296"/>
      <c r="H283" s="299"/>
      <c r="I283" s="299"/>
      <c r="J283" s="299"/>
      <c r="K283" s="299"/>
      <c r="L283" s="299"/>
      <c r="M283" s="299"/>
      <c r="N283" s="292"/>
      <c r="O283" s="292"/>
      <c r="P283" s="292"/>
      <c r="Q283" s="292"/>
      <c r="R283" s="292"/>
      <c r="S283" s="292"/>
      <c r="T283" s="292"/>
      <c r="U283" s="292"/>
      <c r="V283" s="292"/>
      <c r="W283" s="127"/>
      <c r="X283" s="290"/>
      <c r="Y283" s="127"/>
      <c r="Z283" s="127"/>
      <c r="AA283" s="291"/>
      <c r="AB283" s="127"/>
      <c r="AC283" s="127"/>
      <c r="AD283" s="291"/>
      <c r="AE283" s="291"/>
    </row>
    <row r="284" spans="1:31">
      <c r="H284" s="299"/>
      <c r="I284" s="299"/>
      <c r="J284" s="299"/>
      <c r="K284" s="299"/>
      <c r="L284" s="299"/>
      <c r="M284" s="299"/>
      <c r="N284" s="292"/>
      <c r="O284" s="292"/>
      <c r="P284" s="292"/>
      <c r="Q284" s="292"/>
      <c r="R284" s="292"/>
      <c r="S284" s="292"/>
      <c r="T284" s="292"/>
      <c r="U284" s="292"/>
      <c r="V284" s="292"/>
      <c r="W284" s="127"/>
      <c r="X284" s="290"/>
      <c r="Y284" s="127"/>
      <c r="Z284" s="127"/>
      <c r="AA284" s="291"/>
      <c r="AB284" s="127"/>
      <c r="AC284" s="127"/>
      <c r="AD284" s="291"/>
      <c r="AE284" s="291"/>
    </row>
    <row r="285" spans="1:31">
      <c r="H285" s="299"/>
      <c r="I285" s="299"/>
      <c r="J285" s="299"/>
      <c r="K285" s="299"/>
      <c r="L285" s="299"/>
      <c r="M285" s="299"/>
      <c r="N285" s="292"/>
      <c r="O285" s="292"/>
      <c r="P285" s="292"/>
      <c r="Q285" s="292"/>
      <c r="R285" s="292"/>
      <c r="S285" s="292"/>
      <c r="T285" s="292"/>
      <c r="U285" s="292"/>
      <c r="V285" s="292"/>
      <c r="W285" s="127"/>
      <c r="X285" s="290"/>
      <c r="Y285" s="127"/>
      <c r="Z285" s="127"/>
      <c r="AA285" s="291"/>
      <c r="AB285" s="127"/>
      <c r="AC285" s="127"/>
      <c r="AD285" s="291"/>
      <c r="AE285" s="291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404"/>
  <sheetViews>
    <sheetView workbookViewId="0">
      <pane xSplit="6" ySplit="2" topLeftCell="G3" activePane="bottomRight" state="frozen"/>
      <selection activeCell="B91" sqref="B91"/>
      <selection pane="topRight" activeCell="B91" sqref="B91"/>
      <selection pane="bottomLeft" activeCell="B91" sqref="B91"/>
      <selection pane="bottomRight" activeCell="I38" sqref="I38"/>
    </sheetView>
  </sheetViews>
  <sheetFormatPr defaultRowHeight="13.2"/>
  <cols>
    <col min="1" max="1" width="7.44140625" style="329" customWidth="1"/>
    <col min="2" max="2" width="9" style="329" bestFit="1" customWidth="1"/>
    <col min="3" max="3" width="13.5546875" style="259" bestFit="1" customWidth="1"/>
    <col min="4" max="4" width="36.44140625" style="259" customWidth="1"/>
    <col min="5" max="5" width="6.5546875" style="259" bestFit="1" customWidth="1"/>
    <col min="6" max="6" width="5.5546875" style="259" customWidth="1"/>
    <col min="7" max="16" width="8.5546875" style="344" customWidth="1"/>
    <col min="17" max="20" width="9.44140625" style="259" customWidth="1"/>
    <col min="21" max="21" width="10.5546875" style="259" customWidth="1"/>
    <col min="22" max="22" width="8.44140625" style="259" customWidth="1"/>
    <col min="23" max="23" width="8" style="345" customWidth="1"/>
    <col min="24" max="24" width="10.44140625" style="345" customWidth="1"/>
    <col min="25" max="25" width="9.44140625" style="345" customWidth="1"/>
    <col min="26" max="26" width="8" style="345" customWidth="1"/>
    <col min="27" max="27" width="9.5546875" style="345" customWidth="1"/>
    <col min="28" max="28" width="6.44140625" style="345" customWidth="1"/>
    <col min="29" max="29" width="5.5546875" style="3" customWidth="1"/>
    <col min="30" max="30" width="9" style="3" customWidth="1"/>
    <col min="31" max="31" width="8.44140625" style="2" bestFit="1" customWidth="1"/>
    <col min="32" max="16384" width="8.88671875" style="259"/>
  </cols>
  <sheetData>
    <row r="1" spans="1:51" s="307" customFormat="1" ht="13.8" thickBot="1">
      <c r="A1" s="303"/>
      <c r="B1" s="304"/>
      <c r="C1" s="305"/>
      <c r="D1" s="305"/>
      <c r="E1" s="306"/>
      <c r="F1" s="306"/>
      <c r="G1" s="415" t="s">
        <v>40</v>
      </c>
      <c r="H1" s="416"/>
      <c r="I1" s="416"/>
      <c r="J1" s="416"/>
      <c r="K1" s="417"/>
      <c r="L1" s="418" t="s">
        <v>41</v>
      </c>
      <c r="M1" s="419"/>
      <c r="N1" s="419"/>
      <c r="O1" s="419"/>
      <c r="P1" s="420"/>
      <c r="Q1" s="421" t="s">
        <v>42</v>
      </c>
      <c r="R1" s="422"/>
      <c r="S1" s="422"/>
      <c r="T1" s="423"/>
      <c r="U1" s="421" t="s">
        <v>41</v>
      </c>
      <c r="V1" s="424"/>
      <c r="W1" s="56" t="s">
        <v>13</v>
      </c>
      <c r="X1" s="57" t="s">
        <v>71</v>
      </c>
      <c r="Y1" s="58" t="s">
        <v>48</v>
      </c>
      <c r="Z1" s="56" t="s">
        <v>13</v>
      </c>
      <c r="AA1" s="57" t="s">
        <v>16</v>
      </c>
      <c r="AB1" s="58" t="s">
        <v>53</v>
      </c>
      <c r="AC1" s="60" t="s">
        <v>13</v>
      </c>
      <c r="AD1" s="61" t="s">
        <v>16</v>
      </c>
      <c r="AE1" s="62" t="s">
        <v>43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51" ht="21.6" thickBot="1">
      <c r="A2" s="308" t="s">
        <v>26</v>
      </c>
      <c r="B2" s="309" t="s">
        <v>86</v>
      </c>
      <c r="C2" s="195" t="s">
        <v>18</v>
      </c>
      <c r="D2" s="310" t="s">
        <v>19</v>
      </c>
      <c r="E2" s="310" t="s">
        <v>78</v>
      </c>
      <c r="F2" s="311" t="s">
        <v>20</v>
      </c>
      <c r="G2" s="312" t="s">
        <v>60</v>
      </c>
      <c r="H2" s="313" t="s">
        <v>32</v>
      </c>
      <c r="I2" s="313" t="s">
        <v>10</v>
      </c>
      <c r="J2" s="313" t="s">
        <v>11</v>
      </c>
      <c r="K2" s="314" t="s">
        <v>12</v>
      </c>
      <c r="L2" s="312" t="s">
        <v>60</v>
      </c>
      <c r="M2" s="313" t="s">
        <v>32</v>
      </c>
      <c r="N2" s="313" t="s">
        <v>10</v>
      </c>
      <c r="O2" s="313" t="s">
        <v>38</v>
      </c>
      <c r="P2" s="314" t="s">
        <v>39</v>
      </c>
      <c r="Q2" s="50" t="s">
        <v>1</v>
      </c>
      <c r="R2" s="51" t="s">
        <v>3</v>
      </c>
      <c r="S2" s="51" t="s">
        <v>14</v>
      </c>
      <c r="T2" s="52" t="s">
        <v>15</v>
      </c>
      <c r="U2" s="50" t="s">
        <v>1</v>
      </c>
      <c r="V2" s="52" t="s">
        <v>15</v>
      </c>
      <c r="W2" s="53" t="s">
        <v>17</v>
      </c>
      <c r="X2" s="54" t="s">
        <v>17</v>
      </c>
      <c r="Y2" s="55" t="s">
        <v>17</v>
      </c>
      <c r="Z2" s="330" t="s">
        <v>67</v>
      </c>
      <c r="AA2" s="331" t="s">
        <v>67</v>
      </c>
      <c r="AB2" s="59" t="s">
        <v>67</v>
      </c>
      <c r="AC2" s="332" t="s">
        <v>44</v>
      </c>
      <c r="AD2" s="333" t="s">
        <v>44</v>
      </c>
      <c r="AE2" s="52" t="s">
        <v>44</v>
      </c>
      <c r="AF2" s="334"/>
      <c r="AG2" s="334"/>
      <c r="AH2" s="335"/>
      <c r="AI2" s="335"/>
      <c r="AJ2" s="335"/>
      <c r="AK2" s="335"/>
      <c r="AL2" s="27"/>
      <c r="AM2" s="27"/>
      <c r="AN2" s="27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51" ht="13.35" customHeight="1">
      <c r="A3" s="316">
        <v>11348</v>
      </c>
      <c r="B3" s="253" t="s">
        <v>245</v>
      </c>
      <c r="C3" s="49" t="str">
        <f>Rollover!A3</f>
        <v>Acura</v>
      </c>
      <c r="D3" s="99" t="str">
        <f>Rollover!B3</f>
        <v>TLX 4DR FWD</v>
      </c>
      <c r="E3" s="22" t="s">
        <v>96</v>
      </c>
      <c r="F3" s="315">
        <f>Rollover!C3</f>
        <v>2021</v>
      </c>
      <c r="G3" s="23">
        <v>127.93300000000001</v>
      </c>
      <c r="H3" s="24">
        <v>19.93</v>
      </c>
      <c r="I3" s="24">
        <v>23.388000000000002</v>
      </c>
      <c r="J3" s="24">
        <v>838.32500000000005</v>
      </c>
      <c r="K3" s="25">
        <v>1240.9079999999999</v>
      </c>
      <c r="L3" s="23">
        <v>180.62299999999999</v>
      </c>
      <c r="M3" s="24">
        <v>23.923999999999999</v>
      </c>
      <c r="N3" s="24">
        <v>53.405999999999999</v>
      </c>
      <c r="O3" s="24">
        <v>36.567999999999998</v>
      </c>
      <c r="P3" s="25">
        <v>2398.7069999999999</v>
      </c>
      <c r="Q3" s="45">
        <f t="shared" ref="Q3:Q25" si="0">NORMDIST(LN(G3),7.45231,0.73998,1)</f>
        <v>2.2013043499891907E-4</v>
      </c>
      <c r="R3" s="10">
        <f t="shared" ref="R3:R25" si="1">1/(1+EXP(5.3895-0.0919*H3))</f>
        <v>2.7708053630260528E-2</v>
      </c>
      <c r="S3" s="10">
        <f t="shared" ref="S3:S25" si="2">1/(1+EXP(6.04044-0.002133*J3))</f>
        <v>1.4031871183116421E-2</v>
      </c>
      <c r="T3" s="46">
        <f t="shared" ref="T3:T25" si="3">1/(1+EXP(7.5969-0.0011*K3))</f>
        <v>1.9618546921842612E-3</v>
      </c>
      <c r="U3" s="45">
        <f t="shared" ref="U3:U25" si="4">NORMDIST(LN(L3),7.45231,0.73998,1)</f>
        <v>1.1495778256614101E-3</v>
      </c>
      <c r="V3" s="46">
        <f t="shared" ref="V3:V25" si="5">1/(1+EXP(6.3055-0.00094*P3))</f>
        <v>1.711199638300194E-2</v>
      </c>
      <c r="W3" s="45">
        <f t="shared" ref="W3:W25" si="6">ROUND(1-(1-Q3)*(1-R3)*(1-S3)*(1-T3),3)</f>
        <v>4.2999999999999997E-2</v>
      </c>
      <c r="X3" s="10">
        <f t="shared" ref="X3:X25" si="7">IF(L3="N/A",L3,ROUND(1-(1-U3)*(1-V3),3))</f>
        <v>1.7999999999999999E-2</v>
      </c>
      <c r="Y3" s="46">
        <f t="shared" ref="Y3:Y25" si="8">ROUND(AVERAGE(W3:X3),3)</f>
        <v>3.1E-2</v>
      </c>
      <c r="Z3" s="47">
        <f t="shared" ref="Z3:Z25" si="9">ROUND(W3/0.15,2)</f>
        <v>0.28999999999999998</v>
      </c>
      <c r="AA3" s="255">
        <f t="shared" ref="AA3:AA25" si="10">IF(L3="N/A", L3, ROUND(X3/0.15,2))</f>
        <v>0.12</v>
      </c>
      <c r="AB3" s="48">
        <f t="shared" ref="AB3:AB25" si="11">ROUND(Y3/0.15,2)</f>
        <v>0.21</v>
      </c>
      <c r="AC3" s="41">
        <f t="shared" ref="AC3:AC25" si="12">IF(Z3&lt;0.67,5,IF(Z3&lt;1,4,IF(Z3&lt;1.33,3,IF(Z3&lt;2.67,2,1))))</f>
        <v>5</v>
      </c>
      <c r="AD3" s="257">
        <f t="shared" ref="AD3:AD25" si="13">IF(L3="N/A",L3,IF(AA3&lt;0.67,5,IF(AA3&lt;1,4,IF(AA3&lt;1.33,3,IF(AA3&lt;2.67,2,1)))))</f>
        <v>5</v>
      </c>
      <c r="AE3" s="42">
        <f t="shared" ref="AE3:AE25" si="14">IF(AB3&lt;0.67,5,IF(AB3&lt;1,4,IF(AB3&lt;1.33,3,IF(AB3&lt;2.67,2,1))))</f>
        <v>5</v>
      </c>
      <c r="AF3" s="26"/>
      <c r="AG3" s="26"/>
      <c r="AH3" s="28"/>
      <c r="AI3" s="28"/>
      <c r="AJ3" s="28"/>
      <c r="AK3" s="28"/>
      <c r="AL3" s="27"/>
      <c r="AM3" s="27"/>
      <c r="AN3" s="27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</row>
    <row r="4" spans="1:51">
      <c r="A4" s="316">
        <v>11348</v>
      </c>
      <c r="B4" s="253" t="s">
        <v>245</v>
      </c>
      <c r="C4" s="317" t="str">
        <f>Rollover!A4</f>
        <v>Acura</v>
      </c>
      <c r="D4" s="22" t="str">
        <f>Rollover!B4</f>
        <v>TLX 4DR AWD</v>
      </c>
      <c r="E4" s="22" t="s">
        <v>96</v>
      </c>
      <c r="F4" s="315">
        <f>Rollover!C4</f>
        <v>2021</v>
      </c>
      <c r="G4" s="23">
        <v>127.93300000000001</v>
      </c>
      <c r="H4" s="24">
        <v>19.93</v>
      </c>
      <c r="I4" s="24">
        <v>23.388000000000002</v>
      </c>
      <c r="J4" s="24">
        <v>838.32500000000005</v>
      </c>
      <c r="K4" s="25">
        <v>1240.9079999999999</v>
      </c>
      <c r="L4" s="23">
        <v>180.62299999999999</v>
      </c>
      <c r="M4" s="24">
        <v>23.923999999999999</v>
      </c>
      <c r="N4" s="24">
        <v>53.405999999999999</v>
      </c>
      <c r="O4" s="24">
        <v>36.567999999999998</v>
      </c>
      <c r="P4" s="25">
        <v>2398.7069999999999</v>
      </c>
      <c r="Q4" s="45">
        <f t="shared" si="0"/>
        <v>2.2013043499891907E-4</v>
      </c>
      <c r="R4" s="10">
        <f t="shared" si="1"/>
        <v>2.7708053630260528E-2</v>
      </c>
      <c r="S4" s="10">
        <f t="shared" si="2"/>
        <v>1.4031871183116421E-2</v>
      </c>
      <c r="T4" s="46">
        <f t="shared" si="3"/>
        <v>1.9618546921842612E-3</v>
      </c>
      <c r="U4" s="45">
        <f t="shared" si="4"/>
        <v>1.1495778256614101E-3</v>
      </c>
      <c r="V4" s="46">
        <f t="shared" si="5"/>
        <v>1.711199638300194E-2</v>
      </c>
      <c r="W4" s="45">
        <f t="shared" si="6"/>
        <v>4.2999999999999997E-2</v>
      </c>
      <c r="X4" s="10">
        <f t="shared" si="7"/>
        <v>1.7999999999999999E-2</v>
      </c>
      <c r="Y4" s="46">
        <f t="shared" si="8"/>
        <v>3.1E-2</v>
      </c>
      <c r="Z4" s="47">
        <f t="shared" si="9"/>
        <v>0.28999999999999998</v>
      </c>
      <c r="AA4" s="255">
        <f t="shared" si="10"/>
        <v>0.12</v>
      </c>
      <c r="AB4" s="48">
        <f t="shared" si="11"/>
        <v>0.21</v>
      </c>
      <c r="AC4" s="41">
        <f t="shared" si="12"/>
        <v>5</v>
      </c>
      <c r="AD4" s="257">
        <f t="shared" si="13"/>
        <v>5</v>
      </c>
      <c r="AE4" s="42">
        <f t="shared" si="14"/>
        <v>5</v>
      </c>
      <c r="AF4" s="26"/>
      <c r="AG4" s="26"/>
      <c r="AH4" s="28"/>
      <c r="AI4" s="28"/>
      <c r="AJ4" s="28"/>
      <c r="AK4" s="28"/>
      <c r="AL4" s="27"/>
      <c r="AM4" s="27"/>
      <c r="AN4" s="27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</row>
    <row r="5" spans="1:51" ht="13.35" customHeight="1">
      <c r="A5" s="316">
        <v>11570</v>
      </c>
      <c r="B5" s="253" t="s">
        <v>287</v>
      </c>
      <c r="C5" s="49" t="str">
        <f>Rollover!A5</f>
        <v>BMW</v>
      </c>
      <c r="D5" s="99" t="str">
        <f>Rollover!B5</f>
        <v>3 Series 4DR RWD</v>
      </c>
      <c r="E5" s="22" t="s">
        <v>198</v>
      </c>
      <c r="F5" s="315">
        <f>Rollover!C5</f>
        <v>2021</v>
      </c>
      <c r="G5" s="23">
        <v>106.913</v>
      </c>
      <c r="H5" s="24">
        <v>21.094000000000001</v>
      </c>
      <c r="I5" s="24">
        <v>23.366</v>
      </c>
      <c r="J5" s="24">
        <v>797.952</v>
      </c>
      <c r="K5" s="25">
        <v>1118.998</v>
      </c>
      <c r="L5" s="23">
        <v>304.53199999999998</v>
      </c>
      <c r="M5" s="24">
        <v>18.283000000000001</v>
      </c>
      <c r="N5" s="24">
        <v>46.957999999999998</v>
      </c>
      <c r="O5" s="24">
        <v>8.5440000000000005</v>
      </c>
      <c r="P5" s="25">
        <v>2368.1709999999998</v>
      </c>
      <c r="Q5" s="45">
        <f t="shared" si="0"/>
        <v>8.5893234471697049E-5</v>
      </c>
      <c r="R5" s="10">
        <f t="shared" si="1"/>
        <v>3.0740201285374587E-2</v>
      </c>
      <c r="S5" s="10">
        <f t="shared" si="2"/>
        <v>1.288899843118759E-2</v>
      </c>
      <c r="T5" s="46">
        <f t="shared" si="3"/>
        <v>1.7160678450145563E-3</v>
      </c>
      <c r="U5" s="45">
        <f t="shared" si="4"/>
        <v>9.5729854110972665E-3</v>
      </c>
      <c r="V5" s="46">
        <f t="shared" si="5"/>
        <v>1.6635853826528716E-2</v>
      </c>
      <c r="W5" s="45">
        <f t="shared" si="6"/>
        <v>4.4999999999999998E-2</v>
      </c>
      <c r="X5" s="10">
        <f t="shared" si="7"/>
        <v>2.5999999999999999E-2</v>
      </c>
      <c r="Y5" s="46">
        <f t="shared" si="8"/>
        <v>3.5999999999999997E-2</v>
      </c>
      <c r="Z5" s="47">
        <f t="shared" si="9"/>
        <v>0.3</v>
      </c>
      <c r="AA5" s="255">
        <f t="shared" si="10"/>
        <v>0.17</v>
      </c>
      <c r="AB5" s="48">
        <f t="shared" si="11"/>
        <v>0.24</v>
      </c>
      <c r="AC5" s="41">
        <f t="shared" si="12"/>
        <v>5</v>
      </c>
      <c r="AD5" s="257">
        <f t="shared" si="13"/>
        <v>5</v>
      </c>
      <c r="AE5" s="42">
        <f t="shared" si="14"/>
        <v>5</v>
      </c>
      <c r="AF5" s="26"/>
      <c r="AG5" s="26"/>
      <c r="AH5" s="28"/>
      <c r="AI5" s="28"/>
      <c r="AJ5" s="28"/>
      <c r="AK5" s="28"/>
      <c r="AL5" s="27"/>
      <c r="AM5" s="27"/>
      <c r="AN5" s="27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</row>
    <row r="6" spans="1:51">
      <c r="A6" s="316">
        <v>11570</v>
      </c>
      <c r="B6" s="253" t="s">
        <v>287</v>
      </c>
      <c r="C6" s="317" t="str">
        <f>Rollover!A6</f>
        <v>BMW</v>
      </c>
      <c r="D6" s="22" t="str">
        <f>Rollover!B6</f>
        <v>3 Series 4DR AWD</v>
      </c>
      <c r="E6" s="22" t="s">
        <v>198</v>
      </c>
      <c r="F6" s="315">
        <f>Rollover!C6</f>
        <v>2021</v>
      </c>
      <c r="G6" s="23">
        <v>106.913</v>
      </c>
      <c r="H6" s="24">
        <v>21.094000000000001</v>
      </c>
      <c r="I6" s="24">
        <v>23.366</v>
      </c>
      <c r="J6" s="24">
        <v>797.952</v>
      </c>
      <c r="K6" s="25">
        <v>1118.998</v>
      </c>
      <c r="L6" s="23">
        <v>304.53199999999998</v>
      </c>
      <c r="M6" s="24">
        <v>18.283000000000001</v>
      </c>
      <c r="N6" s="24">
        <v>46.957999999999998</v>
      </c>
      <c r="O6" s="24">
        <v>8.5440000000000005</v>
      </c>
      <c r="P6" s="25">
        <v>2368.1709999999998</v>
      </c>
      <c r="Q6" s="45">
        <f t="shared" si="0"/>
        <v>8.5893234471697049E-5</v>
      </c>
      <c r="R6" s="10">
        <f t="shared" si="1"/>
        <v>3.0740201285374587E-2</v>
      </c>
      <c r="S6" s="10">
        <f t="shared" si="2"/>
        <v>1.288899843118759E-2</v>
      </c>
      <c r="T6" s="46">
        <f t="shared" si="3"/>
        <v>1.7160678450145563E-3</v>
      </c>
      <c r="U6" s="45">
        <f t="shared" si="4"/>
        <v>9.5729854110972665E-3</v>
      </c>
      <c r="V6" s="46">
        <f t="shared" si="5"/>
        <v>1.6635853826528716E-2</v>
      </c>
      <c r="W6" s="45">
        <f t="shared" si="6"/>
        <v>4.4999999999999998E-2</v>
      </c>
      <c r="X6" s="10">
        <f t="shared" si="7"/>
        <v>2.5999999999999999E-2</v>
      </c>
      <c r="Y6" s="46">
        <f t="shared" si="8"/>
        <v>3.5999999999999997E-2</v>
      </c>
      <c r="Z6" s="47">
        <f t="shared" si="9"/>
        <v>0.3</v>
      </c>
      <c r="AA6" s="255">
        <f t="shared" si="10"/>
        <v>0.17</v>
      </c>
      <c r="AB6" s="48">
        <f t="shared" si="11"/>
        <v>0.24</v>
      </c>
      <c r="AC6" s="41">
        <f t="shared" si="12"/>
        <v>5</v>
      </c>
      <c r="AD6" s="257">
        <f t="shared" si="13"/>
        <v>5</v>
      </c>
      <c r="AE6" s="42">
        <f t="shared" si="14"/>
        <v>5</v>
      </c>
      <c r="AF6" s="26"/>
      <c r="AG6" s="26"/>
      <c r="AH6" s="28"/>
      <c r="AI6" s="28"/>
      <c r="AJ6" s="28"/>
      <c r="AK6" s="28"/>
      <c r="AL6" s="27"/>
      <c r="AM6" s="27"/>
      <c r="AN6" s="27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</row>
    <row r="7" spans="1:51">
      <c r="A7" s="316">
        <v>11488</v>
      </c>
      <c r="B7" s="316" t="s">
        <v>277</v>
      </c>
      <c r="C7" s="49" t="str">
        <f>Rollover!A7</f>
        <v>Buick</v>
      </c>
      <c r="D7" s="99" t="str">
        <f>Rollover!B7</f>
        <v>Envision SUV FWD</v>
      </c>
      <c r="E7" s="22" t="s">
        <v>190</v>
      </c>
      <c r="F7" s="315">
        <f>Rollover!C7</f>
        <v>2021</v>
      </c>
      <c r="G7" s="23">
        <v>128.01499999999999</v>
      </c>
      <c r="H7" s="24">
        <v>17.716999999999999</v>
      </c>
      <c r="I7" s="24">
        <v>22.817</v>
      </c>
      <c r="J7" s="24">
        <v>619.35400000000004</v>
      </c>
      <c r="K7" s="25">
        <v>1160.5830000000001</v>
      </c>
      <c r="L7" s="23">
        <v>310.60500000000002</v>
      </c>
      <c r="M7" s="24">
        <v>30.864999999999998</v>
      </c>
      <c r="N7" s="24">
        <v>52.357999999999997</v>
      </c>
      <c r="O7" s="24">
        <v>24.561</v>
      </c>
      <c r="P7" s="25">
        <v>2542.7420000000002</v>
      </c>
      <c r="Q7" s="45">
        <f t="shared" si="0"/>
        <v>2.2084923352402337E-4</v>
      </c>
      <c r="R7" s="10">
        <f t="shared" si="1"/>
        <v>2.2724883322496565E-2</v>
      </c>
      <c r="S7" s="10">
        <f t="shared" si="2"/>
        <v>8.8420257931115104E-3</v>
      </c>
      <c r="T7" s="46">
        <f t="shared" si="3"/>
        <v>1.7962456167434152E-3</v>
      </c>
      <c r="U7" s="45">
        <f t="shared" si="4"/>
        <v>1.0279344211633056E-2</v>
      </c>
      <c r="V7" s="46">
        <f t="shared" si="5"/>
        <v>1.9544515764457357E-2</v>
      </c>
      <c r="W7" s="45">
        <f t="shared" si="6"/>
        <v>3.3000000000000002E-2</v>
      </c>
      <c r="X7" s="10">
        <f t="shared" si="7"/>
        <v>0.03</v>
      </c>
      <c r="Y7" s="46">
        <f t="shared" si="8"/>
        <v>3.2000000000000001E-2</v>
      </c>
      <c r="Z7" s="47">
        <f t="shared" si="9"/>
        <v>0.22</v>
      </c>
      <c r="AA7" s="255">
        <f t="shared" si="10"/>
        <v>0.2</v>
      </c>
      <c r="AB7" s="48">
        <f t="shared" si="11"/>
        <v>0.21</v>
      </c>
      <c r="AC7" s="41">
        <f t="shared" si="12"/>
        <v>5</v>
      </c>
      <c r="AD7" s="257">
        <f t="shared" si="13"/>
        <v>5</v>
      </c>
      <c r="AE7" s="42">
        <f t="shared" si="14"/>
        <v>5</v>
      </c>
      <c r="AF7" s="26"/>
      <c r="AG7" s="26"/>
      <c r="AH7" s="28"/>
      <c r="AI7" s="28"/>
      <c r="AJ7" s="28"/>
      <c r="AK7" s="28"/>
      <c r="AL7" s="27"/>
      <c r="AM7" s="27"/>
      <c r="AN7" s="27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</row>
    <row r="8" spans="1:51">
      <c r="A8" s="316">
        <v>11488</v>
      </c>
      <c r="B8" s="316" t="s">
        <v>277</v>
      </c>
      <c r="C8" s="317" t="str">
        <f>Rollover!A8</f>
        <v>Buick</v>
      </c>
      <c r="D8" s="22" t="str">
        <f>Rollover!B8</f>
        <v>Envision SUV AWD</v>
      </c>
      <c r="E8" s="22" t="s">
        <v>190</v>
      </c>
      <c r="F8" s="315">
        <f>Rollover!C8</f>
        <v>2021</v>
      </c>
      <c r="G8" s="23">
        <v>128.01499999999999</v>
      </c>
      <c r="H8" s="24">
        <v>17.716999999999999</v>
      </c>
      <c r="I8" s="24">
        <v>22.817</v>
      </c>
      <c r="J8" s="24">
        <v>619.35400000000004</v>
      </c>
      <c r="K8" s="25">
        <v>1160.5830000000001</v>
      </c>
      <c r="L8" s="23">
        <v>310.60500000000002</v>
      </c>
      <c r="M8" s="24">
        <v>30.864999999999998</v>
      </c>
      <c r="N8" s="24">
        <v>52.357999999999997</v>
      </c>
      <c r="O8" s="24">
        <v>24.561</v>
      </c>
      <c r="P8" s="25">
        <v>2542.7420000000002</v>
      </c>
      <c r="Q8" s="45">
        <f t="shared" si="0"/>
        <v>2.2084923352402337E-4</v>
      </c>
      <c r="R8" s="10">
        <f t="shared" si="1"/>
        <v>2.2724883322496565E-2</v>
      </c>
      <c r="S8" s="10">
        <f t="shared" si="2"/>
        <v>8.8420257931115104E-3</v>
      </c>
      <c r="T8" s="46">
        <f t="shared" si="3"/>
        <v>1.7962456167434152E-3</v>
      </c>
      <c r="U8" s="45">
        <f t="shared" si="4"/>
        <v>1.0279344211633056E-2</v>
      </c>
      <c r="V8" s="46">
        <f t="shared" si="5"/>
        <v>1.9544515764457357E-2</v>
      </c>
      <c r="W8" s="45">
        <f t="shared" si="6"/>
        <v>3.3000000000000002E-2</v>
      </c>
      <c r="X8" s="10">
        <f t="shared" si="7"/>
        <v>0.03</v>
      </c>
      <c r="Y8" s="46">
        <f t="shared" si="8"/>
        <v>3.2000000000000001E-2</v>
      </c>
      <c r="Z8" s="47">
        <f t="shared" si="9"/>
        <v>0.22</v>
      </c>
      <c r="AA8" s="255">
        <f t="shared" si="10"/>
        <v>0.2</v>
      </c>
      <c r="AB8" s="48">
        <f t="shared" si="11"/>
        <v>0.21</v>
      </c>
      <c r="AC8" s="41">
        <f t="shared" si="12"/>
        <v>5</v>
      </c>
      <c r="AD8" s="257">
        <f t="shared" si="13"/>
        <v>5</v>
      </c>
      <c r="AE8" s="42">
        <f t="shared" si="14"/>
        <v>5</v>
      </c>
      <c r="AF8" s="26"/>
      <c r="AG8" s="26"/>
      <c r="AH8" s="28"/>
      <c r="AI8" s="28"/>
      <c r="AJ8" s="28"/>
      <c r="AK8" s="28"/>
      <c r="AL8" s="27"/>
      <c r="AM8" s="27"/>
      <c r="AN8" s="27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51">
      <c r="A9" s="316">
        <v>11357</v>
      </c>
      <c r="B9" s="253" t="s">
        <v>253</v>
      </c>
      <c r="C9" s="49" t="str">
        <f>Rollover!A9</f>
        <v>Cadillac</v>
      </c>
      <c r="D9" s="99" t="str">
        <f>Rollover!B9</f>
        <v>XT6 SUV FWD</v>
      </c>
      <c r="E9" s="22" t="s">
        <v>190</v>
      </c>
      <c r="F9" s="315">
        <f>Rollover!C9</f>
        <v>2021</v>
      </c>
      <c r="G9" s="23">
        <v>114.598</v>
      </c>
      <c r="H9" s="24">
        <v>18.114999999999998</v>
      </c>
      <c r="I9" s="24">
        <v>22.42</v>
      </c>
      <c r="J9" s="24">
        <v>519.53899999999999</v>
      </c>
      <c r="K9" s="25">
        <v>1176.578</v>
      </c>
      <c r="L9" s="23">
        <v>211.839</v>
      </c>
      <c r="M9" s="24">
        <v>19.715</v>
      </c>
      <c r="N9" s="24">
        <v>42.573999999999998</v>
      </c>
      <c r="O9" s="24">
        <v>30.268999999999998</v>
      </c>
      <c r="P9" s="25">
        <v>1511.23</v>
      </c>
      <c r="Q9" s="45">
        <f t="shared" si="0"/>
        <v>1.244204588302397E-4</v>
      </c>
      <c r="R9" s="10">
        <f t="shared" si="1"/>
        <v>2.3551522924376921E-2</v>
      </c>
      <c r="S9" s="10">
        <f t="shared" si="2"/>
        <v>7.1585515929310931E-3</v>
      </c>
      <c r="T9" s="46">
        <f t="shared" si="3"/>
        <v>1.8280710410215509E-3</v>
      </c>
      <c r="U9" s="45">
        <f t="shared" si="4"/>
        <v>2.3044988254322519E-3</v>
      </c>
      <c r="V9" s="46">
        <f t="shared" si="5"/>
        <v>7.5028305843194767E-3</v>
      </c>
      <c r="W9" s="45">
        <f t="shared" si="6"/>
        <v>3.2000000000000001E-2</v>
      </c>
      <c r="X9" s="10">
        <f t="shared" si="7"/>
        <v>0.01</v>
      </c>
      <c r="Y9" s="46">
        <f t="shared" si="8"/>
        <v>2.1000000000000001E-2</v>
      </c>
      <c r="Z9" s="47">
        <f t="shared" si="9"/>
        <v>0.21</v>
      </c>
      <c r="AA9" s="255">
        <f t="shared" si="10"/>
        <v>7.0000000000000007E-2</v>
      </c>
      <c r="AB9" s="48">
        <f t="shared" si="11"/>
        <v>0.14000000000000001</v>
      </c>
      <c r="AC9" s="41">
        <f t="shared" si="12"/>
        <v>5</v>
      </c>
      <c r="AD9" s="257">
        <f t="shared" si="13"/>
        <v>5</v>
      </c>
      <c r="AE9" s="42">
        <f t="shared" si="14"/>
        <v>5</v>
      </c>
      <c r="AF9" s="26"/>
      <c r="AG9" s="26"/>
      <c r="AH9" s="28"/>
      <c r="AI9" s="28"/>
      <c r="AJ9" s="28"/>
      <c r="AK9" s="28"/>
      <c r="AL9" s="27"/>
      <c r="AM9" s="27"/>
      <c r="AN9" s="27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</row>
    <row r="10" spans="1:51">
      <c r="A10" s="316">
        <v>11357</v>
      </c>
      <c r="B10" s="253" t="s">
        <v>253</v>
      </c>
      <c r="C10" s="317" t="str">
        <f>Rollover!A10</f>
        <v>Cadillac</v>
      </c>
      <c r="D10" s="22" t="str">
        <f>Rollover!B10</f>
        <v>XT6 SUV AWD</v>
      </c>
      <c r="E10" s="22" t="s">
        <v>190</v>
      </c>
      <c r="F10" s="315">
        <f>Rollover!C10</f>
        <v>2021</v>
      </c>
      <c r="G10" s="23">
        <v>114.598</v>
      </c>
      <c r="H10" s="24">
        <v>18.114999999999998</v>
      </c>
      <c r="I10" s="24">
        <v>22.42</v>
      </c>
      <c r="J10" s="24">
        <v>519.53899999999999</v>
      </c>
      <c r="K10" s="25">
        <v>1176.578</v>
      </c>
      <c r="L10" s="23">
        <v>211.839</v>
      </c>
      <c r="M10" s="24">
        <v>19.715</v>
      </c>
      <c r="N10" s="24">
        <v>42.573999999999998</v>
      </c>
      <c r="O10" s="24">
        <v>30.268999999999998</v>
      </c>
      <c r="P10" s="25">
        <v>1511.23</v>
      </c>
      <c r="Q10" s="45">
        <f t="shared" si="0"/>
        <v>1.244204588302397E-4</v>
      </c>
      <c r="R10" s="10">
        <f t="shared" si="1"/>
        <v>2.3551522924376921E-2</v>
      </c>
      <c r="S10" s="10">
        <f t="shared" si="2"/>
        <v>7.1585515929310931E-3</v>
      </c>
      <c r="T10" s="46">
        <f t="shared" si="3"/>
        <v>1.8280710410215509E-3</v>
      </c>
      <c r="U10" s="45">
        <f t="shared" si="4"/>
        <v>2.3044988254322519E-3</v>
      </c>
      <c r="V10" s="46">
        <f t="shared" si="5"/>
        <v>7.5028305843194767E-3</v>
      </c>
      <c r="W10" s="45">
        <f t="shared" si="6"/>
        <v>3.2000000000000001E-2</v>
      </c>
      <c r="X10" s="10">
        <f t="shared" si="7"/>
        <v>0.01</v>
      </c>
      <c r="Y10" s="46">
        <f t="shared" si="8"/>
        <v>2.1000000000000001E-2</v>
      </c>
      <c r="Z10" s="47">
        <f t="shared" si="9"/>
        <v>0.21</v>
      </c>
      <c r="AA10" s="255">
        <f t="shared" si="10"/>
        <v>7.0000000000000007E-2</v>
      </c>
      <c r="AB10" s="48">
        <f t="shared" si="11"/>
        <v>0.14000000000000001</v>
      </c>
      <c r="AC10" s="41">
        <f t="shared" si="12"/>
        <v>5</v>
      </c>
      <c r="AD10" s="257">
        <f t="shared" si="13"/>
        <v>5</v>
      </c>
      <c r="AE10" s="42">
        <f t="shared" si="14"/>
        <v>5</v>
      </c>
      <c r="AF10" s="26"/>
      <c r="AG10" s="26"/>
      <c r="AH10" s="28"/>
      <c r="AI10" s="28"/>
      <c r="AJ10" s="28"/>
      <c r="AK10" s="28"/>
      <c r="AL10" s="27"/>
      <c r="AM10" s="27"/>
      <c r="AN10" s="27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</row>
    <row r="11" spans="1:51">
      <c r="A11" s="316">
        <v>11351</v>
      </c>
      <c r="B11" s="253" t="s">
        <v>250</v>
      </c>
      <c r="C11" s="49" t="str">
        <f>Rollover!A11</f>
        <v>Chevrolet</v>
      </c>
      <c r="D11" s="99" t="str">
        <f>Rollover!B11</f>
        <v>Tahoe SUV 2WD</v>
      </c>
      <c r="E11" s="22" t="s">
        <v>188</v>
      </c>
      <c r="F11" s="315">
        <f>Rollover!C11</f>
        <v>2021</v>
      </c>
      <c r="G11" s="23">
        <v>24.670999999999999</v>
      </c>
      <c r="H11" s="24">
        <v>17.416</v>
      </c>
      <c r="I11" s="24">
        <v>20.440000000000001</v>
      </c>
      <c r="J11" s="24">
        <v>495.28</v>
      </c>
      <c r="K11" s="25">
        <v>524.69200000000001</v>
      </c>
      <c r="L11" s="23">
        <v>88.155000000000001</v>
      </c>
      <c r="M11" s="24">
        <v>4.7229999999999999</v>
      </c>
      <c r="N11" s="24">
        <v>23.92</v>
      </c>
      <c r="O11" s="24">
        <v>7.7670000000000003</v>
      </c>
      <c r="P11" s="25">
        <v>1101.797</v>
      </c>
      <c r="Q11" s="45">
        <f t="shared" si="0"/>
        <v>4.7642811720888102E-9</v>
      </c>
      <c r="R11" s="10">
        <f t="shared" si="1"/>
        <v>2.2118598080949299E-2</v>
      </c>
      <c r="S11" s="10">
        <f t="shared" si="2"/>
        <v>6.8000113561323379E-3</v>
      </c>
      <c r="T11" s="46">
        <f t="shared" si="3"/>
        <v>8.9326036310255529E-4</v>
      </c>
      <c r="U11" s="45">
        <f t="shared" si="4"/>
        <v>2.9351519042188252E-5</v>
      </c>
      <c r="V11" s="46">
        <f t="shared" si="5"/>
        <v>5.1182524550038438E-3</v>
      </c>
      <c r="W11" s="45">
        <f t="shared" si="6"/>
        <v>0.03</v>
      </c>
      <c r="X11" s="10">
        <f t="shared" si="7"/>
        <v>5.0000000000000001E-3</v>
      </c>
      <c r="Y11" s="46">
        <f t="shared" si="8"/>
        <v>1.7999999999999999E-2</v>
      </c>
      <c r="Z11" s="47">
        <f t="shared" si="9"/>
        <v>0.2</v>
      </c>
      <c r="AA11" s="255">
        <f t="shared" si="10"/>
        <v>0.03</v>
      </c>
      <c r="AB11" s="48">
        <f t="shared" si="11"/>
        <v>0.12</v>
      </c>
      <c r="AC11" s="41">
        <f t="shared" si="12"/>
        <v>5</v>
      </c>
      <c r="AD11" s="257">
        <f t="shared" si="13"/>
        <v>5</v>
      </c>
      <c r="AE11" s="42">
        <f t="shared" si="14"/>
        <v>5</v>
      </c>
      <c r="AF11" s="26"/>
      <c r="AG11" s="26"/>
      <c r="AH11" s="28"/>
      <c r="AI11" s="28"/>
      <c r="AJ11" s="28"/>
      <c r="AK11" s="28"/>
      <c r="AL11" s="27"/>
      <c r="AM11" s="27"/>
      <c r="AN11" s="27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</row>
    <row r="12" spans="1:51" ht="13.35" customHeight="1">
      <c r="A12" s="316">
        <v>11351</v>
      </c>
      <c r="B12" s="253" t="s">
        <v>250</v>
      </c>
      <c r="C12" s="317" t="str">
        <f>Rollover!A12</f>
        <v>Chevrolet</v>
      </c>
      <c r="D12" s="22" t="str">
        <f>Rollover!B12</f>
        <v>Tahoe SUV 4WD</v>
      </c>
      <c r="E12" s="22" t="s">
        <v>188</v>
      </c>
      <c r="F12" s="315">
        <f>Rollover!C12</f>
        <v>2021</v>
      </c>
      <c r="G12" s="23">
        <v>24.670999999999999</v>
      </c>
      <c r="H12" s="24">
        <v>17.416</v>
      </c>
      <c r="I12" s="24">
        <v>20.440000000000001</v>
      </c>
      <c r="J12" s="24">
        <v>495.28</v>
      </c>
      <c r="K12" s="25">
        <v>524.69200000000001</v>
      </c>
      <c r="L12" s="23">
        <v>88.155000000000001</v>
      </c>
      <c r="M12" s="24">
        <v>4.7229999999999999</v>
      </c>
      <c r="N12" s="24">
        <v>23.92</v>
      </c>
      <c r="O12" s="24">
        <v>7.7670000000000003</v>
      </c>
      <c r="P12" s="25">
        <v>1101.797</v>
      </c>
      <c r="Q12" s="45">
        <f t="shared" si="0"/>
        <v>4.7642811720888102E-9</v>
      </c>
      <c r="R12" s="10">
        <f t="shared" si="1"/>
        <v>2.2118598080949299E-2</v>
      </c>
      <c r="S12" s="10">
        <f t="shared" si="2"/>
        <v>6.8000113561323379E-3</v>
      </c>
      <c r="T12" s="46">
        <f t="shared" si="3"/>
        <v>8.9326036310255529E-4</v>
      </c>
      <c r="U12" s="45">
        <f t="shared" si="4"/>
        <v>2.9351519042188252E-5</v>
      </c>
      <c r="V12" s="46">
        <f t="shared" si="5"/>
        <v>5.1182524550038438E-3</v>
      </c>
      <c r="W12" s="45">
        <f t="shared" si="6"/>
        <v>0.03</v>
      </c>
      <c r="X12" s="10">
        <f t="shared" si="7"/>
        <v>5.0000000000000001E-3</v>
      </c>
      <c r="Y12" s="46">
        <f t="shared" si="8"/>
        <v>1.7999999999999999E-2</v>
      </c>
      <c r="Z12" s="47">
        <f t="shared" si="9"/>
        <v>0.2</v>
      </c>
      <c r="AA12" s="255">
        <f t="shared" si="10"/>
        <v>0.03</v>
      </c>
      <c r="AB12" s="48">
        <f t="shared" si="11"/>
        <v>0.12</v>
      </c>
      <c r="AC12" s="41">
        <f t="shared" si="12"/>
        <v>5</v>
      </c>
      <c r="AD12" s="257">
        <f t="shared" si="13"/>
        <v>5</v>
      </c>
      <c r="AE12" s="42">
        <f t="shared" si="14"/>
        <v>5</v>
      </c>
      <c r="AF12" s="26"/>
      <c r="AG12" s="26"/>
      <c r="AH12" s="28"/>
      <c r="AI12" s="28"/>
      <c r="AJ12" s="28"/>
      <c r="AK12" s="28"/>
      <c r="AL12" s="27"/>
      <c r="AM12" s="27"/>
      <c r="AN12" s="27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</row>
    <row r="13" spans="1:51" ht="13.35" customHeight="1">
      <c r="A13" s="316">
        <v>11351</v>
      </c>
      <c r="B13" s="253" t="s">
        <v>250</v>
      </c>
      <c r="C13" s="317" t="str">
        <f>Rollover!A13</f>
        <v xml:space="preserve">GMC </v>
      </c>
      <c r="D13" s="22" t="str">
        <f>Rollover!B13</f>
        <v>Yukon SUV 2WD</v>
      </c>
      <c r="E13" s="22" t="s">
        <v>188</v>
      </c>
      <c r="F13" s="315">
        <f>Rollover!C13</f>
        <v>2021</v>
      </c>
      <c r="G13" s="23">
        <v>24.670999999999999</v>
      </c>
      <c r="H13" s="24">
        <v>17.416</v>
      </c>
      <c r="I13" s="24">
        <v>20.440000000000001</v>
      </c>
      <c r="J13" s="24">
        <v>495.28</v>
      </c>
      <c r="K13" s="25">
        <v>524.69200000000001</v>
      </c>
      <c r="L13" s="23">
        <v>88.155000000000001</v>
      </c>
      <c r="M13" s="24">
        <v>4.7229999999999999</v>
      </c>
      <c r="N13" s="24">
        <v>23.92</v>
      </c>
      <c r="O13" s="24">
        <v>7.7670000000000003</v>
      </c>
      <c r="P13" s="25">
        <v>1101.797</v>
      </c>
      <c r="Q13" s="45">
        <f t="shared" si="0"/>
        <v>4.7642811720888102E-9</v>
      </c>
      <c r="R13" s="10">
        <f t="shared" si="1"/>
        <v>2.2118598080949299E-2</v>
      </c>
      <c r="S13" s="10">
        <f t="shared" si="2"/>
        <v>6.8000113561323379E-3</v>
      </c>
      <c r="T13" s="46">
        <f t="shared" si="3"/>
        <v>8.9326036310255529E-4</v>
      </c>
      <c r="U13" s="45">
        <f t="shared" si="4"/>
        <v>2.9351519042188252E-5</v>
      </c>
      <c r="V13" s="46">
        <f t="shared" si="5"/>
        <v>5.1182524550038438E-3</v>
      </c>
      <c r="W13" s="45">
        <f t="shared" si="6"/>
        <v>0.03</v>
      </c>
      <c r="X13" s="10">
        <f t="shared" si="7"/>
        <v>5.0000000000000001E-3</v>
      </c>
      <c r="Y13" s="46">
        <f t="shared" si="8"/>
        <v>1.7999999999999999E-2</v>
      </c>
      <c r="Z13" s="47">
        <f t="shared" si="9"/>
        <v>0.2</v>
      </c>
      <c r="AA13" s="255">
        <f t="shared" si="10"/>
        <v>0.03</v>
      </c>
      <c r="AB13" s="48">
        <f t="shared" si="11"/>
        <v>0.12</v>
      </c>
      <c r="AC13" s="41">
        <f t="shared" si="12"/>
        <v>5</v>
      </c>
      <c r="AD13" s="257">
        <f t="shared" si="13"/>
        <v>5</v>
      </c>
      <c r="AE13" s="42">
        <f t="shared" si="14"/>
        <v>5</v>
      </c>
      <c r="AF13" s="26"/>
      <c r="AG13" s="26"/>
      <c r="AH13" s="28"/>
      <c r="AI13" s="28"/>
      <c r="AJ13" s="28"/>
      <c r="AK13" s="28"/>
      <c r="AL13" s="27"/>
      <c r="AM13" s="27"/>
      <c r="AN13" s="27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</row>
    <row r="14" spans="1:51" ht="13.35" customHeight="1">
      <c r="A14" s="316">
        <v>11351</v>
      </c>
      <c r="B14" s="253" t="s">
        <v>250</v>
      </c>
      <c r="C14" s="317" t="str">
        <f>Rollover!A14</f>
        <v xml:space="preserve">GMC </v>
      </c>
      <c r="D14" s="22" t="str">
        <f>Rollover!B14</f>
        <v>Yukon SUV 4WD</v>
      </c>
      <c r="E14" s="22" t="s">
        <v>188</v>
      </c>
      <c r="F14" s="315">
        <f>Rollover!C14</f>
        <v>2021</v>
      </c>
      <c r="G14" s="23">
        <v>24.670999999999999</v>
      </c>
      <c r="H14" s="24">
        <v>17.416</v>
      </c>
      <c r="I14" s="24">
        <v>20.440000000000001</v>
      </c>
      <c r="J14" s="24">
        <v>495.28</v>
      </c>
      <c r="K14" s="25">
        <v>524.69200000000001</v>
      </c>
      <c r="L14" s="23">
        <v>88.155000000000001</v>
      </c>
      <c r="M14" s="24">
        <v>4.7229999999999999</v>
      </c>
      <c r="N14" s="24">
        <v>23.92</v>
      </c>
      <c r="O14" s="24">
        <v>7.7670000000000003</v>
      </c>
      <c r="P14" s="25">
        <v>1101.797</v>
      </c>
      <c r="Q14" s="45">
        <f t="shared" si="0"/>
        <v>4.7642811720888102E-9</v>
      </c>
      <c r="R14" s="10">
        <f t="shared" si="1"/>
        <v>2.2118598080949299E-2</v>
      </c>
      <c r="S14" s="10">
        <f t="shared" si="2"/>
        <v>6.8000113561323379E-3</v>
      </c>
      <c r="T14" s="46">
        <f t="shared" si="3"/>
        <v>8.9326036310255529E-4</v>
      </c>
      <c r="U14" s="45">
        <f t="shared" si="4"/>
        <v>2.9351519042188252E-5</v>
      </c>
      <c r="V14" s="46">
        <f t="shared" si="5"/>
        <v>5.1182524550038438E-3</v>
      </c>
      <c r="W14" s="45">
        <f t="shared" si="6"/>
        <v>0.03</v>
      </c>
      <c r="X14" s="10">
        <f t="shared" si="7"/>
        <v>5.0000000000000001E-3</v>
      </c>
      <c r="Y14" s="46">
        <f t="shared" si="8"/>
        <v>1.7999999999999999E-2</v>
      </c>
      <c r="Z14" s="47">
        <f t="shared" si="9"/>
        <v>0.2</v>
      </c>
      <c r="AA14" s="255">
        <f t="shared" si="10"/>
        <v>0.03</v>
      </c>
      <c r="AB14" s="48">
        <f t="shared" si="11"/>
        <v>0.12</v>
      </c>
      <c r="AC14" s="41">
        <f t="shared" si="12"/>
        <v>5</v>
      </c>
      <c r="AD14" s="257">
        <f t="shared" si="13"/>
        <v>5</v>
      </c>
      <c r="AE14" s="42">
        <f t="shared" si="14"/>
        <v>5</v>
      </c>
      <c r="AF14" s="26"/>
      <c r="AG14" s="26"/>
      <c r="AH14" s="28"/>
      <c r="AI14" s="28"/>
      <c r="AJ14" s="28"/>
      <c r="AK14" s="28"/>
      <c r="AL14" s="27"/>
      <c r="AM14" s="27"/>
      <c r="AN14" s="27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</row>
    <row r="15" spans="1:51" ht="13.35" customHeight="1">
      <c r="A15" s="316">
        <v>11351</v>
      </c>
      <c r="B15" s="253" t="s">
        <v>250</v>
      </c>
      <c r="C15" s="317" t="str">
        <f>Rollover!A15</f>
        <v>Cadillac</v>
      </c>
      <c r="D15" s="22" t="str">
        <f>Rollover!B15</f>
        <v>Escalade SUV 2WD</v>
      </c>
      <c r="E15" s="22" t="s">
        <v>188</v>
      </c>
      <c r="F15" s="315">
        <f>Rollover!C15</f>
        <v>2021</v>
      </c>
      <c r="G15" s="23">
        <v>24.670999999999999</v>
      </c>
      <c r="H15" s="24">
        <v>17.416</v>
      </c>
      <c r="I15" s="24">
        <v>20.440000000000001</v>
      </c>
      <c r="J15" s="24">
        <v>495.28</v>
      </c>
      <c r="K15" s="25">
        <v>524.69200000000001</v>
      </c>
      <c r="L15" s="23">
        <v>88.155000000000001</v>
      </c>
      <c r="M15" s="24">
        <v>4.7229999999999999</v>
      </c>
      <c r="N15" s="24">
        <v>23.92</v>
      </c>
      <c r="O15" s="24">
        <v>7.7670000000000003</v>
      </c>
      <c r="P15" s="25">
        <v>1101.797</v>
      </c>
      <c r="Q15" s="45">
        <f t="shared" si="0"/>
        <v>4.7642811720888102E-9</v>
      </c>
      <c r="R15" s="10">
        <f t="shared" si="1"/>
        <v>2.2118598080949299E-2</v>
      </c>
      <c r="S15" s="10">
        <f t="shared" si="2"/>
        <v>6.8000113561323379E-3</v>
      </c>
      <c r="T15" s="46">
        <f t="shared" si="3"/>
        <v>8.9326036310255529E-4</v>
      </c>
      <c r="U15" s="45">
        <f t="shared" si="4"/>
        <v>2.9351519042188252E-5</v>
      </c>
      <c r="V15" s="46">
        <f t="shared" si="5"/>
        <v>5.1182524550038438E-3</v>
      </c>
      <c r="W15" s="45">
        <f t="shared" si="6"/>
        <v>0.03</v>
      </c>
      <c r="X15" s="10">
        <f t="shared" si="7"/>
        <v>5.0000000000000001E-3</v>
      </c>
      <c r="Y15" s="46">
        <f t="shared" si="8"/>
        <v>1.7999999999999999E-2</v>
      </c>
      <c r="Z15" s="47">
        <f t="shared" si="9"/>
        <v>0.2</v>
      </c>
      <c r="AA15" s="255">
        <f t="shared" si="10"/>
        <v>0.03</v>
      </c>
      <c r="AB15" s="48">
        <f t="shared" si="11"/>
        <v>0.12</v>
      </c>
      <c r="AC15" s="41">
        <f t="shared" si="12"/>
        <v>5</v>
      </c>
      <c r="AD15" s="257">
        <f t="shared" si="13"/>
        <v>5</v>
      </c>
      <c r="AE15" s="42">
        <f t="shared" si="14"/>
        <v>5</v>
      </c>
      <c r="AF15" s="26"/>
      <c r="AG15" s="26"/>
      <c r="AH15" s="28"/>
      <c r="AI15" s="28"/>
      <c r="AJ15" s="28"/>
      <c r="AK15" s="28"/>
      <c r="AL15" s="27"/>
      <c r="AM15" s="27"/>
      <c r="AN15" s="27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</row>
    <row r="16" spans="1:51" ht="13.35" customHeight="1">
      <c r="A16" s="316">
        <v>11351</v>
      </c>
      <c r="B16" s="253" t="s">
        <v>250</v>
      </c>
      <c r="C16" s="317" t="str">
        <f>Rollover!A16</f>
        <v>Cadillac</v>
      </c>
      <c r="D16" s="22" t="str">
        <f>Rollover!B16</f>
        <v>Escalade SUV 4WD</v>
      </c>
      <c r="E16" s="22" t="s">
        <v>188</v>
      </c>
      <c r="F16" s="315">
        <f>Rollover!C16</f>
        <v>2021</v>
      </c>
      <c r="G16" s="23">
        <v>24.670999999999999</v>
      </c>
      <c r="H16" s="24">
        <v>17.416</v>
      </c>
      <c r="I16" s="24">
        <v>20.440000000000001</v>
      </c>
      <c r="J16" s="24">
        <v>495.28</v>
      </c>
      <c r="K16" s="25">
        <v>524.69200000000001</v>
      </c>
      <c r="L16" s="23">
        <v>88.155000000000001</v>
      </c>
      <c r="M16" s="24">
        <v>4.7229999999999999</v>
      </c>
      <c r="N16" s="24">
        <v>23.92</v>
      </c>
      <c r="O16" s="24">
        <v>7.7670000000000003</v>
      </c>
      <c r="P16" s="25">
        <v>1101.797</v>
      </c>
      <c r="Q16" s="45">
        <f t="shared" si="0"/>
        <v>4.7642811720888102E-9</v>
      </c>
      <c r="R16" s="10">
        <f t="shared" si="1"/>
        <v>2.2118598080949299E-2</v>
      </c>
      <c r="S16" s="10">
        <f t="shared" si="2"/>
        <v>6.8000113561323379E-3</v>
      </c>
      <c r="T16" s="46">
        <f t="shared" si="3"/>
        <v>8.9326036310255529E-4</v>
      </c>
      <c r="U16" s="45">
        <f t="shared" si="4"/>
        <v>2.9351519042188252E-5</v>
      </c>
      <c r="V16" s="46">
        <f t="shared" si="5"/>
        <v>5.1182524550038438E-3</v>
      </c>
      <c r="W16" s="45">
        <f t="shared" si="6"/>
        <v>0.03</v>
      </c>
      <c r="X16" s="10">
        <f t="shared" si="7"/>
        <v>5.0000000000000001E-3</v>
      </c>
      <c r="Y16" s="46">
        <f t="shared" si="8"/>
        <v>1.7999999999999999E-2</v>
      </c>
      <c r="Z16" s="47">
        <f t="shared" si="9"/>
        <v>0.2</v>
      </c>
      <c r="AA16" s="255">
        <f t="shared" si="10"/>
        <v>0.03</v>
      </c>
      <c r="AB16" s="48">
        <f t="shared" si="11"/>
        <v>0.12</v>
      </c>
      <c r="AC16" s="41">
        <f t="shared" si="12"/>
        <v>5</v>
      </c>
      <c r="AD16" s="257">
        <f t="shared" si="13"/>
        <v>5</v>
      </c>
      <c r="AE16" s="42">
        <f t="shared" si="14"/>
        <v>5</v>
      </c>
      <c r="AF16" s="26"/>
      <c r="AG16" s="26"/>
      <c r="AH16" s="28"/>
      <c r="AI16" s="28"/>
      <c r="AJ16" s="28"/>
      <c r="AK16" s="28"/>
      <c r="AL16" s="27"/>
      <c r="AM16" s="27"/>
      <c r="AN16" s="27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</row>
    <row r="17" spans="1:51" ht="13.35" customHeight="1">
      <c r="A17" s="316">
        <v>11351</v>
      </c>
      <c r="B17" s="253" t="s">
        <v>250</v>
      </c>
      <c r="C17" s="317" t="str">
        <f>Rollover!A17</f>
        <v>Chevrolet</v>
      </c>
      <c r="D17" s="22" t="str">
        <f>Rollover!B17</f>
        <v>Suburban SUV 2WD</v>
      </c>
      <c r="E17" s="22" t="s">
        <v>188</v>
      </c>
      <c r="F17" s="315">
        <f>Rollover!C17</f>
        <v>2021</v>
      </c>
      <c r="G17" s="23">
        <v>24.670999999999999</v>
      </c>
      <c r="H17" s="24">
        <v>17.416</v>
      </c>
      <c r="I17" s="24">
        <v>20.440000000000001</v>
      </c>
      <c r="J17" s="24">
        <v>495.28</v>
      </c>
      <c r="K17" s="25">
        <v>524.69200000000001</v>
      </c>
      <c r="L17" s="23">
        <v>88.155000000000001</v>
      </c>
      <c r="M17" s="24">
        <v>4.7229999999999999</v>
      </c>
      <c r="N17" s="24">
        <v>23.92</v>
      </c>
      <c r="O17" s="24">
        <v>7.7670000000000003</v>
      </c>
      <c r="P17" s="25">
        <v>1101.797</v>
      </c>
      <c r="Q17" s="45">
        <f t="shared" si="0"/>
        <v>4.7642811720888102E-9</v>
      </c>
      <c r="R17" s="10">
        <f t="shared" si="1"/>
        <v>2.2118598080949299E-2</v>
      </c>
      <c r="S17" s="10">
        <f t="shared" si="2"/>
        <v>6.8000113561323379E-3</v>
      </c>
      <c r="T17" s="46">
        <f t="shared" si="3"/>
        <v>8.9326036310255529E-4</v>
      </c>
      <c r="U17" s="45">
        <f t="shared" si="4"/>
        <v>2.9351519042188252E-5</v>
      </c>
      <c r="V17" s="46">
        <f t="shared" si="5"/>
        <v>5.1182524550038438E-3</v>
      </c>
      <c r="W17" s="45">
        <f t="shared" si="6"/>
        <v>0.03</v>
      </c>
      <c r="X17" s="10">
        <f t="shared" si="7"/>
        <v>5.0000000000000001E-3</v>
      </c>
      <c r="Y17" s="46">
        <f t="shared" si="8"/>
        <v>1.7999999999999999E-2</v>
      </c>
      <c r="Z17" s="47">
        <f t="shared" si="9"/>
        <v>0.2</v>
      </c>
      <c r="AA17" s="255">
        <f t="shared" si="10"/>
        <v>0.03</v>
      </c>
      <c r="AB17" s="48">
        <f t="shared" si="11"/>
        <v>0.12</v>
      </c>
      <c r="AC17" s="41">
        <f t="shared" si="12"/>
        <v>5</v>
      </c>
      <c r="AD17" s="257">
        <f t="shared" si="13"/>
        <v>5</v>
      </c>
      <c r="AE17" s="42">
        <f t="shared" si="14"/>
        <v>5</v>
      </c>
      <c r="AF17" s="26"/>
      <c r="AG17" s="26"/>
      <c r="AH17" s="28"/>
      <c r="AI17" s="28"/>
      <c r="AJ17" s="28"/>
      <c r="AK17" s="28"/>
      <c r="AL17" s="27"/>
      <c r="AM17" s="27"/>
      <c r="AN17" s="27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</row>
    <row r="18" spans="1:51" ht="13.35" customHeight="1">
      <c r="A18" s="316">
        <v>11351</v>
      </c>
      <c r="B18" s="253" t="s">
        <v>250</v>
      </c>
      <c r="C18" s="317" t="str">
        <f>Rollover!A18</f>
        <v>Chevrolet</v>
      </c>
      <c r="D18" s="22" t="str">
        <f>Rollover!B18</f>
        <v>Suburban SUV 4WD</v>
      </c>
      <c r="E18" s="22" t="s">
        <v>188</v>
      </c>
      <c r="F18" s="315">
        <f>Rollover!C18</f>
        <v>2021</v>
      </c>
      <c r="G18" s="23">
        <v>24.670999999999999</v>
      </c>
      <c r="H18" s="24">
        <v>17.416</v>
      </c>
      <c r="I18" s="24">
        <v>20.440000000000001</v>
      </c>
      <c r="J18" s="24">
        <v>495.28</v>
      </c>
      <c r="K18" s="25">
        <v>524.69200000000001</v>
      </c>
      <c r="L18" s="23">
        <v>88.155000000000001</v>
      </c>
      <c r="M18" s="24">
        <v>4.7229999999999999</v>
      </c>
      <c r="N18" s="24">
        <v>23.92</v>
      </c>
      <c r="O18" s="24">
        <v>7.7670000000000003</v>
      </c>
      <c r="P18" s="25">
        <v>1101.797</v>
      </c>
      <c r="Q18" s="45">
        <f t="shared" si="0"/>
        <v>4.7642811720888102E-9</v>
      </c>
      <c r="R18" s="10">
        <f t="shared" si="1"/>
        <v>2.2118598080949299E-2</v>
      </c>
      <c r="S18" s="10">
        <f t="shared" si="2"/>
        <v>6.8000113561323379E-3</v>
      </c>
      <c r="T18" s="46">
        <f t="shared" si="3"/>
        <v>8.9326036310255529E-4</v>
      </c>
      <c r="U18" s="45">
        <f t="shared" si="4"/>
        <v>2.9351519042188252E-5</v>
      </c>
      <c r="V18" s="46">
        <f t="shared" si="5"/>
        <v>5.1182524550038438E-3</v>
      </c>
      <c r="W18" s="45">
        <f t="shared" si="6"/>
        <v>0.03</v>
      </c>
      <c r="X18" s="10">
        <f t="shared" si="7"/>
        <v>5.0000000000000001E-3</v>
      </c>
      <c r="Y18" s="46">
        <f t="shared" si="8"/>
        <v>1.7999999999999999E-2</v>
      </c>
      <c r="Z18" s="47">
        <f t="shared" si="9"/>
        <v>0.2</v>
      </c>
      <c r="AA18" s="255">
        <f t="shared" si="10"/>
        <v>0.03</v>
      </c>
      <c r="AB18" s="48">
        <f t="shared" si="11"/>
        <v>0.12</v>
      </c>
      <c r="AC18" s="41">
        <f t="shared" si="12"/>
        <v>5</v>
      </c>
      <c r="AD18" s="257">
        <f t="shared" si="13"/>
        <v>5</v>
      </c>
      <c r="AE18" s="42">
        <f t="shared" si="14"/>
        <v>5</v>
      </c>
      <c r="AF18" s="26"/>
      <c r="AG18" s="26"/>
      <c r="AH18" s="28"/>
      <c r="AI18" s="28"/>
      <c r="AJ18" s="28"/>
      <c r="AK18" s="28"/>
      <c r="AL18" s="27"/>
      <c r="AM18" s="27"/>
      <c r="AN18" s="27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</row>
    <row r="19" spans="1:51">
      <c r="A19" s="316">
        <v>11351</v>
      </c>
      <c r="B19" s="253" t="s">
        <v>250</v>
      </c>
      <c r="C19" s="317" t="str">
        <f>Rollover!A19</f>
        <v xml:space="preserve">GMC </v>
      </c>
      <c r="D19" s="22" t="str">
        <f>Rollover!B19</f>
        <v>Yukon XL SUV 2WD</v>
      </c>
      <c r="E19" s="22" t="s">
        <v>188</v>
      </c>
      <c r="F19" s="315">
        <f>Rollover!C19</f>
        <v>2021</v>
      </c>
      <c r="G19" s="23">
        <v>24.670999999999999</v>
      </c>
      <c r="H19" s="24">
        <v>17.416</v>
      </c>
      <c r="I19" s="24">
        <v>20.440000000000001</v>
      </c>
      <c r="J19" s="24">
        <v>495.28</v>
      </c>
      <c r="K19" s="25">
        <v>524.69200000000001</v>
      </c>
      <c r="L19" s="23">
        <v>88.155000000000001</v>
      </c>
      <c r="M19" s="24">
        <v>4.7229999999999999</v>
      </c>
      <c r="N19" s="24">
        <v>23.92</v>
      </c>
      <c r="O19" s="24">
        <v>7.7670000000000003</v>
      </c>
      <c r="P19" s="25">
        <v>1101.797</v>
      </c>
      <c r="Q19" s="45">
        <f t="shared" si="0"/>
        <v>4.7642811720888102E-9</v>
      </c>
      <c r="R19" s="10">
        <f t="shared" si="1"/>
        <v>2.2118598080949299E-2</v>
      </c>
      <c r="S19" s="10">
        <f t="shared" si="2"/>
        <v>6.8000113561323379E-3</v>
      </c>
      <c r="T19" s="46">
        <f t="shared" si="3"/>
        <v>8.9326036310255529E-4</v>
      </c>
      <c r="U19" s="45">
        <f t="shared" si="4"/>
        <v>2.9351519042188252E-5</v>
      </c>
      <c r="V19" s="46">
        <f t="shared" si="5"/>
        <v>5.1182524550038438E-3</v>
      </c>
      <c r="W19" s="45">
        <f t="shared" si="6"/>
        <v>0.03</v>
      </c>
      <c r="X19" s="10">
        <f t="shared" si="7"/>
        <v>5.0000000000000001E-3</v>
      </c>
      <c r="Y19" s="46">
        <f t="shared" si="8"/>
        <v>1.7999999999999999E-2</v>
      </c>
      <c r="Z19" s="47">
        <f t="shared" si="9"/>
        <v>0.2</v>
      </c>
      <c r="AA19" s="255">
        <f t="shared" si="10"/>
        <v>0.03</v>
      </c>
      <c r="AB19" s="48">
        <f t="shared" si="11"/>
        <v>0.12</v>
      </c>
      <c r="AC19" s="41">
        <f t="shared" si="12"/>
        <v>5</v>
      </c>
      <c r="AD19" s="257">
        <f t="shared" si="13"/>
        <v>5</v>
      </c>
      <c r="AE19" s="42">
        <f t="shared" si="14"/>
        <v>5</v>
      </c>
      <c r="AF19" s="26"/>
      <c r="AG19" s="26"/>
      <c r="AH19" s="28"/>
      <c r="AI19" s="28"/>
      <c r="AJ19" s="28"/>
      <c r="AK19" s="28"/>
      <c r="AL19" s="27"/>
      <c r="AM19" s="27"/>
      <c r="AN19" s="27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</row>
    <row r="20" spans="1:51">
      <c r="A20" s="316">
        <v>11351</v>
      </c>
      <c r="B20" s="253" t="s">
        <v>250</v>
      </c>
      <c r="C20" s="317" t="str">
        <f>Rollover!A20</f>
        <v xml:space="preserve">GMC </v>
      </c>
      <c r="D20" s="22" t="str">
        <f>Rollover!B20</f>
        <v>Yukon XL SUV 4WD</v>
      </c>
      <c r="E20" s="22" t="s">
        <v>188</v>
      </c>
      <c r="F20" s="315">
        <f>Rollover!C20</f>
        <v>2021</v>
      </c>
      <c r="G20" s="23">
        <v>24.670999999999999</v>
      </c>
      <c r="H20" s="24">
        <v>17.416</v>
      </c>
      <c r="I20" s="24">
        <v>20.440000000000001</v>
      </c>
      <c r="J20" s="24">
        <v>495.28</v>
      </c>
      <c r="K20" s="25">
        <v>524.69200000000001</v>
      </c>
      <c r="L20" s="23">
        <v>88.155000000000001</v>
      </c>
      <c r="M20" s="24">
        <v>4.7229999999999999</v>
      </c>
      <c r="N20" s="24">
        <v>23.92</v>
      </c>
      <c r="O20" s="24">
        <v>7.7670000000000003</v>
      </c>
      <c r="P20" s="25">
        <v>1101.797</v>
      </c>
      <c r="Q20" s="45">
        <f t="shared" si="0"/>
        <v>4.7642811720888102E-9</v>
      </c>
      <c r="R20" s="10">
        <f t="shared" si="1"/>
        <v>2.2118598080949299E-2</v>
      </c>
      <c r="S20" s="10">
        <f t="shared" si="2"/>
        <v>6.8000113561323379E-3</v>
      </c>
      <c r="T20" s="46">
        <f t="shared" si="3"/>
        <v>8.9326036310255529E-4</v>
      </c>
      <c r="U20" s="45">
        <f t="shared" si="4"/>
        <v>2.9351519042188252E-5</v>
      </c>
      <c r="V20" s="46">
        <f t="shared" si="5"/>
        <v>5.1182524550038438E-3</v>
      </c>
      <c r="W20" s="45">
        <f t="shared" si="6"/>
        <v>0.03</v>
      </c>
      <c r="X20" s="10">
        <f t="shared" si="7"/>
        <v>5.0000000000000001E-3</v>
      </c>
      <c r="Y20" s="46">
        <f t="shared" si="8"/>
        <v>1.7999999999999999E-2</v>
      </c>
      <c r="Z20" s="47">
        <f t="shared" si="9"/>
        <v>0.2</v>
      </c>
      <c r="AA20" s="255">
        <f t="shared" si="10"/>
        <v>0.03</v>
      </c>
      <c r="AB20" s="48">
        <f t="shared" si="11"/>
        <v>0.12</v>
      </c>
      <c r="AC20" s="41">
        <f t="shared" si="12"/>
        <v>5</v>
      </c>
      <c r="AD20" s="257">
        <f t="shared" si="13"/>
        <v>5</v>
      </c>
      <c r="AE20" s="42">
        <f t="shared" si="14"/>
        <v>5</v>
      </c>
      <c r="AF20" s="26"/>
      <c r="AG20" s="26"/>
      <c r="AH20" s="28"/>
      <c r="AI20" s="28"/>
      <c r="AJ20" s="28"/>
      <c r="AK20" s="28"/>
      <c r="AL20" s="27"/>
      <c r="AM20" s="27"/>
      <c r="AN20" s="27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</row>
    <row r="21" spans="1:51" ht="13.35" customHeight="1">
      <c r="A21" s="316">
        <v>11351</v>
      </c>
      <c r="B21" s="253" t="s">
        <v>250</v>
      </c>
      <c r="C21" s="317" t="str">
        <f>Rollover!A21</f>
        <v>Cadillac</v>
      </c>
      <c r="D21" s="22" t="str">
        <f>Rollover!B21</f>
        <v>Escalade ESV SUV 2WD</v>
      </c>
      <c r="E21" s="22" t="s">
        <v>188</v>
      </c>
      <c r="F21" s="315">
        <f>Rollover!C21</f>
        <v>2021</v>
      </c>
      <c r="G21" s="23">
        <v>24.670999999999999</v>
      </c>
      <c r="H21" s="24">
        <v>17.416</v>
      </c>
      <c r="I21" s="24">
        <v>20.440000000000001</v>
      </c>
      <c r="J21" s="24">
        <v>495.28</v>
      </c>
      <c r="K21" s="25">
        <v>524.69200000000001</v>
      </c>
      <c r="L21" s="23">
        <v>88.155000000000001</v>
      </c>
      <c r="M21" s="24">
        <v>4.7229999999999999</v>
      </c>
      <c r="N21" s="24">
        <v>23.92</v>
      </c>
      <c r="O21" s="24">
        <v>7.7670000000000003</v>
      </c>
      <c r="P21" s="25">
        <v>1101.797</v>
      </c>
      <c r="Q21" s="45">
        <f t="shared" si="0"/>
        <v>4.7642811720888102E-9</v>
      </c>
      <c r="R21" s="10">
        <f t="shared" si="1"/>
        <v>2.2118598080949299E-2</v>
      </c>
      <c r="S21" s="10">
        <f t="shared" si="2"/>
        <v>6.8000113561323379E-3</v>
      </c>
      <c r="T21" s="46">
        <f t="shared" si="3"/>
        <v>8.9326036310255529E-4</v>
      </c>
      <c r="U21" s="45">
        <f t="shared" si="4"/>
        <v>2.9351519042188252E-5</v>
      </c>
      <c r="V21" s="46">
        <f t="shared" si="5"/>
        <v>5.1182524550038438E-3</v>
      </c>
      <c r="W21" s="45">
        <f t="shared" si="6"/>
        <v>0.03</v>
      </c>
      <c r="X21" s="10">
        <f t="shared" si="7"/>
        <v>5.0000000000000001E-3</v>
      </c>
      <c r="Y21" s="46">
        <f t="shared" si="8"/>
        <v>1.7999999999999999E-2</v>
      </c>
      <c r="Z21" s="47">
        <f t="shared" si="9"/>
        <v>0.2</v>
      </c>
      <c r="AA21" s="255">
        <f t="shared" si="10"/>
        <v>0.03</v>
      </c>
      <c r="AB21" s="48">
        <f t="shared" si="11"/>
        <v>0.12</v>
      </c>
      <c r="AC21" s="41">
        <f t="shared" si="12"/>
        <v>5</v>
      </c>
      <c r="AD21" s="257">
        <f t="shared" si="13"/>
        <v>5</v>
      </c>
      <c r="AE21" s="42">
        <f t="shared" si="14"/>
        <v>5</v>
      </c>
      <c r="AF21" s="26"/>
      <c r="AG21" s="26"/>
      <c r="AH21" s="28"/>
      <c r="AI21" s="28"/>
      <c r="AJ21" s="28"/>
      <c r="AK21" s="28"/>
      <c r="AL21" s="27"/>
      <c r="AM21" s="27"/>
      <c r="AN21" s="27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</row>
    <row r="22" spans="1:51" ht="13.35" customHeight="1">
      <c r="A22" s="316">
        <v>11351</v>
      </c>
      <c r="B22" s="253" t="s">
        <v>250</v>
      </c>
      <c r="C22" s="317" t="str">
        <f>Rollover!A22</f>
        <v>Cadillac</v>
      </c>
      <c r="D22" s="22" t="str">
        <f>Rollover!B22</f>
        <v>Escalade ESV SUV 4WD</v>
      </c>
      <c r="E22" s="22" t="s">
        <v>188</v>
      </c>
      <c r="F22" s="315">
        <f>Rollover!C22</f>
        <v>2021</v>
      </c>
      <c r="G22" s="23">
        <v>24.670999999999999</v>
      </c>
      <c r="H22" s="24">
        <v>17.416</v>
      </c>
      <c r="I22" s="24">
        <v>20.440000000000001</v>
      </c>
      <c r="J22" s="24">
        <v>495.28</v>
      </c>
      <c r="K22" s="25">
        <v>524.69200000000001</v>
      </c>
      <c r="L22" s="23">
        <v>88.155000000000001</v>
      </c>
      <c r="M22" s="24">
        <v>4.7229999999999999</v>
      </c>
      <c r="N22" s="24">
        <v>23.92</v>
      </c>
      <c r="O22" s="24">
        <v>7.7670000000000003</v>
      </c>
      <c r="P22" s="25">
        <v>1101.797</v>
      </c>
      <c r="Q22" s="45">
        <f t="shared" si="0"/>
        <v>4.7642811720888102E-9</v>
      </c>
      <c r="R22" s="10">
        <f t="shared" si="1"/>
        <v>2.2118598080949299E-2</v>
      </c>
      <c r="S22" s="10">
        <f t="shared" si="2"/>
        <v>6.8000113561323379E-3</v>
      </c>
      <c r="T22" s="46">
        <f t="shared" si="3"/>
        <v>8.9326036310255529E-4</v>
      </c>
      <c r="U22" s="45">
        <f t="shared" si="4"/>
        <v>2.9351519042188252E-5</v>
      </c>
      <c r="V22" s="46">
        <f t="shared" si="5"/>
        <v>5.1182524550038438E-3</v>
      </c>
      <c r="W22" s="45">
        <f t="shared" si="6"/>
        <v>0.03</v>
      </c>
      <c r="X22" s="10">
        <f t="shared" si="7"/>
        <v>5.0000000000000001E-3</v>
      </c>
      <c r="Y22" s="46">
        <f t="shared" si="8"/>
        <v>1.7999999999999999E-2</v>
      </c>
      <c r="Z22" s="47">
        <f t="shared" si="9"/>
        <v>0.2</v>
      </c>
      <c r="AA22" s="255">
        <f t="shared" si="10"/>
        <v>0.03</v>
      </c>
      <c r="AB22" s="48">
        <f t="shared" si="11"/>
        <v>0.12</v>
      </c>
      <c r="AC22" s="41">
        <f t="shared" si="12"/>
        <v>5</v>
      </c>
      <c r="AD22" s="257">
        <f t="shared" si="13"/>
        <v>5</v>
      </c>
      <c r="AE22" s="42">
        <f t="shared" si="14"/>
        <v>5</v>
      </c>
      <c r="AF22" s="26"/>
      <c r="AG22" s="26"/>
      <c r="AH22" s="28"/>
      <c r="AI22" s="28"/>
      <c r="AJ22" s="28"/>
      <c r="AK22" s="28"/>
      <c r="AL22" s="27"/>
      <c r="AM22" s="27"/>
      <c r="AN22" s="27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</row>
    <row r="23" spans="1:51" ht="13.35" customHeight="1">
      <c r="A23" s="316">
        <v>11271</v>
      </c>
      <c r="B23" s="253" t="s">
        <v>225</v>
      </c>
      <c r="C23" s="49" t="str">
        <f>Rollover!A23</f>
        <v>Chevrolet</v>
      </c>
      <c r="D23" s="99" t="str">
        <f>Rollover!B23</f>
        <v>Trailblazer SUV FWD (Later Release)</v>
      </c>
      <c r="E23" s="22" t="s">
        <v>96</v>
      </c>
      <c r="F23" s="315">
        <f>Rollover!C23</f>
        <v>2021</v>
      </c>
      <c r="G23" s="23">
        <v>90.795000000000002</v>
      </c>
      <c r="H23" s="24">
        <v>28.062000000000001</v>
      </c>
      <c r="I23" s="24">
        <v>34.384999999999998</v>
      </c>
      <c r="J23" s="24">
        <v>886.01700000000005</v>
      </c>
      <c r="K23" s="25">
        <v>2042.7360000000001</v>
      </c>
      <c r="L23" s="23">
        <v>185.41</v>
      </c>
      <c r="M23" s="24">
        <v>22.013000000000002</v>
      </c>
      <c r="N23" s="24">
        <v>40.75</v>
      </c>
      <c r="O23" s="24">
        <v>22.038</v>
      </c>
      <c r="P23" s="25">
        <v>2299.375</v>
      </c>
      <c r="Q23" s="45">
        <f t="shared" si="0"/>
        <v>3.4735786681506435E-5</v>
      </c>
      <c r="R23" s="10">
        <f t="shared" si="1"/>
        <v>5.6753934674754751E-2</v>
      </c>
      <c r="S23" s="10">
        <f t="shared" si="2"/>
        <v>1.5511115081119643E-2</v>
      </c>
      <c r="T23" s="46">
        <f t="shared" si="3"/>
        <v>4.7262281208529811E-3</v>
      </c>
      <c r="U23" s="45">
        <f t="shared" si="4"/>
        <v>1.2923543824272684E-3</v>
      </c>
      <c r="V23" s="46">
        <f t="shared" si="5"/>
        <v>1.5610352284136739E-2</v>
      </c>
      <c r="W23" s="45">
        <f t="shared" si="6"/>
        <v>7.5999999999999998E-2</v>
      </c>
      <c r="X23" s="10">
        <f t="shared" si="7"/>
        <v>1.7000000000000001E-2</v>
      </c>
      <c r="Y23" s="46">
        <f t="shared" si="8"/>
        <v>4.7E-2</v>
      </c>
      <c r="Z23" s="47">
        <f t="shared" si="9"/>
        <v>0.51</v>
      </c>
      <c r="AA23" s="255">
        <f t="shared" si="10"/>
        <v>0.11</v>
      </c>
      <c r="AB23" s="48">
        <f t="shared" si="11"/>
        <v>0.31</v>
      </c>
      <c r="AC23" s="41">
        <f t="shared" si="12"/>
        <v>5</v>
      </c>
      <c r="AD23" s="257">
        <f t="shared" si="13"/>
        <v>5</v>
      </c>
      <c r="AE23" s="42">
        <f t="shared" si="14"/>
        <v>5</v>
      </c>
      <c r="AF23" s="26"/>
      <c r="AG23" s="26"/>
      <c r="AH23" s="28"/>
      <c r="AI23" s="28"/>
      <c r="AJ23" s="28"/>
      <c r="AK23" s="28"/>
      <c r="AL23" s="27"/>
      <c r="AM23" s="27"/>
      <c r="AN23" s="27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</row>
    <row r="24" spans="1:51" ht="13.35" customHeight="1">
      <c r="A24" s="316">
        <v>11271</v>
      </c>
      <c r="B24" s="253" t="s">
        <v>225</v>
      </c>
      <c r="C24" s="49" t="str">
        <f>Rollover!A24</f>
        <v>Chevrolet</v>
      </c>
      <c r="D24" s="99" t="str">
        <f>Rollover!B24</f>
        <v>Trailblazer SUV AWD (Later Release)</v>
      </c>
      <c r="E24" s="22" t="s">
        <v>96</v>
      </c>
      <c r="F24" s="315">
        <f>Rollover!C24</f>
        <v>2021</v>
      </c>
      <c r="G24" s="23">
        <v>90.795000000000002</v>
      </c>
      <c r="H24" s="24">
        <v>28.062000000000001</v>
      </c>
      <c r="I24" s="24">
        <v>34.384999999999998</v>
      </c>
      <c r="J24" s="24">
        <v>886.01700000000005</v>
      </c>
      <c r="K24" s="25">
        <v>2042.7360000000001</v>
      </c>
      <c r="L24" s="23">
        <v>185.41</v>
      </c>
      <c r="M24" s="24">
        <v>22.013000000000002</v>
      </c>
      <c r="N24" s="24">
        <v>40.75</v>
      </c>
      <c r="O24" s="24">
        <v>22.038</v>
      </c>
      <c r="P24" s="25">
        <v>2299.375</v>
      </c>
      <c r="Q24" s="45">
        <f t="shared" si="0"/>
        <v>3.4735786681506435E-5</v>
      </c>
      <c r="R24" s="10">
        <f t="shared" si="1"/>
        <v>5.6753934674754751E-2</v>
      </c>
      <c r="S24" s="10">
        <f t="shared" si="2"/>
        <v>1.5511115081119643E-2</v>
      </c>
      <c r="T24" s="46">
        <f t="shared" si="3"/>
        <v>4.7262281208529811E-3</v>
      </c>
      <c r="U24" s="45">
        <f t="shared" si="4"/>
        <v>1.2923543824272684E-3</v>
      </c>
      <c r="V24" s="46">
        <f t="shared" si="5"/>
        <v>1.5610352284136739E-2</v>
      </c>
      <c r="W24" s="45">
        <f t="shared" si="6"/>
        <v>7.5999999999999998E-2</v>
      </c>
      <c r="X24" s="10">
        <f t="shared" si="7"/>
        <v>1.7000000000000001E-2</v>
      </c>
      <c r="Y24" s="46">
        <f t="shared" si="8"/>
        <v>4.7E-2</v>
      </c>
      <c r="Z24" s="47">
        <f t="shared" si="9"/>
        <v>0.51</v>
      </c>
      <c r="AA24" s="255">
        <f t="shared" si="10"/>
        <v>0.11</v>
      </c>
      <c r="AB24" s="48">
        <f t="shared" si="11"/>
        <v>0.31</v>
      </c>
      <c r="AC24" s="41">
        <f t="shared" si="12"/>
        <v>5</v>
      </c>
      <c r="AD24" s="257">
        <f t="shared" si="13"/>
        <v>5</v>
      </c>
      <c r="AE24" s="42">
        <f t="shared" si="14"/>
        <v>5</v>
      </c>
      <c r="AF24" s="26"/>
      <c r="AG24" s="26"/>
      <c r="AH24" s="28"/>
      <c r="AI24" s="28"/>
      <c r="AJ24" s="28"/>
      <c r="AK24" s="28"/>
      <c r="AL24" s="27"/>
      <c r="AM24" s="27"/>
      <c r="AN24" s="27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</row>
    <row r="25" spans="1:51">
      <c r="A25" s="316">
        <v>11271</v>
      </c>
      <c r="B25" s="253" t="s">
        <v>225</v>
      </c>
      <c r="C25" s="317" t="str">
        <f>Rollover!A25</f>
        <v>Buick</v>
      </c>
      <c r="D25" s="22" t="str">
        <f>Rollover!B25</f>
        <v>Encore GX SUV FWD</v>
      </c>
      <c r="E25" s="22" t="s">
        <v>96</v>
      </c>
      <c r="F25" s="315">
        <f>Rollover!C25</f>
        <v>2021</v>
      </c>
      <c r="G25" s="23">
        <v>90.795000000000002</v>
      </c>
      <c r="H25" s="24">
        <v>28.062000000000001</v>
      </c>
      <c r="I25" s="24">
        <v>34.384999999999998</v>
      </c>
      <c r="J25" s="24">
        <v>886.01700000000005</v>
      </c>
      <c r="K25" s="25">
        <v>2042.7360000000001</v>
      </c>
      <c r="L25" s="23">
        <v>185.41</v>
      </c>
      <c r="M25" s="24">
        <v>22.013000000000002</v>
      </c>
      <c r="N25" s="24">
        <v>40.75</v>
      </c>
      <c r="O25" s="24">
        <v>22.038</v>
      </c>
      <c r="P25" s="25">
        <v>2299.375</v>
      </c>
      <c r="Q25" s="45">
        <f t="shared" si="0"/>
        <v>3.4735786681506435E-5</v>
      </c>
      <c r="R25" s="10">
        <f t="shared" si="1"/>
        <v>5.6753934674754751E-2</v>
      </c>
      <c r="S25" s="10">
        <f t="shared" si="2"/>
        <v>1.5511115081119643E-2</v>
      </c>
      <c r="T25" s="46">
        <f t="shared" si="3"/>
        <v>4.7262281208529811E-3</v>
      </c>
      <c r="U25" s="45">
        <f t="shared" si="4"/>
        <v>1.2923543824272684E-3</v>
      </c>
      <c r="V25" s="46">
        <f t="shared" si="5"/>
        <v>1.5610352284136739E-2</v>
      </c>
      <c r="W25" s="45">
        <f t="shared" si="6"/>
        <v>7.5999999999999998E-2</v>
      </c>
      <c r="X25" s="10">
        <f t="shared" si="7"/>
        <v>1.7000000000000001E-2</v>
      </c>
      <c r="Y25" s="46">
        <f t="shared" si="8"/>
        <v>4.7E-2</v>
      </c>
      <c r="Z25" s="47">
        <f t="shared" si="9"/>
        <v>0.51</v>
      </c>
      <c r="AA25" s="255">
        <f t="shared" si="10"/>
        <v>0.11</v>
      </c>
      <c r="AB25" s="48">
        <f t="shared" si="11"/>
        <v>0.31</v>
      </c>
      <c r="AC25" s="41">
        <f t="shared" si="12"/>
        <v>5</v>
      </c>
      <c r="AD25" s="257">
        <f t="shared" si="13"/>
        <v>5</v>
      </c>
      <c r="AE25" s="42">
        <f t="shared" si="14"/>
        <v>5</v>
      </c>
      <c r="AF25" s="26"/>
      <c r="AG25" s="26"/>
      <c r="AH25" s="28"/>
      <c r="AI25" s="28"/>
      <c r="AJ25" s="28"/>
      <c r="AK25" s="28"/>
      <c r="AL25" s="27"/>
      <c r="AM25" s="27"/>
      <c r="AN25" s="27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>
      <c r="A26" s="316">
        <v>11271</v>
      </c>
      <c r="B26" s="253" t="s">
        <v>225</v>
      </c>
      <c r="C26" s="317" t="str">
        <f>Rollover!A26</f>
        <v>Buick</v>
      </c>
      <c r="D26" s="22" t="str">
        <f>Rollover!B26</f>
        <v>Encore GX SUV AWD</v>
      </c>
      <c r="E26" s="22" t="s">
        <v>96</v>
      </c>
      <c r="F26" s="315">
        <f>Rollover!C26</f>
        <v>2021</v>
      </c>
      <c r="G26" s="23">
        <v>90.795000000000002</v>
      </c>
      <c r="H26" s="24">
        <v>28.062000000000001</v>
      </c>
      <c r="I26" s="24">
        <v>34.384999999999998</v>
      </c>
      <c r="J26" s="24">
        <v>886.01700000000005</v>
      </c>
      <c r="K26" s="25">
        <v>2042.7360000000001</v>
      </c>
      <c r="L26" s="23">
        <v>185.41</v>
      </c>
      <c r="M26" s="24">
        <v>22.013000000000002</v>
      </c>
      <c r="N26" s="24">
        <v>40.75</v>
      </c>
      <c r="O26" s="24">
        <v>22.038</v>
      </c>
      <c r="P26" s="25">
        <v>2299.375</v>
      </c>
      <c r="Q26" s="45">
        <f t="shared" ref="Q26:Q70" si="15">NORMDIST(LN(G26),7.45231,0.73998,1)</f>
        <v>3.4735786681506435E-5</v>
      </c>
      <c r="R26" s="10">
        <f t="shared" ref="R26:R70" si="16">1/(1+EXP(5.3895-0.0919*H26))</f>
        <v>5.6753934674754751E-2</v>
      </c>
      <c r="S26" s="10">
        <f t="shared" ref="S26:S70" si="17">1/(1+EXP(6.04044-0.002133*J26))</f>
        <v>1.5511115081119643E-2</v>
      </c>
      <c r="T26" s="46">
        <f t="shared" ref="T26:T70" si="18">1/(1+EXP(7.5969-0.0011*K26))</f>
        <v>4.7262281208529811E-3</v>
      </c>
      <c r="U26" s="45">
        <f t="shared" ref="U26:U70" si="19">NORMDIST(LN(L26),7.45231,0.73998,1)</f>
        <v>1.2923543824272684E-3</v>
      </c>
      <c r="V26" s="46">
        <f t="shared" ref="V26:V70" si="20">1/(1+EXP(6.3055-0.00094*P26))</f>
        <v>1.5610352284136739E-2</v>
      </c>
      <c r="W26" s="45">
        <f t="shared" ref="W26:W70" si="21">ROUND(1-(1-Q26)*(1-R26)*(1-S26)*(1-T26),3)</f>
        <v>7.5999999999999998E-2</v>
      </c>
      <c r="X26" s="10">
        <f t="shared" ref="X26:X70" si="22">IF(L26="N/A",L26,ROUND(1-(1-U26)*(1-V26),3))</f>
        <v>1.7000000000000001E-2</v>
      </c>
      <c r="Y26" s="46">
        <f t="shared" ref="Y26:Y70" si="23">ROUND(AVERAGE(W26:X26),3)</f>
        <v>4.7E-2</v>
      </c>
      <c r="Z26" s="47">
        <f t="shared" ref="Z26:Z70" si="24">ROUND(W26/0.15,2)</f>
        <v>0.51</v>
      </c>
      <c r="AA26" s="255">
        <f t="shared" ref="AA26:AA70" si="25">IF(L26="N/A", L26, ROUND(X26/0.15,2))</f>
        <v>0.11</v>
      </c>
      <c r="AB26" s="48">
        <f t="shared" ref="AB26:AB70" si="26">ROUND(Y26/0.15,2)</f>
        <v>0.31</v>
      </c>
      <c r="AC26" s="41">
        <f t="shared" ref="AC26:AC70" si="27">IF(Z26&lt;0.67,5,IF(Z26&lt;1,4,IF(Z26&lt;1.33,3,IF(Z26&lt;2.67,2,1))))</f>
        <v>5</v>
      </c>
      <c r="AD26" s="257">
        <f t="shared" ref="AD26:AD70" si="28">IF(L26="N/A",L26,IF(AA26&lt;0.67,5,IF(AA26&lt;1,4,IF(AA26&lt;1.33,3,IF(AA26&lt;2.67,2,1)))))</f>
        <v>5</v>
      </c>
      <c r="AE26" s="42">
        <f t="shared" ref="AE26:AE70" si="29">IF(AB26&lt;0.67,5,IF(AB26&lt;1,4,IF(AB26&lt;1.33,3,IF(AB26&lt;2.67,2,1))))</f>
        <v>5</v>
      </c>
      <c r="AF26" s="26"/>
      <c r="AG26" s="26"/>
      <c r="AH26" s="28"/>
      <c r="AI26" s="28"/>
      <c r="AJ26" s="28"/>
      <c r="AK26" s="28"/>
      <c r="AL26" s="27"/>
      <c r="AM26" s="27"/>
      <c r="AN26" s="27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</row>
    <row r="27" spans="1:51">
      <c r="A27" s="34">
        <v>10567</v>
      </c>
      <c r="B27" s="253" t="s">
        <v>191</v>
      </c>
      <c r="C27" s="49" t="str">
        <f>Rollover!A27</f>
        <v>Dodge</v>
      </c>
      <c r="D27" s="99" t="str">
        <f>Rollover!B27</f>
        <v>Durango SUV RWD</v>
      </c>
      <c r="E27" s="22" t="s">
        <v>96</v>
      </c>
      <c r="F27" s="315">
        <f>Rollover!C27</f>
        <v>2021</v>
      </c>
      <c r="G27" s="35">
        <v>46.110999999999997</v>
      </c>
      <c r="H27" s="36">
        <v>28.314</v>
      </c>
      <c r="I27" s="36">
        <v>25.994</v>
      </c>
      <c r="J27" s="36">
        <v>493.36900000000003</v>
      </c>
      <c r="K27" s="37">
        <v>1049.9110000000001</v>
      </c>
      <c r="L27" s="35">
        <v>50.095999999999997</v>
      </c>
      <c r="M27" s="36">
        <v>11.964</v>
      </c>
      <c r="N27" s="36">
        <v>34.396000000000001</v>
      </c>
      <c r="O27" s="36">
        <v>22.603999999999999</v>
      </c>
      <c r="P27" s="37">
        <v>1982.3989999999999</v>
      </c>
      <c r="Q27" s="45">
        <f t="shared" si="15"/>
        <v>4.9472590944309412E-7</v>
      </c>
      <c r="R27" s="10">
        <f t="shared" si="16"/>
        <v>5.8006494596344819E-2</v>
      </c>
      <c r="S27" s="10">
        <f t="shared" si="17"/>
        <v>6.7725371550224492E-3</v>
      </c>
      <c r="T27" s="46">
        <f t="shared" si="18"/>
        <v>1.5906860901615204E-3</v>
      </c>
      <c r="U27" s="45">
        <f t="shared" si="19"/>
        <v>8.6905694341778868E-7</v>
      </c>
      <c r="V27" s="46">
        <f t="shared" si="20"/>
        <v>1.163487725325971E-2</v>
      </c>
      <c r="W27" s="45">
        <f t="shared" si="21"/>
        <v>6.6000000000000003E-2</v>
      </c>
      <c r="X27" s="10">
        <f t="shared" si="22"/>
        <v>1.2E-2</v>
      </c>
      <c r="Y27" s="46">
        <f t="shared" si="23"/>
        <v>3.9E-2</v>
      </c>
      <c r="Z27" s="47">
        <f t="shared" si="24"/>
        <v>0.44</v>
      </c>
      <c r="AA27" s="255">
        <f t="shared" si="25"/>
        <v>0.08</v>
      </c>
      <c r="AB27" s="48">
        <f t="shared" si="26"/>
        <v>0.26</v>
      </c>
      <c r="AC27" s="41">
        <f t="shared" si="27"/>
        <v>5</v>
      </c>
      <c r="AD27" s="257">
        <f t="shared" si="28"/>
        <v>5</v>
      </c>
      <c r="AE27" s="42">
        <f t="shared" si="29"/>
        <v>5</v>
      </c>
      <c r="AF27" s="26"/>
      <c r="AG27" s="26"/>
      <c r="AH27" s="28"/>
      <c r="AI27" s="28"/>
      <c r="AJ27" s="28"/>
      <c r="AK27" s="28"/>
      <c r="AL27" s="27"/>
      <c r="AM27" s="27"/>
      <c r="AN27" s="27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</row>
    <row r="28" spans="1:51">
      <c r="A28" s="34">
        <v>10567</v>
      </c>
      <c r="B28" s="253" t="s">
        <v>191</v>
      </c>
      <c r="C28" s="49" t="str">
        <f>Rollover!A28</f>
        <v>Dodge</v>
      </c>
      <c r="D28" s="99" t="str">
        <f>Rollover!B28</f>
        <v>Durango SUV 4WD</v>
      </c>
      <c r="E28" s="22" t="s">
        <v>96</v>
      </c>
      <c r="F28" s="315">
        <f>Rollover!C28</f>
        <v>2021</v>
      </c>
      <c r="G28" s="35">
        <v>46.110999999999997</v>
      </c>
      <c r="H28" s="36">
        <v>28.314</v>
      </c>
      <c r="I28" s="36">
        <v>25.994</v>
      </c>
      <c r="J28" s="36">
        <v>493.36900000000003</v>
      </c>
      <c r="K28" s="37">
        <v>1049.9110000000001</v>
      </c>
      <c r="L28" s="35">
        <v>50.095999999999997</v>
      </c>
      <c r="M28" s="36">
        <v>11.964</v>
      </c>
      <c r="N28" s="36">
        <v>34.396000000000001</v>
      </c>
      <c r="O28" s="36">
        <v>22.603999999999999</v>
      </c>
      <c r="P28" s="37">
        <v>1982.3989999999999</v>
      </c>
      <c r="Q28" s="45">
        <f t="shared" si="15"/>
        <v>4.9472590944309412E-7</v>
      </c>
      <c r="R28" s="10">
        <f t="shared" si="16"/>
        <v>5.8006494596344819E-2</v>
      </c>
      <c r="S28" s="10">
        <f t="shared" si="17"/>
        <v>6.7725371550224492E-3</v>
      </c>
      <c r="T28" s="46">
        <f t="shared" si="18"/>
        <v>1.5906860901615204E-3</v>
      </c>
      <c r="U28" s="45">
        <f t="shared" si="19"/>
        <v>8.6905694341778868E-7</v>
      </c>
      <c r="V28" s="46">
        <f t="shared" si="20"/>
        <v>1.163487725325971E-2</v>
      </c>
      <c r="W28" s="45">
        <f t="shared" si="21"/>
        <v>6.6000000000000003E-2</v>
      </c>
      <c r="X28" s="10">
        <f t="shared" si="22"/>
        <v>1.2E-2</v>
      </c>
      <c r="Y28" s="46">
        <f t="shared" si="23"/>
        <v>3.9E-2</v>
      </c>
      <c r="Z28" s="47">
        <f t="shared" si="24"/>
        <v>0.44</v>
      </c>
      <c r="AA28" s="255">
        <f t="shared" si="25"/>
        <v>0.08</v>
      </c>
      <c r="AB28" s="48">
        <f t="shared" si="26"/>
        <v>0.26</v>
      </c>
      <c r="AC28" s="41">
        <f t="shared" si="27"/>
        <v>5</v>
      </c>
      <c r="AD28" s="257">
        <f t="shared" si="28"/>
        <v>5</v>
      </c>
      <c r="AE28" s="42">
        <f t="shared" si="29"/>
        <v>5</v>
      </c>
      <c r="AF28" s="26"/>
      <c r="AG28" s="26"/>
      <c r="AH28" s="28"/>
      <c r="AI28" s="28"/>
      <c r="AJ28" s="28"/>
      <c r="AK28" s="28"/>
      <c r="AL28" s="27"/>
      <c r="AM28" s="27"/>
      <c r="AN28" s="27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</row>
    <row r="29" spans="1:51" ht="13.35" customHeight="1">
      <c r="A29" s="316">
        <v>11587</v>
      </c>
      <c r="B29" s="316" t="s">
        <v>304</v>
      </c>
      <c r="C29" s="49" t="str">
        <f>Rollover!A29</f>
        <v xml:space="preserve">Ford </v>
      </c>
      <c r="D29" s="99" t="str">
        <f>Rollover!B29</f>
        <v>F-250 Crew Cab PU/CC 2WD</v>
      </c>
      <c r="E29" s="22" t="s">
        <v>190</v>
      </c>
      <c r="F29" s="315">
        <f>Rollover!C29</f>
        <v>2021</v>
      </c>
      <c r="G29" s="23">
        <v>12.368</v>
      </c>
      <c r="H29" s="24">
        <v>15.085000000000001</v>
      </c>
      <c r="I29" s="24">
        <v>17.695</v>
      </c>
      <c r="J29" s="24">
        <v>430.101</v>
      </c>
      <c r="K29" s="25">
        <v>481.11799999999999</v>
      </c>
      <c r="L29" s="23">
        <v>52.069000000000003</v>
      </c>
      <c r="M29" s="24">
        <v>1.667</v>
      </c>
      <c r="N29" s="24">
        <v>14.317</v>
      </c>
      <c r="O29" s="24">
        <v>0.48499999999999999</v>
      </c>
      <c r="P29" s="25">
        <v>458.13099999999997</v>
      </c>
      <c r="Q29" s="45">
        <f t="shared" ref="Q29:Q33" si="30">NORMDIST(LN(G29),7.45231,0.73998,1)</f>
        <v>1.261110900629495E-11</v>
      </c>
      <c r="R29" s="10">
        <f t="shared" ref="R29:R33" si="31">1/(1+EXP(5.3895-0.0919*H29))</f>
        <v>1.7929978892555338E-2</v>
      </c>
      <c r="S29" s="10">
        <f t="shared" ref="S29:S33" si="32">1/(1+EXP(6.04044-0.002133*J29))</f>
        <v>5.9226292148932096E-3</v>
      </c>
      <c r="T29" s="46">
        <f t="shared" ref="T29:T33" si="33">1/(1+EXP(7.5969-0.0011*K29))</f>
        <v>8.5149063738328829E-4</v>
      </c>
      <c r="U29" s="45">
        <f t="shared" ref="U29:U33" si="34">NORMDIST(LN(L29),7.45231,0.73998,1)</f>
        <v>1.1253311129670974E-6</v>
      </c>
      <c r="V29" s="46">
        <f t="shared" ref="V29:V33" si="35">1/(1+EXP(6.3055-0.00094*P29))</f>
        <v>2.8013267973011425E-3</v>
      </c>
      <c r="W29" s="45">
        <f t="shared" ref="W29:W33" si="36">ROUND(1-(1-Q29)*(1-R29)*(1-S29)*(1-T29),3)</f>
        <v>2.5000000000000001E-2</v>
      </c>
      <c r="X29" s="10">
        <f t="shared" ref="X29:X33" si="37">IF(L29="N/A",L29,ROUND(1-(1-U29)*(1-V29),3))</f>
        <v>3.0000000000000001E-3</v>
      </c>
      <c r="Y29" s="46">
        <f t="shared" ref="Y29:Y33" si="38">ROUND(AVERAGE(W29:X29),3)</f>
        <v>1.4E-2</v>
      </c>
      <c r="Z29" s="47">
        <f t="shared" ref="Z29:Z33" si="39">ROUND(W29/0.15,2)</f>
        <v>0.17</v>
      </c>
      <c r="AA29" s="255">
        <f t="shared" ref="AA29:AA33" si="40">IF(L29="N/A", L29, ROUND(X29/0.15,2))</f>
        <v>0.02</v>
      </c>
      <c r="AB29" s="48">
        <f t="shared" ref="AB29:AB33" si="41">ROUND(Y29/0.15,2)</f>
        <v>0.09</v>
      </c>
      <c r="AC29" s="41">
        <f t="shared" ref="AC29:AC33" si="42">IF(Z29&lt;0.67,5,IF(Z29&lt;1,4,IF(Z29&lt;1.33,3,IF(Z29&lt;2.67,2,1))))</f>
        <v>5</v>
      </c>
      <c r="AD29" s="257">
        <f t="shared" ref="AD29:AD33" si="43">IF(L29="N/A",L29,IF(AA29&lt;0.67,5,IF(AA29&lt;1,4,IF(AA29&lt;1.33,3,IF(AA29&lt;2.67,2,1)))))</f>
        <v>5</v>
      </c>
      <c r="AE29" s="42">
        <f t="shared" ref="AE29:AE33" si="44">IF(AB29&lt;0.67,5,IF(AB29&lt;1,4,IF(AB29&lt;1.33,3,IF(AB29&lt;2.67,2,1))))</f>
        <v>5</v>
      </c>
      <c r="AF29" s="26"/>
      <c r="AG29" s="26"/>
      <c r="AH29" s="28"/>
      <c r="AI29" s="28"/>
      <c r="AJ29" s="28"/>
      <c r="AK29" s="28"/>
      <c r="AL29" s="27"/>
      <c r="AM29" s="27"/>
      <c r="AN29" s="27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</row>
    <row r="30" spans="1:51" ht="13.35" customHeight="1">
      <c r="A30" s="316">
        <v>11587</v>
      </c>
      <c r="B30" s="316" t="s">
        <v>304</v>
      </c>
      <c r="C30" s="317" t="str">
        <f>Rollover!A30</f>
        <v xml:space="preserve">Ford </v>
      </c>
      <c r="D30" s="22" t="str">
        <f>Rollover!B30</f>
        <v>F-250 Crew Cab PU/CC 4WD</v>
      </c>
      <c r="E30" s="22" t="s">
        <v>190</v>
      </c>
      <c r="F30" s="315">
        <f>Rollover!C30</f>
        <v>2021</v>
      </c>
      <c r="G30" s="23">
        <v>12.368</v>
      </c>
      <c r="H30" s="24">
        <v>15.085000000000001</v>
      </c>
      <c r="I30" s="24">
        <v>17.695</v>
      </c>
      <c r="J30" s="24">
        <v>430.101</v>
      </c>
      <c r="K30" s="25">
        <v>481.11799999999999</v>
      </c>
      <c r="L30" s="23">
        <v>52.069000000000003</v>
      </c>
      <c r="M30" s="24">
        <v>1.667</v>
      </c>
      <c r="N30" s="24">
        <v>14.317</v>
      </c>
      <c r="O30" s="24">
        <v>0.48499999999999999</v>
      </c>
      <c r="P30" s="25">
        <v>458.13099999999997</v>
      </c>
      <c r="Q30" s="45">
        <f t="shared" si="30"/>
        <v>1.261110900629495E-11</v>
      </c>
      <c r="R30" s="10">
        <f t="shared" si="31"/>
        <v>1.7929978892555338E-2</v>
      </c>
      <c r="S30" s="10">
        <f t="shared" si="32"/>
        <v>5.9226292148932096E-3</v>
      </c>
      <c r="T30" s="46">
        <f t="shared" si="33"/>
        <v>8.5149063738328829E-4</v>
      </c>
      <c r="U30" s="45">
        <f t="shared" si="34"/>
        <v>1.1253311129670974E-6</v>
      </c>
      <c r="V30" s="46">
        <f t="shared" si="35"/>
        <v>2.8013267973011425E-3</v>
      </c>
      <c r="W30" s="45">
        <f t="shared" si="36"/>
        <v>2.5000000000000001E-2</v>
      </c>
      <c r="X30" s="10">
        <f t="shared" si="37"/>
        <v>3.0000000000000001E-3</v>
      </c>
      <c r="Y30" s="46">
        <f t="shared" si="38"/>
        <v>1.4E-2</v>
      </c>
      <c r="Z30" s="47">
        <f t="shared" si="39"/>
        <v>0.17</v>
      </c>
      <c r="AA30" s="255">
        <f t="shared" si="40"/>
        <v>0.02</v>
      </c>
      <c r="AB30" s="48">
        <f t="shared" si="41"/>
        <v>0.09</v>
      </c>
      <c r="AC30" s="41">
        <f t="shared" si="42"/>
        <v>5</v>
      </c>
      <c r="AD30" s="257">
        <f t="shared" si="43"/>
        <v>5</v>
      </c>
      <c r="AE30" s="42">
        <f t="shared" si="44"/>
        <v>5</v>
      </c>
      <c r="AF30" s="26"/>
      <c r="AG30" s="26"/>
      <c r="AH30" s="28"/>
      <c r="AI30" s="28"/>
      <c r="AJ30" s="28"/>
      <c r="AK30" s="28"/>
      <c r="AL30" s="27"/>
      <c r="AM30" s="27"/>
      <c r="AN30" s="27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</row>
    <row r="31" spans="1:51" ht="13.35" customHeight="1">
      <c r="A31" s="316">
        <v>11587</v>
      </c>
      <c r="B31" s="316" t="s">
        <v>304</v>
      </c>
      <c r="C31" s="317" t="str">
        <f>Rollover!A31</f>
        <v xml:space="preserve">Ford </v>
      </c>
      <c r="D31" s="22" t="str">
        <f>Rollover!B31</f>
        <v>F-250 Tremor Crew Cab PU/CC 4WD</v>
      </c>
      <c r="E31" s="22" t="s">
        <v>190</v>
      </c>
      <c r="F31" s="315">
        <f>Rollover!C31</f>
        <v>2021</v>
      </c>
      <c r="G31" s="23">
        <v>12.368</v>
      </c>
      <c r="H31" s="24">
        <v>15.085000000000001</v>
      </c>
      <c r="I31" s="24">
        <v>17.695</v>
      </c>
      <c r="J31" s="24">
        <v>430.101</v>
      </c>
      <c r="K31" s="25">
        <v>481.11799999999999</v>
      </c>
      <c r="L31" s="23">
        <v>52.069000000000003</v>
      </c>
      <c r="M31" s="24">
        <v>1.667</v>
      </c>
      <c r="N31" s="24">
        <v>14.317</v>
      </c>
      <c r="O31" s="24">
        <v>0.48499999999999999</v>
      </c>
      <c r="P31" s="25">
        <v>458.13099999999997</v>
      </c>
      <c r="Q31" s="45">
        <f t="shared" si="30"/>
        <v>1.261110900629495E-11</v>
      </c>
      <c r="R31" s="10">
        <f t="shared" si="31"/>
        <v>1.7929978892555338E-2</v>
      </c>
      <c r="S31" s="10">
        <f t="shared" si="32"/>
        <v>5.9226292148932096E-3</v>
      </c>
      <c r="T31" s="46">
        <f t="shared" si="33"/>
        <v>8.5149063738328829E-4</v>
      </c>
      <c r="U31" s="45">
        <f t="shared" si="34"/>
        <v>1.1253311129670974E-6</v>
      </c>
      <c r="V31" s="46">
        <f t="shared" si="35"/>
        <v>2.8013267973011425E-3</v>
      </c>
      <c r="W31" s="45">
        <f t="shared" si="36"/>
        <v>2.5000000000000001E-2</v>
      </c>
      <c r="X31" s="10">
        <f t="shared" si="37"/>
        <v>3.0000000000000001E-3</v>
      </c>
      <c r="Y31" s="46">
        <f t="shared" si="38"/>
        <v>1.4E-2</v>
      </c>
      <c r="Z31" s="47">
        <f t="shared" si="39"/>
        <v>0.17</v>
      </c>
      <c r="AA31" s="255">
        <f t="shared" si="40"/>
        <v>0.02</v>
      </c>
      <c r="AB31" s="48">
        <f t="shared" si="41"/>
        <v>0.09</v>
      </c>
      <c r="AC31" s="41">
        <f t="shared" si="42"/>
        <v>5</v>
      </c>
      <c r="AD31" s="257">
        <f t="shared" si="43"/>
        <v>5</v>
      </c>
      <c r="AE31" s="42">
        <f t="shared" si="44"/>
        <v>5</v>
      </c>
      <c r="AF31" s="26"/>
      <c r="AG31" s="26"/>
      <c r="AH31" s="28"/>
      <c r="AI31" s="28"/>
      <c r="AJ31" s="28"/>
      <c r="AK31" s="28"/>
      <c r="AL31" s="27"/>
      <c r="AM31" s="27"/>
      <c r="AN31" s="27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</row>
    <row r="32" spans="1:51">
      <c r="A32" s="34">
        <v>11293</v>
      </c>
      <c r="B32" s="253" t="s">
        <v>231</v>
      </c>
      <c r="C32" s="49" t="str">
        <f>Rollover!A32</f>
        <v xml:space="preserve">Ford </v>
      </c>
      <c r="D32" s="99" t="str">
        <f>Rollover!B32</f>
        <v>Transit Connect Wagon FWD</v>
      </c>
      <c r="E32" s="22" t="s">
        <v>96</v>
      </c>
      <c r="F32" s="315">
        <f>Rollover!C32</f>
        <v>2021</v>
      </c>
      <c r="G32" s="35">
        <v>78.284999999999997</v>
      </c>
      <c r="H32" s="36">
        <v>27.687000000000001</v>
      </c>
      <c r="I32" s="36">
        <v>25.097999999999999</v>
      </c>
      <c r="J32" s="36">
        <v>744.45299999999997</v>
      </c>
      <c r="K32" s="37">
        <v>1437.607</v>
      </c>
      <c r="L32" s="35">
        <v>265.33800000000002</v>
      </c>
      <c r="M32" s="36">
        <v>17.806999999999999</v>
      </c>
      <c r="N32" s="36">
        <v>57.42</v>
      </c>
      <c r="O32" s="36">
        <v>22.193000000000001</v>
      </c>
      <c r="P32" s="37">
        <v>3475.8009999999999</v>
      </c>
      <c r="Q32" s="45">
        <f t="shared" si="30"/>
        <v>1.4676471639941581E-5</v>
      </c>
      <c r="R32" s="10">
        <f t="shared" si="31"/>
        <v>5.4936990539631511E-2</v>
      </c>
      <c r="S32" s="10">
        <f t="shared" si="32"/>
        <v>1.1515013473543121E-2</v>
      </c>
      <c r="T32" s="46">
        <f t="shared" si="33"/>
        <v>2.4346071367410431E-3</v>
      </c>
      <c r="U32" s="45">
        <f t="shared" si="34"/>
        <v>5.7216899302127092E-3</v>
      </c>
      <c r="V32" s="46">
        <f t="shared" si="35"/>
        <v>4.5727602223232931E-2</v>
      </c>
      <c r="W32" s="45">
        <f t="shared" si="36"/>
        <v>6.8000000000000005E-2</v>
      </c>
      <c r="X32" s="10">
        <f t="shared" si="37"/>
        <v>5.0999999999999997E-2</v>
      </c>
      <c r="Y32" s="46">
        <f t="shared" si="38"/>
        <v>0.06</v>
      </c>
      <c r="Z32" s="47">
        <f t="shared" si="39"/>
        <v>0.45</v>
      </c>
      <c r="AA32" s="255">
        <f t="shared" si="40"/>
        <v>0.34</v>
      </c>
      <c r="AB32" s="48">
        <f t="shared" si="41"/>
        <v>0.4</v>
      </c>
      <c r="AC32" s="41">
        <f t="shared" si="42"/>
        <v>5</v>
      </c>
      <c r="AD32" s="257">
        <f t="shared" si="43"/>
        <v>5</v>
      </c>
      <c r="AE32" s="42">
        <f t="shared" si="44"/>
        <v>5</v>
      </c>
      <c r="AF32" s="26"/>
      <c r="AG32" s="26"/>
      <c r="AH32" s="28"/>
      <c r="AI32" s="28"/>
      <c r="AJ32" s="28"/>
      <c r="AK32" s="28"/>
      <c r="AL32" s="27"/>
      <c r="AM32" s="27"/>
      <c r="AN32" s="27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</row>
    <row r="33" spans="1:51">
      <c r="A33" s="34">
        <v>11293</v>
      </c>
      <c r="B33" s="253" t="s">
        <v>231</v>
      </c>
      <c r="C33" s="317" t="str">
        <f>Rollover!A33</f>
        <v xml:space="preserve">Ford </v>
      </c>
      <c r="D33" s="22" t="str">
        <f>Rollover!B33</f>
        <v>Transit Connect Van FWD</v>
      </c>
      <c r="E33" s="22" t="s">
        <v>96</v>
      </c>
      <c r="F33" s="315">
        <f>Rollover!C33</f>
        <v>2021</v>
      </c>
      <c r="G33" s="35">
        <v>78.284999999999997</v>
      </c>
      <c r="H33" s="36">
        <v>27.687000000000001</v>
      </c>
      <c r="I33" s="36">
        <v>25.097999999999999</v>
      </c>
      <c r="J33" s="36">
        <v>744.45299999999997</v>
      </c>
      <c r="K33" s="37">
        <v>1437.607</v>
      </c>
      <c r="L33" s="35" t="s">
        <v>232</v>
      </c>
      <c r="M33" s="36"/>
      <c r="N33" s="36"/>
      <c r="O33" s="36"/>
      <c r="P33" s="37"/>
      <c r="Q33" s="45">
        <f t="shared" si="30"/>
        <v>1.4676471639941581E-5</v>
      </c>
      <c r="R33" s="10">
        <f t="shared" si="31"/>
        <v>5.4936990539631511E-2</v>
      </c>
      <c r="S33" s="10">
        <f t="shared" si="32"/>
        <v>1.1515013473543121E-2</v>
      </c>
      <c r="T33" s="46">
        <f t="shared" si="33"/>
        <v>2.4346071367410431E-3</v>
      </c>
      <c r="U33" s="45" t="e">
        <f t="shared" si="34"/>
        <v>#VALUE!</v>
      </c>
      <c r="V33" s="46">
        <f t="shared" si="35"/>
        <v>1.8229037773026034E-3</v>
      </c>
      <c r="W33" s="45">
        <f t="shared" si="36"/>
        <v>6.8000000000000005E-2</v>
      </c>
      <c r="X33" s="10" t="str">
        <f t="shared" si="37"/>
        <v>N/A</v>
      </c>
      <c r="Y33" s="46">
        <f t="shared" si="38"/>
        <v>6.8000000000000005E-2</v>
      </c>
      <c r="Z33" s="47">
        <f t="shared" si="39"/>
        <v>0.45</v>
      </c>
      <c r="AA33" s="255" t="str">
        <f t="shared" si="40"/>
        <v>N/A</v>
      </c>
      <c r="AB33" s="48">
        <f t="shared" si="41"/>
        <v>0.45</v>
      </c>
      <c r="AC33" s="41">
        <f t="shared" si="42"/>
        <v>5</v>
      </c>
      <c r="AD33" s="257" t="str">
        <f t="shared" si="43"/>
        <v>N/A</v>
      </c>
      <c r="AE33" s="42">
        <f t="shared" si="44"/>
        <v>5</v>
      </c>
      <c r="AF33" s="26"/>
      <c r="AG33" s="26"/>
      <c r="AH33" s="28"/>
      <c r="AI33" s="28"/>
      <c r="AJ33" s="28"/>
      <c r="AK33" s="28"/>
      <c r="AL33" s="27"/>
      <c r="AM33" s="27"/>
      <c r="AN33" s="27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</row>
    <row r="34" spans="1:51">
      <c r="A34" s="316">
        <v>11576</v>
      </c>
      <c r="B34" s="253" t="s">
        <v>293</v>
      </c>
      <c r="C34" s="49" t="str">
        <f>Rollover!A34</f>
        <v>Hyundai</v>
      </c>
      <c r="D34" s="99" t="str">
        <f>Rollover!B34</f>
        <v>Elantra 4DR FWD</v>
      </c>
      <c r="E34" s="22" t="s">
        <v>96</v>
      </c>
      <c r="F34" s="315">
        <f>Rollover!C34</f>
        <v>2021</v>
      </c>
      <c r="G34" s="23">
        <v>83.033000000000001</v>
      </c>
      <c r="H34" s="24">
        <v>30.757000000000001</v>
      </c>
      <c r="I34" s="24">
        <v>31.524000000000001</v>
      </c>
      <c r="J34" s="24">
        <v>1064.0319999999999</v>
      </c>
      <c r="K34" s="25">
        <v>1456.2090000000001</v>
      </c>
      <c r="L34" s="23">
        <v>345.358</v>
      </c>
      <c r="M34" s="112">
        <v>41.003999999999998</v>
      </c>
      <c r="N34" s="24">
        <v>67.521000000000001</v>
      </c>
      <c r="O34" s="24">
        <v>28.507999999999999</v>
      </c>
      <c r="P34" s="25">
        <v>1580.605</v>
      </c>
      <c r="Q34" s="45">
        <f t="shared" si="15"/>
        <v>2.0759811425066775E-5</v>
      </c>
      <c r="R34" s="10">
        <f t="shared" si="16"/>
        <v>7.156251142181777E-2</v>
      </c>
      <c r="S34" s="10">
        <f t="shared" si="17"/>
        <v>2.2513711435070301E-2</v>
      </c>
      <c r="T34" s="46">
        <f t="shared" si="18"/>
        <v>2.4848126740659089E-3</v>
      </c>
      <c r="U34" s="45">
        <f t="shared" si="19"/>
        <v>1.4902780448380035E-2</v>
      </c>
      <c r="V34" s="46">
        <f t="shared" si="20"/>
        <v>8.0043680903073965E-3</v>
      </c>
      <c r="W34" s="45">
        <f t="shared" si="21"/>
        <v>9.5000000000000001E-2</v>
      </c>
      <c r="X34" s="10">
        <f t="shared" si="22"/>
        <v>2.3E-2</v>
      </c>
      <c r="Y34" s="46">
        <f t="shared" si="23"/>
        <v>5.8999999999999997E-2</v>
      </c>
      <c r="Z34" s="47">
        <f t="shared" si="24"/>
        <v>0.63</v>
      </c>
      <c r="AA34" s="255">
        <f t="shared" si="25"/>
        <v>0.15</v>
      </c>
      <c r="AB34" s="48">
        <f t="shared" si="26"/>
        <v>0.39</v>
      </c>
      <c r="AC34" s="41">
        <f t="shared" si="27"/>
        <v>5</v>
      </c>
      <c r="AD34" s="257">
        <f t="shared" si="28"/>
        <v>5</v>
      </c>
      <c r="AE34" s="42">
        <f t="shared" si="29"/>
        <v>5</v>
      </c>
      <c r="AF34" s="26"/>
      <c r="AG34" s="26"/>
      <c r="AH34" s="28"/>
      <c r="AI34" s="28"/>
      <c r="AJ34" s="28"/>
      <c r="AK34" s="28"/>
      <c r="AL34" s="27"/>
      <c r="AM34" s="27"/>
      <c r="AN34" s="27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</row>
    <row r="35" spans="1:51">
      <c r="A35" s="316">
        <v>11576</v>
      </c>
      <c r="B35" s="253" t="s">
        <v>293</v>
      </c>
      <c r="C35" s="317" t="str">
        <f>Rollover!A35</f>
        <v>Hyundai</v>
      </c>
      <c r="D35" s="22" t="str">
        <f>Rollover!B35</f>
        <v>Elantra Hybrid 4DR FWD</v>
      </c>
      <c r="E35" s="22" t="s">
        <v>96</v>
      </c>
      <c r="F35" s="315">
        <f>Rollover!C35</f>
        <v>2021</v>
      </c>
      <c r="G35" s="23">
        <v>83.033000000000001</v>
      </c>
      <c r="H35" s="24">
        <v>30.757000000000001</v>
      </c>
      <c r="I35" s="24">
        <v>31.524000000000001</v>
      </c>
      <c r="J35" s="24">
        <v>1064.0319999999999</v>
      </c>
      <c r="K35" s="25">
        <v>1456.2090000000001</v>
      </c>
      <c r="L35" s="23">
        <v>345.358</v>
      </c>
      <c r="M35" s="112">
        <v>41.003999999999998</v>
      </c>
      <c r="N35" s="24">
        <v>67.521000000000001</v>
      </c>
      <c r="O35" s="24">
        <v>28.507999999999999</v>
      </c>
      <c r="P35" s="25">
        <v>1580.605</v>
      </c>
      <c r="Q35" s="45">
        <f t="shared" si="15"/>
        <v>2.0759811425066775E-5</v>
      </c>
      <c r="R35" s="10">
        <f t="shared" si="16"/>
        <v>7.156251142181777E-2</v>
      </c>
      <c r="S35" s="10">
        <f t="shared" si="17"/>
        <v>2.2513711435070301E-2</v>
      </c>
      <c r="T35" s="46">
        <f t="shared" si="18"/>
        <v>2.4848126740659089E-3</v>
      </c>
      <c r="U35" s="45">
        <f t="shared" si="19"/>
        <v>1.4902780448380035E-2</v>
      </c>
      <c r="V35" s="46">
        <f t="shared" si="20"/>
        <v>8.0043680903073965E-3</v>
      </c>
      <c r="W35" s="45">
        <f t="shared" si="21"/>
        <v>9.5000000000000001E-2</v>
      </c>
      <c r="X35" s="10">
        <f t="shared" si="22"/>
        <v>2.3E-2</v>
      </c>
      <c r="Y35" s="46">
        <f t="shared" si="23"/>
        <v>5.8999999999999997E-2</v>
      </c>
      <c r="Z35" s="47">
        <f t="shared" si="24"/>
        <v>0.63</v>
      </c>
      <c r="AA35" s="255">
        <f t="shared" si="25"/>
        <v>0.15</v>
      </c>
      <c r="AB35" s="48">
        <f t="shared" si="26"/>
        <v>0.39</v>
      </c>
      <c r="AC35" s="41">
        <f t="shared" si="27"/>
        <v>5</v>
      </c>
      <c r="AD35" s="257">
        <f t="shared" si="28"/>
        <v>5</v>
      </c>
      <c r="AE35" s="42">
        <f t="shared" si="29"/>
        <v>5</v>
      </c>
      <c r="AF35" s="26"/>
      <c r="AG35" s="26"/>
      <c r="AH35" s="28"/>
      <c r="AI35" s="28"/>
      <c r="AJ35" s="28"/>
      <c r="AK35" s="28"/>
      <c r="AL35" s="27"/>
      <c r="AM35" s="27"/>
      <c r="AN35" s="27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</row>
    <row r="36" spans="1:51" s="307" customFormat="1">
      <c r="A36" s="316">
        <v>11576</v>
      </c>
      <c r="B36" s="253" t="s">
        <v>293</v>
      </c>
      <c r="C36" s="317" t="str">
        <f>Rollover!A36</f>
        <v>Hyundai</v>
      </c>
      <c r="D36" s="22" t="str">
        <f>Rollover!B36</f>
        <v>Elantra N 4DR FWD</v>
      </c>
      <c r="E36" s="22" t="s">
        <v>96</v>
      </c>
      <c r="F36" s="315">
        <f>Rollover!C36</f>
        <v>2021</v>
      </c>
      <c r="G36" s="23">
        <v>83.033000000000001</v>
      </c>
      <c r="H36" s="24">
        <v>30.757000000000001</v>
      </c>
      <c r="I36" s="24">
        <v>31.524000000000001</v>
      </c>
      <c r="J36" s="24">
        <v>1064.0319999999999</v>
      </c>
      <c r="K36" s="25">
        <v>1456.2090000000001</v>
      </c>
      <c r="L36" s="23">
        <v>345.358</v>
      </c>
      <c r="M36" s="112">
        <v>41.003999999999998</v>
      </c>
      <c r="N36" s="24">
        <v>67.521000000000001</v>
      </c>
      <c r="O36" s="24">
        <v>28.507999999999999</v>
      </c>
      <c r="P36" s="25">
        <v>1580.605</v>
      </c>
      <c r="Q36" s="45">
        <f t="shared" si="15"/>
        <v>2.0759811425066775E-5</v>
      </c>
      <c r="R36" s="10">
        <f t="shared" si="16"/>
        <v>7.156251142181777E-2</v>
      </c>
      <c r="S36" s="10">
        <f t="shared" si="17"/>
        <v>2.2513711435070301E-2</v>
      </c>
      <c r="T36" s="46">
        <f t="shared" si="18"/>
        <v>2.4848126740659089E-3</v>
      </c>
      <c r="U36" s="45">
        <f t="shared" si="19"/>
        <v>1.4902780448380035E-2</v>
      </c>
      <c r="V36" s="46">
        <f t="shared" si="20"/>
        <v>8.0043680903073965E-3</v>
      </c>
      <c r="W36" s="45">
        <f t="shared" si="21"/>
        <v>9.5000000000000001E-2</v>
      </c>
      <c r="X36" s="10">
        <f t="shared" si="22"/>
        <v>2.3E-2</v>
      </c>
      <c r="Y36" s="46">
        <f t="shared" si="23"/>
        <v>5.8999999999999997E-2</v>
      </c>
      <c r="Z36" s="47">
        <f t="shared" si="24"/>
        <v>0.63</v>
      </c>
      <c r="AA36" s="255">
        <f t="shared" si="25"/>
        <v>0.15</v>
      </c>
      <c r="AB36" s="48">
        <f t="shared" si="26"/>
        <v>0.39</v>
      </c>
      <c r="AC36" s="41">
        <f t="shared" si="27"/>
        <v>5</v>
      </c>
      <c r="AD36" s="257">
        <f t="shared" si="28"/>
        <v>5</v>
      </c>
      <c r="AE36" s="42">
        <f t="shared" si="29"/>
        <v>5</v>
      </c>
      <c r="AF36" s="39"/>
      <c r="AG36" s="39"/>
      <c r="AH36" s="4"/>
      <c r="AI36" s="4"/>
      <c r="AJ36" s="4"/>
      <c r="AK36" s="4"/>
      <c r="AL36" s="116"/>
      <c r="AM36" s="116"/>
      <c r="AN36" s="116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1:51">
      <c r="A37" s="316">
        <v>11590</v>
      </c>
      <c r="B37" s="253" t="s">
        <v>311</v>
      </c>
      <c r="C37" s="49" t="str">
        <f>Rollover!A37</f>
        <v>Hyundai</v>
      </c>
      <c r="D37" s="99" t="str">
        <f>Rollover!B37</f>
        <v>Santa Fe SUV FWD</v>
      </c>
      <c r="E37" s="22" t="s">
        <v>96</v>
      </c>
      <c r="F37" s="315">
        <f>Rollover!C37</f>
        <v>2021</v>
      </c>
      <c r="G37" s="23">
        <v>60.954000000000001</v>
      </c>
      <c r="H37" s="24">
        <v>27.64</v>
      </c>
      <c r="I37" s="24">
        <v>26.082999999999998</v>
      </c>
      <c r="J37" s="24">
        <v>730.56799999999998</v>
      </c>
      <c r="K37" s="25">
        <v>1844.8620000000001</v>
      </c>
      <c r="L37" s="23">
        <v>147.91</v>
      </c>
      <c r="M37" s="24">
        <v>12.035</v>
      </c>
      <c r="N37" s="24">
        <v>53.65</v>
      </c>
      <c r="O37" s="24">
        <v>42.591999999999999</v>
      </c>
      <c r="P37" s="25">
        <v>3275.3589999999999</v>
      </c>
      <c r="Q37" s="45">
        <f t="shared" si="15"/>
        <v>3.1420855254159371E-6</v>
      </c>
      <c r="R37" s="10">
        <f t="shared" si="16"/>
        <v>5.4713167774851634E-2</v>
      </c>
      <c r="S37" s="10">
        <f t="shared" si="17"/>
        <v>1.118273522144587E-2</v>
      </c>
      <c r="T37" s="46">
        <f t="shared" si="18"/>
        <v>3.8052851725246949E-3</v>
      </c>
      <c r="U37" s="45">
        <f t="shared" si="19"/>
        <v>4.5233124464494291E-4</v>
      </c>
      <c r="V37" s="46">
        <f t="shared" si="20"/>
        <v>3.8174600893090126E-2</v>
      </c>
      <c r="W37" s="45">
        <f t="shared" si="21"/>
        <v>6.9000000000000006E-2</v>
      </c>
      <c r="X37" s="10">
        <f t="shared" si="22"/>
        <v>3.9E-2</v>
      </c>
      <c r="Y37" s="46">
        <f t="shared" si="23"/>
        <v>5.3999999999999999E-2</v>
      </c>
      <c r="Z37" s="47">
        <f t="shared" si="24"/>
        <v>0.46</v>
      </c>
      <c r="AA37" s="255">
        <f t="shared" si="25"/>
        <v>0.26</v>
      </c>
      <c r="AB37" s="48">
        <f t="shared" si="26"/>
        <v>0.36</v>
      </c>
      <c r="AC37" s="41">
        <f t="shared" si="27"/>
        <v>5</v>
      </c>
      <c r="AD37" s="257">
        <f t="shared" si="28"/>
        <v>5</v>
      </c>
      <c r="AE37" s="42">
        <f t="shared" si="29"/>
        <v>5</v>
      </c>
      <c r="AF37" s="26"/>
      <c r="AG37" s="26"/>
      <c r="AH37" s="28"/>
      <c r="AI37" s="28"/>
      <c r="AJ37" s="28"/>
      <c r="AK37" s="28"/>
      <c r="AL37" s="27"/>
      <c r="AM37" s="27"/>
      <c r="AN37" s="27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</row>
    <row r="38" spans="1:51">
      <c r="A38" s="316">
        <v>11590</v>
      </c>
      <c r="B38" s="253" t="s">
        <v>311</v>
      </c>
      <c r="C38" s="317" t="str">
        <f>Rollover!A38</f>
        <v>Hyundai</v>
      </c>
      <c r="D38" s="22" t="str">
        <f>Rollover!B38</f>
        <v>Santa Fe SUV AWD</v>
      </c>
      <c r="E38" s="22" t="s">
        <v>96</v>
      </c>
      <c r="F38" s="315">
        <f>Rollover!C38</f>
        <v>2021</v>
      </c>
      <c r="G38" s="23">
        <v>60.954000000000001</v>
      </c>
      <c r="H38" s="24">
        <v>27.64</v>
      </c>
      <c r="I38" s="24">
        <v>26.082999999999998</v>
      </c>
      <c r="J38" s="24">
        <v>730.56799999999998</v>
      </c>
      <c r="K38" s="25">
        <v>1844.8620000000001</v>
      </c>
      <c r="L38" s="23">
        <v>147.91</v>
      </c>
      <c r="M38" s="24">
        <v>12.035</v>
      </c>
      <c r="N38" s="24">
        <v>53.65</v>
      </c>
      <c r="O38" s="24">
        <v>42.591999999999999</v>
      </c>
      <c r="P38" s="25">
        <v>3275.3589999999999</v>
      </c>
      <c r="Q38" s="45">
        <f t="shared" si="15"/>
        <v>3.1420855254159371E-6</v>
      </c>
      <c r="R38" s="10">
        <f t="shared" si="16"/>
        <v>5.4713167774851634E-2</v>
      </c>
      <c r="S38" s="10">
        <f t="shared" si="17"/>
        <v>1.118273522144587E-2</v>
      </c>
      <c r="T38" s="46">
        <f t="shared" si="18"/>
        <v>3.8052851725246949E-3</v>
      </c>
      <c r="U38" s="45">
        <f t="shared" si="19"/>
        <v>4.5233124464494291E-4</v>
      </c>
      <c r="V38" s="46">
        <f t="shared" si="20"/>
        <v>3.8174600893090126E-2</v>
      </c>
      <c r="W38" s="45">
        <f t="shared" si="21"/>
        <v>6.9000000000000006E-2</v>
      </c>
      <c r="X38" s="10">
        <f t="shared" si="22"/>
        <v>3.9E-2</v>
      </c>
      <c r="Y38" s="46">
        <f t="shared" si="23"/>
        <v>5.3999999999999999E-2</v>
      </c>
      <c r="Z38" s="47">
        <f t="shared" si="24"/>
        <v>0.46</v>
      </c>
      <c r="AA38" s="255">
        <f t="shared" si="25"/>
        <v>0.26</v>
      </c>
      <c r="AB38" s="48">
        <f t="shared" si="26"/>
        <v>0.36</v>
      </c>
      <c r="AC38" s="41">
        <f t="shared" si="27"/>
        <v>5</v>
      </c>
      <c r="AD38" s="257">
        <f t="shared" si="28"/>
        <v>5</v>
      </c>
      <c r="AE38" s="42">
        <f t="shared" si="29"/>
        <v>5</v>
      </c>
      <c r="AF38" s="26"/>
      <c r="AG38" s="26"/>
      <c r="AH38" s="28"/>
      <c r="AI38" s="28"/>
      <c r="AJ38" s="28"/>
      <c r="AK38" s="28"/>
      <c r="AL38" s="27"/>
      <c r="AM38" s="27"/>
      <c r="AN38" s="27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</row>
    <row r="39" spans="1:51">
      <c r="A39" s="316">
        <v>11590</v>
      </c>
      <c r="B39" s="253" t="s">
        <v>311</v>
      </c>
      <c r="C39" s="317" t="str">
        <f>Rollover!A39</f>
        <v>Hyundai</v>
      </c>
      <c r="D39" s="22" t="str">
        <f>Rollover!B39</f>
        <v>Santa Fe Hybrid SUV FWD</v>
      </c>
      <c r="E39" s="22" t="s">
        <v>96</v>
      </c>
      <c r="F39" s="315">
        <f>Rollover!C39</f>
        <v>2021</v>
      </c>
      <c r="G39" s="23">
        <v>60.954000000000001</v>
      </c>
      <c r="H39" s="24">
        <v>27.64</v>
      </c>
      <c r="I39" s="24">
        <v>26.082999999999998</v>
      </c>
      <c r="J39" s="24">
        <v>730.56799999999998</v>
      </c>
      <c r="K39" s="25">
        <v>1844.8620000000001</v>
      </c>
      <c r="L39" s="23">
        <v>147.91</v>
      </c>
      <c r="M39" s="24">
        <v>12.035</v>
      </c>
      <c r="N39" s="24">
        <v>53.65</v>
      </c>
      <c r="O39" s="24">
        <v>42.591999999999999</v>
      </c>
      <c r="P39" s="25">
        <v>3275.3589999999999</v>
      </c>
      <c r="Q39" s="45">
        <f t="shared" si="15"/>
        <v>3.1420855254159371E-6</v>
      </c>
      <c r="R39" s="10">
        <f t="shared" si="16"/>
        <v>5.4713167774851634E-2</v>
      </c>
      <c r="S39" s="10">
        <f t="shared" si="17"/>
        <v>1.118273522144587E-2</v>
      </c>
      <c r="T39" s="46">
        <f t="shared" si="18"/>
        <v>3.8052851725246949E-3</v>
      </c>
      <c r="U39" s="45">
        <f t="shared" si="19"/>
        <v>4.5233124464494291E-4</v>
      </c>
      <c r="V39" s="46">
        <f t="shared" si="20"/>
        <v>3.8174600893090126E-2</v>
      </c>
      <c r="W39" s="45">
        <f t="shared" si="21"/>
        <v>6.9000000000000006E-2</v>
      </c>
      <c r="X39" s="10">
        <f t="shared" si="22"/>
        <v>3.9E-2</v>
      </c>
      <c r="Y39" s="46">
        <f t="shared" si="23"/>
        <v>5.3999999999999999E-2</v>
      </c>
      <c r="Z39" s="47">
        <f t="shared" si="24"/>
        <v>0.46</v>
      </c>
      <c r="AA39" s="255">
        <f t="shared" si="25"/>
        <v>0.26</v>
      </c>
      <c r="AB39" s="48">
        <f t="shared" si="26"/>
        <v>0.36</v>
      </c>
      <c r="AC39" s="41">
        <f t="shared" si="27"/>
        <v>5</v>
      </c>
      <c r="AD39" s="257">
        <f t="shared" si="28"/>
        <v>5</v>
      </c>
      <c r="AE39" s="42">
        <f t="shared" si="29"/>
        <v>5</v>
      </c>
      <c r="AF39" s="26"/>
      <c r="AG39" s="26"/>
      <c r="AH39" s="28"/>
      <c r="AI39" s="28"/>
      <c r="AJ39" s="28"/>
      <c r="AK39" s="28"/>
      <c r="AL39" s="27"/>
      <c r="AM39" s="27"/>
      <c r="AN39" s="27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</row>
    <row r="40" spans="1:51">
      <c r="A40" s="316">
        <v>11590</v>
      </c>
      <c r="B40" s="253" t="s">
        <v>311</v>
      </c>
      <c r="C40" s="317" t="str">
        <f>Rollover!A40</f>
        <v>Hyundai</v>
      </c>
      <c r="D40" s="22" t="str">
        <f>Rollover!B40</f>
        <v>Santa Fe Hybrid SUV AWD</v>
      </c>
      <c r="E40" s="22" t="s">
        <v>96</v>
      </c>
      <c r="F40" s="315">
        <f>Rollover!C40</f>
        <v>2021</v>
      </c>
      <c r="G40" s="23">
        <v>60.954000000000001</v>
      </c>
      <c r="H40" s="24">
        <v>27.64</v>
      </c>
      <c r="I40" s="24">
        <v>26.082999999999998</v>
      </c>
      <c r="J40" s="24">
        <v>730.56799999999998</v>
      </c>
      <c r="K40" s="25">
        <v>1844.8620000000001</v>
      </c>
      <c r="L40" s="23">
        <v>147.91</v>
      </c>
      <c r="M40" s="24">
        <v>12.035</v>
      </c>
      <c r="N40" s="24">
        <v>53.65</v>
      </c>
      <c r="O40" s="24">
        <v>42.591999999999999</v>
      </c>
      <c r="P40" s="25">
        <v>3275.3589999999999</v>
      </c>
      <c r="Q40" s="45">
        <f t="shared" si="15"/>
        <v>3.1420855254159371E-6</v>
      </c>
      <c r="R40" s="10">
        <f t="shared" si="16"/>
        <v>5.4713167774851634E-2</v>
      </c>
      <c r="S40" s="10">
        <f t="shared" si="17"/>
        <v>1.118273522144587E-2</v>
      </c>
      <c r="T40" s="46">
        <f t="shared" si="18"/>
        <v>3.8052851725246949E-3</v>
      </c>
      <c r="U40" s="45">
        <f t="shared" si="19"/>
        <v>4.5233124464494291E-4</v>
      </c>
      <c r="V40" s="46">
        <f t="shared" si="20"/>
        <v>3.8174600893090126E-2</v>
      </c>
      <c r="W40" s="45">
        <f t="shared" si="21"/>
        <v>6.9000000000000006E-2</v>
      </c>
      <c r="X40" s="10">
        <f t="shared" si="22"/>
        <v>3.9E-2</v>
      </c>
      <c r="Y40" s="46">
        <f t="shared" si="23"/>
        <v>5.3999999999999999E-2</v>
      </c>
      <c r="Z40" s="47">
        <f t="shared" si="24"/>
        <v>0.46</v>
      </c>
      <c r="AA40" s="255">
        <f t="shared" si="25"/>
        <v>0.26</v>
      </c>
      <c r="AB40" s="48">
        <f t="shared" si="26"/>
        <v>0.36</v>
      </c>
      <c r="AC40" s="41">
        <f t="shared" si="27"/>
        <v>5</v>
      </c>
      <c r="AD40" s="257">
        <f t="shared" si="28"/>
        <v>5</v>
      </c>
      <c r="AE40" s="42">
        <f t="shared" si="29"/>
        <v>5</v>
      </c>
      <c r="AF40" s="26"/>
      <c r="AG40" s="26"/>
      <c r="AH40" s="28"/>
      <c r="AI40" s="28"/>
      <c r="AJ40" s="28"/>
      <c r="AK40" s="28"/>
      <c r="AL40" s="27"/>
      <c r="AM40" s="27"/>
      <c r="AN40" s="27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</row>
    <row r="41" spans="1:51">
      <c r="A41" s="316">
        <v>11267</v>
      </c>
      <c r="B41" s="253" t="s">
        <v>222</v>
      </c>
      <c r="C41" s="49" t="str">
        <f>Rollover!A41</f>
        <v>Kia</v>
      </c>
      <c r="D41" s="99" t="str">
        <f>Rollover!B41</f>
        <v>K5 4DR FWD</v>
      </c>
      <c r="E41" s="22" t="s">
        <v>96</v>
      </c>
      <c r="F41" s="315">
        <f>Rollover!C41</f>
        <v>2021</v>
      </c>
      <c r="G41" s="23">
        <v>110.14400000000001</v>
      </c>
      <c r="H41" s="24">
        <v>25.866</v>
      </c>
      <c r="I41" s="24">
        <v>28.81</v>
      </c>
      <c r="J41" s="24">
        <v>846.61900000000003</v>
      </c>
      <c r="K41" s="25">
        <v>1173.597</v>
      </c>
      <c r="L41" s="23">
        <v>201.66300000000001</v>
      </c>
      <c r="M41" s="112">
        <v>25.321999999999999</v>
      </c>
      <c r="N41" s="24">
        <v>73.677999999999997</v>
      </c>
      <c r="O41" s="24">
        <v>27.437999999999999</v>
      </c>
      <c r="P41" s="25">
        <v>3054.8580000000002</v>
      </c>
      <c r="Q41" s="45">
        <f t="shared" si="15"/>
        <v>1.0079273895586684E-4</v>
      </c>
      <c r="R41" s="10">
        <f t="shared" si="16"/>
        <v>4.6868163686306558E-2</v>
      </c>
      <c r="S41" s="10">
        <f t="shared" si="17"/>
        <v>1.4278743182930412E-2</v>
      </c>
      <c r="T41" s="46">
        <f t="shared" si="18"/>
        <v>1.8220973352437615E-3</v>
      </c>
      <c r="U41" s="45">
        <f t="shared" si="19"/>
        <v>1.8676641942671772E-3</v>
      </c>
      <c r="V41" s="46">
        <f t="shared" si="20"/>
        <v>3.1251626465802755E-2</v>
      </c>
      <c r="W41" s="45">
        <f t="shared" si="21"/>
        <v>6.2E-2</v>
      </c>
      <c r="X41" s="10">
        <f t="shared" si="22"/>
        <v>3.3000000000000002E-2</v>
      </c>
      <c r="Y41" s="46">
        <f t="shared" si="23"/>
        <v>4.8000000000000001E-2</v>
      </c>
      <c r="Z41" s="47">
        <f t="shared" si="24"/>
        <v>0.41</v>
      </c>
      <c r="AA41" s="255">
        <f t="shared" si="25"/>
        <v>0.22</v>
      </c>
      <c r="AB41" s="48">
        <f t="shared" si="26"/>
        <v>0.32</v>
      </c>
      <c r="AC41" s="41">
        <f t="shared" si="27"/>
        <v>5</v>
      </c>
      <c r="AD41" s="257">
        <f t="shared" si="28"/>
        <v>5</v>
      </c>
      <c r="AE41" s="42">
        <f t="shared" si="29"/>
        <v>5</v>
      </c>
      <c r="AF41" s="26"/>
      <c r="AG41" s="26"/>
      <c r="AH41" s="28"/>
      <c r="AI41" s="28"/>
      <c r="AJ41" s="28"/>
      <c r="AK41" s="28"/>
      <c r="AL41" s="27"/>
      <c r="AM41" s="27"/>
      <c r="AN41" s="27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</row>
    <row r="42" spans="1:51" ht="13.35" customHeight="1">
      <c r="A42" s="34">
        <v>11080</v>
      </c>
      <c r="B42" s="253" t="s">
        <v>97</v>
      </c>
      <c r="C42" s="49" t="str">
        <f>Rollover!A42</f>
        <v>Kia</v>
      </c>
      <c r="D42" s="99" t="str">
        <f>Rollover!B42</f>
        <v>Seltos SUV FWD</v>
      </c>
      <c r="E42" s="22" t="s">
        <v>96</v>
      </c>
      <c r="F42" s="315">
        <f>Rollover!C42</f>
        <v>2021</v>
      </c>
      <c r="G42" s="35">
        <v>109.039</v>
      </c>
      <c r="H42" s="36">
        <v>30.085000000000001</v>
      </c>
      <c r="I42" s="36">
        <v>38.634</v>
      </c>
      <c r="J42" s="36">
        <v>757.82</v>
      </c>
      <c r="K42" s="37">
        <v>1902.3240000000001</v>
      </c>
      <c r="L42" s="35">
        <v>233.83699999999999</v>
      </c>
      <c r="M42" s="36">
        <v>19.001999999999999</v>
      </c>
      <c r="N42" s="36">
        <v>70.343000000000004</v>
      </c>
      <c r="O42" s="36">
        <v>30.202999999999999</v>
      </c>
      <c r="P42" s="37">
        <v>3351.54</v>
      </c>
      <c r="Q42" s="45">
        <f t="shared" si="15"/>
        <v>9.5494222878269731E-5</v>
      </c>
      <c r="R42" s="10">
        <f t="shared" si="16"/>
        <v>6.7566313341018355E-2</v>
      </c>
      <c r="S42" s="10">
        <f t="shared" si="17"/>
        <v>1.1844108023259633E-2</v>
      </c>
      <c r="T42" s="46">
        <f t="shared" si="18"/>
        <v>4.0525684957305186E-3</v>
      </c>
      <c r="U42" s="45">
        <f t="shared" si="19"/>
        <v>3.4706411568995173E-3</v>
      </c>
      <c r="V42" s="46">
        <f t="shared" si="20"/>
        <v>4.0892660504839071E-2</v>
      </c>
      <c r="W42" s="45">
        <f t="shared" si="21"/>
        <v>8.2000000000000003E-2</v>
      </c>
      <c r="X42" s="10">
        <f t="shared" si="22"/>
        <v>4.3999999999999997E-2</v>
      </c>
      <c r="Y42" s="46">
        <f t="shared" si="23"/>
        <v>6.3E-2</v>
      </c>
      <c r="Z42" s="47">
        <f t="shared" si="24"/>
        <v>0.55000000000000004</v>
      </c>
      <c r="AA42" s="255">
        <f t="shared" si="25"/>
        <v>0.28999999999999998</v>
      </c>
      <c r="AB42" s="48">
        <f t="shared" si="26"/>
        <v>0.42</v>
      </c>
      <c r="AC42" s="41">
        <f t="shared" si="27"/>
        <v>5</v>
      </c>
      <c r="AD42" s="257">
        <f t="shared" si="28"/>
        <v>5</v>
      </c>
      <c r="AE42" s="42">
        <f t="shared" si="29"/>
        <v>5</v>
      </c>
      <c r="AF42" s="26"/>
      <c r="AG42" s="26"/>
      <c r="AH42" s="28"/>
      <c r="AI42" s="28"/>
      <c r="AJ42" s="28"/>
      <c r="AK42" s="28"/>
      <c r="AL42" s="27"/>
      <c r="AM42" s="27"/>
      <c r="AN42" s="27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</row>
    <row r="43" spans="1:51" ht="13.35" customHeight="1">
      <c r="A43" s="34">
        <v>11080</v>
      </c>
      <c r="B43" s="253" t="s">
        <v>97</v>
      </c>
      <c r="C43" s="49" t="str">
        <f>Rollover!A43</f>
        <v>Kia</v>
      </c>
      <c r="D43" s="99" t="str">
        <f>Rollover!B43</f>
        <v>Seltos SUV AWD</v>
      </c>
      <c r="E43" s="22" t="s">
        <v>96</v>
      </c>
      <c r="F43" s="315">
        <f>Rollover!C43</f>
        <v>2021</v>
      </c>
      <c r="G43" s="35">
        <v>109.039</v>
      </c>
      <c r="H43" s="36">
        <v>30.085000000000001</v>
      </c>
      <c r="I43" s="36">
        <v>38.634</v>
      </c>
      <c r="J43" s="36">
        <v>757.82</v>
      </c>
      <c r="K43" s="37">
        <v>1902.3240000000001</v>
      </c>
      <c r="L43" s="35">
        <v>233.83699999999999</v>
      </c>
      <c r="M43" s="36">
        <v>19.001999999999999</v>
      </c>
      <c r="N43" s="36">
        <v>70.343000000000004</v>
      </c>
      <c r="O43" s="36">
        <v>30.202999999999999</v>
      </c>
      <c r="P43" s="37">
        <v>3351.54</v>
      </c>
      <c r="Q43" s="45">
        <f t="shared" si="15"/>
        <v>9.5494222878269731E-5</v>
      </c>
      <c r="R43" s="10">
        <f t="shared" si="16"/>
        <v>6.7566313341018355E-2</v>
      </c>
      <c r="S43" s="10">
        <f t="shared" si="17"/>
        <v>1.1844108023259633E-2</v>
      </c>
      <c r="T43" s="46">
        <f t="shared" si="18"/>
        <v>4.0525684957305186E-3</v>
      </c>
      <c r="U43" s="45">
        <f t="shared" si="19"/>
        <v>3.4706411568995173E-3</v>
      </c>
      <c r="V43" s="46">
        <f t="shared" si="20"/>
        <v>4.0892660504839071E-2</v>
      </c>
      <c r="W43" s="45">
        <f t="shared" si="21"/>
        <v>8.2000000000000003E-2</v>
      </c>
      <c r="X43" s="10">
        <f t="shared" si="22"/>
        <v>4.3999999999999997E-2</v>
      </c>
      <c r="Y43" s="46">
        <f t="shared" si="23"/>
        <v>6.3E-2</v>
      </c>
      <c r="Z43" s="47">
        <f t="shared" si="24"/>
        <v>0.55000000000000004</v>
      </c>
      <c r="AA43" s="255">
        <f t="shared" si="25"/>
        <v>0.28999999999999998</v>
      </c>
      <c r="AB43" s="48">
        <f t="shared" si="26"/>
        <v>0.42</v>
      </c>
      <c r="AC43" s="41">
        <f t="shared" si="27"/>
        <v>5</v>
      </c>
      <c r="AD43" s="257">
        <f t="shared" si="28"/>
        <v>5</v>
      </c>
      <c r="AE43" s="42">
        <f t="shared" si="29"/>
        <v>5</v>
      </c>
      <c r="AF43" s="26"/>
      <c r="AG43" s="26"/>
      <c r="AH43" s="28"/>
      <c r="AI43" s="28"/>
      <c r="AJ43" s="28"/>
      <c r="AK43" s="28"/>
      <c r="AL43" s="27"/>
      <c r="AM43" s="27"/>
      <c r="AN43" s="27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</row>
    <row r="44" spans="1:51">
      <c r="A44" s="34">
        <v>11581</v>
      </c>
      <c r="B44" s="318" t="s">
        <v>296</v>
      </c>
      <c r="C44" s="317" t="str">
        <f>Rollover!A44</f>
        <v>Kia</v>
      </c>
      <c r="D44" s="22" t="str">
        <f>Rollover!B44</f>
        <v>Sorento SUV FWD</v>
      </c>
      <c r="E44" s="22" t="s">
        <v>96</v>
      </c>
      <c r="F44" s="315">
        <f>Rollover!C44</f>
        <v>2021</v>
      </c>
      <c r="G44" s="23">
        <v>45.128</v>
      </c>
      <c r="H44" s="24">
        <v>33.155999999999999</v>
      </c>
      <c r="I44" s="24">
        <v>27.623999999999999</v>
      </c>
      <c r="J44" s="24">
        <v>673.97400000000005</v>
      </c>
      <c r="K44" s="25">
        <v>1177.9369999999999</v>
      </c>
      <c r="L44" s="23">
        <v>151.322</v>
      </c>
      <c r="M44" s="24">
        <v>7.2539999999999996</v>
      </c>
      <c r="N44" s="24">
        <v>42.908000000000001</v>
      </c>
      <c r="O44" s="24">
        <v>35.901000000000003</v>
      </c>
      <c r="P44" s="25">
        <v>1395.3820000000001</v>
      </c>
      <c r="Q44" s="45">
        <f>NORMDIST(LN(G44),7.45231,0.73998,1)</f>
        <v>4.2647428230135066E-7</v>
      </c>
      <c r="R44" s="10">
        <f>1/(1+EXP(5.3895-0.0919*H44))</f>
        <v>8.7666672814256691E-2</v>
      </c>
      <c r="S44" s="10">
        <f>1/(1+EXP(6.04044-0.002133*J44))</f>
        <v>9.9237266975104946E-3</v>
      </c>
      <c r="T44" s="46">
        <f>1/(1+EXP(7.5969-0.0011*K44))</f>
        <v>1.8308008611342499E-3</v>
      </c>
      <c r="U44" s="45">
        <f>NORMDIST(LN(L44),7.45231,0.73998,1)</f>
        <v>5.0488289156594586E-4</v>
      </c>
      <c r="V44" s="46">
        <f>1/(1+EXP(6.3055-0.00094*P44))</f>
        <v>6.7339214927886358E-3</v>
      </c>
      <c r="W44" s="45">
        <f>ROUND(1-(1-Q44)*(1-R44)*(1-S44)*(1-T44),3)</f>
        <v>9.8000000000000004E-2</v>
      </c>
      <c r="X44" s="10">
        <f>IF(L44="N/A",L44,ROUND(1-(1-U44)*(1-V44),3))</f>
        <v>7.0000000000000001E-3</v>
      </c>
      <c r="Y44" s="46">
        <f>ROUND(AVERAGE(W44:X44),3)</f>
        <v>5.2999999999999999E-2</v>
      </c>
      <c r="Z44" s="47">
        <f>ROUND(W44/0.15,2)</f>
        <v>0.65</v>
      </c>
      <c r="AA44" s="255">
        <f>IF(L44="N/A", L44, ROUND(X44/0.15,2))</f>
        <v>0.05</v>
      </c>
      <c r="AB44" s="48">
        <f>ROUND(Y44/0.15,2)</f>
        <v>0.35</v>
      </c>
      <c r="AC44" s="41">
        <f>IF(Z44&lt;0.67,5,IF(Z44&lt;1,4,IF(Z44&lt;1.33,3,IF(Z44&lt;2.67,2,1))))</f>
        <v>5</v>
      </c>
      <c r="AD44" s="257">
        <f>IF(L44="N/A",L44,IF(AA44&lt;0.67,5,IF(AA44&lt;1,4,IF(AA44&lt;1.33,3,IF(AA44&lt;2.67,2,1)))))</f>
        <v>5</v>
      </c>
      <c r="AE44" s="42">
        <f>IF(AB44&lt;0.67,5,IF(AB44&lt;1,4,IF(AB44&lt;1.33,3,IF(AB44&lt;2.67,2,1))))</f>
        <v>5</v>
      </c>
      <c r="AF44" s="26"/>
      <c r="AG44" s="26"/>
      <c r="AH44" s="28"/>
      <c r="AI44" s="28"/>
      <c r="AJ44" s="28"/>
      <c r="AK44" s="28"/>
      <c r="AL44" s="27"/>
      <c r="AM44" s="27"/>
      <c r="AN44" s="27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</row>
    <row r="45" spans="1:51" ht="13.35" customHeight="1">
      <c r="A45" s="316">
        <v>11581</v>
      </c>
      <c r="B45" s="253" t="s">
        <v>296</v>
      </c>
      <c r="C45" s="317" t="str">
        <f>Rollover!A45</f>
        <v>Kia</v>
      </c>
      <c r="D45" s="22" t="str">
        <f>Rollover!B45</f>
        <v>Sorento SUV AWD</v>
      </c>
      <c r="E45" s="22" t="s">
        <v>96</v>
      </c>
      <c r="F45" s="315">
        <f>Rollover!C45</f>
        <v>2021</v>
      </c>
      <c r="G45" s="23">
        <v>45.128</v>
      </c>
      <c r="H45" s="24">
        <v>33.155999999999999</v>
      </c>
      <c r="I45" s="24">
        <v>27.623999999999999</v>
      </c>
      <c r="J45" s="24">
        <v>673.97400000000005</v>
      </c>
      <c r="K45" s="25">
        <v>1177.9369999999999</v>
      </c>
      <c r="L45" s="23">
        <v>151.322</v>
      </c>
      <c r="M45" s="24">
        <v>7.2539999999999996</v>
      </c>
      <c r="N45" s="24">
        <v>42.908000000000001</v>
      </c>
      <c r="O45" s="24">
        <v>35.901000000000003</v>
      </c>
      <c r="P45" s="25">
        <v>1395.3820000000001</v>
      </c>
      <c r="Q45" s="45">
        <f t="shared" ref="Q45" si="45">NORMDIST(LN(G45),7.45231,0.73998,1)</f>
        <v>4.2647428230135066E-7</v>
      </c>
      <c r="R45" s="10">
        <f t="shared" ref="R45" si="46">1/(1+EXP(5.3895-0.0919*H45))</f>
        <v>8.7666672814256691E-2</v>
      </c>
      <c r="S45" s="10">
        <f t="shared" ref="S45" si="47">1/(1+EXP(6.04044-0.002133*J45))</f>
        <v>9.9237266975104946E-3</v>
      </c>
      <c r="T45" s="46">
        <f t="shared" ref="T45" si="48">1/(1+EXP(7.5969-0.0011*K45))</f>
        <v>1.8308008611342499E-3</v>
      </c>
      <c r="U45" s="45">
        <f t="shared" ref="U45" si="49">NORMDIST(LN(L45),7.45231,0.73998,1)</f>
        <v>5.0488289156594586E-4</v>
      </c>
      <c r="V45" s="46">
        <f t="shared" ref="V45" si="50">1/(1+EXP(6.3055-0.00094*P45))</f>
        <v>6.7339214927886358E-3</v>
      </c>
      <c r="W45" s="45">
        <f t="shared" ref="W45" si="51">ROUND(1-(1-Q45)*(1-R45)*(1-S45)*(1-T45),3)</f>
        <v>9.8000000000000004E-2</v>
      </c>
      <c r="X45" s="10">
        <f t="shared" ref="X45" si="52">IF(L45="N/A",L45,ROUND(1-(1-U45)*(1-V45),3))</f>
        <v>7.0000000000000001E-3</v>
      </c>
      <c r="Y45" s="46">
        <f t="shared" ref="Y45" si="53">ROUND(AVERAGE(W45:X45),3)</f>
        <v>5.2999999999999999E-2</v>
      </c>
      <c r="Z45" s="47">
        <f t="shared" ref="Z45" si="54">ROUND(W45/0.15,2)</f>
        <v>0.65</v>
      </c>
      <c r="AA45" s="255">
        <f t="shared" ref="AA45" si="55">IF(L45="N/A", L45, ROUND(X45/0.15,2))</f>
        <v>0.05</v>
      </c>
      <c r="AB45" s="48">
        <f t="shared" ref="AB45" si="56">ROUND(Y45/0.15,2)</f>
        <v>0.35</v>
      </c>
      <c r="AC45" s="41">
        <f t="shared" ref="AC45" si="57">IF(Z45&lt;0.67,5,IF(Z45&lt;1,4,IF(Z45&lt;1.33,3,IF(Z45&lt;2.67,2,1))))</f>
        <v>5</v>
      </c>
      <c r="AD45" s="257">
        <f t="shared" ref="AD45" si="58">IF(L45="N/A",L45,IF(AA45&lt;0.67,5,IF(AA45&lt;1,4,IF(AA45&lt;1.33,3,IF(AA45&lt;2.67,2,1)))))</f>
        <v>5</v>
      </c>
      <c r="AE45" s="42">
        <f t="shared" ref="AE45" si="59">IF(AB45&lt;0.67,5,IF(AB45&lt;1,4,IF(AB45&lt;1.33,3,IF(AB45&lt;2.67,2,1))))</f>
        <v>5</v>
      </c>
      <c r="AF45" s="26"/>
      <c r="AG45" s="26"/>
      <c r="AH45" s="28"/>
      <c r="AI45" s="28"/>
      <c r="AJ45" s="28"/>
      <c r="AK45" s="28"/>
      <c r="AL45" s="27"/>
      <c r="AM45" s="27"/>
      <c r="AN45" s="27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</row>
    <row r="46" spans="1:51">
      <c r="A46" s="34">
        <v>11581</v>
      </c>
      <c r="B46" s="318" t="s">
        <v>296</v>
      </c>
      <c r="C46" s="49" t="str">
        <f>Rollover!A46</f>
        <v>Kia</v>
      </c>
      <c r="D46" s="99" t="str">
        <f>Rollover!B46</f>
        <v>Sorento Hybrid SUV FWD</v>
      </c>
      <c r="E46" s="22" t="s">
        <v>96</v>
      </c>
      <c r="F46" s="315">
        <f>Rollover!C46</f>
        <v>2021</v>
      </c>
      <c r="G46" s="23">
        <v>45.128</v>
      </c>
      <c r="H46" s="24">
        <v>33.155999999999999</v>
      </c>
      <c r="I46" s="24">
        <v>27.623999999999999</v>
      </c>
      <c r="J46" s="24">
        <v>673.97400000000005</v>
      </c>
      <c r="K46" s="25">
        <v>1177.9369999999999</v>
      </c>
      <c r="L46" s="23">
        <v>151.322</v>
      </c>
      <c r="M46" s="24">
        <v>7.2539999999999996</v>
      </c>
      <c r="N46" s="24">
        <v>42.908000000000001</v>
      </c>
      <c r="O46" s="24">
        <v>35.901000000000003</v>
      </c>
      <c r="P46" s="25">
        <v>1395.3820000000001</v>
      </c>
      <c r="Q46" s="45">
        <f t="shared" si="15"/>
        <v>4.2647428230135066E-7</v>
      </c>
      <c r="R46" s="10">
        <f t="shared" si="16"/>
        <v>8.7666672814256691E-2</v>
      </c>
      <c r="S46" s="10">
        <f t="shared" si="17"/>
        <v>9.9237266975104946E-3</v>
      </c>
      <c r="T46" s="46">
        <f t="shared" si="18"/>
        <v>1.8308008611342499E-3</v>
      </c>
      <c r="U46" s="45">
        <f t="shared" si="19"/>
        <v>5.0488289156594586E-4</v>
      </c>
      <c r="V46" s="46">
        <f t="shared" si="20"/>
        <v>6.7339214927886358E-3</v>
      </c>
      <c r="W46" s="45">
        <f t="shared" si="21"/>
        <v>9.8000000000000004E-2</v>
      </c>
      <c r="X46" s="10">
        <f t="shared" si="22"/>
        <v>7.0000000000000001E-3</v>
      </c>
      <c r="Y46" s="46">
        <f t="shared" si="23"/>
        <v>5.2999999999999999E-2</v>
      </c>
      <c r="Z46" s="47">
        <f t="shared" si="24"/>
        <v>0.65</v>
      </c>
      <c r="AA46" s="255">
        <f t="shared" si="25"/>
        <v>0.05</v>
      </c>
      <c r="AB46" s="48">
        <f t="shared" si="26"/>
        <v>0.35</v>
      </c>
      <c r="AC46" s="41">
        <f t="shared" si="27"/>
        <v>5</v>
      </c>
      <c r="AD46" s="257">
        <f t="shared" si="28"/>
        <v>5</v>
      </c>
      <c r="AE46" s="42">
        <f t="shared" si="29"/>
        <v>5</v>
      </c>
      <c r="AF46" s="26"/>
      <c r="AG46" s="26"/>
      <c r="AH46" s="28"/>
      <c r="AI46" s="28"/>
      <c r="AJ46" s="28"/>
      <c r="AK46" s="28"/>
      <c r="AL46" s="27"/>
      <c r="AM46" s="27"/>
      <c r="AN46" s="27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</row>
    <row r="47" spans="1:51">
      <c r="A47" s="316">
        <v>11386</v>
      </c>
      <c r="B47" s="253" t="s">
        <v>266</v>
      </c>
      <c r="C47" s="49" t="str">
        <f>Rollover!A47</f>
        <v>Lexus</v>
      </c>
      <c r="D47" s="99" t="str">
        <f>Rollover!B47</f>
        <v>IS 300 4DR AWD</v>
      </c>
      <c r="E47" s="22" t="s">
        <v>96</v>
      </c>
      <c r="F47" s="315">
        <f>Rollover!C47</f>
        <v>2021</v>
      </c>
      <c r="G47" s="23">
        <v>142.28800000000001</v>
      </c>
      <c r="H47" s="24">
        <v>24.855</v>
      </c>
      <c r="I47" s="24">
        <v>32.695999999999998</v>
      </c>
      <c r="J47" s="24">
        <v>904.14</v>
      </c>
      <c r="K47" s="25">
        <v>1806.644</v>
      </c>
      <c r="L47" s="23">
        <v>162.245</v>
      </c>
      <c r="M47" s="24">
        <v>13.901</v>
      </c>
      <c r="N47" s="24">
        <v>27.933</v>
      </c>
      <c r="O47" s="24">
        <v>13.406000000000001</v>
      </c>
      <c r="P47" s="25">
        <v>1947.895</v>
      </c>
      <c r="Q47" s="45">
        <f t="shared" si="15"/>
        <v>3.7450822753745401E-4</v>
      </c>
      <c r="R47" s="10">
        <f t="shared" si="16"/>
        <v>4.2888117008127981E-2</v>
      </c>
      <c r="S47" s="10">
        <f t="shared" si="17"/>
        <v>1.6112608005801155E-2</v>
      </c>
      <c r="T47" s="46">
        <f t="shared" si="18"/>
        <v>3.6491994143311797E-3</v>
      </c>
      <c r="U47" s="45">
        <f t="shared" si="19"/>
        <v>7.0254563873879531E-4</v>
      </c>
      <c r="V47" s="46">
        <f t="shared" si="20"/>
        <v>1.1267752271792325E-2</v>
      </c>
      <c r="W47" s="45">
        <f t="shared" si="21"/>
        <v>6.2E-2</v>
      </c>
      <c r="X47" s="10">
        <f t="shared" si="22"/>
        <v>1.2E-2</v>
      </c>
      <c r="Y47" s="46">
        <f t="shared" si="23"/>
        <v>3.6999999999999998E-2</v>
      </c>
      <c r="Z47" s="47">
        <f t="shared" si="24"/>
        <v>0.41</v>
      </c>
      <c r="AA47" s="255">
        <f t="shared" si="25"/>
        <v>0.08</v>
      </c>
      <c r="AB47" s="48">
        <f t="shared" si="26"/>
        <v>0.25</v>
      </c>
      <c r="AC47" s="41">
        <f t="shared" si="27"/>
        <v>5</v>
      </c>
      <c r="AD47" s="257">
        <f t="shared" si="28"/>
        <v>5</v>
      </c>
      <c r="AE47" s="42">
        <f t="shared" si="29"/>
        <v>5</v>
      </c>
      <c r="AF47" s="26"/>
      <c r="AG47" s="26"/>
      <c r="AH47" s="28"/>
      <c r="AI47" s="28"/>
      <c r="AJ47" s="28"/>
      <c r="AK47" s="28"/>
      <c r="AL47" s="27"/>
      <c r="AM47" s="27"/>
      <c r="AN47" s="27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</row>
    <row r="48" spans="1:51">
      <c r="A48" s="316">
        <v>11386</v>
      </c>
      <c r="B48" s="253" t="s">
        <v>266</v>
      </c>
      <c r="C48" s="49" t="str">
        <f>Rollover!A48</f>
        <v>Lexus</v>
      </c>
      <c r="D48" s="99" t="str">
        <f>Rollover!B48</f>
        <v>IS 300 4DR RWD</v>
      </c>
      <c r="E48" s="22" t="s">
        <v>96</v>
      </c>
      <c r="F48" s="315">
        <f>Rollover!C48</f>
        <v>2021</v>
      </c>
      <c r="G48" s="23">
        <v>142.28800000000001</v>
      </c>
      <c r="H48" s="24">
        <v>24.855</v>
      </c>
      <c r="I48" s="24">
        <v>32.695999999999998</v>
      </c>
      <c r="J48" s="24">
        <v>904.14</v>
      </c>
      <c r="K48" s="25">
        <v>1806.644</v>
      </c>
      <c r="L48" s="23">
        <v>162.245</v>
      </c>
      <c r="M48" s="24">
        <v>13.901</v>
      </c>
      <c r="N48" s="24">
        <v>27.933</v>
      </c>
      <c r="O48" s="24">
        <v>13.406000000000001</v>
      </c>
      <c r="P48" s="25">
        <v>1947.895</v>
      </c>
      <c r="Q48" s="45">
        <f t="shared" si="15"/>
        <v>3.7450822753745401E-4</v>
      </c>
      <c r="R48" s="10">
        <f t="shared" si="16"/>
        <v>4.2888117008127981E-2</v>
      </c>
      <c r="S48" s="10">
        <f t="shared" si="17"/>
        <v>1.6112608005801155E-2</v>
      </c>
      <c r="T48" s="46">
        <f t="shared" si="18"/>
        <v>3.6491994143311797E-3</v>
      </c>
      <c r="U48" s="45">
        <f t="shared" si="19"/>
        <v>7.0254563873879531E-4</v>
      </c>
      <c r="V48" s="46">
        <f t="shared" si="20"/>
        <v>1.1267752271792325E-2</v>
      </c>
      <c r="W48" s="45">
        <f t="shared" si="21"/>
        <v>6.2E-2</v>
      </c>
      <c r="X48" s="10">
        <f t="shared" si="22"/>
        <v>1.2E-2</v>
      </c>
      <c r="Y48" s="46">
        <f t="shared" si="23"/>
        <v>3.6999999999999998E-2</v>
      </c>
      <c r="Z48" s="47">
        <f t="shared" si="24"/>
        <v>0.41</v>
      </c>
      <c r="AA48" s="255">
        <f t="shared" si="25"/>
        <v>0.08</v>
      </c>
      <c r="AB48" s="48">
        <f t="shared" si="26"/>
        <v>0.25</v>
      </c>
      <c r="AC48" s="41">
        <f t="shared" si="27"/>
        <v>5</v>
      </c>
      <c r="AD48" s="257">
        <f t="shared" si="28"/>
        <v>5</v>
      </c>
      <c r="AE48" s="42">
        <f t="shared" si="29"/>
        <v>5</v>
      </c>
      <c r="AF48" s="26"/>
      <c r="AG48" s="26"/>
      <c r="AH48" s="28"/>
      <c r="AI48" s="28"/>
      <c r="AJ48" s="28"/>
      <c r="AK48" s="28"/>
      <c r="AL48" s="27"/>
      <c r="AM48" s="27"/>
      <c r="AN48" s="27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</row>
    <row r="49" spans="1:51">
      <c r="A49" s="316">
        <v>11386</v>
      </c>
      <c r="B49" s="316" t="s">
        <v>266</v>
      </c>
      <c r="C49" s="317" t="str">
        <f>Rollover!A49</f>
        <v>Lexus</v>
      </c>
      <c r="D49" s="22" t="str">
        <f>Rollover!B49</f>
        <v>IS 350 4DR RWD</v>
      </c>
      <c r="E49" s="22" t="s">
        <v>96</v>
      </c>
      <c r="F49" s="315">
        <f>Rollover!C49</f>
        <v>2021</v>
      </c>
      <c r="G49" s="23">
        <v>142.28800000000001</v>
      </c>
      <c r="H49" s="24">
        <v>24.855</v>
      </c>
      <c r="I49" s="24">
        <v>32.695999999999998</v>
      </c>
      <c r="J49" s="24">
        <v>904.14</v>
      </c>
      <c r="K49" s="25">
        <v>1806.644</v>
      </c>
      <c r="L49" s="23">
        <v>162.245</v>
      </c>
      <c r="M49" s="24">
        <v>13.901</v>
      </c>
      <c r="N49" s="24">
        <v>27.933</v>
      </c>
      <c r="O49" s="24">
        <v>13.406000000000001</v>
      </c>
      <c r="P49" s="25">
        <v>1947.895</v>
      </c>
      <c r="Q49" s="45">
        <f t="shared" si="15"/>
        <v>3.7450822753745401E-4</v>
      </c>
      <c r="R49" s="10">
        <f t="shared" si="16"/>
        <v>4.2888117008127981E-2</v>
      </c>
      <c r="S49" s="10">
        <f t="shared" si="17"/>
        <v>1.6112608005801155E-2</v>
      </c>
      <c r="T49" s="46">
        <f t="shared" si="18"/>
        <v>3.6491994143311797E-3</v>
      </c>
      <c r="U49" s="45">
        <f t="shared" si="19"/>
        <v>7.0254563873879531E-4</v>
      </c>
      <c r="V49" s="46">
        <f t="shared" si="20"/>
        <v>1.1267752271792325E-2</v>
      </c>
      <c r="W49" s="45">
        <f t="shared" si="21"/>
        <v>6.2E-2</v>
      </c>
      <c r="X49" s="10">
        <f t="shared" si="22"/>
        <v>1.2E-2</v>
      </c>
      <c r="Y49" s="46">
        <f t="shared" si="23"/>
        <v>3.6999999999999998E-2</v>
      </c>
      <c r="Z49" s="47">
        <f t="shared" si="24"/>
        <v>0.41</v>
      </c>
      <c r="AA49" s="255">
        <f t="shared" si="25"/>
        <v>0.08</v>
      </c>
      <c r="AB49" s="48">
        <f t="shared" si="26"/>
        <v>0.25</v>
      </c>
      <c r="AC49" s="41">
        <f t="shared" si="27"/>
        <v>5</v>
      </c>
      <c r="AD49" s="257">
        <f t="shared" si="28"/>
        <v>5</v>
      </c>
      <c r="AE49" s="42">
        <f t="shared" si="29"/>
        <v>5</v>
      </c>
      <c r="AF49" s="26"/>
      <c r="AG49" s="26"/>
      <c r="AH49" s="28"/>
      <c r="AI49" s="28"/>
      <c r="AJ49" s="28"/>
      <c r="AK49" s="28"/>
      <c r="AL49" s="27"/>
      <c r="AM49" s="27"/>
      <c r="AN49" s="27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</row>
    <row r="50" spans="1:51">
      <c r="A50" s="316">
        <v>11386</v>
      </c>
      <c r="B50" s="253" t="s">
        <v>266</v>
      </c>
      <c r="C50" s="317" t="str">
        <f>Rollover!A50</f>
        <v>Lexus</v>
      </c>
      <c r="D50" s="22" t="str">
        <f>Rollover!B50</f>
        <v>IS 350 4DR AWD</v>
      </c>
      <c r="E50" s="22" t="s">
        <v>96</v>
      </c>
      <c r="F50" s="315">
        <f>Rollover!C50</f>
        <v>2021</v>
      </c>
      <c r="G50" s="23">
        <v>142.28800000000001</v>
      </c>
      <c r="H50" s="24">
        <v>24.855</v>
      </c>
      <c r="I50" s="24">
        <v>32.695999999999998</v>
      </c>
      <c r="J50" s="24">
        <v>904.14</v>
      </c>
      <c r="K50" s="25">
        <v>1806.644</v>
      </c>
      <c r="L50" s="23">
        <v>162.245</v>
      </c>
      <c r="M50" s="24">
        <v>13.901</v>
      </c>
      <c r="N50" s="24">
        <v>27.933</v>
      </c>
      <c r="O50" s="24">
        <v>13.406000000000001</v>
      </c>
      <c r="P50" s="25">
        <v>1947.895</v>
      </c>
      <c r="Q50" s="45">
        <f t="shared" si="15"/>
        <v>3.7450822753745401E-4</v>
      </c>
      <c r="R50" s="10">
        <f t="shared" si="16"/>
        <v>4.2888117008127981E-2</v>
      </c>
      <c r="S50" s="10">
        <f t="shared" si="17"/>
        <v>1.6112608005801155E-2</v>
      </c>
      <c r="T50" s="46">
        <f t="shared" si="18"/>
        <v>3.6491994143311797E-3</v>
      </c>
      <c r="U50" s="45">
        <f t="shared" si="19"/>
        <v>7.0254563873879531E-4</v>
      </c>
      <c r="V50" s="46">
        <f t="shared" si="20"/>
        <v>1.1267752271792325E-2</v>
      </c>
      <c r="W50" s="45">
        <f t="shared" si="21"/>
        <v>6.2E-2</v>
      </c>
      <c r="X50" s="10">
        <f t="shared" si="22"/>
        <v>1.2E-2</v>
      </c>
      <c r="Y50" s="46">
        <f t="shared" si="23"/>
        <v>3.6999999999999998E-2</v>
      </c>
      <c r="Z50" s="47">
        <f t="shared" si="24"/>
        <v>0.41</v>
      </c>
      <c r="AA50" s="255">
        <f t="shared" si="25"/>
        <v>0.08</v>
      </c>
      <c r="AB50" s="48">
        <f t="shared" si="26"/>
        <v>0.25</v>
      </c>
      <c r="AC50" s="41">
        <f t="shared" si="27"/>
        <v>5</v>
      </c>
      <c r="AD50" s="257">
        <f t="shared" si="28"/>
        <v>5</v>
      </c>
      <c r="AE50" s="42">
        <f t="shared" si="29"/>
        <v>5</v>
      </c>
      <c r="AF50" s="26"/>
      <c r="AG50" s="26"/>
      <c r="AH50" s="28"/>
      <c r="AI50" s="28"/>
      <c r="AJ50" s="28"/>
      <c r="AK50" s="28"/>
      <c r="AL50" s="27"/>
      <c r="AM50" s="27"/>
      <c r="AN50" s="27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</row>
    <row r="51" spans="1:51" ht="13.35" customHeight="1">
      <c r="A51" s="316">
        <v>9582</v>
      </c>
      <c r="B51" s="316" t="s">
        <v>199</v>
      </c>
      <c r="C51" s="49" t="str">
        <f>Rollover!A51</f>
        <v>Lexus</v>
      </c>
      <c r="D51" s="99" t="str">
        <f>Rollover!B51</f>
        <v>RX 350 SUV FWD</v>
      </c>
      <c r="E51" s="22" t="s">
        <v>96</v>
      </c>
      <c r="F51" s="315">
        <f>Rollover!C51</f>
        <v>2021</v>
      </c>
      <c r="G51" s="23">
        <v>52.744999999999997</v>
      </c>
      <c r="H51" s="24">
        <v>17.954000000000001</v>
      </c>
      <c r="I51" s="24">
        <v>21.585999999999999</v>
      </c>
      <c r="J51" s="24">
        <v>487.70400000000001</v>
      </c>
      <c r="K51" s="25">
        <v>951.34</v>
      </c>
      <c r="L51" s="23">
        <v>164.94300000000001</v>
      </c>
      <c r="M51" s="24">
        <v>14.09</v>
      </c>
      <c r="N51" s="24">
        <v>44.07</v>
      </c>
      <c r="O51" s="24">
        <v>16.149000000000001</v>
      </c>
      <c r="P51" s="25">
        <v>2643.7849999999999</v>
      </c>
      <c r="Q51" s="45">
        <f t="shared" si="15"/>
        <v>1.2260374227483138E-6</v>
      </c>
      <c r="R51" s="10">
        <f t="shared" si="16"/>
        <v>2.3213651831515497E-2</v>
      </c>
      <c r="S51" s="10">
        <f t="shared" si="17"/>
        <v>6.6917383441974466E-3</v>
      </c>
      <c r="T51" s="46">
        <f t="shared" si="18"/>
        <v>1.4274659269909356E-3</v>
      </c>
      <c r="U51" s="45">
        <f t="shared" si="19"/>
        <v>7.5875116363981773E-4</v>
      </c>
      <c r="V51" s="46">
        <f t="shared" si="20"/>
        <v>2.1450107862666743E-2</v>
      </c>
      <c r="W51" s="45">
        <f t="shared" si="21"/>
        <v>3.1E-2</v>
      </c>
      <c r="X51" s="10">
        <f t="shared" si="22"/>
        <v>2.1999999999999999E-2</v>
      </c>
      <c r="Y51" s="46">
        <f t="shared" si="23"/>
        <v>2.7E-2</v>
      </c>
      <c r="Z51" s="47">
        <f t="shared" si="24"/>
        <v>0.21</v>
      </c>
      <c r="AA51" s="255">
        <f t="shared" si="25"/>
        <v>0.15</v>
      </c>
      <c r="AB51" s="48">
        <f t="shared" si="26"/>
        <v>0.18</v>
      </c>
      <c r="AC51" s="41">
        <f t="shared" si="27"/>
        <v>5</v>
      </c>
      <c r="AD51" s="257">
        <f t="shared" si="28"/>
        <v>5</v>
      </c>
      <c r="AE51" s="42">
        <f t="shared" si="29"/>
        <v>5</v>
      </c>
      <c r="AF51" s="26"/>
      <c r="AG51" s="26"/>
      <c r="AH51" s="28"/>
      <c r="AI51" s="28"/>
      <c r="AJ51" s="28"/>
      <c r="AK51" s="28"/>
      <c r="AL51" s="27"/>
      <c r="AM51" s="27"/>
      <c r="AN51" s="27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</row>
    <row r="52" spans="1:51" ht="13.35" customHeight="1">
      <c r="A52" s="316">
        <v>9582</v>
      </c>
      <c r="B52" s="316" t="s">
        <v>199</v>
      </c>
      <c r="C52" s="49" t="str">
        <f>Rollover!A52</f>
        <v>Lexus</v>
      </c>
      <c r="D52" s="99" t="str">
        <f>Rollover!B52</f>
        <v>RX 350 SUV AWD</v>
      </c>
      <c r="E52" s="22" t="s">
        <v>96</v>
      </c>
      <c r="F52" s="315">
        <f>Rollover!C52</f>
        <v>2021</v>
      </c>
      <c r="G52" s="23">
        <v>52.744999999999997</v>
      </c>
      <c r="H52" s="24">
        <v>17.954000000000001</v>
      </c>
      <c r="I52" s="24">
        <v>21.585999999999999</v>
      </c>
      <c r="J52" s="24">
        <v>487.70400000000001</v>
      </c>
      <c r="K52" s="25">
        <v>951.34</v>
      </c>
      <c r="L52" s="23">
        <v>164.94300000000001</v>
      </c>
      <c r="M52" s="24">
        <v>14.09</v>
      </c>
      <c r="N52" s="24">
        <v>44.07</v>
      </c>
      <c r="O52" s="24">
        <v>16.149000000000001</v>
      </c>
      <c r="P52" s="25">
        <v>2643.7849999999999</v>
      </c>
      <c r="Q52" s="45">
        <f t="shared" si="15"/>
        <v>1.2260374227483138E-6</v>
      </c>
      <c r="R52" s="10">
        <f t="shared" si="16"/>
        <v>2.3213651831515497E-2</v>
      </c>
      <c r="S52" s="10">
        <f t="shared" si="17"/>
        <v>6.6917383441974466E-3</v>
      </c>
      <c r="T52" s="46">
        <f t="shared" si="18"/>
        <v>1.4274659269909356E-3</v>
      </c>
      <c r="U52" s="45">
        <f t="shared" si="19"/>
        <v>7.5875116363981773E-4</v>
      </c>
      <c r="V52" s="46">
        <f t="shared" si="20"/>
        <v>2.1450107862666743E-2</v>
      </c>
      <c r="W52" s="45">
        <f t="shared" si="21"/>
        <v>3.1E-2</v>
      </c>
      <c r="X52" s="10">
        <f t="shared" si="22"/>
        <v>2.1999999999999999E-2</v>
      </c>
      <c r="Y52" s="46">
        <f t="shared" si="23"/>
        <v>2.7E-2</v>
      </c>
      <c r="Z52" s="47">
        <f t="shared" si="24"/>
        <v>0.21</v>
      </c>
      <c r="AA52" s="255">
        <f t="shared" si="25"/>
        <v>0.15</v>
      </c>
      <c r="AB52" s="48">
        <f t="shared" si="26"/>
        <v>0.18</v>
      </c>
      <c r="AC52" s="41">
        <f t="shared" si="27"/>
        <v>5</v>
      </c>
      <c r="AD52" s="257">
        <f t="shared" si="28"/>
        <v>5</v>
      </c>
      <c r="AE52" s="42">
        <f t="shared" si="29"/>
        <v>5</v>
      </c>
      <c r="AF52" s="26"/>
      <c r="AG52" s="26"/>
      <c r="AH52" s="28"/>
      <c r="AI52" s="28"/>
      <c r="AJ52" s="28"/>
      <c r="AK52" s="28"/>
      <c r="AL52" s="27"/>
      <c r="AM52" s="27"/>
      <c r="AN52" s="27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</row>
    <row r="53" spans="1:51">
      <c r="A53" s="316">
        <v>9582</v>
      </c>
      <c r="B53" s="316" t="s">
        <v>199</v>
      </c>
      <c r="C53" s="317" t="str">
        <f>Rollover!A53</f>
        <v>Lexus</v>
      </c>
      <c r="D53" s="22" t="str">
        <f>Rollover!B53</f>
        <v>RX 350L SUV FWD</v>
      </c>
      <c r="E53" s="22" t="s">
        <v>96</v>
      </c>
      <c r="F53" s="315">
        <f>Rollover!C53</f>
        <v>2021</v>
      </c>
      <c r="G53" s="23">
        <v>52.744999999999997</v>
      </c>
      <c r="H53" s="24">
        <v>17.954000000000001</v>
      </c>
      <c r="I53" s="24">
        <v>21.585999999999999</v>
      </c>
      <c r="J53" s="24">
        <v>487.70400000000001</v>
      </c>
      <c r="K53" s="25">
        <v>951.34</v>
      </c>
      <c r="L53" s="23">
        <v>164.94300000000001</v>
      </c>
      <c r="M53" s="24">
        <v>14.09</v>
      </c>
      <c r="N53" s="24">
        <v>44.07</v>
      </c>
      <c r="O53" s="24">
        <v>16.149000000000001</v>
      </c>
      <c r="P53" s="25">
        <v>2643.7849999999999</v>
      </c>
      <c r="Q53" s="45">
        <f t="shared" si="15"/>
        <v>1.2260374227483138E-6</v>
      </c>
      <c r="R53" s="10">
        <f t="shared" si="16"/>
        <v>2.3213651831515497E-2</v>
      </c>
      <c r="S53" s="10">
        <f t="shared" si="17"/>
        <v>6.6917383441974466E-3</v>
      </c>
      <c r="T53" s="46">
        <f t="shared" si="18"/>
        <v>1.4274659269909356E-3</v>
      </c>
      <c r="U53" s="45">
        <f t="shared" si="19"/>
        <v>7.5875116363981773E-4</v>
      </c>
      <c r="V53" s="46">
        <f t="shared" si="20"/>
        <v>2.1450107862666743E-2</v>
      </c>
      <c r="W53" s="45">
        <f t="shared" si="21"/>
        <v>3.1E-2</v>
      </c>
      <c r="X53" s="10">
        <f t="shared" si="22"/>
        <v>2.1999999999999999E-2</v>
      </c>
      <c r="Y53" s="46">
        <f t="shared" si="23"/>
        <v>2.7E-2</v>
      </c>
      <c r="Z53" s="47">
        <f t="shared" si="24"/>
        <v>0.21</v>
      </c>
      <c r="AA53" s="255">
        <f t="shared" si="25"/>
        <v>0.15</v>
      </c>
      <c r="AB53" s="48">
        <f t="shared" si="26"/>
        <v>0.18</v>
      </c>
      <c r="AC53" s="41">
        <f t="shared" si="27"/>
        <v>5</v>
      </c>
      <c r="AD53" s="257">
        <f t="shared" si="28"/>
        <v>5</v>
      </c>
      <c r="AE53" s="42">
        <f t="shared" si="29"/>
        <v>5</v>
      </c>
      <c r="AF53" s="26"/>
      <c r="AG53" s="26"/>
      <c r="AH53" s="28"/>
      <c r="AI53" s="28"/>
      <c r="AJ53" s="28"/>
      <c r="AK53" s="28"/>
      <c r="AL53" s="27"/>
      <c r="AM53" s="27"/>
      <c r="AN53" s="27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</row>
    <row r="54" spans="1:51" ht="13.35" customHeight="1">
      <c r="A54" s="316">
        <v>9582</v>
      </c>
      <c r="B54" s="316" t="s">
        <v>199</v>
      </c>
      <c r="C54" s="317" t="str">
        <f>Rollover!A54</f>
        <v>Lexus</v>
      </c>
      <c r="D54" s="22" t="str">
        <f>Rollover!B54</f>
        <v>RX 350L SUV AWD</v>
      </c>
      <c r="E54" s="22" t="s">
        <v>96</v>
      </c>
      <c r="F54" s="315">
        <f>Rollover!C54</f>
        <v>2021</v>
      </c>
      <c r="G54" s="23">
        <v>52.744999999999997</v>
      </c>
      <c r="H54" s="24">
        <v>17.954000000000001</v>
      </c>
      <c r="I54" s="24">
        <v>21.585999999999999</v>
      </c>
      <c r="J54" s="24">
        <v>487.70400000000001</v>
      </c>
      <c r="K54" s="25">
        <v>951.34</v>
      </c>
      <c r="L54" s="23">
        <v>164.94300000000001</v>
      </c>
      <c r="M54" s="24">
        <v>14.09</v>
      </c>
      <c r="N54" s="24">
        <v>44.07</v>
      </c>
      <c r="O54" s="24">
        <v>16.149000000000001</v>
      </c>
      <c r="P54" s="25">
        <v>2643.7849999999999</v>
      </c>
      <c r="Q54" s="45">
        <f t="shared" si="15"/>
        <v>1.2260374227483138E-6</v>
      </c>
      <c r="R54" s="10">
        <f t="shared" si="16"/>
        <v>2.3213651831515497E-2</v>
      </c>
      <c r="S54" s="10">
        <f t="shared" si="17"/>
        <v>6.6917383441974466E-3</v>
      </c>
      <c r="T54" s="46">
        <f t="shared" si="18"/>
        <v>1.4274659269909356E-3</v>
      </c>
      <c r="U54" s="45">
        <f t="shared" si="19"/>
        <v>7.5875116363981773E-4</v>
      </c>
      <c r="V54" s="46">
        <f t="shared" si="20"/>
        <v>2.1450107862666743E-2</v>
      </c>
      <c r="W54" s="45">
        <f t="shared" si="21"/>
        <v>3.1E-2</v>
      </c>
      <c r="X54" s="10">
        <f t="shared" si="22"/>
        <v>2.1999999999999999E-2</v>
      </c>
      <c r="Y54" s="46">
        <f t="shared" si="23"/>
        <v>2.7E-2</v>
      </c>
      <c r="Z54" s="47">
        <f t="shared" si="24"/>
        <v>0.21</v>
      </c>
      <c r="AA54" s="255">
        <f t="shared" si="25"/>
        <v>0.15</v>
      </c>
      <c r="AB54" s="48">
        <f t="shared" si="26"/>
        <v>0.18</v>
      </c>
      <c r="AC54" s="41">
        <f t="shared" si="27"/>
        <v>5</v>
      </c>
      <c r="AD54" s="257">
        <f t="shared" si="28"/>
        <v>5</v>
      </c>
      <c r="AE54" s="42">
        <f t="shared" si="29"/>
        <v>5</v>
      </c>
      <c r="AF54" s="26"/>
      <c r="AG54" s="26"/>
      <c r="AH54" s="28"/>
      <c r="AI54" s="28"/>
      <c r="AJ54" s="28"/>
      <c r="AK54" s="28"/>
      <c r="AL54" s="27"/>
      <c r="AM54" s="27"/>
      <c r="AN54" s="27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</row>
    <row r="55" spans="1:51" ht="13.35" customHeight="1">
      <c r="A55" s="316">
        <v>9582</v>
      </c>
      <c r="B55" s="316" t="s">
        <v>199</v>
      </c>
      <c r="C55" s="317" t="str">
        <f>Rollover!A55</f>
        <v>Lexus</v>
      </c>
      <c r="D55" s="22" t="str">
        <f>Rollover!B55</f>
        <v>RX 450h SUV AWD</v>
      </c>
      <c r="E55" s="22" t="s">
        <v>96</v>
      </c>
      <c r="F55" s="315">
        <f>Rollover!C55</f>
        <v>2021</v>
      </c>
      <c r="G55" s="23">
        <v>52.744999999999997</v>
      </c>
      <c r="H55" s="24">
        <v>17.954000000000001</v>
      </c>
      <c r="I55" s="24">
        <v>21.585999999999999</v>
      </c>
      <c r="J55" s="24">
        <v>487.70400000000001</v>
      </c>
      <c r="K55" s="25">
        <v>951.34</v>
      </c>
      <c r="L55" s="23">
        <v>164.94300000000001</v>
      </c>
      <c r="M55" s="24">
        <v>14.09</v>
      </c>
      <c r="N55" s="24">
        <v>44.07</v>
      </c>
      <c r="O55" s="24">
        <v>16.149000000000001</v>
      </c>
      <c r="P55" s="25">
        <v>2643.7849999999999</v>
      </c>
      <c r="Q55" s="45">
        <f t="shared" si="15"/>
        <v>1.2260374227483138E-6</v>
      </c>
      <c r="R55" s="10">
        <f t="shared" si="16"/>
        <v>2.3213651831515497E-2</v>
      </c>
      <c r="S55" s="10">
        <f t="shared" si="17"/>
        <v>6.6917383441974466E-3</v>
      </c>
      <c r="T55" s="46">
        <f t="shared" si="18"/>
        <v>1.4274659269909356E-3</v>
      </c>
      <c r="U55" s="45">
        <f t="shared" si="19"/>
        <v>7.5875116363981773E-4</v>
      </c>
      <c r="V55" s="46">
        <f t="shared" si="20"/>
        <v>2.1450107862666743E-2</v>
      </c>
      <c r="W55" s="45">
        <f t="shared" si="21"/>
        <v>3.1E-2</v>
      </c>
      <c r="X55" s="10">
        <f t="shared" si="22"/>
        <v>2.1999999999999999E-2</v>
      </c>
      <c r="Y55" s="46">
        <f t="shared" si="23"/>
        <v>2.7E-2</v>
      </c>
      <c r="Z55" s="47">
        <f t="shared" si="24"/>
        <v>0.21</v>
      </c>
      <c r="AA55" s="255">
        <f t="shared" si="25"/>
        <v>0.15</v>
      </c>
      <c r="AB55" s="48">
        <f t="shared" si="26"/>
        <v>0.18</v>
      </c>
      <c r="AC55" s="41">
        <f t="shared" si="27"/>
        <v>5</v>
      </c>
      <c r="AD55" s="257">
        <f t="shared" si="28"/>
        <v>5</v>
      </c>
      <c r="AE55" s="42">
        <f t="shared" si="29"/>
        <v>5</v>
      </c>
      <c r="AF55" s="26"/>
      <c r="AG55" s="26"/>
      <c r="AH55" s="28"/>
      <c r="AI55" s="28"/>
      <c r="AJ55" s="28"/>
      <c r="AK55" s="28"/>
      <c r="AL55" s="27"/>
      <c r="AM55" s="27"/>
      <c r="AN55" s="27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</row>
    <row r="56" spans="1:51">
      <c r="A56" s="316">
        <v>9582</v>
      </c>
      <c r="B56" s="316" t="s">
        <v>199</v>
      </c>
      <c r="C56" s="317" t="str">
        <f>Rollover!A56</f>
        <v>Lexus</v>
      </c>
      <c r="D56" s="22" t="str">
        <f>Rollover!B56</f>
        <v>RX 450hL SUV AWD</v>
      </c>
      <c r="E56" s="22" t="s">
        <v>96</v>
      </c>
      <c r="F56" s="315">
        <f>Rollover!C56</f>
        <v>2021</v>
      </c>
      <c r="G56" s="23">
        <v>52.744999999999997</v>
      </c>
      <c r="H56" s="24">
        <v>17.954000000000001</v>
      </c>
      <c r="I56" s="24">
        <v>21.585999999999999</v>
      </c>
      <c r="J56" s="24">
        <v>487.70400000000001</v>
      </c>
      <c r="K56" s="25">
        <v>951.34</v>
      </c>
      <c r="L56" s="23">
        <v>164.94300000000001</v>
      </c>
      <c r="M56" s="24">
        <v>14.09</v>
      </c>
      <c r="N56" s="24">
        <v>44.07</v>
      </c>
      <c r="O56" s="24">
        <v>16.149000000000001</v>
      </c>
      <c r="P56" s="25">
        <v>2643.7849999999999</v>
      </c>
      <c r="Q56" s="45">
        <f t="shared" si="15"/>
        <v>1.2260374227483138E-6</v>
      </c>
      <c r="R56" s="10">
        <f t="shared" si="16"/>
        <v>2.3213651831515497E-2</v>
      </c>
      <c r="S56" s="10">
        <f t="shared" si="17"/>
        <v>6.6917383441974466E-3</v>
      </c>
      <c r="T56" s="46">
        <f t="shared" si="18"/>
        <v>1.4274659269909356E-3</v>
      </c>
      <c r="U56" s="45">
        <f t="shared" si="19"/>
        <v>7.5875116363981773E-4</v>
      </c>
      <c r="V56" s="46">
        <f t="shared" si="20"/>
        <v>2.1450107862666743E-2</v>
      </c>
      <c r="W56" s="45">
        <f t="shared" si="21"/>
        <v>3.1E-2</v>
      </c>
      <c r="X56" s="10">
        <f t="shared" si="22"/>
        <v>2.1999999999999999E-2</v>
      </c>
      <c r="Y56" s="46">
        <f t="shared" si="23"/>
        <v>2.7E-2</v>
      </c>
      <c r="Z56" s="47">
        <f t="shared" si="24"/>
        <v>0.21</v>
      </c>
      <c r="AA56" s="255">
        <f t="shared" si="25"/>
        <v>0.15</v>
      </c>
      <c r="AB56" s="48">
        <f t="shared" si="26"/>
        <v>0.18</v>
      </c>
      <c r="AC56" s="41">
        <f t="shared" si="27"/>
        <v>5</v>
      </c>
      <c r="AD56" s="257">
        <f t="shared" si="28"/>
        <v>5</v>
      </c>
      <c r="AE56" s="42">
        <f t="shared" si="29"/>
        <v>5</v>
      </c>
      <c r="AF56" s="26"/>
      <c r="AG56" s="26"/>
      <c r="AH56" s="28"/>
      <c r="AI56" s="28"/>
      <c r="AJ56" s="28"/>
      <c r="AK56" s="28"/>
      <c r="AL56" s="27"/>
      <c r="AM56" s="27"/>
      <c r="AN56" s="27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</row>
    <row r="57" spans="1:51">
      <c r="A57" s="316">
        <v>11382</v>
      </c>
      <c r="B57" s="253" t="s">
        <v>269</v>
      </c>
      <c r="C57" s="49" t="str">
        <f>Rollover!A57</f>
        <v>Mercedes-Benz</v>
      </c>
      <c r="D57" s="99" t="str">
        <f>Rollover!B57</f>
        <v>C-Class 4DR RWD</v>
      </c>
      <c r="E57" s="22" t="s">
        <v>190</v>
      </c>
      <c r="F57" s="315">
        <f>Rollover!C57</f>
        <v>2021</v>
      </c>
      <c r="G57" s="23">
        <v>164.553</v>
      </c>
      <c r="H57" s="24">
        <v>27.571000000000002</v>
      </c>
      <c r="I57" s="24">
        <v>35.314999999999998</v>
      </c>
      <c r="J57" s="24">
        <v>677.56799999999998</v>
      </c>
      <c r="K57" s="25">
        <v>1351.49</v>
      </c>
      <c r="L57" s="23">
        <v>212.30099999999999</v>
      </c>
      <c r="M57" s="24">
        <v>19.579999999999998</v>
      </c>
      <c r="N57" s="24">
        <v>47.658999999999999</v>
      </c>
      <c r="O57" s="24">
        <v>13.407</v>
      </c>
      <c r="P57" s="25">
        <v>3725.5149999999999</v>
      </c>
      <c r="Q57" s="45">
        <f t="shared" si="15"/>
        <v>7.5043677155988125E-4</v>
      </c>
      <c r="R57" s="10">
        <f t="shared" si="16"/>
        <v>5.4386132898601315E-2</v>
      </c>
      <c r="S57" s="10">
        <f t="shared" si="17"/>
        <v>9.9993307241037083E-3</v>
      </c>
      <c r="T57" s="46">
        <f t="shared" si="18"/>
        <v>2.2150539683702844E-3</v>
      </c>
      <c r="U57" s="45">
        <f t="shared" si="19"/>
        <v>2.3258128506147878E-3</v>
      </c>
      <c r="V57" s="46">
        <f t="shared" si="20"/>
        <v>5.7134478732025304E-2</v>
      </c>
      <c r="W57" s="45">
        <f t="shared" si="21"/>
        <v>6.7000000000000004E-2</v>
      </c>
      <c r="X57" s="10">
        <f t="shared" si="22"/>
        <v>5.8999999999999997E-2</v>
      </c>
      <c r="Y57" s="46">
        <f t="shared" si="23"/>
        <v>6.3E-2</v>
      </c>
      <c r="Z57" s="47">
        <f t="shared" si="24"/>
        <v>0.45</v>
      </c>
      <c r="AA57" s="255">
        <f t="shared" si="25"/>
        <v>0.39</v>
      </c>
      <c r="AB57" s="48">
        <f t="shared" si="26"/>
        <v>0.42</v>
      </c>
      <c r="AC57" s="41">
        <f t="shared" si="27"/>
        <v>5</v>
      </c>
      <c r="AD57" s="257">
        <f t="shared" si="28"/>
        <v>5</v>
      </c>
      <c r="AE57" s="42">
        <f t="shared" si="29"/>
        <v>5</v>
      </c>
      <c r="AF57" s="26"/>
      <c r="AG57" s="26"/>
      <c r="AH57" s="28"/>
      <c r="AI57" s="28"/>
      <c r="AJ57" s="28"/>
      <c r="AK57" s="28"/>
      <c r="AL57" s="27"/>
      <c r="AM57" s="27"/>
      <c r="AN57" s="27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</row>
    <row r="58" spans="1:51">
      <c r="A58" s="316">
        <v>11382</v>
      </c>
      <c r="B58" s="253" t="s">
        <v>269</v>
      </c>
      <c r="C58" s="317" t="str">
        <f>Rollover!A58</f>
        <v>Mercedes-Benz</v>
      </c>
      <c r="D58" s="22" t="str">
        <f>Rollover!B58</f>
        <v>C-Class 4DR 4WD</v>
      </c>
      <c r="E58" s="22" t="s">
        <v>190</v>
      </c>
      <c r="F58" s="315">
        <f>Rollover!C58</f>
        <v>2021</v>
      </c>
      <c r="G58" s="23">
        <v>164.553</v>
      </c>
      <c r="H58" s="24">
        <v>27.571000000000002</v>
      </c>
      <c r="I58" s="24">
        <v>35.314999999999998</v>
      </c>
      <c r="J58" s="24">
        <v>677.56799999999998</v>
      </c>
      <c r="K58" s="25">
        <v>1351.49</v>
      </c>
      <c r="L58" s="23">
        <v>212.30099999999999</v>
      </c>
      <c r="M58" s="24">
        <v>19.579999999999998</v>
      </c>
      <c r="N58" s="24">
        <v>47.658999999999999</v>
      </c>
      <c r="O58" s="24">
        <v>13.407</v>
      </c>
      <c r="P58" s="25">
        <v>3725.5149999999999</v>
      </c>
      <c r="Q58" s="45">
        <f t="shared" si="15"/>
        <v>7.5043677155988125E-4</v>
      </c>
      <c r="R58" s="10">
        <f t="shared" si="16"/>
        <v>5.4386132898601315E-2</v>
      </c>
      <c r="S58" s="10">
        <f t="shared" si="17"/>
        <v>9.9993307241037083E-3</v>
      </c>
      <c r="T58" s="46">
        <f t="shared" si="18"/>
        <v>2.2150539683702844E-3</v>
      </c>
      <c r="U58" s="45">
        <f t="shared" si="19"/>
        <v>2.3258128506147878E-3</v>
      </c>
      <c r="V58" s="46">
        <f t="shared" si="20"/>
        <v>5.7134478732025304E-2</v>
      </c>
      <c r="W58" s="45">
        <f t="shared" si="21"/>
        <v>6.7000000000000004E-2</v>
      </c>
      <c r="X58" s="10">
        <f t="shared" si="22"/>
        <v>5.8999999999999997E-2</v>
      </c>
      <c r="Y58" s="46">
        <f t="shared" si="23"/>
        <v>6.3E-2</v>
      </c>
      <c r="Z58" s="47">
        <f t="shared" si="24"/>
        <v>0.45</v>
      </c>
      <c r="AA58" s="255">
        <f t="shared" si="25"/>
        <v>0.39</v>
      </c>
      <c r="AB58" s="48">
        <f t="shared" si="26"/>
        <v>0.42</v>
      </c>
      <c r="AC58" s="41">
        <f t="shared" si="27"/>
        <v>5</v>
      </c>
      <c r="AD58" s="257">
        <f t="shared" si="28"/>
        <v>5</v>
      </c>
      <c r="AE58" s="42">
        <f t="shared" si="29"/>
        <v>5</v>
      </c>
      <c r="AF58" s="26"/>
      <c r="AG58" s="26"/>
      <c r="AH58" s="28"/>
      <c r="AI58" s="28"/>
      <c r="AJ58" s="28"/>
      <c r="AK58" s="28"/>
      <c r="AL58" s="27"/>
      <c r="AM58" s="27"/>
      <c r="AN58" s="27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</row>
    <row r="59" spans="1:51">
      <c r="A59" s="316">
        <v>9996</v>
      </c>
      <c r="B59" s="316" t="s">
        <v>202</v>
      </c>
      <c r="C59" s="49" t="str">
        <f>Rollover!A59</f>
        <v>Mercedes-Benz</v>
      </c>
      <c r="D59" s="99" t="str">
        <f>Rollover!B59</f>
        <v>E-Class 4DR RWD</v>
      </c>
      <c r="E59" s="22" t="s">
        <v>188</v>
      </c>
      <c r="F59" s="315">
        <f>Rollover!C59</f>
        <v>2021</v>
      </c>
      <c r="G59" s="23">
        <v>132.1</v>
      </c>
      <c r="H59" s="24">
        <v>27.399000000000001</v>
      </c>
      <c r="I59" s="24">
        <v>25.407</v>
      </c>
      <c r="J59" s="24">
        <v>661.35400000000004</v>
      </c>
      <c r="K59" s="25">
        <v>991.79200000000003</v>
      </c>
      <c r="L59" s="23">
        <v>215.435</v>
      </c>
      <c r="M59" s="24">
        <v>10.717000000000001</v>
      </c>
      <c r="N59" s="24">
        <v>46.110999999999997</v>
      </c>
      <c r="O59" s="24">
        <v>4.03</v>
      </c>
      <c r="P59" s="25">
        <v>2640.8069999999998</v>
      </c>
      <c r="Q59" s="45">
        <f t="shared" si="15"/>
        <v>2.5889663176553344E-4</v>
      </c>
      <c r="R59" s="10">
        <f t="shared" si="16"/>
        <v>5.3578918943123478E-2</v>
      </c>
      <c r="S59" s="10">
        <f t="shared" si="17"/>
        <v>9.6627053769668455E-3</v>
      </c>
      <c r="T59" s="46">
        <f t="shared" si="18"/>
        <v>1.4923216217691761E-3</v>
      </c>
      <c r="U59" s="45">
        <f t="shared" si="19"/>
        <v>2.4738841769613123E-3</v>
      </c>
      <c r="V59" s="46">
        <f t="shared" si="20"/>
        <v>2.1391428779464677E-2</v>
      </c>
      <c r="W59" s="45">
        <f t="shared" si="21"/>
        <v>6.4000000000000001E-2</v>
      </c>
      <c r="X59" s="10">
        <f t="shared" si="22"/>
        <v>2.4E-2</v>
      </c>
      <c r="Y59" s="46">
        <f t="shared" si="23"/>
        <v>4.3999999999999997E-2</v>
      </c>
      <c r="Z59" s="47">
        <f t="shared" si="24"/>
        <v>0.43</v>
      </c>
      <c r="AA59" s="255">
        <f t="shared" si="25"/>
        <v>0.16</v>
      </c>
      <c r="AB59" s="48">
        <f t="shared" si="26"/>
        <v>0.28999999999999998</v>
      </c>
      <c r="AC59" s="41">
        <f t="shared" si="27"/>
        <v>5</v>
      </c>
      <c r="AD59" s="257">
        <f t="shared" si="28"/>
        <v>5</v>
      </c>
      <c r="AE59" s="42">
        <f t="shared" si="29"/>
        <v>5</v>
      </c>
      <c r="AF59" s="26"/>
      <c r="AG59" s="26"/>
      <c r="AH59" s="28"/>
      <c r="AI59" s="28"/>
      <c r="AJ59" s="28"/>
      <c r="AK59" s="28"/>
      <c r="AL59" s="27"/>
      <c r="AM59" s="27"/>
      <c r="AN59" s="27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</row>
    <row r="60" spans="1:51">
      <c r="A60" s="316">
        <v>9996</v>
      </c>
      <c r="B60" s="316" t="s">
        <v>202</v>
      </c>
      <c r="C60" s="49" t="str">
        <f>Rollover!A60</f>
        <v>Mercedes-Benz</v>
      </c>
      <c r="D60" s="99" t="str">
        <f>Rollover!B60</f>
        <v>E-Class 4DR 4WD</v>
      </c>
      <c r="E60" s="22" t="s">
        <v>188</v>
      </c>
      <c r="F60" s="315">
        <f>Rollover!C60</f>
        <v>2021</v>
      </c>
      <c r="G60" s="23">
        <v>132.1</v>
      </c>
      <c r="H60" s="24">
        <v>27.399000000000001</v>
      </c>
      <c r="I60" s="24">
        <v>25.407</v>
      </c>
      <c r="J60" s="24">
        <v>661.35400000000004</v>
      </c>
      <c r="K60" s="25">
        <v>991.79200000000003</v>
      </c>
      <c r="L60" s="23">
        <v>215.435</v>
      </c>
      <c r="M60" s="24">
        <v>10.717000000000001</v>
      </c>
      <c r="N60" s="24">
        <v>46.110999999999997</v>
      </c>
      <c r="O60" s="24">
        <v>4.03</v>
      </c>
      <c r="P60" s="25">
        <v>2640.8069999999998</v>
      </c>
      <c r="Q60" s="45">
        <f t="shared" si="15"/>
        <v>2.5889663176553344E-4</v>
      </c>
      <c r="R60" s="10">
        <f t="shared" si="16"/>
        <v>5.3578918943123478E-2</v>
      </c>
      <c r="S60" s="10">
        <f t="shared" si="17"/>
        <v>9.6627053769668455E-3</v>
      </c>
      <c r="T60" s="46">
        <f t="shared" si="18"/>
        <v>1.4923216217691761E-3</v>
      </c>
      <c r="U60" s="45">
        <f t="shared" si="19"/>
        <v>2.4738841769613123E-3</v>
      </c>
      <c r="V60" s="46">
        <f t="shared" si="20"/>
        <v>2.1391428779464677E-2</v>
      </c>
      <c r="W60" s="45">
        <f t="shared" si="21"/>
        <v>6.4000000000000001E-2</v>
      </c>
      <c r="X60" s="10">
        <f t="shared" si="22"/>
        <v>2.4E-2</v>
      </c>
      <c r="Y60" s="46">
        <f t="shared" si="23"/>
        <v>4.3999999999999997E-2</v>
      </c>
      <c r="Z60" s="47">
        <f t="shared" si="24"/>
        <v>0.43</v>
      </c>
      <c r="AA60" s="255">
        <f t="shared" si="25"/>
        <v>0.16</v>
      </c>
      <c r="AB60" s="48">
        <f t="shared" si="26"/>
        <v>0.28999999999999998</v>
      </c>
      <c r="AC60" s="41">
        <f t="shared" si="27"/>
        <v>5</v>
      </c>
      <c r="AD60" s="257">
        <f t="shared" si="28"/>
        <v>5</v>
      </c>
      <c r="AE60" s="42">
        <f t="shared" si="29"/>
        <v>5</v>
      </c>
      <c r="AF60" s="26"/>
      <c r="AG60" s="26"/>
      <c r="AH60" s="28"/>
      <c r="AI60" s="28"/>
      <c r="AJ60" s="28"/>
      <c r="AK60" s="28"/>
      <c r="AL60" s="27"/>
      <c r="AM60" s="27"/>
      <c r="AN60" s="27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</row>
    <row r="61" spans="1:51">
      <c r="A61" s="316">
        <v>9996</v>
      </c>
      <c r="B61" s="316" t="s">
        <v>202</v>
      </c>
      <c r="C61" s="317" t="str">
        <f>Rollover!A61</f>
        <v>Mercedes-Benz</v>
      </c>
      <c r="D61" s="22" t="str">
        <f>Rollover!B61</f>
        <v>E-Class SW RWD</v>
      </c>
      <c r="E61" s="22" t="s">
        <v>188</v>
      </c>
      <c r="F61" s="315">
        <f>Rollover!C61</f>
        <v>2021</v>
      </c>
      <c r="G61" s="23">
        <v>132.1</v>
      </c>
      <c r="H61" s="24">
        <v>27.399000000000001</v>
      </c>
      <c r="I61" s="24">
        <v>25.407</v>
      </c>
      <c r="J61" s="24">
        <v>661.35400000000004</v>
      </c>
      <c r="K61" s="25">
        <v>991.79200000000003</v>
      </c>
      <c r="L61" s="23">
        <v>215.435</v>
      </c>
      <c r="M61" s="24">
        <v>10.717000000000001</v>
      </c>
      <c r="N61" s="24">
        <v>46.110999999999997</v>
      </c>
      <c r="O61" s="24">
        <v>4.03</v>
      </c>
      <c r="P61" s="25">
        <v>2640.8069999999998</v>
      </c>
      <c r="Q61" s="45">
        <f t="shared" si="15"/>
        <v>2.5889663176553344E-4</v>
      </c>
      <c r="R61" s="10">
        <f t="shared" si="16"/>
        <v>5.3578918943123478E-2</v>
      </c>
      <c r="S61" s="10">
        <f t="shared" si="17"/>
        <v>9.6627053769668455E-3</v>
      </c>
      <c r="T61" s="46">
        <f t="shared" si="18"/>
        <v>1.4923216217691761E-3</v>
      </c>
      <c r="U61" s="45">
        <f t="shared" si="19"/>
        <v>2.4738841769613123E-3</v>
      </c>
      <c r="V61" s="46">
        <f t="shared" si="20"/>
        <v>2.1391428779464677E-2</v>
      </c>
      <c r="W61" s="45">
        <f t="shared" si="21"/>
        <v>6.4000000000000001E-2</v>
      </c>
      <c r="X61" s="10">
        <f t="shared" si="22"/>
        <v>2.4E-2</v>
      </c>
      <c r="Y61" s="46">
        <f t="shared" si="23"/>
        <v>4.3999999999999997E-2</v>
      </c>
      <c r="Z61" s="47">
        <f t="shared" si="24"/>
        <v>0.43</v>
      </c>
      <c r="AA61" s="255">
        <f t="shared" si="25"/>
        <v>0.16</v>
      </c>
      <c r="AB61" s="48">
        <f t="shared" si="26"/>
        <v>0.28999999999999998</v>
      </c>
      <c r="AC61" s="41">
        <f t="shared" si="27"/>
        <v>5</v>
      </c>
      <c r="AD61" s="257">
        <f t="shared" si="28"/>
        <v>5</v>
      </c>
      <c r="AE61" s="42">
        <f t="shared" si="29"/>
        <v>5</v>
      </c>
      <c r="AF61" s="26"/>
      <c r="AG61" s="26"/>
      <c r="AH61" s="28"/>
      <c r="AI61" s="28"/>
      <c r="AJ61" s="28"/>
      <c r="AK61" s="28"/>
      <c r="AL61" s="27"/>
      <c r="AM61" s="27"/>
      <c r="AN61" s="27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</row>
    <row r="62" spans="1:51" ht="13.35" customHeight="1">
      <c r="A62" s="316">
        <v>9996</v>
      </c>
      <c r="B62" s="316" t="s">
        <v>202</v>
      </c>
      <c r="C62" s="317" t="str">
        <f>Rollover!A62</f>
        <v>Mercedes-Benz</v>
      </c>
      <c r="D62" s="22" t="str">
        <f>Rollover!B62</f>
        <v>E-Class SW 4WD</v>
      </c>
      <c r="E62" s="22" t="s">
        <v>188</v>
      </c>
      <c r="F62" s="315">
        <f>Rollover!C62</f>
        <v>2021</v>
      </c>
      <c r="G62" s="23">
        <v>132.1</v>
      </c>
      <c r="H62" s="24">
        <v>27.399000000000001</v>
      </c>
      <c r="I62" s="24">
        <v>25.407</v>
      </c>
      <c r="J62" s="24">
        <v>661.35400000000004</v>
      </c>
      <c r="K62" s="25">
        <v>991.79200000000003</v>
      </c>
      <c r="L62" s="23">
        <v>215.435</v>
      </c>
      <c r="M62" s="24">
        <v>10.717000000000001</v>
      </c>
      <c r="N62" s="24">
        <v>46.110999999999997</v>
      </c>
      <c r="O62" s="24">
        <v>4.03</v>
      </c>
      <c r="P62" s="25">
        <v>2640.8069999999998</v>
      </c>
      <c r="Q62" s="45">
        <f t="shared" si="15"/>
        <v>2.5889663176553344E-4</v>
      </c>
      <c r="R62" s="10">
        <f t="shared" si="16"/>
        <v>5.3578918943123478E-2</v>
      </c>
      <c r="S62" s="10">
        <f t="shared" si="17"/>
        <v>9.6627053769668455E-3</v>
      </c>
      <c r="T62" s="46">
        <f t="shared" si="18"/>
        <v>1.4923216217691761E-3</v>
      </c>
      <c r="U62" s="45">
        <f t="shared" si="19"/>
        <v>2.4738841769613123E-3</v>
      </c>
      <c r="V62" s="46">
        <f t="shared" si="20"/>
        <v>2.1391428779464677E-2</v>
      </c>
      <c r="W62" s="45">
        <f t="shared" si="21"/>
        <v>6.4000000000000001E-2</v>
      </c>
      <c r="X62" s="10">
        <f t="shared" si="22"/>
        <v>2.4E-2</v>
      </c>
      <c r="Y62" s="46">
        <f t="shared" si="23"/>
        <v>4.3999999999999997E-2</v>
      </c>
      <c r="Z62" s="47">
        <f t="shared" si="24"/>
        <v>0.43</v>
      </c>
      <c r="AA62" s="255">
        <f t="shared" si="25"/>
        <v>0.16</v>
      </c>
      <c r="AB62" s="48">
        <f t="shared" si="26"/>
        <v>0.28999999999999998</v>
      </c>
      <c r="AC62" s="41">
        <f t="shared" si="27"/>
        <v>5</v>
      </c>
      <c r="AD62" s="257">
        <f t="shared" si="28"/>
        <v>5</v>
      </c>
      <c r="AE62" s="42">
        <f t="shared" si="29"/>
        <v>5</v>
      </c>
      <c r="AF62" s="26"/>
      <c r="AG62" s="26"/>
      <c r="AH62" s="28"/>
      <c r="AI62" s="28"/>
      <c r="AJ62" s="28"/>
      <c r="AK62" s="28"/>
      <c r="AL62" s="27"/>
      <c r="AM62" s="27"/>
      <c r="AN62" s="27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</row>
    <row r="63" spans="1:51" ht="13.35" customHeight="1">
      <c r="A63" s="316">
        <v>11379</v>
      </c>
      <c r="B63" s="253" t="s">
        <v>262</v>
      </c>
      <c r="C63" s="49" t="str">
        <f>Rollover!A63</f>
        <v>Mercedes-Benz</v>
      </c>
      <c r="D63" s="99" t="str">
        <f>Rollover!B63</f>
        <v>GLB Class SUV FWD</v>
      </c>
      <c r="E63" s="22" t="s">
        <v>198</v>
      </c>
      <c r="F63" s="315">
        <f>Rollover!C63</f>
        <v>2021</v>
      </c>
      <c r="G63" s="23">
        <v>113.27200000000001</v>
      </c>
      <c r="H63" s="24">
        <v>14.678000000000001</v>
      </c>
      <c r="I63" s="24">
        <v>27.456</v>
      </c>
      <c r="J63" s="24">
        <v>548.26199999999994</v>
      </c>
      <c r="K63" s="25">
        <v>1276.229</v>
      </c>
      <c r="L63" s="23">
        <v>196.375</v>
      </c>
      <c r="M63" s="24">
        <v>11.738</v>
      </c>
      <c r="N63" s="24">
        <v>40.76</v>
      </c>
      <c r="O63" s="24">
        <v>24.905999999999999</v>
      </c>
      <c r="P63" s="25">
        <v>2607.1959999999999</v>
      </c>
      <c r="Q63" s="45">
        <f t="shared" si="15"/>
        <v>1.1699354696962648E-4</v>
      </c>
      <c r="R63" s="10">
        <f t="shared" si="16"/>
        <v>1.7283102332015542E-2</v>
      </c>
      <c r="S63" s="10">
        <f t="shared" si="17"/>
        <v>7.6074013841254092E-3</v>
      </c>
      <c r="T63" s="46">
        <f t="shared" si="18"/>
        <v>2.0394204535121949E-3</v>
      </c>
      <c r="U63" s="45">
        <f t="shared" si="19"/>
        <v>1.6645264919425474E-3</v>
      </c>
      <c r="V63" s="46">
        <f t="shared" si="20"/>
        <v>2.0739943570963461E-2</v>
      </c>
      <c r="W63" s="45">
        <f t="shared" si="21"/>
        <v>2.7E-2</v>
      </c>
      <c r="X63" s="10">
        <f t="shared" si="22"/>
        <v>2.1999999999999999E-2</v>
      </c>
      <c r="Y63" s="46">
        <f t="shared" si="23"/>
        <v>2.5000000000000001E-2</v>
      </c>
      <c r="Z63" s="47">
        <f t="shared" si="24"/>
        <v>0.18</v>
      </c>
      <c r="AA63" s="255">
        <f t="shared" si="25"/>
        <v>0.15</v>
      </c>
      <c r="AB63" s="48">
        <f t="shared" si="26"/>
        <v>0.17</v>
      </c>
      <c r="AC63" s="41">
        <f t="shared" si="27"/>
        <v>5</v>
      </c>
      <c r="AD63" s="257">
        <f t="shared" si="28"/>
        <v>5</v>
      </c>
      <c r="AE63" s="42">
        <f t="shared" si="29"/>
        <v>5</v>
      </c>
      <c r="AF63" s="26"/>
      <c r="AG63" s="26"/>
      <c r="AH63" s="28"/>
      <c r="AI63" s="28"/>
      <c r="AJ63" s="28"/>
      <c r="AK63" s="28"/>
      <c r="AL63" s="27"/>
      <c r="AM63" s="27"/>
      <c r="AN63" s="27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</row>
    <row r="64" spans="1:51">
      <c r="A64" s="316">
        <v>11379</v>
      </c>
      <c r="B64" s="253" t="s">
        <v>262</v>
      </c>
      <c r="C64" s="49" t="str">
        <f>Rollover!A64</f>
        <v>Mercedes-Benz</v>
      </c>
      <c r="D64" s="99" t="str">
        <f>Rollover!B64</f>
        <v>GLB Class SUV 4WD</v>
      </c>
      <c r="E64" s="22" t="s">
        <v>198</v>
      </c>
      <c r="F64" s="315">
        <f>Rollover!C64</f>
        <v>2021</v>
      </c>
      <c r="G64" s="23">
        <v>113.27200000000001</v>
      </c>
      <c r="H64" s="24">
        <v>14.678000000000001</v>
      </c>
      <c r="I64" s="24">
        <v>27.456</v>
      </c>
      <c r="J64" s="24">
        <v>548.26199999999994</v>
      </c>
      <c r="K64" s="25">
        <v>1276.229</v>
      </c>
      <c r="L64" s="23">
        <v>196.375</v>
      </c>
      <c r="M64" s="24">
        <v>11.738</v>
      </c>
      <c r="N64" s="24">
        <v>40.76</v>
      </c>
      <c r="O64" s="24">
        <v>24.905999999999999</v>
      </c>
      <c r="P64" s="25">
        <v>2607.1959999999999</v>
      </c>
      <c r="Q64" s="45">
        <f t="shared" si="15"/>
        <v>1.1699354696962648E-4</v>
      </c>
      <c r="R64" s="10">
        <f t="shared" si="16"/>
        <v>1.7283102332015542E-2</v>
      </c>
      <c r="S64" s="10">
        <f t="shared" si="17"/>
        <v>7.6074013841254092E-3</v>
      </c>
      <c r="T64" s="46">
        <f t="shared" si="18"/>
        <v>2.0394204535121949E-3</v>
      </c>
      <c r="U64" s="45">
        <f t="shared" si="19"/>
        <v>1.6645264919425474E-3</v>
      </c>
      <c r="V64" s="46">
        <f t="shared" si="20"/>
        <v>2.0739943570963461E-2</v>
      </c>
      <c r="W64" s="45">
        <f t="shared" si="21"/>
        <v>2.7E-2</v>
      </c>
      <c r="X64" s="10">
        <f t="shared" si="22"/>
        <v>2.1999999999999999E-2</v>
      </c>
      <c r="Y64" s="46">
        <f t="shared" si="23"/>
        <v>2.5000000000000001E-2</v>
      </c>
      <c r="Z64" s="47">
        <f t="shared" si="24"/>
        <v>0.18</v>
      </c>
      <c r="AA64" s="255">
        <f t="shared" si="25"/>
        <v>0.15</v>
      </c>
      <c r="AB64" s="48">
        <f t="shared" si="26"/>
        <v>0.17</v>
      </c>
      <c r="AC64" s="41">
        <f t="shared" si="27"/>
        <v>5</v>
      </c>
      <c r="AD64" s="257">
        <f t="shared" si="28"/>
        <v>5</v>
      </c>
      <c r="AE64" s="42">
        <f t="shared" si="29"/>
        <v>5</v>
      </c>
      <c r="AF64" s="26"/>
      <c r="AG64" s="26"/>
      <c r="AH64" s="28"/>
      <c r="AI64" s="28"/>
      <c r="AJ64" s="28"/>
      <c r="AK64" s="28"/>
      <c r="AL64" s="27"/>
      <c r="AM64" s="27"/>
      <c r="AN64" s="27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</row>
    <row r="65" spans="1:51" ht="13.35" customHeight="1">
      <c r="A65" s="316">
        <v>10190</v>
      </c>
      <c r="B65" s="316" t="s">
        <v>204</v>
      </c>
      <c r="C65" s="49" t="str">
        <f>Rollover!A65</f>
        <v>Mercedes-Benz</v>
      </c>
      <c r="D65" s="99" t="str">
        <f>Rollover!B65</f>
        <v>GLC Class SUV RWD</v>
      </c>
      <c r="E65" s="22" t="s">
        <v>198</v>
      </c>
      <c r="F65" s="315">
        <f>Rollover!C65</f>
        <v>2021</v>
      </c>
      <c r="G65" s="23">
        <v>69.179000000000002</v>
      </c>
      <c r="H65" s="24">
        <v>24.146000000000001</v>
      </c>
      <c r="I65" s="24">
        <v>17.63</v>
      </c>
      <c r="J65" s="24">
        <v>519.72500000000002</v>
      </c>
      <c r="K65" s="25">
        <v>1819.8219999999999</v>
      </c>
      <c r="L65" s="23">
        <v>134.40600000000001</v>
      </c>
      <c r="M65" s="24">
        <v>14.952999999999999</v>
      </c>
      <c r="N65" s="24">
        <v>46.433999999999997</v>
      </c>
      <c r="O65" s="24">
        <v>18.882999999999999</v>
      </c>
      <c r="P65" s="25">
        <v>3486.9830000000002</v>
      </c>
      <c r="Q65" s="45">
        <f t="shared" si="15"/>
        <v>6.9466741254767415E-6</v>
      </c>
      <c r="R65" s="10">
        <f t="shared" si="16"/>
        <v>4.029174994847378E-2</v>
      </c>
      <c r="S65" s="10">
        <f t="shared" si="17"/>
        <v>7.1613718830006506E-3</v>
      </c>
      <c r="T65" s="46">
        <f t="shared" si="18"/>
        <v>3.7022854683052683E-3</v>
      </c>
      <c r="U65" s="45">
        <f t="shared" si="19"/>
        <v>2.8238565112398976E-4</v>
      </c>
      <c r="V65" s="46">
        <f t="shared" si="20"/>
        <v>4.6188466230564086E-2</v>
      </c>
      <c r="W65" s="45">
        <f t="shared" si="21"/>
        <v>5.0999999999999997E-2</v>
      </c>
      <c r="X65" s="10">
        <f t="shared" si="22"/>
        <v>4.5999999999999999E-2</v>
      </c>
      <c r="Y65" s="46">
        <f t="shared" si="23"/>
        <v>4.9000000000000002E-2</v>
      </c>
      <c r="Z65" s="47">
        <f t="shared" si="24"/>
        <v>0.34</v>
      </c>
      <c r="AA65" s="255">
        <f t="shared" si="25"/>
        <v>0.31</v>
      </c>
      <c r="AB65" s="48">
        <f t="shared" si="26"/>
        <v>0.33</v>
      </c>
      <c r="AC65" s="41">
        <f t="shared" si="27"/>
        <v>5</v>
      </c>
      <c r="AD65" s="257">
        <f t="shared" si="28"/>
        <v>5</v>
      </c>
      <c r="AE65" s="42">
        <f t="shared" si="29"/>
        <v>5</v>
      </c>
      <c r="AF65" s="26"/>
      <c r="AG65" s="26"/>
      <c r="AH65" s="28"/>
      <c r="AI65" s="28"/>
      <c r="AJ65" s="28"/>
      <c r="AK65" s="28"/>
      <c r="AL65" s="27"/>
      <c r="AM65" s="27"/>
      <c r="AN65" s="27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</row>
    <row r="66" spans="1:51" ht="13.35" customHeight="1">
      <c r="A66" s="316">
        <v>10190</v>
      </c>
      <c r="B66" s="316" t="s">
        <v>204</v>
      </c>
      <c r="C66" s="49" t="str">
        <f>Rollover!A66</f>
        <v>Mercedes-Benz</v>
      </c>
      <c r="D66" s="99" t="str">
        <f>Rollover!B66</f>
        <v>GLC Class SUV 4WD</v>
      </c>
      <c r="E66" s="22" t="s">
        <v>198</v>
      </c>
      <c r="F66" s="315">
        <f>Rollover!C66</f>
        <v>2021</v>
      </c>
      <c r="G66" s="23">
        <v>69.179000000000002</v>
      </c>
      <c r="H66" s="24">
        <v>24.146000000000001</v>
      </c>
      <c r="I66" s="24">
        <v>17.63</v>
      </c>
      <c r="J66" s="24">
        <v>519.72500000000002</v>
      </c>
      <c r="K66" s="25">
        <v>1819.8219999999999</v>
      </c>
      <c r="L66" s="23">
        <v>134.40600000000001</v>
      </c>
      <c r="M66" s="24">
        <v>14.952999999999999</v>
      </c>
      <c r="N66" s="24">
        <v>46.433999999999997</v>
      </c>
      <c r="O66" s="24">
        <v>18.882999999999999</v>
      </c>
      <c r="P66" s="25">
        <v>3486.9830000000002</v>
      </c>
      <c r="Q66" s="45">
        <f t="shared" si="15"/>
        <v>6.9466741254767415E-6</v>
      </c>
      <c r="R66" s="10">
        <f t="shared" si="16"/>
        <v>4.029174994847378E-2</v>
      </c>
      <c r="S66" s="10">
        <f t="shared" si="17"/>
        <v>7.1613718830006506E-3</v>
      </c>
      <c r="T66" s="46">
        <f t="shared" si="18"/>
        <v>3.7022854683052683E-3</v>
      </c>
      <c r="U66" s="45">
        <f t="shared" si="19"/>
        <v>2.8238565112398976E-4</v>
      </c>
      <c r="V66" s="46">
        <f t="shared" si="20"/>
        <v>4.6188466230564086E-2</v>
      </c>
      <c r="W66" s="45">
        <f t="shared" si="21"/>
        <v>5.0999999999999997E-2</v>
      </c>
      <c r="X66" s="10">
        <f t="shared" si="22"/>
        <v>4.5999999999999999E-2</v>
      </c>
      <c r="Y66" s="46">
        <f t="shared" si="23"/>
        <v>4.9000000000000002E-2</v>
      </c>
      <c r="Z66" s="47">
        <f t="shared" si="24"/>
        <v>0.34</v>
      </c>
      <c r="AA66" s="255">
        <f t="shared" si="25"/>
        <v>0.31</v>
      </c>
      <c r="AB66" s="48">
        <f t="shared" si="26"/>
        <v>0.33</v>
      </c>
      <c r="AC66" s="41">
        <f t="shared" si="27"/>
        <v>5</v>
      </c>
      <c r="AD66" s="257">
        <f t="shared" si="28"/>
        <v>5</v>
      </c>
      <c r="AE66" s="42">
        <f t="shared" si="29"/>
        <v>5</v>
      </c>
      <c r="AF66" s="26"/>
      <c r="AG66" s="26"/>
      <c r="AH66" s="28"/>
      <c r="AI66" s="28"/>
      <c r="AJ66" s="28"/>
      <c r="AK66" s="28"/>
      <c r="AL66" s="27"/>
      <c r="AM66" s="27"/>
      <c r="AN66" s="27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</row>
    <row r="67" spans="1:51" ht="13.35" customHeight="1">
      <c r="A67" s="316">
        <v>11376</v>
      </c>
      <c r="B67" s="253" t="s">
        <v>258</v>
      </c>
      <c r="C67" s="49" t="str">
        <f>Rollover!A67</f>
        <v>Mercedes-Benz</v>
      </c>
      <c r="D67" s="99" t="str">
        <f>Rollover!B67</f>
        <v>GLE Class SUV RWD</v>
      </c>
      <c r="E67" s="22" t="s">
        <v>198</v>
      </c>
      <c r="F67" s="315">
        <f>Rollover!C67</f>
        <v>2021</v>
      </c>
      <c r="G67" s="23">
        <v>39.988</v>
      </c>
      <c r="H67" s="24">
        <v>16.856000000000002</v>
      </c>
      <c r="I67" s="24">
        <v>16.952999999999999</v>
      </c>
      <c r="J67" s="24">
        <v>671.03300000000002</v>
      </c>
      <c r="K67" s="25">
        <v>1276.4380000000001</v>
      </c>
      <c r="L67" s="23">
        <v>102.864</v>
      </c>
      <c r="M67" s="24">
        <v>3.3239999999999998</v>
      </c>
      <c r="N67" s="24">
        <v>39.828000000000003</v>
      </c>
      <c r="O67" s="24">
        <v>3.3180000000000001</v>
      </c>
      <c r="P67" s="25">
        <v>3012.893</v>
      </c>
      <c r="Q67" s="45">
        <f t="shared" si="15"/>
        <v>1.8259677595238445E-7</v>
      </c>
      <c r="R67" s="10">
        <f t="shared" si="16"/>
        <v>2.1032417318349272E-2</v>
      </c>
      <c r="S67" s="10">
        <f t="shared" si="17"/>
        <v>9.8622805308151429E-3</v>
      </c>
      <c r="T67" s="46">
        <f t="shared" si="18"/>
        <v>2.0398884136366958E-3</v>
      </c>
      <c r="U67" s="45">
        <f t="shared" si="19"/>
        <v>6.9643667333896215E-5</v>
      </c>
      <c r="V67" s="46">
        <f t="shared" si="20"/>
        <v>3.0079198123969846E-2</v>
      </c>
      <c r="W67" s="45">
        <f t="shared" si="21"/>
        <v>3.3000000000000002E-2</v>
      </c>
      <c r="X67" s="10">
        <f t="shared" si="22"/>
        <v>0.03</v>
      </c>
      <c r="Y67" s="46">
        <f t="shared" si="23"/>
        <v>3.2000000000000001E-2</v>
      </c>
      <c r="Z67" s="47">
        <f t="shared" si="24"/>
        <v>0.22</v>
      </c>
      <c r="AA67" s="255">
        <f t="shared" si="25"/>
        <v>0.2</v>
      </c>
      <c r="AB67" s="48">
        <f t="shared" si="26"/>
        <v>0.21</v>
      </c>
      <c r="AC67" s="41">
        <f t="shared" si="27"/>
        <v>5</v>
      </c>
      <c r="AD67" s="257">
        <f t="shared" si="28"/>
        <v>5</v>
      </c>
      <c r="AE67" s="42">
        <f t="shared" si="29"/>
        <v>5</v>
      </c>
      <c r="AF67" s="26"/>
      <c r="AG67" s="26"/>
      <c r="AH67" s="28"/>
      <c r="AI67" s="28"/>
      <c r="AJ67" s="28"/>
      <c r="AK67" s="28"/>
      <c r="AL67" s="27"/>
      <c r="AM67" s="27"/>
      <c r="AN67" s="27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</row>
    <row r="68" spans="1:51" ht="13.35" customHeight="1">
      <c r="A68" s="316">
        <v>11376</v>
      </c>
      <c r="B68" s="253" t="s">
        <v>258</v>
      </c>
      <c r="C68" s="317" t="str">
        <f>Rollover!A68</f>
        <v>Mercedes-Benz</v>
      </c>
      <c r="D68" s="22" t="str">
        <f>Rollover!B68</f>
        <v>GLE Class SUV 4WD</v>
      </c>
      <c r="E68" s="22" t="s">
        <v>198</v>
      </c>
      <c r="F68" s="315">
        <f>Rollover!C68</f>
        <v>2021</v>
      </c>
      <c r="G68" s="23">
        <v>39.988</v>
      </c>
      <c r="H68" s="24">
        <v>16.856000000000002</v>
      </c>
      <c r="I68" s="24">
        <v>16.952999999999999</v>
      </c>
      <c r="J68" s="24">
        <v>671.03300000000002</v>
      </c>
      <c r="K68" s="25">
        <v>1276.4380000000001</v>
      </c>
      <c r="L68" s="23">
        <v>102.864</v>
      </c>
      <c r="M68" s="24">
        <v>3.3239999999999998</v>
      </c>
      <c r="N68" s="24">
        <v>39.828000000000003</v>
      </c>
      <c r="O68" s="24">
        <v>3.3180000000000001</v>
      </c>
      <c r="P68" s="25">
        <v>3012.893</v>
      </c>
      <c r="Q68" s="45">
        <f t="shared" si="15"/>
        <v>1.8259677595238445E-7</v>
      </c>
      <c r="R68" s="10">
        <f t="shared" si="16"/>
        <v>2.1032417318349272E-2</v>
      </c>
      <c r="S68" s="10">
        <f t="shared" si="17"/>
        <v>9.8622805308151429E-3</v>
      </c>
      <c r="T68" s="46">
        <f t="shared" si="18"/>
        <v>2.0398884136366958E-3</v>
      </c>
      <c r="U68" s="45">
        <f t="shared" si="19"/>
        <v>6.9643667333896215E-5</v>
      </c>
      <c r="V68" s="46">
        <f t="shared" si="20"/>
        <v>3.0079198123969846E-2</v>
      </c>
      <c r="W68" s="45">
        <f t="shared" si="21"/>
        <v>3.3000000000000002E-2</v>
      </c>
      <c r="X68" s="10">
        <f t="shared" si="22"/>
        <v>0.03</v>
      </c>
      <c r="Y68" s="46">
        <f t="shared" si="23"/>
        <v>3.2000000000000001E-2</v>
      </c>
      <c r="Z68" s="47">
        <f t="shared" si="24"/>
        <v>0.22</v>
      </c>
      <c r="AA68" s="255">
        <f t="shared" si="25"/>
        <v>0.2</v>
      </c>
      <c r="AB68" s="48">
        <f t="shared" si="26"/>
        <v>0.21</v>
      </c>
      <c r="AC68" s="41">
        <f t="shared" si="27"/>
        <v>5</v>
      </c>
      <c r="AD68" s="257">
        <f t="shared" si="28"/>
        <v>5</v>
      </c>
      <c r="AE68" s="42">
        <f t="shared" si="29"/>
        <v>5</v>
      </c>
      <c r="AF68" s="26"/>
      <c r="AG68" s="26"/>
      <c r="AH68" s="28"/>
      <c r="AI68" s="28"/>
      <c r="AJ68" s="28"/>
      <c r="AK68" s="28"/>
      <c r="AL68" s="27"/>
      <c r="AM68" s="27"/>
      <c r="AN68" s="27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</row>
    <row r="69" spans="1:51">
      <c r="A69" s="34">
        <v>11360</v>
      </c>
      <c r="B69" s="253" t="s">
        <v>255</v>
      </c>
      <c r="C69" s="49" t="str">
        <f>Rollover!A69</f>
        <v>Nissan</v>
      </c>
      <c r="D69" s="99" t="str">
        <f>Rollover!B69</f>
        <v>Maxima 4DR FWD</v>
      </c>
      <c r="E69" s="22" t="s">
        <v>190</v>
      </c>
      <c r="F69" s="315">
        <f>Rollover!C69</f>
        <v>2021</v>
      </c>
      <c r="G69" s="35">
        <v>118.51900000000001</v>
      </c>
      <c r="H69" s="36">
        <v>23.646999999999998</v>
      </c>
      <c r="I69" s="36">
        <v>31.550999999999998</v>
      </c>
      <c r="J69" s="36">
        <v>1000.136</v>
      </c>
      <c r="K69" s="37">
        <v>1500.848</v>
      </c>
      <c r="L69" s="35">
        <v>241.999</v>
      </c>
      <c r="M69" s="36">
        <v>16.007000000000001</v>
      </c>
      <c r="N69" s="36">
        <v>26.765999999999998</v>
      </c>
      <c r="O69" s="36">
        <v>18.094000000000001</v>
      </c>
      <c r="P69" s="37">
        <v>1552.1679999999999</v>
      </c>
      <c r="Q69" s="45">
        <f t="shared" si="15"/>
        <v>1.4845266455334522E-4</v>
      </c>
      <c r="R69" s="10">
        <f t="shared" si="16"/>
        <v>3.8555402855925167E-2</v>
      </c>
      <c r="S69" s="10">
        <f t="shared" si="17"/>
        <v>1.9701740069193428E-2</v>
      </c>
      <c r="T69" s="46">
        <f t="shared" si="18"/>
        <v>2.6095430389672541E-3</v>
      </c>
      <c r="U69" s="45">
        <f t="shared" si="19"/>
        <v>3.9856495171423402E-3</v>
      </c>
      <c r="V69" s="46">
        <f t="shared" si="20"/>
        <v>7.7948851988460183E-3</v>
      </c>
      <c r="W69" s="45">
        <f t="shared" si="21"/>
        <v>0.06</v>
      </c>
      <c r="X69" s="10">
        <f t="shared" si="22"/>
        <v>1.2E-2</v>
      </c>
      <c r="Y69" s="46">
        <f t="shared" si="23"/>
        <v>3.5999999999999997E-2</v>
      </c>
      <c r="Z69" s="47">
        <f t="shared" si="24"/>
        <v>0.4</v>
      </c>
      <c r="AA69" s="255">
        <f t="shared" si="25"/>
        <v>0.08</v>
      </c>
      <c r="AB69" s="48">
        <f t="shared" si="26"/>
        <v>0.24</v>
      </c>
      <c r="AC69" s="41">
        <f t="shared" si="27"/>
        <v>5</v>
      </c>
      <c r="AD69" s="257">
        <f t="shared" si="28"/>
        <v>5</v>
      </c>
      <c r="AE69" s="42">
        <f t="shared" si="29"/>
        <v>5</v>
      </c>
      <c r="AF69" s="26"/>
      <c r="AG69" s="26"/>
      <c r="AH69" s="28"/>
      <c r="AI69" s="28"/>
      <c r="AJ69" s="28"/>
      <c r="AK69" s="28"/>
      <c r="AL69" s="27"/>
      <c r="AM69" s="27"/>
      <c r="AN69" s="27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</row>
    <row r="70" spans="1:51">
      <c r="A70" s="316">
        <v>11352</v>
      </c>
      <c r="B70" s="253" t="s">
        <v>246</v>
      </c>
      <c r="C70" s="49" t="str">
        <f>Rollover!A70</f>
        <v>Nissan</v>
      </c>
      <c r="D70" s="99" t="str">
        <f>Rollover!B70</f>
        <v>Rogue SUV FWD (early release)</v>
      </c>
      <c r="E70" s="22" t="s">
        <v>190</v>
      </c>
      <c r="F70" s="315">
        <f>Rollover!C70</f>
        <v>2021</v>
      </c>
      <c r="G70" s="23">
        <v>95.481999999999999</v>
      </c>
      <c r="H70" s="24">
        <v>9.15</v>
      </c>
      <c r="I70" s="24">
        <v>19.488</v>
      </c>
      <c r="J70" s="24">
        <v>441.05799999999999</v>
      </c>
      <c r="K70" s="25">
        <v>1509.934</v>
      </c>
      <c r="L70" s="23">
        <v>160.845</v>
      </c>
      <c r="M70" s="24">
        <v>13.993</v>
      </c>
      <c r="N70" s="24">
        <v>31.033999999999999</v>
      </c>
      <c r="O70" s="24">
        <v>13.718</v>
      </c>
      <c r="P70" s="25">
        <v>2282.6239999999998</v>
      </c>
      <c r="Q70" s="45">
        <f t="shared" si="15"/>
        <v>4.6135036644297193E-5</v>
      </c>
      <c r="R70" s="10">
        <f t="shared" si="16"/>
        <v>1.0471047051436188E-2</v>
      </c>
      <c r="S70" s="10">
        <f t="shared" si="17"/>
        <v>6.0618298843795829E-3</v>
      </c>
      <c r="T70" s="46">
        <f t="shared" si="18"/>
        <v>2.6356860625118155E-3</v>
      </c>
      <c r="U70" s="45">
        <f t="shared" si="19"/>
        <v>6.7457423078721361E-4</v>
      </c>
      <c r="V70" s="46">
        <f t="shared" si="20"/>
        <v>1.537022607789403E-2</v>
      </c>
      <c r="W70" s="45">
        <f t="shared" si="21"/>
        <v>1.9E-2</v>
      </c>
      <c r="X70" s="10">
        <f t="shared" si="22"/>
        <v>1.6E-2</v>
      </c>
      <c r="Y70" s="46">
        <f t="shared" si="23"/>
        <v>1.7999999999999999E-2</v>
      </c>
      <c r="Z70" s="47">
        <f t="shared" si="24"/>
        <v>0.13</v>
      </c>
      <c r="AA70" s="255">
        <f t="shared" si="25"/>
        <v>0.11</v>
      </c>
      <c r="AB70" s="48">
        <f t="shared" si="26"/>
        <v>0.12</v>
      </c>
      <c r="AC70" s="41">
        <f t="shared" si="27"/>
        <v>5</v>
      </c>
      <c r="AD70" s="257">
        <f t="shared" si="28"/>
        <v>5</v>
      </c>
      <c r="AE70" s="42">
        <f t="shared" si="29"/>
        <v>5</v>
      </c>
      <c r="AF70" s="26"/>
      <c r="AG70" s="26"/>
      <c r="AH70" s="28"/>
      <c r="AI70" s="28"/>
      <c r="AJ70" s="28"/>
      <c r="AK70" s="28"/>
      <c r="AL70" s="27"/>
      <c r="AM70" s="27"/>
      <c r="AN70" s="27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</row>
    <row r="71" spans="1:51">
      <c r="A71" s="316">
        <v>11352</v>
      </c>
      <c r="B71" s="253" t="s">
        <v>246</v>
      </c>
      <c r="C71" s="317" t="str">
        <f>Rollover!A71</f>
        <v>Nissan</v>
      </c>
      <c r="D71" s="22" t="str">
        <f>Rollover!B71</f>
        <v>Rogue SUV AWD (early release)</v>
      </c>
      <c r="E71" s="22" t="s">
        <v>190</v>
      </c>
      <c r="F71" s="315">
        <f>Rollover!C71</f>
        <v>2021</v>
      </c>
      <c r="G71" s="23">
        <v>95.481999999999999</v>
      </c>
      <c r="H71" s="24">
        <v>9.15</v>
      </c>
      <c r="I71" s="24">
        <v>19.488</v>
      </c>
      <c r="J71" s="24">
        <v>441.05799999999999</v>
      </c>
      <c r="K71" s="25">
        <v>1509.934</v>
      </c>
      <c r="L71" s="23">
        <v>160.845</v>
      </c>
      <c r="M71" s="24">
        <v>13.993</v>
      </c>
      <c r="N71" s="24">
        <v>31.033999999999999</v>
      </c>
      <c r="O71" s="24">
        <v>13.718</v>
      </c>
      <c r="P71" s="25">
        <v>2282.6239999999998</v>
      </c>
      <c r="Q71" s="45">
        <f t="shared" ref="Q71:Q137" si="60">NORMDIST(LN(G71),7.45231,0.73998,1)</f>
        <v>4.6135036644297193E-5</v>
      </c>
      <c r="R71" s="10">
        <f t="shared" ref="R71:R137" si="61">1/(1+EXP(5.3895-0.0919*H71))</f>
        <v>1.0471047051436188E-2</v>
      </c>
      <c r="S71" s="10">
        <f t="shared" ref="S71:S137" si="62">1/(1+EXP(6.04044-0.002133*J71))</f>
        <v>6.0618298843795829E-3</v>
      </c>
      <c r="T71" s="46">
        <f t="shared" ref="T71:T137" si="63">1/(1+EXP(7.5969-0.0011*K71))</f>
        <v>2.6356860625118155E-3</v>
      </c>
      <c r="U71" s="45">
        <f t="shared" ref="U71:U137" si="64">NORMDIST(LN(L71),7.45231,0.73998,1)</f>
        <v>6.7457423078721361E-4</v>
      </c>
      <c r="V71" s="46">
        <f t="shared" ref="V71:V137" si="65">1/(1+EXP(6.3055-0.00094*P71))</f>
        <v>1.537022607789403E-2</v>
      </c>
      <c r="W71" s="45">
        <f t="shared" ref="W71:W137" si="66">ROUND(1-(1-Q71)*(1-R71)*(1-S71)*(1-T71),3)</f>
        <v>1.9E-2</v>
      </c>
      <c r="X71" s="10">
        <f t="shared" ref="X71:X137" si="67">IF(L71="N/A",L71,ROUND(1-(1-U71)*(1-V71),3))</f>
        <v>1.6E-2</v>
      </c>
      <c r="Y71" s="46">
        <f t="shared" ref="Y71:Y137" si="68">ROUND(AVERAGE(W71:X71),3)</f>
        <v>1.7999999999999999E-2</v>
      </c>
      <c r="Z71" s="47">
        <f t="shared" ref="Z71:Z137" si="69">ROUND(W71/0.15,2)</f>
        <v>0.13</v>
      </c>
      <c r="AA71" s="255">
        <f t="shared" ref="AA71:AA137" si="70">IF(L71="N/A", L71, ROUND(X71/0.15,2))</f>
        <v>0.11</v>
      </c>
      <c r="AB71" s="48">
        <f t="shared" ref="AB71:AB137" si="71">ROUND(Y71/0.15,2)</f>
        <v>0.12</v>
      </c>
      <c r="AC71" s="41">
        <f t="shared" ref="AC71:AC137" si="72">IF(Z71&lt;0.67,5,IF(Z71&lt;1,4,IF(Z71&lt;1.33,3,IF(Z71&lt;2.67,2,1))))</f>
        <v>5</v>
      </c>
      <c r="AD71" s="257">
        <f t="shared" ref="AD71:AD137" si="73">IF(L71="N/A",L71,IF(AA71&lt;0.67,5,IF(AA71&lt;1,4,IF(AA71&lt;1.33,3,IF(AA71&lt;2.67,2,1)))))</f>
        <v>5</v>
      </c>
      <c r="AE71" s="42">
        <f t="shared" ref="AE71:AE137" si="74">IF(AB71&lt;0.67,5,IF(AB71&lt;1,4,IF(AB71&lt;1.33,3,IF(AB71&lt;2.67,2,1))))</f>
        <v>5</v>
      </c>
      <c r="AF71" s="26"/>
      <c r="AG71" s="26"/>
      <c r="AH71" s="28"/>
      <c r="AI71" s="28"/>
      <c r="AJ71" s="28"/>
      <c r="AK71" s="28"/>
      <c r="AL71" s="27"/>
      <c r="AM71" s="27"/>
      <c r="AN71" s="27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</row>
    <row r="72" spans="1:51" ht="13.35" customHeight="1">
      <c r="A72" s="316">
        <v>11352</v>
      </c>
      <c r="B72" s="253" t="s">
        <v>246</v>
      </c>
      <c r="C72" s="317" t="str">
        <f>Rollover!A72</f>
        <v>Nissan</v>
      </c>
      <c r="D72" s="22" t="str">
        <f>Rollover!B72</f>
        <v>Rogue SUV FWD (later release)</v>
      </c>
      <c r="E72" s="22" t="s">
        <v>190</v>
      </c>
      <c r="F72" s="315">
        <f>Rollover!C72</f>
        <v>2021</v>
      </c>
      <c r="G72" s="23">
        <v>95.481999999999999</v>
      </c>
      <c r="H72" s="24">
        <v>9.15</v>
      </c>
      <c r="I72" s="24">
        <v>19.488</v>
      </c>
      <c r="J72" s="24">
        <v>441.05799999999999</v>
      </c>
      <c r="K72" s="25">
        <v>1509.934</v>
      </c>
      <c r="L72" s="23">
        <v>160.845</v>
      </c>
      <c r="M72" s="24">
        <v>13.993</v>
      </c>
      <c r="N72" s="24">
        <v>31.033999999999999</v>
      </c>
      <c r="O72" s="24">
        <v>13.718</v>
      </c>
      <c r="P72" s="25">
        <v>2282.6239999999998</v>
      </c>
      <c r="Q72" s="45">
        <f t="shared" ref="Q72:Q73" si="75">NORMDIST(LN(G72),7.45231,0.73998,1)</f>
        <v>4.6135036644297193E-5</v>
      </c>
      <c r="R72" s="10">
        <f t="shared" ref="R72:R73" si="76">1/(1+EXP(5.3895-0.0919*H72))</f>
        <v>1.0471047051436188E-2</v>
      </c>
      <c r="S72" s="10">
        <f t="shared" ref="S72:S73" si="77">1/(1+EXP(6.04044-0.002133*J72))</f>
        <v>6.0618298843795829E-3</v>
      </c>
      <c r="T72" s="46">
        <f t="shared" ref="T72:T73" si="78">1/(1+EXP(7.5969-0.0011*K72))</f>
        <v>2.6356860625118155E-3</v>
      </c>
      <c r="U72" s="45">
        <f t="shared" ref="U72:U73" si="79">NORMDIST(LN(L72),7.45231,0.73998,1)</f>
        <v>6.7457423078721361E-4</v>
      </c>
      <c r="V72" s="46">
        <f t="shared" ref="V72:V73" si="80">1/(1+EXP(6.3055-0.00094*P72))</f>
        <v>1.537022607789403E-2</v>
      </c>
      <c r="W72" s="45">
        <f t="shared" ref="W72:W73" si="81">ROUND(1-(1-Q72)*(1-R72)*(1-S72)*(1-T72),3)</f>
        <v>1.9E-2</v>
      </c>
      <c r="X72" s="10">
        <f t="shared" ref="X72:X73" si="82">IF(L72="N/A",L72,ROUND(1-(1-U72)*(1-V72),3))</f>
        <v>1.6E-2</v>
      </c>
      <c r="Y72" s="46">
        <f t="shared" ref="Y72:Y73" si="83">ROUND(AVERAGE(W72:X72),3)</f>
        <v>1.7999999999999999E-2</v>
      </c>
      <c r="Z72" s="47">
        <f t="shared" ref="Z72:Z73" si="84">ROUND(W72/0.15,2)</f>
        <v>0.13</v>
      </c>
      <c r="AA72" s="255">
        <f t="shared" ref="AA72:AA73" si="85">IF(L72="N/A", L72, ROUND(X72/0.15,2))</f>
        <v>0.11</v>
      </c>
      <c r="AB72" s="48">
        <f t="shared" ref="AB72:AB73" si="86">ROUND(Y72/0.15,2)</f>
        <v>0.12</v>
      </c>
      <c r="AC72" s="41">
        <f t="shared" ref="AC72:AC73" si="87">IF(Z72&lt;0.67,5,IF(Z72&lt;1,4,IF(Z72&lt;1.33,3,IF(Z72&lt;2.67,2,1))))</f>
        <v>5</v>
      </c>
      <c r="AD72" s="257">
        <f t="shared" ref="AD72:AD73" si="88">IF(L72="N/A",L72,IF(AA72&lt;0.67,5,IF(AA72&lt;1,4,IF(AA72&lt;1.33,3,IF(AA72&lt;2.67,2,1)))))</f>
        <v>5</v>
      </c>
      <c r="AE72" s="42">
        <f t="shared" ref="AE72:AE73" si="89">IF(AB72&lt;0.67,5,IF(AB72&lt;1,4,IF(AB72&lt;1.33,3,IF(AB72&lt;2.67,2,1))))</f>
        <v>5</v>
      </c>
      <c r="AF72" s="26"/>
      <c r="AG72" s="26"/>
      <c r="AH72" s="28"/>
      <c r="AI72" s="28"/>
      <c r="AJ72" s="28"/>
      <c r="AK72" s="28"/>
      <c r="AL72" s="27"/>
      <c r="AM72" s="27"/>
      <c r="AN72" s="27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</row>
    <row r="73" spans="1:51" ht="13.35" customHeight="1">
      <c r="A73" s="316">
        <v>11352</v>
      </c>
      <c r="B73" s="253" t="s">
        <v>246</v>
      </c>
      <c r="C73" s="317" t="str">
        <f>Rollover!A73</f>
        <v>Nissan</v>
      </c>
      <c r="D73" s="22" t="str">
        <f>Rollover!B73</f>
        <v>Rogue SUV AWD (later release)</v>
      </c>
      <c r="E73" s="22" t="s">
        <v>190</v>
      </c>
      <c r="F73" s="315">
        <f>Rollover!C73</f>
        <v>2021</v>
      </c>
      <c r="G73" s="23">
        <v>95.481999999999999</v>
      </c>
      <c r="H73" s="24">
        <v>9.15</v>
      </c>
      <c r="I73" s="24">
        <v>19.488</v>
      </c>
      <c r="J73" s="24">
        <v>441.05799999999999</v>
      </c>
      <c r="K73" s="25">
        <v>1509.934</v>
      </c>
      <c r="L73" s="23">
        <v>160.845</v>
      </c>
      <c r="M73" s="24">
        <v>13.993</v>
      </c>
      <c r="N73" s="24">
        <v>31.033999999999999</v>
      </c>
      <c r="O73" s="24">
        <v>13.718</v>
      </c>
      <c r="P73" s="25">
        <v>2282.6239999999998</v>
      </c>
      <c r="Q73" s="45">
        <f t="shared" si="75"/>
        <v>4.6135036644297193E-5</v>
      </c>
      <c r="R73" s="10">
        <f t="shared" si="76"/>
        <v>1.0471047051436188E-2</v>
      </c>
      <c r="S73" s="10">
        <f t="shared" si="77"/>
        <v>6.0618298843795829E-3</v>
      </c>
      <c r="T73" s="46">
        <f t="shared" si="78"/>
        <v>2.6356860625118155E-3</v>
      </c>
      <c r="U73" s="45">
        <f t="shared" si="79"/>
        <v>6.7457423078721361E-4</v>
      </c>
      <c r="V73" s="46">
        <f t="shared" si="80"/>
        <v>1.537022607789403E-2</v>
      </c>
      <c r="W73" s="45">
        <f t="shared" si="81"/>
        <v>1.9E-2</v>
      </c>
      <c r="X73" s="10">
        <f t="shared" si="82"/>
        <v>1.6E-2</v>
      </c>
      <c r="Y73" s="46">
        <f t="shared" si="83"/>
        <v>1.7999999999999999E-2</v>
      </c>
      <c r="Z73" s="47">
        <f t="shared" si="84"/>
        <v>0.13</v>
      </c>
      <c r="AA73" s="255">
        <f t="shared" si="85"/>
        <v>0.11</v>
      </c>
      <c r="AB73" s="48">
        <f t="shared" si="86"/>
        <v>0.12</v>
      </c>
      <c r="AC73" s="41">
        <f t="shared" si="87"/>
        <v>5</v>
      </c>
      <c r="AD73" s="257">
        <f t="shared" si="88"/>
        <v>5</v>
      </c>
      <c r="AE73" s="42">
        <f t="shared" si="89"/>
        <v>5</v>
      </c>
      <c r="AF73" s="26"/>
      <c r="AG73" s="26"/>
      <c r="AH73" s="28"/>
      <c r="AI73" s="28"/>
      <c r="AJ73" s="28"/>
      <c r="AK73" s="28"/>
      <c r="AL73" s="27"/>
      <c r="AM73" s="27"/>
      <c r="AN73" s="27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</row>
    <row r="74" spans="1:51">
      <c r="A74" s="316">
        <v>11497</v>
      </c>
      <c r="B74" s="253" t="s">
        <v>280</v>
      </c>
      <c r="C74" s="49" t="str">
        <f>Rollover!A74</f>
        <v>Nissan</v>
      </c>
      <c r="D74" s="99" t="str">
        <f>Rollover!B74</f>
        <v>Rogue Sport SUV FWD</v>
      </c>
      <c r="E74" s="22" t="s">
        <v>190</v>
      </c>
      <c r="F74" s="315">
        <f>Rollover!C74</f>
        <v>2021</v>
      </c>
      <c r="G74" s="23">
        <v>106.34</v>
      </c>
      <c r="H74" s="24">
        <v>23.645</v>
      </c>
      <c r="I74" s="24">
        <v>36.409999999999997</v>
      </c>
      <c r="J74" s="24">
        <v>694.06600000000003</v>
      </c>
      <c r="K74" s="25">
        <v>1816.298</v>
      </c>
      <c r="L74" s="23">
        <v>211.2</v>
      </c>
      <c r="M74" s="24">
        <v>18.056999999999999</v>
      </c>
      <c r="N74" s="24">
        <v>37.521000000000001</v>
      </c>
      <c r="O74" s="24">
        <v>15.24</v>
      </c>
      <c r="P74" s="25">
        <v>2242.6</v>
      </c>
      <c r="Q74" s="45">
        <f t="shared" ref="Q74:Q91" si="90">NORMDIST(LN(G74),7.45231,0.73998,1)</f>
        <v>8.3435115562863102E-5</v>
      </c>
      <c r="R74" s="10">
        <f t="shared" ref="R74:R91" si="91">1/(1+EXP(5.3895-0.0919*H74))</f>
        <v>3.8548590172915662E-2</v>
      </c>
      <c r="S74" s="10">
        <f t="shared" ref="S74:S91" si="92">1/(1+EXP(6.04044-0.002133*J74))</f>
        <v>1.0353765996012062E-2</v>
      </c>
      <c r="T74" s="46">
        <f t="shared" ref="T74:T91" si="93">1/(1+EXP(7.5969-0.0011*K74))</f>
        <v>3.68801453539412E-3</v>
      </c>
      <c r="U74" s="45">
        <f t="shared" ref="U74:U91" si="94">NORMDIST(LN(L74),7.45231,0.73998,1)</f>
        <v>2.2752350009184298E-3</v>
      </c>
      <c r="V74" s="46">
        <f t="shared" ref="V74:V91" si="95">1/(1+EXP(6.3055-0.00094*P74))</f>
        <v>1.4811107292575943E-2</v>
      </c>
      <c r="W74" s="45">
        <f t="shared" ref="W74:W91" si="96">ROUND(1-(1-Q74)*(1-R74)*(1-S74)*(1-T74),3)</f>
        <v>5.1999999999999998E-2</v>
      </c>
      <c r="X74" s="10">
        <f t="shared" ref="X74:X91" si="97">IF(L74="N/A",L74,ROUND(1-(1-U74)*(1-V74),3))</f>
        <v>1.7000000000000001E-2</v>
      </c>
      <c r="Y74" s="46">
        <f t="shared" ref="Y74:Y91" si="98">ROUND(AVERAGE(W74:X74),3)</f>
        <v>3.5000000000000003E-2</v>
      </c>
      <c r="Z74" s="47">
        <f t="shared" ref="Z74:Z91" si="99">ROUND(W74/0.15,2)</f>
        <v>0.35</v>
      </c>
      <c r="AA74" s="255">
        <f t="shared" ref="AA74:AA91" si="100">IF(L74="N/A", L74, ROUND(X74/0.15,2))</f>
        <v>0.11</v>
      </c>
      <c r="AB74" s="48">
        <f t="shared" ref="AB74:AB91" si="101">ROUND(Y74/0.15,2)</f>
        <v>0.23</v>
      </c>
      <c r="AC74" s="41">
        <f t="shared" ref="AC74:AC91" si="102">IF(Z74&lt;0.67,5,IF(Z74&lt;1,4,IF(Z74&lt;1.33,3,IF(Z74&lt;2.67,2,1))))</f>
        <v>5</v>
      </c>
      <c r="AD74" s="257">
        <f t="shared" ref="AD74:AD91" si="103">IF(L74="N/A",L74,IF(AA74&lt;0.67,5,IF(AA74&lt;1,4,IF(AA74&lt;1.33,3,IF(AA74&lt;2.67,2,1)))))</f>
        <v>5</v>
      </c>
      <c r="AE74" s="42">
        <f t="shared" ref="AE74:AE91" si="104">IF(AB74&lt;0.67,5,IF(AB74&lt;1,4,IF(AB74&lt;1.33,3,IF(AB74&lt;2.67,2,1))))</f>
        <v>5</v>
      </c>
      <c r="AF74" s="26"/>
      <c r="AG74" s="26"/>
      <c r="AH74" s="28"/>
      <c r="AI74" s="28"/>
      <c r="AJ74" s="28"/>
      <c r="AK74" s="28"/>
      <c r="AL74" s="27"/>
      <c r="AM74" s="27"/>
      <c r="AN74" s="27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</row>
    <row r="75" spans="1:51">
      <c r="A75" s="316">
        <v>11497</v>
      </c>
      <c r="B75" s="253" t="s">
        <v>280</v>
      </c>
      <c r="C75" s="317" t="str">
        <f>Rollover!A75</f>
        <v>Nissan</v>
      </c>
      <c r="D75" s="22" t="str">
        <f>Rollover!B75</f>
        <v>Rogue Sport SUV AWD</v>
      </c>
      <c r="E75" s="22" t="s">
        <v>190</v>
      </c>
      <c r="F75" s="315">
        <f>Rollover!C75</f>
        <v>2021</v>
      </c>
      <c r="G75" s="23">
        <v>106.34</v>
      </c>
      <c r="H75" s="24">
        <v>23.645</v>
      </c>
      <c r="I75" s="24">
        <v>36.409999999999997</v>
      </c>
      <c r="J75" s="24">
        <v>694.06600000000003</v>
      </c>
      <c r="K75" s="25">
        <v>1816.298</v>
      </c>
      <c r="L75" s="23">
        <v>211.2</v>
      </c>
      <c r="M75" s="24">
        <v>18.056999999999999</v>
      </c>
      <c r="N75" s="24">
        <v>37.521000000000001</v>
      </c>
      <c r="O75" s="24">
        <v>15.24</v>
      </c>
      <c r="P75" s="25">
        <v>2242.6</v>
      </c>
      <c r="Q75" s="45">
        <f t="shared" si="90"/>
        <v>8.3435115562863102E-5</v>
      </c>
      <c r="R75" s="10">
        <f t="shared" si="91"/>
        <v>3.8548590172915662E-2</v>
      </c>
      <c r="S75" s="10">
        <f t="shared" si="92"/>
        <v>1.0353765996012062E-2</v>
      </c>
      <c r="T75" s="46">
        <f t="shared" si="93"/>
        <v>3.68801453539412E-3</v>
      </c>
      <c r="U75" s="45">
        <f t="shared" si="94"/>
        <v>2.2752350009184298E-3</v>
      </c>
      <c r="V75" s="46">
        <f t="shared" si="95"/>
        <v>1.4811107292575943E-2</v>
      </c>
      <c r="W75" s="45">
        <f t="shared" si="96"/>
        <v>5.1999999999999998E-2</v>
      </c>
      <c r="X75" s="10">
        <f t="shared" si="97"/>
        <v>1.7000000000000001E-2</v>
      </c>
      <c r="Y75" s="46">
        <f t="shared" si="98"/>
        <v>3.5000000000000003E-2</v>
      </c>
      <c r="Z75" s="47">
        <f t="shared" si="99"/>
        <v>0.35</v>
      </c>
      <c r="AA75" s="255">
        <f t="shared" si="100"/>
        <v>0.11</v>
      </c>
      <c r="AB75" s="48">
        <f t="shared" si="101"/>
        <v>0.23</v>
      </c>
      <c r="AC75" s="41">
        <f t="shared" si="102"/>
        <v>5</v>
      </c>
      <c r="AD75" s="257">
        <f t="shared" si="103"/>
        <v>5</v>
      </c>
      <c r="AE75" s="42">
        <f t="shared" si="104"/>
        <v>5</v>
      </c>
      <c r="AF75" s="26"/>
      <c r="AG75" s="26"/>
      <c r="AH75" s="28"/>
      <c r="AI75" s="28"/>
      <c r="AJ75" s="28"/>
      <c r="AK75" s="28"/>
      <c r="AL75" s="27"/>
      <c r="AM75" s="27"/>
      <c r="AN75" s="27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</row>
    <row r="76" spans="1:51">
      <c r="A76" s="316">
        <v>10926</v>
      </c>
      <c r="B76" s="316" t="s">
        <v>207</v>
      </c>
      <c r="C76" s="49" t="str">
        <f>Rollover!A76</f>
        <v>Nissan</v>
      </c>
      <c r="D76" s="99" t="str">
        <f>Rollover!B76</f>
        <v>Versa 4DR FWD</v>
      </c>
      <c r="E76" s="22" t="s">
        <v>198</v>
      </c>
      <c r="F76" s="315">
        <f>Rollover!C76</f>
        <v>2021</v>
      </c>
      <c r="G76" s="23">
        <v>145.19399999999999</v>
      </c>
      <c r="H76" s="24">
        <v>26.215</v>
      </c>
      <c r="I76" s="24">
        <v>28.413</v>
      </c>
      <c r="J76" s="24">
        <v>960.11199999999997</v>
      </c>
      <c r="K76" s="25">
        <v>1414.154</v>
      </c>
      <c r="L76" s="23">
        <v>249.93100000000001</v>
      </c>
      <c r="M76" s="24" t="s">
        <v>208</v>
      </c>
      <c r="N76" s="24">
        <v>31.992999999999999</v>
      </c>
      <c r="O76" s="24">
        <v>28.846</v>
      </c>
      <c r="P76" s="25">
        <v>2050.0520000000001</v>
      </c>
      <c r="Q76" s="45">
        <f t="shared" si="90"/>
        <v>4.1340964752562898E-4</v>
      </c>
      <c r="R76" s="10">
        <f t="shared" si="91"/>
        <v>4.8321921766281549E-2</v>
      </c>
      <c r="S76" s="10">
        <f t="shared" si="92"/>
        <v>1.8118784810168168E-2</v>
      </c>
      <c r="T76" s="46">
        <f t="shared" si="93"/>
        <v>2.3727487916367341E-3</v>
      </c>
      <c r="U76" s="45">
        <f t="shared" si="94"/>
        <v>4.5310950719539564E-3</v>
      </c>
      <c r="V76" s="46">
        <f t="shared" si="95"/>
        <v>1.2389352306810181E-2</v>
      </c>
      <c r="W76" s="45">
        <f t="shared" si="96"/>
        <v>6.8000000000000005E-2</v>
      </c>
      <c r="X76" s="10">
        <f t="shared" si="97"/>
        <v>1.7000000000000001E-2</v>
      </c>
      <c r="Y76" s="46">
        <f t="shared" si="98"/>
        <v>4.2999999999999997E-2</v>
      </c>
      <c r="Z76" s="47">
        <f t="shared" si="99"/>
        <v>0.45</v>
      </c>
      <c r="AA76" s="255">
        <f t="shared" si="100"/>
        <v>0.11</v>
      </c>
      <c r="AB76" s="48">
        <f t="shared" si="101"/>
        <v>0.28999999999999998</v>
      </c>
      <c r="AC76" s="41">
        <f t="shared" si="102"/>
        <v>5</v>
      </c>
      <c r="AD76" s="257">
        <f t="shared" si="103"/>
        <v>5</v>
      </c>
      <c r="AE76" s="42">
        <f t="shared" si="104"/>
        <v>5</v>
      </c>
      <c r="AF76" s="26"/>
      <c r="AG76" s="26"/>
      <c r="AH76" s="28"/>
      <c r="AI76" s="28"/>
      <c r="AJ76" s="28"/>
      <c r="AK76" s="28"/>
      <c r="AL76" s="27"/>
      <c r="AM76" s="27"/>
      <c r="AN76" s="27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</row>
    <row r="77" spans="1:51" ht="13.35" customHeight="1">
      <c r="A77" s="316">
        <v>11265</v>
      </c>
      <c r="B77" s="253" t="s">
        <v>220</v>
      </c>
      <c r="C77" s="49" t="str">
        <f>Rollover!A77</f>
        <v>Ram</v>
      </c>
      <c r="D77" s="99" t="str">
        <f>Rollover!B77</f>
        <v>2500 Crew Cab PU/CC 2WD</v>
      </c>
      <c r="E77" s="22" t="s">
        <v>188</v>
      </c>
      <c r="F77" s="315">
        <f>Rollover!C77</f>
        <v>2021</v>
      </c>
      <c r="G77" s="23">
        <v>16.635000000000002</v>
      </c>
      <c r="H77" s="24">
        <v>27.149000000000001</v>
      </c>
      <c r="I77" s="24">
        <v>26.715</v>
      </c>
      <c r="J77" s="24">
        <v>532.96199999999999</v>
      </c>
      <c r="K77" s="25">
        <v>697.52800000000002</v>
      </c>
      <c r="L77" s="23">
        <v>44.354999999999997</v>
      </c>
      <c r="M77" s="24">
        <v>0.94399999999999995</v>
      </c>
      <c r="N77" s="24">
        <v>24.151</v>
      </c>
      <c r="O77" s="24">
        <v>0.376</v>
      </c>
      <c r="P77" s="25">
        <v>822.40300000000002</v>
      </c>
      <c r="Q77" s="45">
        <f t="shared" si="90"/>
        <v>1.7876751017964578E-10</v>
      </c>
      <c r="R77" s="10">
        <f t="shared" si="91"/>
        <v>5.242577559201099E-2</v>
      </c>
      <c r="S77" s="10">
        <f t="shared" si="92"/>
        <v>7.3649409260158321E-3</v>
      </c>
      <c r="T77" s="46">
        <f t="shared" si="93"/>
        <v>1.0801019051946336E-3</v>
      </c>
      <c r="U77" s="45">
        <f t="shared" si="94"/>
        <v>3.7839290491998105E-7</v>
      </c>
      <c r="V77" s="46">
        <f t="shared" si="95"/>
        <v>3.9407284240738734E-3</v>
      </c>
      <c r="W77" s="45">
        <f t="shared" si="96"/>
        <v>0.06</v>
      </c>
      <c r="X77" s="10">
        <f t="shared" si="97"/>
        <v>4.0000000000000001E-3</v>
      </c>
      <c r="Y77" s="46">
        <f t="shared" si="98"/>
        <v>3.2000000000000001E-2</v>
      </c>
      <c r="Z77" s="47">
        <f t="shared" si="99"/>
        <v>0.4</v>
      </c>
      <c r="AA77" s="255">
        <f t="shared" si="100"/>
        <v>0.03</v>
      </c>
      <c r="AB77" s="48">
        <f t="shared" si="101"/>
        <v>0.21</v>
      </c>
      <c r="AC77" s="41">
        <f t="shared" si="102"/>
        <v>5</v>
      </c>
      <c r="AD77" s="257">
        <f t="shared" si="103"/>
        <v>5</v>
      </c>
      <c r="AE77" s="42">
        <f t="shared" si="104"/>
        <v>5</v>
      </c>
      <c r="AF77" s="26"/>
      <c r="AG77" s="26"/>
      <c r="AH77" s="28"/>
      <c r="AI77" s="28"/>
      <c r="AJ77" s="28"/>
      <c r="AK77" s="28"/>
      <c r="AL77" s="27"/>
      <c r="AM77" s="27"/>
      <c r="AN77" s="27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</row>
    <row r="78" spans="1:51" ht="13.35" customHeight="1">
      <c r="A78" s="316">
        <v>11265</v>
      </c>
      <c r="B78" s="253" t="s">
        <v>220</v>
      </c>
      <c r="C78" s="49" t="str">
        <f>Rollover!A78</f>
        <v>Ram</v>
      </c>
      <c r="D78" s="99" t="str">
        <f>Rollover!B78</f>
        <v>2500 Crew Cab PU/CC 4WD</v>
      </c>
      <c r="E78" s="22" t="s">
        <v>188</v>
      </c>
      <c r="F78" s="315">
        <f>Rollover!C78</f>
        <v>2021</v>
      </c>
      <c r="G78" s="23">
        <v>16.635000000000002</v>
      </c>
      <c r="H78" s="24">
        <v>27.149000000000001</v>
      </c>
      <c r="I78" s="24">
        <v>26.715</v>
      </c>
      <c r="J78" s="24">
        <v>532.96199999999999</v>
      </c>
      <c r="K78" s="25">
        <v>697.52800000000002</v>
      </c>
      <c r="L78" s="23">
        <v>44.354999999999997</v>
      </c>
      <c r="M78" s="24">
        <v>0.94399999999999995</v>
      </c>
      <c r="N78" s="24">
        <v>24.151</v>
      </c>
      <c r="O78" s="24">
        <v>0.376</v>
      </c>
      <c r="P78" s="25">
        <v>822.40300000000002</v>
      </c>
      <c r="Q78" s="45">
        <f t="shared" si="90"/>
        <v>1.7876751017964578E-10</v>
      </c>
      <c r="R78" s="10">
        <f t="shared" si="91"/>
        <v>5.242577559201099E-2</v>
      </c>
      <c r="S78" s="10">
        <f t="shared" si="92"/>
        <v>7.3649409260158321E-3</v>
      </c>
      <c r="T78" s="46">
        <f t="shared" si="93"/>
        <v>1.0801019051946336E-3</v>
      </c>
      <c r="U78" s="45">
        <f t="shared" si="94"/>
        <v>3.7839290491998105E-7</v>
      </c>
      <c r="V78" s="46">
        <f t="shared" si="95"/>
        <v>3.9407284240738734E-3</v>
      </c>
      <c r="W78" s="45">
        <f t="shared" si="96"/>
        <v>0.06</v>
      </c>
      <c r="X78" s="10">
        <f t="shared" si="97"/>
        <v>4.0000000000000001E-3</v>
      </c>
      <c r="Y78" s="46">
        <f t="shared" si="98"/>
        <v>3.2000000000000001E-2</v>
      </c>
      <c r="Z78" s="47">
        <f t="shared" si="99"/>
        <v>0.4</v>
      </c>
      <c r="AA78" s="255">
        <f t="shared" si="100"/>
        <v>0.03</v>
      </c>
      <c r="AB78" s="48">
        <f t="shared" si="101"/>
        <v>0.21</v>
      </c>
      <c r="AC78" s="41">
        <f t="shared" si="102"/>
        <v>5</v>
      </c>
      <c r="AD78" s="257">
        <f t="shared" si="103"/>
        <v>5</v>
      </c>
      <c r="AE78" s="42">
        <f t="shared" si="104"/>
        <v>5</v>
      </c>
      <c r="AF78" s="26"/>
      <c r="AG78" s="26"/>
      <c r="AH78" s="28"/>
      <c r="AI78" s="28"/>
      <c r="AJ78" s="28"/>
      <c r="AK78" s="28"/>
      <c r="AL78" s="27"/>
      <c r="AM78" s="27"/>
      <c r="AN78" s="27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</row>
    <row r="79" spans="1:51">
      <c r="A79" s="316">
        <v>10913</v>
      </c>
      <c r="B79" s="253" t="s">
        <v>210</v>
      </c>
      <c r="C79" s="49" t="str">
        <f>Rollover!A79</f>
        <v>Subaru</v>
      </c>
      <c r="D79" s="99" t="str">
        <f>Rollover!B79</f>
        <v>Outback SW AWD</v>
      </c>
      <c r="E79" s="22" t="s">
        <v>198</v>
      </c>
      <c r="F79" s="315">
        <f>Rollover!C79</f>
        <v>2021</v>
      </c>
      <c r="G79" s="23">
        <v>28.306000000000001</v>
      </c>
      <c r="H79" s="24">
        <v>12.315</v>
      </c>
      <c r="I79" s="24">
        <v>17.428000000000001</v>
      </c>
      <c r="J79" s="24">
        <v>448.30399999999997</v>
      </c>
      <c r="K79" s="25">
        <v>1098.097</v>
      </c>
      <c r="L79" s="23">
        <v>116.06399999999999</v>
      </c>
      <c r="M79" s="24">
        <v>7.4880000000000004</v>
      </c>
      <c r="N79" s="24">
        <v>51.052</v>
      </c>
      <c r="O79" s="24">
        <v>9.1820000000000004</v>
      </c>
      <c r="P79" s="25">
        <v>2825.4050000000002</v>
      </c>
      <c r="Q79" s="45">
        <f t="shared" si="90"/>
        <v>1.4026591142925212E-8</v>
      </c>
      <c r="R79" s="10">
        <f t="shared" si="91"/>
        <v>1.3956549841022738E-2</v>
      </c>
      <c r="S79" s="10">
        <f t="shared" si="92"/>
        <v>6.1556663809201528E-3</v>
      </c>
      <c r="T79" s="46">
        <f t="shared" si="93"/>
        <v>1.677129065411007E-3</v>
      </c>
      <c r="U79" s="45">
        <f t="shared" si="94"/>
        <v>1.3303625193766548E-4</v>
      </c>
      <c r="V79" s="46">
        <f t="shared" si="95"/>
        <v>2.5342104773144802E-2</v>
      </c>
      <c r="W79" s="45">
        <f t="shared" si="96"/>
        <v>2.1999999999999999E-2</v>
      </c>
      <c r="X79" s="10">
        <f t="shared" si="97"/>
        <v>2.5000000000000001E-2</v>
      </c>
      <c r="Y79" s="46">
        <f t="shared" si="98"/>
        <v>2.4E-2</v>
      </c>
      <c r="Z79" s="47">
        <f t="shared" si="99"/>
        <v>0.15</v>
      </c>
      <c r="AA79" s="255">
        <f t="shared" si="100"/>
        <v>0.17</v>
      </c>
      <c r="AB79" s="48">
        <f t="shared" si="101"/>
        <v>0.16</v>
      </c>
      <c r="AC79" s="41">
        <f t="shared" si="102"/>
        <v>5</v>
      </c>
      <c r="AD79" s="257">
        <f t="shared" si="103"/>
        <v>5</v>
      </c>
      <c r="AE79" s="42">
        <f t="shared" si="104"/>
        <v>5</v>
      </c>
      <c r="AF79" s="26"/>
      <c r="AG79" s="26"/>
      <c r="AH79" s="28"/>
      <c r="AI79" s="28"/>
      <c r="AJ79" s="28"/>
      <c r="AK79" s="28"/>
      <c r="AL79" s="27"/>
      <c r="AM79" s="27"/>
      <c r="AN79" s="27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</row>
    <row r="80" spans="1:51" ht="13.35" customHeight="1">
      <c r="A80" s="316">
        <v>10912</v>
      </c>
      <c r="B80" s="253" t="s">
        <v>211</v>
      </c>
      <c r="C80" s="317" t="str">
        <f>Rollover!A80</f>
        <v>Subaru</v>
      </c>
      <c r="D80" s="22" t="str">
        <f>Rollover!B80</f>
        <v>Legacy 4DR AWD</v>
      </c>
      <c r="E80" s="22" t="s">
        <v>198</v>
      </c>
      <c r="F80" s="315">
        <f>Rollover!C80</f>
        <v>2021</v>
      </c>
      <c r="G80" s="23">
        <v>50.405999999999999</v>
      </c>
      <c r="H80" s="24">
        <v>19.109000000000002</v>
      </c>
      <c r="I80" s="24">
        <v>30.044</v>
      </c>
      <c r="J80" s="24">
        <v>960.92200000000003</v>
      </c>
      <c r="K80" s="25">
        <v>1487.779</v>
      </c>
      <c r="L80" s="23">
        <v>220.37899999999999</v>
      </c>
      <c r="M80" s="24">
        <v>18.289000000000001</v>
      </c>
      <c r="N80" s="24">
        <v>62.070999999999998</v>
      </c>
      <c r="O80" s="24">
        <v>17.741</v>
      </c>
      <c r="P80" s="25">
        <v>2584.3000000000002</v>
      </c>
      <c r="Q80" s="45">
        <f t="shared" si="90"/>
        <v>9.0583371576187033E-7</v>
      </c>
      <c r="R80" s="10">
        <f t="shared" si="91"/>
        <v>2.5746247689558976E-2</v>
      </c>
      <c r="S80" s="10">
        <f t="shared" si="92"/>
        <v>1.8149547585362569E-2</v>
      </c>
      <c r="T80" s="46">
        <f t="shared" si="93"/>
        <v>2.5723926859840185E-3</v>
      </c>
      <c r="U80" s="45">
        <f t="shared" si="94"/>
        <v>2.7200176585358768E-3</v>
      </c>
      <c r="V80" s="46">
        <f t="shared" si="95"/>
        <v>2.0307310419881684E-2</v>
      </c>
      <c r="W80" s="45">
        <f t="shared" si="96"/>
        <v>4.5999999999999999E-2</v>
      </c>
      <c r="X80" s="10">
        <f t="shared" si="97"/>
        <v>2.3E-2</v>
      </c>
      <c r="Y80" s="46">
        <f t="shared" si="98"/>
        <v>3.5000000000000003E-2</v>
      </c>
      <c r="Z80" s="47">
        <f t="shared" si="99"/>
        <v>0.31</v>
      </c>
      <c r="AA80" s="255">
        <f t="shared" si="100"/>
        <v>0.15</v>
      </c>
      <c r="AB80" s="48">
        <f t="shared" si="101"/>
        <v>0.23</v>
      </c>
      <c r="AC80" s="41">
        <f t="shared" si="102"/>
        <v>5</v>
      </c>
      <c r="AD80" s="257">
        <f t="shared" si="103"/>
        <v>5</v>
      </c>
      <c r="AE80" s="42">
        <f t="shared" si="104"/>
        <v>5</v>
      </c>
      <c r="AF80" s="26"/>
      <c r="AG80" s="26"/>
      <c r="AH80" s="28"/>
      <c r="AI80" s="28"/>
      <c r="AJ80" s="28"/>
      <c r="AK80" s="28"/>
      <c r="AL80" s="27"/>
      <c r="AM80" s="27"/>
      <c r="AN80" s="27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</row>
    <row r="81" spans="1:51">
      <c r="A81" s="316">
        <v>11292</v>
      </c>
      <c r="B81" s="253" t="s">
        <v>283</v>
      </c>
      <c r="C81" s="317" t="str">
        <f>Rollover!A81</f>
        <v>Tesla</v>
      </c>
      <c r="D81" s="22" t="str">
        <f>Rollover!B81</f>
        <v>Model Y SUV RWD</v>
      </c>
      <c r="E81" s="22" t="s">
        <v>198</v>
      </c>
      <c r="F81" s="315">
        <f>Rollover!C81</f>
        <v>2021</v>
      </c>
      <c r="G81" s="23">
        <v>42.024999999999999</v>
      </c>
      <c r="H81" s="24">
        <v>14.398</v>
      </c>
      <c r="I81" s="24">
        <v>19.530999999999999</v>
      </c>
      <c r="J81" s="24">
        <v>644.101</v>
      </c>
      <c r="K81" s="25">
        <v>959.35799999999995</v>
      </c>
      <c r="L81" s="23">
        <v>357.63499999999999</v>
      </c>
      <c r="M81" s="24">
        <v>10.667999999999999</v>
      </c>
      <c r="N81" s="24">
        <v>45.298999999999999</v>
      </c>
      <c r="O81" s="24">
        <v>23.084</v>
      </c>
      <c r="P81" s="25">
        <v>2520.7440000000001</v>
      </c>
      <c r="Q81" s="45">
        <f t="shared" si="90"/>
        <v>2.5954924341557837E-7</v>
      </c>
      <c r="R81" s="10">
        <f t="shared" si="91"/>
        <v>1.685144538172953E-2</v>
      </c>
      <c r="S81" s="10">
        <f t="shared" si="92"/>
        <v>9.3168278471995811E-3</v>
      </c>
      <c r="T81" s="46">
        <f t="shared" si="93"/>
        <v>1.4400933641291922E-3</v>
      </c>
      <c r="U81" s="45">
        <f t="shared" si="94"/>
        <v>1.6774169460749257E-2</v>
      </c>
      <c r="V81" s="46">
        <f t="shared" si="95"/>
        <v>1.915218249550877E-2</v>
      </c>
      <c r="W81" s="45">
        <f t="shared" si="96"/>
        <v>2.7E-2</v>
      </c>
      <c r="X81" s="10">
        <f t="shared" si="97"/>
        <v>3.5999999999999997E-2</v>
      </c>
      <c r="Y81" s="46">
        <f t="shared" si="98"/>
        <v>3.2000000000000001E-2</v>
      </c>
      <c r="Z81" s="47">
        <f t="shared" si="99"/>
        <v>0.18</v>
      </c>
      <c r="AA81" s="255">
        <f t="shared" si="100"/>
        <v>0.24</v>
      </c>
      <c r="AB81" s="48">
        <f t="shared" si="101"/>
        <v>0.21</v>
      </c>
      <c r="AC81" s="41">
        <f t="shared" si="102"/>
        <v>5</v>
      </c>
      <c r="AD81" s="257">
        <f t="shared" si="103"/>
        <v>5</v>
      </c>
      <c r="AE81" s="42">
        <f t="shared" si="104"/>
        <v>5</v>
      </c>
      <c r="AF81" s="26"/>
      <c r="AG81" s="26"/>
      <c r="AH81" s="28"/>
      <c r="AI81" s="28"/>
      <c r="AJ81" s="28"/>
      <c r="AK81" s="28"/>
      <c r="AL81" s="27"/>
      <c r="AM81" s="27"/>
      <c r="AN81" s="27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</row>
    <row r="82" spans="1:51">
      <c r="A82" s="316">
        <v>10153</v>
      </c>
      <c r="B82" s="316" t="s">
        <v>214</v>
      </c>
      <c r="C82" s="49" t="str">
        <f>Rollover!A82</f>
        <v>Toyota</v>
      </c>
      <c r="D82" s="99" t="str">
        <f>Rollover!B82</f>
        <v>C-HR 5HB FWD</v>
      </c>
      <c r="E82" s="22" t="s">
        <v>96</v>
      </c>
      <c r="F82" s="315">
        <f>Rollover!C82</f>
        <v>2021</v>
      </c>
      <c r="G82" s="23">
        <v>79.957999999999998</v>
      </c>
      <c r="H82" s="24">
        <v>16.582999999999998</v>
      </c>
      <c r="I82" s="24">
        <v>22.974</v>
      </c>
      <c r="J82" s="24">
        <v>558.68499999999995</v>
      </c>
      <c r="K82" s="25">
        <v>1863.1489999999999</v>
      </c>
      <c r="L82" s="23">
        <v>332.97</v>
      </c>
      <c r="M82" s="24">
        <v>27.452999999999999</v>
      </c>
      <c r="N82" s="24">
        <v>58.325000000000003</v>
      </c>
      <c r="O82" s="24">
        <v>19.445</v>
      </c>
      <c r="P82" s="25">
        <v>2260.2579999999998</v>
      </c>
      <c r="Q82" s="45">
        <f t="shared" si="90"/>
        <v>1.663441547666447E-5</v>
      </c>
      <c r="R82" s="10">
        <f t="shared" si="91"/>
        <v>2.0521999904588088E-2</v>
      </c>
      <c r="S82" s="10">
        <f t="shared" si="92"/>
        <v>7.7770951120338201E-3</v>
      </c>
      <c r="T82" s="46">
        <f t="shared" si="93"/>
        <v>3.8823060397633292E-3</v>
      </c>
      <c r="U82" s="45">
        <f t="shared" si="94"/>
        <v>1.3140646212025178E-2</v>
      </c>
      <c r="V82" s="46">
        <f t="shared" si="95"/>
        <v>1.5055269286872145E-2</v>
      </c>
      <c r="W82" s="45">
        <f t="shared" si="96"/>
        <v>3.2000000000000001E-2</v>
      </c>
      <c r="X82" s="10">
        <f t="shared" si="97"/>
        <v>2.8000000000000001E-2</v>
      </c>
      <c r="Y82" s="46">
        <f t="shared" si="98"/>
        <v>0.03</v>
      </c>
      <c r="Z82" s="47">
        <f t="shared" si="99"/>
        <v>0.21</v>
      </c>
      <c r="AA82" s="255">
        <f t="shared" si="100"/>
        <v>0.19</v>
      </c>
      <c r="AB82" s="48">
        <f t="shared" si="101"/>
        <v>0.2</v>
      </c>
      <c r="AC82" s="41">
        <f t="shared" si="102"/>
        <v>5</v>
      </c>
      <c r="AD82" s="257">
        <f t="shared" si="103"/>
        <v>5</v>
      </c>
      <c r="AE82" s="42">
        <f t="shared" si="104"/>
        <v>5</v>
      </c>
      <c r="AF82" s="26"/>
      <c r="AG82" s="26"/>
      <c r="AH82" s="28"/>
      <c r="AI82" s="28"/>
      <c r="AJ82" s="28"/>
      <c r="AK82" s="28"/>
      <c r="AL82" s="27"/>
      <c r="AM82" s="27"/>
      <c r="AN82" s="27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</row>
    <row r="83" spans="1:51">
      <c r="A83" s="316">
        <v>11289</v>
      </c>
      <c r="B83" s="253" t="s">
        <v>229</v>
      </c>
      <c r="C83" s="49" t="str">
        <f>Rollover!A83</f>
        <v>Toyota</v>
      </c>
      <c r="D83" s="99" t="str">
        <f>Rollover!B83</f>
        <v>Corolla 4DR FWD</v>
      </c>
      <c r="E83" s="22" t="s">
        <v>96</v>
      </c>
      <c r="F83" s="315">
        <f>Rollover!C83</f>
        <v>2021</v>
      </c>
      <c r="G83" s="23">
        <v>91.650999999999996</v>
      </c>
      <c r="H83" s="24">
        <v>23.234999999999999</v>
      </c>
      <c r="I83" s="24">
        <v>26.536999999999999</v>
      </c>
      <c r="J83" s="24">
        <v>576.39200000000005</v>
      </c>
      <c r="K83" s="25">
        <v>1468.913</v>
      </c>
      <c r="L83" s="23">
        <v>137.24600000000001</v>
      </c>
      <c r="M83" s="24">
        <v>29.167000000000002</v>
      </c>
      <c r="N83" s="24">
        <v>42.531999999999996</v>
      </c>
      <c r="O83" s="24">
        <v>15.147</v>
      </c>
      <c r="P83" s="25">
        <v>1633.365</v>
      </c>
      <c r="Q83" s="45">
        <f t="shared" si="90"/>
        <v>3.6635357850424766E-5</v>
      </c>
      <c r="R83" s="10">
        <f t="shared" si="91"/>
        <v>3.7176133909351469E-2</v>
      </c>
      <c r="S83" s="10">
        <f t="shared" si="92"/>
        <v>8.0740290023368078E-3</v>
      </c>
      <c r="T83" s="46">
        <f t="shared" si="93"/>
        <v>2.5196920889331599E-3</v>
      </c>
      <c r="U83" s="45">
        <f t="shared" si="94"/>
        <v>3.1341151458402674E-4</v>
      </c>
      <c r="V83" s="46">
        <f t="shared" si="95"/>
        <v>8.4079266218954202E-3</v>
      </c>
      <c r="W83" s="45">
        <f t="shared" si="96"/>
        <v>4.7E-2</v>
      </c>
      <c r="X83" s="10">
        <f t="shared" si="97"/>
        <v>8.9999999999999993E-3</v>
      </c>
      <c r="Y83" s="46">
        <f t="shared" si="98"/>
        <v>2.8000000000000001E-2</v>
      </c>
      <c r="Z83" s="47">
        <f t="shared" si="99"/>
        <v>0.31</v>
      </c>
      <c r="AA83" s="255">
        <f t="shared" si="100"/>
        <v>0.06</v>
      </c>
      <c r="AB83" s="48">
        <f t="shared" si="101"/>
        <v>0.19</v>
      </c>
      <c r="AC83" s="41">
        <f t="shared" si="102"/>
        <v>5</v>
      </c>
      <c r="AD83" s="257">
        <f t="shared" si="103"/>
        <v>5</v>
      </c>
      <c r="AE83" s="42">
        <f t="shared" si="104"/>
        <v>5</v>
      </c>
      <c r="AF83" s="26"/>
      <c r="AG83" s="26"/>
      <c r="AH83" s="28"/>
      <c r="AI83" s="28"/>
      <c r="AJ83" s="28"/>
      <c r="AK83" s="28"/>
      <c r="AL83" s="27"/>
      <c r="AM83" s="27"/>
      <c r="AN83" s="27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</row>
    <row r="84" spans="1:51">
      <c r="A84" s="316">
        <v>11289</v>
      </c>
      <c r="B84" s="253" t="s">
        <v>229</v>
      </c>
      <c r="C84" s="317" t="str">
        <f>Rollover!A84</f>
        <v>Toyota</v>
      </c>
      <c r="D84" s="22" t="str">
        <f>Rollover!B84</f>
        <v>Corolla Hybrid 4DR FWD</v>
      </c>
      <c r="E84" s="22" t="s">
        <v>96</v>
      </c>
      <c r="F84" s="315">
        <f>Rollover!C84</f>
        <v>2021</v>
      </c>
      <c r="G84" s="23">
        <v>91.650999999999996</v>
      </c>
      <c r="H84" s="24">
        <v>23.234999999999999</v>
      </c>
      <c r="I84" s="24">
        <v>26.536999999999999</v>
      </c>
      <c r="J84" s="24">
        <v>576.39200000000005</v>
      </c>
      <c r="K84" s="25">
        <v>1468.913</v>
      </c>
      <c r="L84" s="23">
        <v>137.24600000000001</v>
      </c>
      <c r="M84" s="24">
        <v>29.167000000000002</v>
      </c>
      <c r="N84" s="24">
        <v>42.531999999999996</v>
      </c>
      <c r="O84" s="24">
        <v>15.147</v>
      </c>
      <c r="P84" s="25">
        <v>1633.365</v>
      </c>
      <c r="Q84" s="45">
        <f t="shared" si="90"/>
        <v>3.6635357850424766E-5</v>
      </c>
      <c r="R84" s="10">
        <f t="shared" si="91"/>
        <v>3.7176133909351469E-2</v>
      </c>
      <c r="S84" s="10">
        <f t="shared" si="92"/>
        <v>8.0740290023368078E-3</v>
      </c>
      <c r="T84" s="46">
        <f t="shared" si="93"/>
        <v>2.5196920889331599E-3</v>
      </c>
      <c r="U84" s="45">
        <f t="shared" si="94"/>
        <v>3.1341151458402674E-4</v>
      </c>
      <c r="V84" s="46">
        <f t="shared" si="95"/>
        <v>8.4079266218954202E-3</v>
      </c>
      <c r="W84" s="45">
        <f t="shared" si="96"/>
        <v>4.7E-2</v>
      </c>
      <c r="X84" s="10">
        <f t="shared" si="97"/>
        <v>8.9999999999999993E-3</v>
      </c>
      <c r="Y84" s="46">
        <f t="shared" si="98"/>
        <v>2.8000000000000001E-2</v>
      </c>
      <c r="Z84" s="47">
        <f t="shared" si="99"/>
        <v>0.31</v>
      </c>
      <c r="AA84" s="255">
        <f t="shared" si="100"/>
        <v>0.06</v>
      </c>
      <c r="AB84" s="48">
        <f t="shared" si="101"/>
        <v>0.19</v>
      </c>
      <c r="AC84" s="41">
        <f t="shared" si="102"/>
        <v>5</v>
      </c>
      <c r="AD84" s="257">
        <f t="shared" si="103"/>
        <v>5</v>
      </c>
      <c r="AE84" s="42">
        <f t="shared" si="104"/>
        <v>5</v>
      </c>
      <c r="AF84" s="26"/>
      <c r="AG84" s="26"/>
      <c r="AH84" s="28"/>
      <c r="AI84" s="28"/>
      <c r="AJ84" s="28"/>
      <c r="AK84" s="28"/>
      <c r="AL84" s="27"/>
      <c r="AM84" s="27"/>
      <c r="AN84" s="27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</row>
    <row r="85" spans="1:51">
      <c r="A85" s="316">
        <v>11289</v>
      </c>
      <c r="B85" s="319" t="s">
        <v>229</v>
      </c>
      <c r="C85" s="317" t="str">
        <f>Rollover!A85</f>
        <v>Toyota</v>
      </c>
      <c r="D85" s="22" t="str">
        <f>Rollover!B85</f>
        <v>Corolla Hatchback 5HB FWD</v>
      </c>
      <c r="E85" s="22" t="s">
        <v>96</v>
      </c>
      <c r="F85" s="315">
        <f>Rollover!C85</f>
        <v>2021</v>
      </c>
      <c r="G85" s="23">
        <v>91.650999999999996</v>
      </c>
      <c r="H85" s="24">
        <v>23.234999999999999</v>
      </c>
      <c r="I85" s="24">
        <v>26.536999999999999</v>
      </c>
      <c r="J85" s="24">
        <v>576.39200000000005</v>
      </c>
      <c r="K85" s="25">
        <v>1468.913</v>
      </c>
      <c r="L85" s="23">
        <v>137.24600000000001</v>
      </c>
      <c r="M85" s="24">
        <v>29.167000000000002</v>
      </c>
      <c r="N85" s="24">
        <v>42.531999999999996</v>
      </c>
      <c r="O85" s="24">
        <v>15.147</v>
      </c>
      <c r="P85" s="25">
        <v>1633.365</v>
      </c>
      <c r="Q85" s="45">
        <f t="shared" si="90"/>
        <v>3.6635357850424766E-5</v>
      </c>
      <c r="R85" s="10">
        <f t="shared" si="91"/>
        <v>3.7176133909351469E-2</v>
      </c>
      <c r="S85" s="10">
        <f t="shared" si="92"/>
        <v>8.0740290023368078E-3</v>
      </c>
      <c r="T85" s="46">
        <f t="shared" si="93"/>
        <v>2.5196920889331599E-3</v>
      </c>
      <c r="U85" s="45">
        <f t="shared" si="94"/>
        <v>3.1341151458402674E-4</v>
      </c>
      <c r="V85" s="46">
        <f t="shared" si="95"/>
        <v>8.4079266218954202E-3</v>
      </c>
      <c r="W85" s="45">
        <f t="shared" si="96"/>
        <v>4.7E-2</v>
      </c>
      <c r="X85" s="10">
        <f t="shared" si="97"/>
        <v>8.9999999999999993E-3</v>
      </c>
      <c r="Y85" s="46">
        <f t="shared" si="98"/>
        <v>2.8000000000000001E-2</v>
      </c>
      <c r="Z85" s="47">
        <f t="shared" si="99"/>
        <v>0.31</v>
      </c>
      <c r="AA85" s="255">
        <f t="shared" si="100"/>
        <v>0.06</v>
      </c>
      <c r="AB85" s="48">
        <f t="shared" si="101"/>
        <v>0.19</v>
      </c>
      <c r="AC85" s="41">
        <f t="shared" si="102"/>
        <v>5</v>
      </c>
      <c r="AD85" s="257">
        <f t="shared" si="103"/>
        <v>5</v>
      </c>
      <c r="AE85" s="42">
        <f t="shared" si="104"/>
        <v>5</v>
      </c>
      <c r="AF85" s="26"/>
      <c r="AG85" s="26"/>
      <c r="AH85" s="28"/>
      <c r="AI85" s="28"/>
      <c r="AJ85" s="28"/>
      <c r="AK85" s="28"/>
      <c r="AL85" s="27"/>
      <c r="AM85" s="27"/>
      <c r="AN85" s="27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</row>
    <row r="86" spans="1:51">
      <c r="A86" s="316">
        <v>11585</v>
      </c>
      <c r="B86" s="316" t="s">
        <v>301</v>
      </c>
      <c r="C86" s="49" t="str">
        <f>Rollover!A86</f>
        <v>Toyota</v>
      </c>
      <c r="D86" s="99" t="str">
        <f>Rollover!B86</f>
        <v>Prius 5HB FWD</v>
      </c>
      <c r="E86" s="22" t="s">
        <v>96</v>
      </c>
      <c r="F86" s="315">
        <v>2021</v>
      </c>
      <c r="G86" s="23">
        <v>168.36199999999999</v>
      </c>
      <c r="H86" s="24">
        <v>19.645</v>
      </c>
      <c r="I86" s="24">
        <v>25.280999999999999</v>
      </c>
      <c r="J86" s="24">
        <v>595.13199999999995</v>
      </c>
      <c r="K86" s="25">
        <v>1658.278</v>
      </c>
      <c r="L86" s="23">
        <v>248.79300000000001</v>
      </c>
      <c r="M86" s="24">
        <v>26.41</v>
      </c>
      <c r="N86" s="24">
        <v>45.381999999999998</v>
      </c>
      <c r="O86" s="24">
        <v>16.940000000000001</v>
      </c>
      <c r="P86" s="25">
        <v>2059.2550000000001</v>
      </c>
      <c r="Q86" s="45">
        <f t="shared" si="90"/>
        <v>8.3444601804183503E-4</v>
      </c>
      <c r="R86" s="10">
        <f t="shared" si="91"/>
        <v>2.7011107397509272E-2</v>
      </c>
      <c r="S86" s="10">
        <f t="shared" si="92"/>
        <v>8.4005385180078839E-3</v>
      </c>
      <c r="T86" s="46">
        <f t="shared" si="93"/>
        <v>3.1014038252354034E-3</v>
      </c>
      <c r="U86" s="45">
        <f t="shared" si="94"/>
        <v>4.4500694797674342E-3</v>
      </c>
      <c r="V86" s="46">
        <f t="shared" si="95"/>
        <v>1.2495650223180521E-2</v>
      </c>
      <c r="W86" s="45">
        <f t="shared" si="96"/>
        <v>3.9E-2</v>
      </c>
      <c r="X86" s="10">
        <f t="shared" si="97"/>
        <v>1.7000000000000001E-2</v>
      </c>
      <c r="Y86" s="46">
        <f t="shared" si="98"/>
        <v>2.8000000000000001E-2</v>
      </c>
      <c r="Z86" s="47">
        <f t="shared" si="99"/>
        <v>0.26</v>
      </c>
      <c r="AA86" s="255">
        <f t="shared" si="100"/>
        <v>0.11</v>
      </c>
      <c r="AB86" s="48">
        <f t="shared" si="101"/>
        <v>0.19</v>
      </c>
      <c r="AC86" s="41">
        <f t="shared" si="102"/>
        <v>5</v>
      </c>
      <c r="AD86" s="257">
        <f t="shared" si="103"/>
        <v>5</v>
      </c>
      <c r="AE86" s="42">
        <f t="shared" si="104"/>
        <v>5</v>
      </c>
      <c r="AF86" s="26"/>
      <c r="AG86" s="26"/>
      <c r="AH86" s="28"/>
      <c r="AI86" s="28"/>
      <c r="AJ86" s="28"/>
      <c r="AK86" s="28"/>
      <c r="AL86" s="27"/>
      <c r="AM86" s="27"/>
      <c r="AN86" s="27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</row>
    <row r="87" spans="1:51">
      <c r="A87" s="316">
        <v>11585</v>
      </c>
      <c r="B87" s="316" t="s">
        <v>301</v>
      </c>
      <c r="C87" s="317" t="str">
        <f>Rollover!A87</f>
        <v>Toyota</v>
      </c>
      <c r="D87" s="22" t="str">
        <f>Rollover!B87</f>
        <v>Prius 5HB AWD</v>
      </c>
      <c r="E87" s="22" t="s">
        <v>96</v>
      </c>
      <c r="F87" s="315">
        <v>2021</v>
      </c>
      <c r="G87" s="23">
        <v>168.36199999999999</v>
      </c>
      <c r="H87" s="24">
        <v>19.645</v>
      </c>
      <c r="I87" s="24">
        <v>25.280999999999999</v>
      </c>
      <c r="J87" s="24">
        <v>595.13199999999995</v>
      </c>
      <c r="K87" s="25">
        <v>1658.278</v>
      </c>
      <c r="L87" s="23">
        <v>248.79300000000001</v>
      </c>
      <c r="M87" s="24">
        <v>26.41</v>
      </c>
      <c r="N87" s="24">
        <v>45.381999999999998</v>
      </c>
      <c r="O87" s="24">
        <v>16.940000000000001</v>
      </c>
      <c r="P87" s="25">
        <v>2059.2550000000001</v>
      </c>
      <c r="Q87" s="45">
        <f t="shared" si="90"/>
        <v>8.3444601804183503E-4</v>
      </c>
      <c r="R87" s="10">
        <f t="shared" si="91"/>
        <v>2.7011107397509272E-2</v>
      </c>
      <c r="S87" s="10">
        <f t="shared" si="92"/>
        <v>8.4005385180078839E-3</v>
      </c>
      <c r="T87" s="46">
        <f t="shared" si="93"/>
        <v>3.1014038252354034E-3</v>
      </c>
      <c r="U87" s="45">
        <f t="shared" si="94"/>
        <v>4.4500694797674342E-3</v>
      </c>
      <c r="V87" s="46">
        <f t="shared" si="95"/>
        <v>1.2495650223180521E-2</v>
      </c>
      <c r="W87" s="45">
        <f t="shared" si="96"/>
        <v>3.9E-2</v>
      </c>
      <c r="X87" s="10">
        <f t="shared" si="97"/>
        <v>1.7000000000000001E-2</v>
      </c>
      <c r="Y87" s="46">
        <f t="shared" si="98"/>
        <v>2.8000000000000001E-2</v>
      </c>
      <c r="Z87" s="47">
        <f t="shared" si="99"/>
        <v>0.26</v>
      </c>
      <c r="AA87" s="255">
        <f t="shared" si="100"/>
        <v>0.11</v>
      </c>
      <c r="AB87" s="48">
        <f t="shared" si="101"/>
        <v>0.19</v>
      </c>
      <c r="AC87" s="41">
        <f t="shared" si="102"/>
        <v>5</v>
      </c>
      <c r="AD87" s="257">
        <f t="shared" si="103"/>
        <v>5</v>
      </c>
      <c r="AE87" s="42">
        <f t="shared" si="104"/>
        <v>5</v>
      </c>
      <c r="AF87" s="26"/>
      <c r="AG87" s="26"/>
      <c r="AH87" s="28"/>
      <c r="AI87" s="28"/>
      <c r="AJ87" s="28"/>
      <c r="AK87" s="28"/>
      <c r="AL87" s="27"/>
      <c r="AM87" s="27"/>
      <c r="AN87" s="27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</row>
    <row r="88" spans="1:51" ht="13.35" customHeight="1">
      <c r="A88" s="316">
        <v>11393</v>
      </c>
      <c r="B88" s="253" t="s">
        <v>272</v>
      </c>
      <c r="C88" s="49" t="str">
        <f>Rollover!A88</f>
        <v>Toyota</v>
      </c>
      <c r="D88" s="99" t="str">
        <f>Rollover!B88</f>
        <v>Prius Prime 5HB FWD</v>
      </c>
      <c r="E88" s="22" t="s">
        <v>96</v>
      </c>
      <c r="F88" s="315">
        <f>Rollover!C88</f>
        <v>2021</v>
      </c>
      <c r="G88" s="23">
        <v>138.93600000000001</v>
      </c>
      <c r="H88" s="24">
        <v>20.606000000000002</v>
      </c>
      <c r="I88" s="24">
        <v>27.286000000000001</v>
      </c>
      <c r="J88" s="24">
        <v>702.37599999999998</v>
      </c>
      <c r="K88" s="25">
        <v>1273.0139999999999</v>
      </c>
      <c r="L88" s="23">
        <v>175.99700000000001</v>
      </c>
      <c r="M88" s="24">
        <v>17.667000000000002</v>
      </c>
      <c r="N88" s="24">
        <v>45.945</v>
      </c>
      <c r="O88" s="24">
        <v>11.02</v>
      </c>
      <c r="P88" s="25">
        <v>1620.454</v>
      </c>
      <c r="Q88" s="45">
        <f t="shared" si="90"/>
        <v>3.3301303142723549E-4</v>
      </c>
      <c r="R88" s="10">
        <f t="shared" si="91"/>
        <v>2.9431724322491394E-2</v>
      </c>
      <c r="S88" s="10">
        <f t="shared" si="92"/>
        <v>1.0536974009164275E-2</v>
      </c>
      <c r="T88" s="46">
        <f t="shared" si="93"/>
        <v>2.0322354128309355E-3</v>
      </c>
      <c r="U88" s="45">
        <f t="shared" si="94"/>
        <v>1.0223727100486016E-3</v>
      </c>
      <c r="V88" s="46">
        <f t="shared" si="95"/>
        <v>8.3073444435637963E-3</v>
      </c>
      <c r="W88" s="45">
        <f t="shared" si="96"/>
        <v>4.2000000000000003E-2</v>
      </c>
      <c r="X88" s="10">
        <f t="shared" si="97"/>
        <v>8.9999999999999993E-3</v>
      </c>
      <c r="Y88" s="46">
        <f t="shared" si="98"/>
        <v>2.5999999999999999E-2</v>
      </c>
      <c r="Z88" s="47">
        <f t="shared" si="99"/>
        <v>0.28000000000000003</v>
      </c>
      <c r="AA88" s="255">
        <f t="shared" si="100"/>
        <v>0.06</v>
      </c>
      <c r="AB88" s="48">
        <f t="shared" si="101"/>
        <v>0.17</v>
      </c>
      <c r="AC88" s="41">
        <f t="shared" si="102"/>
        <v>5</v>
      </c>
      <c r="AD88" s="257">
        <f t="shared" si="103"/>
        <v>5</v>
      </c>
      <c r="AE88" s="42">
        <f t="shared" si="104"/>
        <v>5</v>
      </c>
      <c r="AF88" s="26"/>
      <c r="AG88" s="26"/>
      <c r="AH88" s="28"/>
      <c r="AI88" s="28"/>
      <c r="AJ88" s="28"/>
      <c r="AK88" s="28"/>
      <c r="AL88" s="27"/>
      <c r="AM88" s="27"/>
      <c r="AN88" s="27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</row>
    <row r="89" spans="1:51">
      <c r="A89" s="316">
        <v>11486</v>
      </c>
      <c r="B89" s="316" t="s">
        <v>289</v>
      </c>
      <c r="C89" s="49" t="str">
        <f>Rollover!A89</f>
        <v>Toyota</v>
      </c>
      <c r="D89" s="99" t="str">
        <f>Rollover!B89</f>
        <v>Sienna Hybrid Van FWD</v>
      </c>
      <c r="E89" s="22" t="s">
        <v>96</v>
      </c>
      <c r="F89" s="315">
        <f>Rollover!C89</f>
        <v>2021</v>
      </c>
      <c r="G89" s="23">
        <v>42.402999999999999</v>
      </c>
      <c r="H89" s="24">
        <v>12.47</v>
      </c>
      <c r="I89" s="24">
        <v>20.484999999999999</v>
      </c>
      <c r="J89" s="24">
        <v>545.19100000000003</v>
      </c>
      <c r="K89" s="25">
        <v>1550.3720000000001</v>
      </c>
      <c r="L89" s="23">
        <v>51.680999999999997</v>
      </c>
      <c r="M89" s="24">
        <v>10.603</v>
      </c>
      <c r="N89" s="24">
        <v>30.248000000000001</v>
      </c>
      <c r="O89" s="24">
        <v>10.223000000000001</v>
      </c>
      <c r="P89" s="25">
        <v>2411.4490000000001</v>
      </c>
      <c r="Q89" s="45">
        <f t="shared" si="90"/>
        <v>2.7640324631175528E-7</v>
      </c>
      <c r="R89" s="10">
        <f t="shared" si="91"/>
        <v>1.4153942596666408E-2</v>
      </c>
      <c r="S89" s="10">
        <f t="shared" si="92"/>
        <v>7.5581077931554707E-3</v>
      </c>
      <c r="T89" s="46">
        <f t="shared" si="93"/>
        <v>2.7552424266522641E-3</v>
      </c>
      <c r="U89" s="45">
        <f t="shared" si="94"/>
        <v>1.070627093914682E-6</v>
      </c>
      <c r="V89" s="46">
        <f t="shared" si="95"/>
        <v>1.7314617219009652E-2</v>
      </c>
      <c r="W89" s="45">
        <f t="shared" si="96"/>
        <v>2.4E-2</v>
      </c>
      <c r="X89" s="10">
        <f t="shared" si="97"/>
        <v>1.7000000000000001E-2</v>
      </c>
      <c r="Y89" s="46">
        <f t="shared" si="98"/>
        <v>2.1000000000000001E-2</v>
      </c>
      <c r="Z89" s="47">
        <f t="shared" si="99"/>
        <v>0.16</v>
      </c>
      <c r="AA89" s="255">
        <f t="shared" si="100"/>
        <v>0.11</v>
      </c>
      <c r="AB89" s="48">
        <f t="shared" si="101"/>
        <v>0.14000000000000001</v>
      </c>
      <c r="AC89" s="41">
        <f t="shared" si="102"/>
        <v>5</v>
      </c>
      <c r="AD89" s="257">
        <f t="shared" si="103"/>
        <v>5</v>
      </c>
      <c r="AE89" s="42">
        <f t="shared" si="104"/>
        <v>5</v>
      </c>
      <c r="AF89" s="26"/>
      <c r="AG89" s="26"/>
      <c r="AH89" s="28"/>
      <c r="AI89" s="28"/>
      <c r="AJ89" s="28"/>
      <c r="AK89" s="28"/>
      <c r="AL89" s="27"/>
      <c r="AM89" s="27"/>
      <c r="AN89" s="27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</row>
    <row r="90" spans="1:51">
      <c r="A90" s="316">
        <v>11486</v>
      </c>
      <c r="B90" s="316" t="s">
        <v>289</v>
      </c>
      <c r="C90" s="317" t="str">
        <f>Rollover!A90</f>
        <v>Toyota</v>
      </c>
      <c r="D90" s="22" t="str">
        <f>Rollover!B90</f>
        <v>Sienna Hybrid Van AWD</v>
      </c>
      <c r="E90" s="22" t="s">
        <v>96</v>
      </c>
      <c r="F90" s="315">
        <f>Rollover!C90</f>
        <v>2021</v>
      </c>
      <c r="G90" s="23">
        <v>42.402999999999999</v>
      </c>
      <c r="H90" s="24">
        <v>12.47</v>
      </c>
      <c r="I90" s="24">
        <v>20.484999999999999</v>
      </c>
      <c r="J90" s="24">
        <v>545.19100000000003</v>
      </c>
      <c r="K90" s="25">
        <v>1550.3720000000001</v>
      </c>
      <c r="L90" s="23">
        <v>51.680999999999997</v>
      </c>
      <c r="M90" s="24">
        <v>10.603</v>
      </c>
      <c r="N90" s="24">
        <v>30.248000000000001</v>
      </c>
      <c r="O90" s="24">
        <v>10.223000000000001</v>
      </c>
      <c r="P90" s="25">
        <v>2411.4490000000001</v>
      </c>
      <c r="Q90" s="45">
        <f t="shared" si="90"/>
        <v>2.7640324631175528E-7</v>
      </c>
      <c r="R90" s="10">
        <f t="shared" si="91"/>
        <v>1.4153942596666408E-2</v>
      </c>
      <c r="S90" s="10">
        <f t="shared" si="92"/>
        <v>7.5581077931554707E-3</v>
      </c>
      <c r="T90" s="46">
        <f t="shared" si="93"/>
        <v>2.7552424266522641E-3</v>
      </c>
      <c r="U90" s="45">
        <f t="shared" si="94"/>
        <v>1.070627093914682E-6</v>
      </c>
      <c r="V90" s="46">
        <f t="shared" si="95"/>
        <v>1.7314617219009652E-2</v>
      </c>
      <c r="W90" s="45">
        <f t="shared" si="96"/>
        <v>2.4E-2</v>
      </c>
      <c r="X90" s="10">
        <f t="shared" si="97"/>
        <v>1.7000000000000001E-2</v>
      </c>
      <c r="Y90" s="46">
        <f t="shared" si="98"/>
        <v>2.1000000000000001E-2</v>
      </c>
      <c r="Z90" s="47">
        <f t="shared" si="99"/>
        <v>0.16</v>
      </c>
      <c r="AA90" s="255">
        <f t="shared" si="100"/>
        <v>0.11</v>
      </c>
      <c r="AB90" s="48">
        <f t="shared" si="101"/>
        <v>0.14000000000000001</v>
      </c>
      <c r="AC90" s="41">
        <f t="shared" si="102"/>
        <v>5</v>
      </c>
      <c r="AD90" s="257">
        <f t="shared" si="103"/>
        <v>5</v>
      </c>
      <c r="AE90" s="42">
        <f t="shared" si="104"/>
        <v>5</v>
      </c>
      <c r="AF90" s="26"/>
      <c r="AG90" s="26"/>
      <c r="AH90" s="28"/>
      <c r="AI90" s="28"/>
      <c r="AJ90" s="28"/>
      <c r="AK90" s="28"/>
      <c r="AL90" s="27"/>
      <c r="AM90" s="27"/>
      <c r="AN90" s="27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</row>
    <row r="91" spans="1:51">
      <c r="A91" s="316">
        <v>10998</v>
      </c>
      <c r="B91" s="253" t="s">
        <v>306</v>
      </c>
      <c r="C91" s="49" t="str">
        <f>Rollover!A91</f>
        <v>Volkswagen</v>
      </c>
      <c r="D91" s="99" t="str">
        <f>Rollover!B91</f>
        <v>Passat 4DR FWD</v>
      </c>
      <c r="E91" s="22" t="s">
        <v>307</v>
      </c>
      <c r="F91" s="315">
        <f>Rollover!C91</f>
        <v>2021</v>
      </c>
      <c r="G91" s="23">
        <v>87.167000000000002</v>
      </c>
      <c r="H91" s="24">
        <v>26.012</v>
      </c>
      <c r="I91" s="24">
        <v>32.357999999999997</v>
      </c>
      <c r="J91" s="24">
        <v>694.86099999999999</v>
      </c>
      <c r="K91" s="25">
        <v>1405.424</v>
      </c>
      <c r="L91" s="23">
        <v>249.227</v>
      </c>
      <c r="M91" s="24">
        <v>33.258000000000003</v>
      </c>
      <c r="N91" s="24">
        <v>62.235999999999997</v>
      </c>
      <c r="O91" s="24">
        <v>30.992999999999999</v>
      </c>
      <c r="P91" s="25">
        <v>3169.9490000000001</v>
      </c>
      <c r="Q91" s="45">
        <f t="shared" si="90"/>
        <v>2.7511705237000882E-5</v>
      </c>
      <c r="R91" s="10">
        <f t="shared" si="91"/>
        <v>4.7471196897924492E-2</v>
      </c>
      <c r="S91" s="10">
        <f t="shared" si="92"/>
        <v>1.0371155890644593E-2</v>
      </c>
      <c r="T91" s="46">
        <f t="shared" si="93"/>
        <v>2.3501256327454895E-3</v>
      </c>
      <c r="U91" s="45">
        <f t="shared" si="94"/>
        <v>4.4808598972420118E-3</v>
      </c>
      <c r="V91" s="46">
        <f t="shared" si="95"/>
        <v>3.4698369017316918E-2</v>
      </c>
      <c r="W91" s="45">
        <f t="shared" si="96"/>
        <v>0.06</v>
      </c>
      <c r="X91" s="10">
        <f t="shared" si="97"/>
        <v>3.9E-2</v>
      </c>
      <c r="Y91" s="46">
        <f t="shared" si="98"/>
        <v>0.05</v>
      </c>
      <c r="Z91" s="47">
        <f t="shared" si="99"/>
        <v>0.4</v>
      </c>
      <c r="AA91" s="255">
        <f t="shared" si="100"/>
        <v>0.26</v>
      </c>
      <c r="AB91" s="48">
        <f t="shared" si="101"/>
        <v>0.33</v>
      </c>
      <c r="AC91" s="41">
        <f t="shared" si="102"/>
        <v>5</v>
      </c>
      <c r="AD91" s="257">
        <f t="shared" si="103"/>
        <v>5</v>
      </c>
      <c r="AE91" s="42">
        <f t="shared" si="104"/>
        <v>5</v>
      </c>
      <c r="AF91" s="26"/>
      <c r="AG91" s="26"/>
      <c r="AH91" s="28"/>
      <c r="AI91" s="28"/>
      <c r="AJ91" s="28"/>
      <c r="AK91" s="28"/>
      <c r="AL91" s="27"/>
      <c r="AM91" s="27"/>
      <c r="AN91" s="27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</row>
    <row r="92" spans="1:51">
      <c r="A92" s="316"/>
      <c r="B92" s="253"/>
      <c r="C92" s="317">
        <f>Rollover!A92</f>
        <v>0</v>
      </c>
      <c r="D92" s="22">
        <f>Rollover!B92</f>
        <v>0</v>
      </c>
      <c r="E92" s="22"/>
      <c r="F92" s="315">
        <f>Rollover!C92</f>
        <v>0</v>
      </c>
      <c r="G92" s="23"/>
      <c r="H92" s="24"/>
      <c r="I92" s="24"/>
      <c r="J92" s="24"/>
      <c r="K92" s="25"/>
      <c r="L92" s="23"/>
      <c r="M92" s="24"/>
      <c r="N92" s="24"/>
      <c r="O92" s="24"/>
      <c r="P92" s="25"/>
      <c r="Q92" s="45" t="e">
        <f t="shared" ref="Q92:Q98" si="105">NORMDIST(LN(G92),7.45231,0.73998,1)</f>
        <v>#NUM!</v>
      </c>
      <c r="R92" s="10">
        <f t="shared" ref="R92:R98" si="106">1/(1+EXP(5.3895-0.0919*H92))</f>
        <v>4.5435171224880964E-3</v>
      </c>
      <c r="S92" s="10">
        <f t="shared" ref="S92:S98" si="107">1/(1+EXP(6.04044-0.002133*J92))</f>
        <v>2.3748578822706131E-3</v>
      </c>
      <c r="T92" s="46">
        <f t="shared" ref="T92:T98" si="108">1/(1+EXP(7.5969-0.0011*K92))</f>
        <v>5.0175335722563109E-4</v>
      </c>
      <c r="U92" s="45" t="e">
        <f t="shared" ref="U92:U98" si="109">NORMDIST(LN(L92),7.45231,0.73998,1)</f>
        <v>#NUM!</v>
      </c>
      <c r="V92" s="46">
        <f t="shared" ref="V92:V98" si="110">1/(1+EXP(6.3055-0.00094*P92))</f>
        <v>1.8229037773026034E-3</v>
      </c>
      <c r="W92" s="45" t="e">
        <f t="shared" ref="W92:W98" si="111">ROUND(1-(1-Q92)*(1-R92)*(1-S92)*(1-T92),3)</f>
        <v>#NUM!</v>
      </c>
      <c r="X92" s="10" t="e">
        <f t="shared" ref="X92:X98" si="112">IF(L92="N/A",L92,ROUND(1-(1-U92)*(1-V92),3))</f>
        <v>#NUM!</v>
      </c>
      <c r="Y92" s="46" t="e">
        <f t="shared" ref="Y92:Y98" si="113">ROUND(AVERAGE(W92:X92),3)</f>
        <v>#NUM!</v>
      </c>
      <c r="Z92" s="47" t="e">
        <f t="shared" ref="Z92:Z98" si="114">ROUND(W92/0.15,2)</f>
        <v>#NUM!</v>
      </c>
      <c r="AA92" s="255" t="e">
        <f t="shared" ref="AA92:AA98" si="115">IF(L92="N/A", L92, ROUND(X92/0.15,2))</f>
        <v>#NUM!</v>
      </c>
      <c r="AB92" s="48" t="e">
        <f t="shared" ref="AB92:AB98" si="116">ROUND(Y92/0.15,2)</f>
        <v>#NUM!</v>
      </c>
      <c r="AC92" s="41" t="e">
        <f t="shared" ref="AC92:AC98" si="117">IF(Z92&lt;0.67,5,IF(Z92&lt;1,4,IF(Z92&lt;1.33,3,IF(Z92&lt;2.67,2,1))))</f>
        <v>#NUM!</v>
      </c>
      <c r="AD92" s="257" t="e">
        <f t="shared" ref="AD92:AD98" si="118">IF(L92="N/A",L92,IF(AA92&lt;0.67,5,IF(AA92&lt;1,4,IF(AA92&lt;1.33,3,IF(AA92&lt;2.67,2,1)))))</f>
        <v>#NUM!</v>
      </c>
      <c r="AE92" s="42" t="e">
        <f t="shared" ref="AE92:AE98" si="119">IF(AB92&lt;0.67,5,IF(AB92&lt;1,4,IF(AB92&lt;1.33,3,IF(AB92&lt;2.67,2,1))))</f>
        <v>#NUM!</v>
      </c>
      <c r="AF92" s="26"/>
      <c r="AG92" s="26"/>
      <c r="AH92" s="28"/>
      <c r="AI92" s="28"/>
      <c r="AJ92" s="28"/>
      <c r="AK92" s="28"/>
      <c r="AL92" s="27"/>
      <c r="AM92" s="27"/>
      <c r="AN92" s="27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</row>
    <row r="93" spans="1:51">
      <c r="A93" s="316"/>
      <c r="B93" s="253"/>
      <c r="C93" s="317">
        <f>Rollover!A93</f>
        <v>0</v>
      </c>
      <c r="D93" s="22">
        <f>Rollover!B93</f>
        <v>0</v>
      </c>
      <c r="E93" s="22"/>
      <c r="F93" s="315">
        <f>Rollover!C93</f>
        <v>0</v>
      </c>
      <c r="G93" s="23"/>
      <c r="H93" s="24"/>
      <c r="I93" s="24"/>
      <c r="J93" s="24"/>
      <c r="K93" s="25"/>
      <c r="L93" s="23"/>
      <c r="M93" s="24"/>
      <c r="N93" s="24"/>
      <c r="O93" s="24"/>
      <c r="P93" s="25"/>
      <c r="Q93" s="45" t="e">
        <f t="shared" si="105"/>
        <v>#NUM!</v>
      </c>
      <c r="R93" s="10">
        <f t="shared" si="106"/>
        <v>4.5435171224880964E-3</v>
      </c>
      <c r="S93" s="10">
        <f t="shared" si="107"/>
        <v>2.3748578822706131E-3</v>
      </c>
      <c r="T93" s="46">
        <f t="shared" si="108"/>
        <v>5.0175335722563109E-4</v>
      </c>
      <c r="U93" s="45" t="e">
        <f t="shared" si="109"/>
        <v>#NUM!</v>
      </c>
      <c r="V93" s="46">
        <f t="shared" si="110"/>
        <v>1.8229037773026034E-3</v>
      </c>
      <c r="W93" s="45" t="e">
        <f t="shared" si="111"/>
        <v>#NUM!</v>
      </c>
      <c r="X93" s="10" t="e">
        <f t="shared" si="112"/>
        <v>#NUM!</v>
      </c>
      <c r="Y93" s="46" t="e">
        <f t="shared" si="113"/>
        <v>#NUM!</v>
      </c>
      <c r="Z93" s="47" t="e">
        <f t="shared" si="114"/>
        <v>#NUM!</v>
      </c>
      <c r="AA93" s="255" t="e">
        <f t="shared" si="115"/>
        <v>#NUM!</v>
      </c>
      <c r="AB93" s="48" t="e">
        <f t="shared" si="116"/>
        <v>#NUM!</v>
      </c>
      <c r="AC93" s="41" t="e">
        <f t="shared" si="117"/>
        <v>#NUM!</v>
      </c>
      <c r="AD93" s="257" t="e">
        <f t="shared" si="118"/>
        <v>#NUM!</v>
      </c>
      <c r="AE93" s="42" t="e">
        <f t="shared" si="119"/>
        <v>#NUM!</v>
      </c>
      <c r="AF93" s="26"/>
      <c r="AG93" s="26"/>
      <c r="AH93" s="28"/>
      <c r="AI93" s="28"/>
      <c r="AJ93" s="28"/>
      <c r="AK93" s="28"/>
      <c r="AL93" s="27"/>
      <c r="AM93" s="27"/>
      <c r="AN93" s="27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</row>
    <row r="94" spans="1:51">
      <c r="A94" s="316"/>
      <c r="B94" s="316"/>
      <c r="C94" s="317">
        <f>Rollover!A94</f>
        <v>0</v>
      </c>
      <c r="D94" s="22">
        <f>Rollover!B94</f>
        <v>0</v>
      </c>
      <c r="E94" s="22"/>
      <c r="F94" s="315">
        <f>Rollover!C94</f>
        <v>0</v>
      </c>
      <c r="G94" s="23"/>
      <c r="H94" s="24"/>
      <c r="I94" s="24"/>
      <c r="J94" s="24"/>
      <c r="K94" s="25"/>
      <c r="L94" s="23"/>
      <c r="M94" s="24"/>
      <c r="N94" s="24"/>
      <c r="O94" s="24"/>
      <c r="P94" s="25"/>
      <c r="Q94" s="45" t="e">
        <f t="shared" si="105"/>
        <v>#NUM!</v>
      </c>
      <c r="R94" s="10">
        <f t="shared" si="106"/>
        <v>4.5435171224880964E-3</v>
      </c>
      <c r="S94" s="10">
        <f t="shared" si="107"/>
        <v>2.3748578822706131E-3</v>
      </c>
      <c r="T94" s="46">
        <f t="shared" si="108"/>
        <v>5.0175335722563109E-4</v>
      </c>
      <c r="U94" s="45" t="e">
        <f t="shared" si="109"/>
        <v>#NUM!</v>
      </c>
      <c r="V94" s="46">
        <f t="shared" si="110"/>
        <v>1.8229037773026034E-3</v>
      </c>
      <c r="W94" s="45" t="e">
        <f t="shared" si="111"/>
        <v>#NUM!</v>
      </c>
      <c r="X94" s="10" t="e">
        <f t="shared" si="112"/>
        <v>#NUM!</v>
      </c>
      <c r="Y94" s="46" t="e">
        <f t="shared" si="113"/>
        <v>#NUM!</v>
      </c>
      <c r="Z94" s="47" t="e">
        <f t="shared" si="114"/>
        <v>#NUM!</v>
      </c>
      <c r="AA94" s="255" t="e">
        <f t="shared" si="115"/>
        <v>#NUM!</v>
      </c>
      <c r="AB94" s="48" t="e">
        <f t="shared" si="116"/>
        <v>#NUM!</v>
      </c>
      <c r="AC94" s="41" t="e">
        <f t="shared" si="117"/>
        <v>#NUM!</v>
      </c>
      <c r="AD94" s="257" t="e">
        <f t="shared" si="118"/>
        <v>#NUM!</v>
      </c>
      <c r="AE94" s="42" t="e">
        <f t="shared" si="119"/>
        <v>#NUM!</v>
      </c>
      <c r="AF94" s="26"/>
      <c r="AG94" s="26"/>
      <c r="AH94" s="28"/>
      <c r="AI94" s="28"/>
      <c r="AJ94" s="28"/>
      <c r="AK94" s="28"/>
      <c r="AL94" s="27"/>
      <c r="AM94" s="27"/>
      <c r="AN94" s="27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</row>
    <row r="95" spans="1:51">
      <c r="A95" s="316"/>
      <c r="B95" s="253"/>
      <c r="C95" s="317">
        <f>Rollover!A95</f>
        <v>0</v>
      </c>
      <c r="D95" s="22">
        <f>Rollover!B95</f>
        <v>0</v>
      </c>
      <c r="E95" s="22"/>
      <c r="F95" s="315">
        <f>Rollover!C95</f>
        <v>0</v>
      </c>
      <c r="G95" s="23"/>
      <c r="H95" s="24"/>
      <c r="I95" s="24"/>
      <c r="J95" s="24"/>
      <c r="K95" s="25"/>
      <c r="L95" s="23"/>
      <c r="M95" s="24"/>
      <c r="N95" s="24"/>
      <c r="O95" s="24"/>
      <c r="P95" s="25"/>
      <c r="Q95" s="45" t="e">
        <f t="shared" si="105"/>
        <v>#NUM!</v>
      </c>
      <c r="R95" s="10">
        <f t="shared" si="106"/>
        <v>4.5435171224880964E-3</v>
      </c>
      <c r="S95" s="10">
        <f t="shared" si="107"/>
        <v>2.3748578822706131E-3</v>
      </c>
      <c r="T95" s="46">
        <f t="shared" si="108"/>
        <v>5.0175335722563109E-4</v>
      </c>
      <c r="U95" s="45" t="e">
        <f t="shared" si="109"/>
        <v>#NUM!</v>
      </c>
      <c r="V95" s="46">
        <f t="shared" si="110"/>
        <v>1.8229037773026034E-3</v>
      </c>
      <c r="W95" s="45" t="e">
        <f t="shared" si="111"/>
        <v>#NUM!</v>
      </c>
      <c r="X95" s="10" t="e">
        <f t="shared" si="112"/>
        <v>#NUM!</v>
      </c>
      <c r="Y95" s="46" t="e">
        <f t="shared" si="113"/>
        <v>#NUM!</v>
      </c>
      <c r="Z95" s="47" t="e">
        <f t="shared" si="114"/>
        <v>#NUM!</v>
      </c>
      <c r="AA95" s="255" t="e">
        <f t="shared" si="115"/>
        <v>#NUM!</v>
      </c>
      <c r="AB95" s="48" t="e">
        <f t="shared" si="116"/>
        <v>#NUM!</v>
      </c>
      <c r="AC95" s="41" t="e">
        <f t="shared" si="117"/>
        <v>#NUM!</v>
      </c>
      <c r="AD95" s="257" t="e">
        <f t="shared" si="118"/>
        <v>#NUM!</v>
      </c>
      <c r="AE95" s="42" t="e">
        <f t="shared" si="119"/>
        <v>#NUM!</v>
      </c>
      <c r="AF95" s="26"/>
      <c r="AG95" s="26"/>
      <c r="AH95" s="28"/>
      <c r="AI95" s="28"/>
      <c r="AJ95" s="28"/>
      <c r="AK95" s="28"/>
      <c r="AL95" s="27"/>
      <c r="AM95" s="27"/>
      <c r="AN95" s="27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</row>
    <row r="96" spans="1:51">
      <c r="A96" s="316"/>
      <c r="B96" s="253"/>
      <c r="C96" s="317">
        <f>Rollover!A96</f>
        <v>0</v>
      </c>
      <c r="D96" s="22">
        <f>Rollover!B96</f>
        <v>0</v>
      </c>
      <c r="E96" s="22"/>
      <c r="F96" s="315">
        <f>Rollover!C96</f>
        <v>0</v>
      </c>
      <c r="G96" s="23"/>
      <c r="H96" s="24"/>
      <c r="I96" s="24"/>
      <c r="J96" s="24"/>
      <c r="K96" s="25"/>
      <c r="L96" s="23"/>
      <c r="M96" s="24"/>
      <c r="N96" s="24"/>
      <c r="O96" s="24"/>
      <c r="P96" s="25"/>
      <c r="Q96" s="45" t="e">
        <f t="shared" si="105"/>
        <v>#NUM!</v>
      </c>
      <c r="R96" s="10">
        <f t="shared" si="106"/>
        <v>4.5435171224880964E-3</v>
      </c>
      <c r="S96" s="10">
        <f t="shared" si="107"/>
        <v>2.3748578822706131E-3</v>
      </c>
      <c r="T96" s="46">
        <f t="shared" si="108"/>
        <v>5.0175335722563109E-4</v>
      </c>
      <c r="U96" s="45" t="e">
        <f t="shared" si="109"/>
        <v>#NUM!</v>
      </c>
      <c r="V96" s="46">
        <f t="shared" si="110"/>
        <v>1.8229037773026034E-3</v>
      </c>
      <c r="W96" s="45" t="e">
        <f t="shared" si="111"/>
        <v>#NUM!</v>
      </c>
      <c r="X96" s="10" t="e">
        <f t="shared" si="112"/>
        <v>#NUM!</v>
      </c>
      <c r="Y96" s="46" t="e">
        <f t="shared" si="113"/>
        <v>#NUM!</v>
      </c>
      <c r="Z96" s="47" t="e">
        <f t="shared" si="114"/>
        <v>#NUM!</v>
      </c>
      <c r="AA96" s="255" t="e">
        <f t="shared" si="115"/>
        <v>#NUM!</v>
      </c>
      <c r="AB96" s="48" t="e">
        <f t="shared" si="116"/>
        <v>#NUM!</v>
      </c>
      <c r="AC96" s="41" t="e">
        <f t="shared" si="117"/>
        <v>#NUM!</v>
      </c>
      <c r="AD96" s="257" t="e">
        <f t="shared" si="118"/>
        <v>#NUM!</v>
      </c>
      <c r="AE96" s="42" t="e">
        <f t="shared" si="119"/>
        <v>#NUM!</v>
      </c>
      <c r="AF96" s="26"/>
      <c r="AG96" s="26"/>
      <c r="AH96" s="28"/>
      <c r="AI96" s="28"/>
      <c r="AJ96" s="28"/>
      <c r="AK96" s="28"/>
      <c r="AL96" s="27"/>
      <c r="AM96" s="27"/>
      <c r="AN96" s="27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</row>
    <row r="97" spans="1:51" ht="13.35" customHeight="1">
      <c r="A97" s="316"/>
      <c r="B97" s="253"/>
      <c r="C97" s="317">
        <f>Rollover!A97</f>
        <v>0</v>
      </c>
      <c r="D97" s="22">
        <f>Rollover!B97</f>
        <v>0</v>
      </c>
      <c r="E97" s="22"/>
      <c r="F97" s="315">
        <f>Rollover!C97</f>
        <v>0</v>
      </c>
      <c r="G97" s="23"/>
      <c r="H97" s="24"/>
      <c r="I97" s="24"/>
      <c r="J97" s="24"/>
      <c r="K97" s="25"/>
      <c r="L97" s="23"/>
      <c r="M97" s="24"/>
      <c r="N97" s="24"/>
      <c r="O97" s="24"/>
      <c r="P97" s="25"/>
      <c r="Q97" s="45" t="e">
        <f t="shared" si="105"/>
        <v>#NUM!</v>
      </c>
      <c r="R97" s="10">
        <f t="shared" si="106"/>
        <v>4.5435171224880964E-3</v>
      </c>
      <c r="S97" s="10">
        <f t="shared" si="107"/>
        <v>2.3748578822706131E-3</v>
      </c>
      <c r="T97" s="46">
        <f t="shared" si="108"/>
        <v>5.0175335722563109E-4</v>
      </c>
      <c r="U97" s="45" t="e">
        <f t="shared" si="109"/>
        <v>#NUM!</v>
      </c>
      <c r="V97" s="46">
        <f t="shared" si="110"/>
        <v>1.8229037773026034E-3</v>
      </c>
      <c r="W97" s="45" t="e">
        <f t="shared" si="111"/>
        <v>#NUM!</v>
      </c>
      <c r="X97" s="10" t="e">
        <f t="shared" si="112"/>
        <v>#NUM!</v>
      </c>
      <c r="Y97" s="46" t="e">
        <f t="shared" si="113"/>
        <v>#NUM!</v>
      </c>
      <c r="Z97" s="47" t="e">
        <f t="shared" si="114"/>
        <v>#NUM!</v>
      </c>
      <c r="AA97" s="255" t="e">
        <f t="shared" si="115"/>
        <v>#NUM!</v>
      </c>
      <c r="AB97" s="48" t="e">
        <f t="shared" si="116"/>
        <v>#NUM!</v>
      </c>
      <c r="AC97" s="41" t="e">
        <f t="shared" si="117"/>
        <v>#NUM!</v>
      </c>
      <c r="AD97" s="257" t="e">
        <f t="shared" si="118"/>
        <v>#NUM!</v>
      </c>
      <c r="AE97" s="42" t="e">
        <f t="shared" si="119"/>
        <v>#NUM!</v>
      </c>
      <c r="AF97" s="26"/>
      <c r="AG97" s="26"/>
      <c r="AH97" s="28"/>
      <c r="AI97" s="28"/>
      <c r="AJ97" s="28"/>
      <c r="AK97" s="28"/>
      <c r="AL97" s="27"/>
      <c r="AM97" s="27"/>
      <c r="AN97" s="27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</row>
    <row r="98" spans="1:51" ht="13.35" customHeight="1">
      <c r="A98" s="316"/>
      <c r="B98" s="253"/>
      <c r="C98" s="317">
        <f>Rollover!A98</f>
        <v>0</v>
      </c>
      <c r="D98" s="22">
        <f>Rollover!B98</f>
        <v>0</v>
      </c>
      <c r="E98" s="22"/>
      <c r="F98" s="315">
        <f>Rollover!C98</f>
        <v>0</v>
      </c>
      <c r="G98" s="23"/>
      <c r="H98" s="24"/>
      <c r="I98" s="24"/>
      <c r="J98" s="24"/>
      <c r="K98" s="25"/>
      <c r="L98" s="23"/>
      <c r="M98" s="24"/>
      <c r="N98" s="24"/>
      <c r="O98" s="24"/>
      <c r="P98" s="25"/>
      <c r="Q98" s="45" t="e">
        <f t="shared" si="105"/>
        <v>#NUM!</v>
      </c>
      <c r="R98" s="10">
        <f t="shared" si="106"/>
        <v>4.5435171224880964E-3</v>
      </c>
      <c r="S98" s="10">
        <f t="shared" si="107"/>
        <v>2.3748578822706131E-3</v>
      </c>
      <c r="T98" s="46">
        <f t="shared" si="108"/>
        <v>5.0175335722563109E-4</v>
      </c>
      <c r="U98" s="45" t="e">
        <f t="shared" si="109"/>
        <v>#NUM!</v>
      </c>
      <c r="V98" s="46">
        <f t="shared" si="110"/>
        <v>1.8229037773026034E-3</v>
      </c>
      <c r="W98" s="45" t="e">
        <f t="shared" si="111"/>
        <v>#NUM!</v>
      </c>
      <c r="X98" s="10" t="e">
        <f t="shared" si="112"/>
        <v>#NUM!</v>
      </c>
      <c r="Y98" s="46" t="e">
        <f t="shared" si="113"/>
        <v>#NUM!</v>
      </c>
      <c r="Z98" s="47" t="e">
        <f t="shared" si="114"/>
        <v>#NUM!</v>
      </c>
      <c r="AA98" s="255" t="e">
        <f t="shared" si="115"/>
        <v>#NUM!</v>
      </c>
      <c r="AB98" s="48" t="e">
        <f t="shared" si="116"/>
        <v>#NUM!</v>
      </c>
      <c r="AC98" s="41" t="e">
        <f t="shared" si="117"/>
        <v>#NUM!</v>
      </c>
      <c r="AD98" s="257" t="e">
        <f t="shared" si="118"/>
        <v>#NUM!</v>
      </c>
      <c r="AE98" s="42" t="e">
        <f t="shared" si="119"/>
        <v>#NUM!</v>
      </c>
      <c r="AF98" s="26"/>
      <c r="AG98" s="26"/>
      <c r="AH98" s="28"/>
      <c r="AI98" s="28"/>
      <c r="AJ98" s="28"/>
      <c r="AK98" s="28"/>
      <c r="AL98" s="27"/>
      <c r="AM98" s="27"/>
      <c r="AN98" s="27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</row>
    <row r="99" spans="1:51" ht="13.35" customHeight="1">
      <c r="A99" s="316"/>
      <c r="B99" s="253"/>
      <c r="C99" s="317">
        <f>Rollover!A99</f>
        <v>0</v>
      </c>
      <c r="D99" s="22">
        <f>Rollover!B99</f>
        <v>0</v>
      </c>
      <c r="E99" s="22"/>
      <c r="F99" s="315">
        <f>Rollover!C99</f>
        <v>0</v>
      </c>
      <c r="G99" s="23"/>
      <c r="H99" s="24"/>
      <c r="I99" s="24"/>
      <c r="J99" s="24"/>
      <c r="K99" s="25"/>
      <c r="L99" s="23"/>
      <c r="M99" s="24"/>
      <c r="N99" s="24"/>
      <c r="O99" s="24"/>
      <c r="P99" s="25"/>
      <c r="Q99" s="45" t="e">
        <f t="shared" si="60"/>
        <v>#NUM!</v>
      </c>
      <c r="R99" s="10">
        <f t="shared" si="61"/>
        <v>4.5435171224880964E-3</v>
      </c>
      <c r="S99" s="10">
        <f t="shared" si="62"/>
        <v>2.3748578822706131E-3</v>
      </c>
      <c r="T99" s="46">
        <f t="shared" si="63"/>
        <v>5.0175335722563109E-4</v>
      </c>
      <c r="U99" s="45" t="e">
        <f t="shared" si="64"/>
        <v>#NUM!</v>
      </c>
      <c r="V99" s="46">
        <f t="shared" si="65"/>
        <v>1.8229037773026034E-3</v>
      </c>
      <c r="W99" s="45" t="e">
        <f t="shared" si="66"/>
        <v>#NUM!</v>
      </c>
      <c r="X99" s="10" t="e">
        <f t="shared" si="67"/>
        <v>#NUM!</v>
      </c>
      <c r="Y99" s="46" t="e">
        <f t="shared" si="68"/>
        <v>#NUM!</v>
      </c>
      <c r="Z99" s="47" t="e">
        <f t="shared" si="69"/>
        <v>#NUM!</v>
      </c>
      <c r="AA99" s="255" t="e">
        <f t="shared" si="70"/>
        <v>#NUM!</v>
      </c>
      <c r="AB99" s="48" t="e">
        <f t="shared" si="71"/>
        <v>#NUM!</v>
      </c>
      <c r="AC99" s="41" t="e">
        <f t="shared" si="72"/>
        <v>#NUM!</v>
      </c>
      <c r="AD99" s="257" t="e">
        <f t="shared" si="73"/>
        <v>#NUM!</v>
      </c>
      <c r="AE99" s="42" t="e">
        <f t="shared" si="74"/>
        <v>#NUM!</v>
      </c>
      <c r="AF99" s="26"/>
      <c r="AG99" s="26"/>
      <c r="AH99" s="28"/>
      <c r="AI99" s="28"/>
      <c r="AJ99" s="28"/>
      <c r="AK99" s="28"/>
      <c r="AL99" s="27"/>
      <c r="AM99" s="27"/>
      <c r="AN99" s="27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</row>
    <row r="100" spans="1:51" ht="13.35" customHeight="1">
      <c r="A100" s="316"/>
      <c r="B100" s="253"/>
      <c r="C100" s="317">
        <f>Rollover!A100</f>
        <v>0</v>
      </c>
      <c r="D100" s="22">
        <f>Rollover!B100</f>
        <v>0</v>
      </c>
      <c r="E100" s="22"/>
      <c r="F100" s="315">
        <f>Rollover!C100</f>
        <v>0</v>
      </c>
      <c r="G100" s="23"/>
      <c r="H100" s="24"/>
      <c r="I100" s="24"/>
      <c r="J100" s="24"/>
      <c r="K100" s="25"/>
      <c r="L100" s="23"/>
      <c r="M100" s="24"/>
      <c r="N100" s="24"/>
      <c r="O100" s="24"/>
      <c r="P100" s="25"/>
      <c r="Q100" s="45" t="e">
        <f t="shared" si="60"/>
        <v>#NUM!</v>
      </c>
      <c r="R100" s="10">
        <f t="shared" si="61"/>
        <v>4.5435171224880964E-3</v>
      </c>
      <c r="S100" s="10">
        <f t="shared" si="62"/>
        <v>2.3748578822706131E-3</v>
      </c>
      <c r="T100" s="46">
        <f t="shared" si="63"/>
        <v>5.0175335722563109E-4</v>
      </c>
      <c r="U100" s="45" t="e">
        <f t="shared" si="64"/>
        <v>#NUM!</v>
      </c>
      <c r="V100" s="46">
        <f t="shared" si="65"/>
        <v>1.8229037773026034E-3</v>
      </c>
      <c r="W100" s="45" t="e">
        <f t="shared" si="66"/>
        <v>#NUM!</v>
      </c>
      <c r="X100" s="10" t="e">
        <f t="shared" si="67"/>
        <v>#NUM!</v>
      </c>
      <c r="Y100" s="46" t="e">
        <f t="shared" si="68"/>
        <v>#NUM!</v>
      </c>
      <c r="Z100" s="47" t="e">
        <f t="shared" si="69"/>
        <v>#NUM!</v>
      </c>
      <c r="AA100" s="255" t="e">
        <f t="shared" si="70"/>
        <v>#NUM!</v>
      </c>
      <c r="AB100" s="48" t="e">
        <f t="shared" si="71"/>
        <v>#NUM!</v>
      </c>
      <c r="AC100" s="41" t="e">
        <f t="shared" si="72"/>
        <v>#NUM!</v>
      </c>
      <c r="AD100" s="257" t="e">
        <f t="shared" si="73"/>
        <v>#NUM!</v>
      </c>
      <c r="AE100" s="42" t="e">
        <f t="shared" si="74"/>
        <v>#NUM!</v>
      </c>
      <c r="AF100" s="26"/>
      <c r="AG100" s="26"/>
      <c r="AH100" s="28"/>
      <c r="AI100" s="28"/>
      <c r="AJ100" s="28"/>
      <c r="AK100" s="28"/>
      <c r="AL100" s="27"/>
      <c r="AM100" s="27"/>
      <c r="AN100" s="27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</row>
    <row r="101" spans="1:51" ht="13.35" customHeight="1">
      <c r="A101" s="316"/>
      <c r="B101" s="253"/>
      <c r="C101" s="317">
        <f>Rollover!A101</f>
        <v>0</v>
      </c>
      <c r="D101" s="22">
        <f>Rollover!B101</f>
        <v>0</v>
      </c>
      <c r="E101" s="22"/>
      <c r="F101" s="315">
        <f>Rollover!C101</f>
        <v>0</v>
      </c>
      <c r="G101" s="23"/>
      <c r="H101" s="24"/>
      <c r="I101" s="24"/>
      <c r="J101" s="24"/>
      <c r="K101" s="25"/>
      <c r="L101" s="23"/>
      <c r="M101" s="24"/>
      <c r="N101" s="24"/>
      <c r="O101" s="24"/>
      <c r="P101" s="25"/>
      <c r="Q101" s="45" t="e">
        <f t="shared" si="60"/>
        <v>#NUM!</v>
      </c>
      <c r="R101" s="10">
        <f t="shared" si="61"/>
        <v>4.5435171224880964E-3</v>
      </c>
      <c r="S101" s="10">
        <f t="shared" si="62"/>
        <v>2.3748578822706131E-3</v>
      </c>
      <c r="T101" s="46">
        <f t="shared" si="63"/>
        <v>5.0175335722563109E-4</v>
      </c>
      <c r="U101" s="45" t="e">
        <f t="shared" si="64"/>
        <v>#NUM!</v>
      </c>
      <c r="V101" s="46">
        <f t="shared" si="65"/>
        <v>1.8229037773026034E-3</v>
      </c>
      <c r="W101" s="45" t="e">
        <f t="shared" si="66"/>
        <v>#NUM!</v>
      </c>
      <c r="X101" s="10" t="e">
        <f t="shared" si="67"/>
        <v>#NUM!</v>
      </c>
      <c r="Y101" s="46" t="e">
        <f t="shared" si="68"/>
        <v>#NUM!</v>
      </c>
      <c r="Z101" s="47" t="e">
        <f t="shared" si="69"/>
        <v>#NUM!</v>
      </c>
      <c r="AA101" s="255" t="e">
        <f t="shared" si="70"/>
        <v>#NUM!</v>
      </c>
      <c r="AB101" s="48" t="e">
        <f t="shared" si="71"/>
        <v>#NUM!</v>
      </c>
      <c r="AC101" s="41" t="e">
        <f t="shared" si="72"/>
        <v>#NUM!</v>
      </c>
      <c r="AD101" s="257" t="e">
        <f t="shared" si="73"/>
        <v>#NUM!</v>
      </c>
      <c r="AE101" s="42" t="e">
        <f t="shared" si="74"/>
        <v>#NUM!</v>
      </c>
      <c r="AF101" s="26"/>
      <c r="AG101" s="26"/>
      <c r="AH101" s="28"/>
      <c r="AI101" s="28"/>
      <c r="AJ101" s="28"/>
      <c r="AK101" s="28"/>
      <c r="AL101" s="27"/>
      <c r="AM101" s="27"/>
      <c r="AN101" s="27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</row>
    <row r="102" spans="1:51" ht="13.35" customHeight="1">
      <c r="A102" s="316"/>
      <c r="B102" s="253"/>
      <c r="C102" s="317">
        <f>Rollover!A102</f>
        <v>0</v>
      </c>
      <c r="D102" s="22">
        <f>Rollover!B102</f>
        <v>0</v>
      </c>
      <c r="E102" s="22"/>
      <c r="F102" s="315">
        <f>Rollover!C102</f>
        <v>0</v>
      </c>
      <c r="G102" s="23"/>
      <c r="H102" s="24"/>
      <c r="I102" s="24"/>
      <c r="J102" s="24"/>
      <c r="K102" s="25"/>
      <c r="L102" s="23"/>
      <c r="M102" s="24"/>
      <c r="N102" s="24"/>
      <c r="O102" s="24"/>
      <c r="P102" s="25"/>
      <c r="Q102" s="45" t="e">
        <f t="shared" si="60"/>
        <v>#NUM!</v>
      </c>
      <c r="R102" s="10">
        <f t="shared" si="61"/>
        <v>4.5435171224880964E-3</v>
      </c>
      <c r="S102" s="10">
        <f t="shared" si="62"/>
        <v>2.3748578822706131E-3</v>
      </c>
      <c r="T102" s="46">
        <f t="shared" si="63"/>
        <v>5.0175335722563109E-4</v>
      </c>
      <c r="U102" s="45" t="e">
        <f t="shared" si="64"/>
        <v>#NUM!</v>
      </c>
      <c r="V102" s="46">
        <f t="shared" si="65"/>
        <v>1.8229037773026034E-3</v>
      </c>
      <c r="W102" s="45" t="e">
        <f t="shared" si="66"/>
        <v>#NUM!</v>
      </c>
      <c r="X102" s="10" t="e">
        <f t="shared" si="67"/>
        <v>#NUM!</v>
      </c>
      <c r="Y102" s="46" t="e">
        <f t="shared" si="68"/>
        <v>#NUM!</v>
      </c>
      <c r="Z102" s="47" t="e">
        <f t="shared" si="69"/>
        <v>#NUM!</v>
      </c>
      <c r="AA102" s="255" t="e">
        <f t="shared" si="70"/>
        <v>#NUM!</v>
      </c>
      <c r="AB102" s="48" t="e">
        <f t="shared" si="71"/>
        <v>#NUM!</v>
      </c>
      <c r="AC102" s="41" t="e">
        <f t="shared" si="72"/>
        <v>#NUM!</v>
      </c>
      <c r="AD102" s="257" t="e">
        <f t="shared" si="73"/>
        <v>#NUM!</v>
      </c>
      <c r="AE102" s="42" t="e">
        <f t="shared" si="74"/>
        <v>#NUM!</v>
      </c>
      <c r="AF102" s="26"/>
      <c r="AG102" s="26"/>
      <c r="AH102" s="28"/>
      <c r="AI102" s="28"/>
      <c r="AJ102" s="28"/>
      <c r="AK102" s="28"/>
      <c r="AL102" s="27"/>
      <c r="AM102" s="27"/>
      <c r="AN102" s="27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</row>
    <row r="103" spans="1:51" ht="13.35" customHeight="1">
      <c r="A103" s="316"/>
      <c r="B103" s="253"/>
      <c r="C103" s="317">
        <f>Rollover!A103</f>
        <v>0</v>
      </c>
      <c r="D103" s="22">
        <f>Rollover!B103</f>
        <v>0</v>
      </c>
      <c r="E103" s="22"/>
      <c r="F103" s="315">
        <f>Rollover!C103</f>
        <v>0</v>
      </c>
      <c r="G103" s="23"/>
      <c r="H103" s="24"/>
      <c r="I103" s="24"/>
      <c r="J103" s="24"/>
      <c r="K103" s="25"/>
      <c r="L103" s="23"/>
      <c r="M103" s="24"/>
      <c r="N103" s="24"/>
      <c r="O103" s="24"/>
      <c r="P103" s="25"/>
      <c r="Q103" s="45" t="e">
        <f t="shared" si="60"/>
        <v>#NUM!</v>
      </c>
      <c r="R103" s="10">
        <f t="shared" si="61"/>
        <v>4.5435171224880964E-3</v>
      </c>
      <c r="S103" s="10">
        <f t="shared" si="62"/>
        <v>2.3748578822706131E-3</v>
      </c>
      <c r="T103" s="46">
        <f t="shared" si="63"/>
        <v>5.0175335722563109E-4</v>
      </c>
      <c r="U103" s="45" t="e">
        <f t="shared" si="64"/>
        <v>#NUM!</v>
      </c>
      <c r="V103" s="46">
        <f t="shared" si="65"/>
        <v>1.8229037773026034E-3</v>
      </c>
      <c r="W103" s="45" t="e">
        <f t="shared" si="66"/>
        <v>#NUM!</v>
      </c>
      <c r="X103" s="10" t="e">
        <f t="shared" si="67"/>
        <v>#NUM!</v>
      </c>
      <c r="Y103" s="46" t="e">
        <f t="shared" si="68"/>
        <v>#NUM!</v>
      </c>
      <c r="Z103" s="47" t="e">
        <f t="shared" si="69"/>
        <v>#NUM!</v>
      </c>
      <c r="AA103" s="255" t="e">
        <f t="shared" si="70"/>
        <v>#NUM!</v>
      </c>
      <c r="AB103" s="48" t="e">
        <f t="shared" si="71"/>
        <v>#NUM!</v>
      </c>
      <c r="AC103" s="41" t="e">
        <f t="shared" si="72"/>
        <v>#NUM!</v>
      </c>
      <c r="AD103" s="257" t="e">
        <f t="shared" si="73"/>
        <v>#NUM!</v>
      </c>
      <c r="AE103" s="42" t="e">
        <f t="shared" si="74"/>
        <v>#NUM!</v>
      </c>
      <c r="AF103" s="26"/>
      <c r="AG103" s="26"/>
      <c r="AH103" s="28"/>
      <c r="AI103" s="28"/>
      <c r="AJ103" s="28"/>
      <c r="AK103" s="28"/>
      <c r="AL103" s="27"/>
      <c r="AM103" s="27"/>
      <c r="AN103" s="27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</row>
    <row r="104" spans="1:51" ht="13.35" customHeight="1">
      <c r="A104" s="316"/>
      <c r="B104" s="253"/>
      <c r="C104" s="317">
        <f>Rollover!A104</f>
        <v>0</v>
      </c>
      <c r="D104" s="22">
        <f>Rollover!B104</f>
        <v>0</v>
      </c>
      <c r="E104" s="22"/>
      <c r="F104" s="315">
        <f>Rollover!C104</f>
        <v>0</v>
      </c>
      <c r="G104" s="23"/>
      <c r="H104" s="24"/>
      <c r="I104" s="24"/>
      <c r="J104" s="24"/>
      <c r="K104" s="25"/>
      <c r="L104" s="23"/>
      <c r="M104" s="24"/>
      <c r="N104" s="24"/>
      <c r="O104" s="24"/>
      <c r="P104" s="25"/>
      <c r="Q104" s="45" t="e">
        <f t="shared" si="60"/>
        <v>#NUM!</v>
      </c>
      <c r="R104" s="10">
        <f t="shared" si="61"/>
        <v>4.5435171224880964E-3</v>
      </c>
      <c r="S104" s="10">
        <f t="shared" si="62"/>
        <v>2.3748578822706131E-3</v>
      </c>
      <c r="T104" s="46">
        <f t="shared" si="63"/>
        <v>5.0175335722563109E-4</v>
      </c>
      <c r="U104" s="45" t="e">
        <f t="shared" si="64"/>
        <v>#NUM!</v>
      </c>
      <c r="V104" s="46">
        <f t="shared" si="65"/>
        <v>1.8229037773026034E-3</v>
      </c>
      <c r="W104" s="45" t="e">
        <f t="shared" si="66"/>
        <v>#NUM!</v>
      </c>
      <c r="X104" s="10" t="e">
        <f t="shared" si="67"/>
        <v>#NUM!</v>
      </c>
      <c r="Y104" s="46" t="e">
        <f t="shared" si="68"/>
        <v>#NUM!</v>
      </c>
      <c r="Z104" s="47" t="e">
        <f t="shared" si="69"/>
        <v>#NUM!</v>
      </c>
      <c r="AA104" s="255" t="e">
        <f t="shared" si="70"/>
        <v>#NUM!</v>
      </c>
      <c r="AB104" s="48" t="e">
        <f t="shared" si="71"/>
        <v>#NUM!</v>
      </c>
      <c r="AC104" s="41" t="e">
        <f t="shared" si="72"/>
        <v>#NUM!</v>
      </c>
      <c r="AD104" s="257" t="e">
        <f t="shared" si="73"/>
        <v>#NUM!</v>
      </c>
      <c r="AE104" s="42" t="e">
        <f t="shared" si="74"/>
        <v>#NUM!</v>
      </c>
      <c r="AF104" s="26"/>
      <c r="AG104" s="26"/>
      <c r="AH104" s="28"/>
      <c r="AI104" s="28"/>
      <c r="AJ104" s="28"/>
      <c r="AK104" s="28"/>
      <c r="AL104" s="27"/>
      <c r="AM104" s="27"/>
      <c r="AN104" s="27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</row>
    <row r="105" spans="1:51" ht="13.35" customHeight="1">
      <c r="A105" s="316"/>
      <c r="B105" s="316"/>
      <c r="C105" s="317">
        <f>Rollover!A105</f>
        <v>0</v>
      </c>
      <c r="D105" s="22">
        <f>Rollover!B105</f>
        <v>0</v>
      </c>
      <c r="E105" s="22"/>
      <c r="F105" s="315">
        <f>Rollover!C105</f>
        <v>0</v>
      </c>
      <c r="G105" s="23"/>
      <c r="H105" s="24"/>
      <c r="I105" s="24"/>
      <c r="J105" s="24"/>
      <c r="K105" s="25"/>
      <c r="L105" s="23"/>
      <c r="M105" s="24"/>
      <c r="N105" s="24"/>
      <c r="O105" s="24"/>
      <c r="P105" s="25"/>
      <c r="Q105" s="45" t="e">
        <f t="shared" si="60"/>
        <v>#NUM!</v>
      </c>
      <c r="R105" s="10">
        <f t="shared" si="61"/>
        <v>4.5435171224880964E-3</v>
      </c>
      <c r="S105" s="10">
        <f t="shared" si="62"/>
        <v>2.3748578822706131E-3</v>
      </c>
      <c r="T105" s="46">
        <f t="shared" si="63"/>
        <v>5.0175335722563109E-4</v>
      </c>
      <c r="U105" s="45" t="e">
        <f t="shared" si="64"/>
        <v>#NUM!</v>
      </c>
      <c r="V105" s="46">
        <f t="shared" si="65"/>
        <v>1.8229037773026034E-3</v>
      </c>
      <c r="W105" s="45" t="e">
        <f t="shared" si="66"/>
        <v>#NUM!</v>
      </c>
      <c r="X105" s="10" t="e">
        <f t="shared" si="67"/>
        <v>#NUM!</v>
      </c>
      <c r="Y105" s="46" t="e">
        <f t="shared" si="68"/>
        <v>#NUM!</v>
      </c>
      <c r="Z105" s="47" t="e">
        <f t="shared" si="69"/>
        <v>#NUM!</v>
      </c>
      <c r="AA105" s="255" t="e">
        <f t="shared" si="70"/>
        <v>#NUM!</v>
      </c>
      <c r="AB105" s="48" t="e">
        <f t="shared" si="71"/>
        <v>#NUM!</v>
      </c>
      <c r="AC105" s="41" t="e">
        <f t="shared" si="72"/>
        <v>#NUM!</v>
      </c>
      <c r="AD105" s="257" t="e">
        <f t="shared" si="73"/>
        <v>#NUM!</v>
      </c>
      <c r="AE105" s="42" t="e">
        <f t="shared" si="74"/>
        <v>#NUM!</v>
      </c>
      <c r="AF105" s="26"/>
      <c r="AG105" s="26"/>
      <c r="AH105" s="28"/>
      <c r="AI105" s="28"/>
      <c r="AJ105" s="28"/>
      <c r="AK105" s="28"/>
      <c r="AL105" s="27"/>
      <c r="AM105" s="27"/>
      <c r="AN105" s="27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</row>
    <row r="106" spans="1:51" ht="13.35" customHeight="1">
      <c r="A106" s="316"/>
      <c r="B106" s="253"/>
      <c r="C106" s="317">
        <f>Rollover!A106</f>
        <v>0</v>
      </c>
      <c r="D106" s="22">
        <f>Rollover!B106</f>
        <v>0</v>
      </c>
      <c r="E106" s="22"/>
      <c r="F106" s="315">
        <f>Rollover!C106</f>
        <v>0</v>
      </c>
      <c r="G106" s="23"/>
      <c r="H106" s="24"/>
      <c r="I106" s="24"/>
      <c r="J106" s="24"/>
      <c r="K106" s="25"/>
      <c r="L106" s="23"/>
      <c r="M106" s="24"/>
      <c r="N106" s="24"/>
      <c r="O106" s="24"/>
      <c r="P106" s="25"/>
      <c r="Q106" s="45" t="e">
        <f t="shared" si="60"/>
        <v>#NUM!</v>
      </c>
      <c r="R106" s="10">
        <f t="shared" si="61"/>
        <v>4.5435171224880964E-3</v>
      </c>
      <c r="S106" s="10">
        <f t="shared" si="62"/>
        <v>2.3748578822706131E-3</v>
      </c>
      <c r="T106" s="46">
        <f t="shared" si="63"/>
        <v>5.0175335722563109E-4</v>
      </c>
      <c r="U106" s="45" t="e">
        <f t="shared" si="64"/>
        <v>#NUM!</v>
      </c>
      <c r="V106" s="46">
        <f t="shared" si="65"/>
        <v>1.8229037773026034E-3</v>
      </c>
      <c r="W106" s="45" t="e">
        <f t="shared" si="66"/>
        <v>#NUM!</v>
      </c>
      <c r="X106" s="10" t="e">
        <f t="shared" si="67"/>
        <v>#NUM!</v>
      </c>
      <c r="Y106" s="46" t="e">
        <f t="shared" si="68"/>
        <v>#NUM!</v>
      </c>
      <c r="Z106" s="47" t="e">
        <f t="shared" si="69"/>
        <v>#NUM!</v>
      </c>
      <c r="AA106" s="255" t="e">
        <f t="shared" si="70"/>
        <v>#NUM!</v>
      </c>
      <c r="AB106" s="48" t="e">
        <f t="shared" si="71"/>
        <v>#NUM!</v>
      </c>
      <c r="AC106" s="41" t="e">
        <f t="shared" si="72"/>
        <v>#NUM!</v>
      </c>
      <c r="AD106" s="257" t="e">
        <f t="shared" si="73"/>
        <v>#NUM!</v>
      </c>
      <c r="AE106" s="42" t="e">
        <f t="shared" si="74"/>
        <v>#NUM!</v>
      </c>
      <c r="AF106" s="26"/>
      <c r="AG106" s="26"/>
      <c r="AH106" s="28"/>
      <c r="AI106" s="28"/>
      <c r="AJ106" s="28"/>
      <c r="AK106" s="28"/>
      <c r="AL106" s="27"/>
      <c r="AM106" s="27"/>
      <c r="AN106" s="27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</row>
    <row r="107" spans="1:51" ht="13.35" customHeight="1">
      <c r="A107" s="316"/>
      <c r="B107" s="253"/>
      <c r="C107" s="317">
        <f>Rollover!A107</f>
        <v>0</v>
      </c>
      <c r="D107" s="22">
        <f>Rollover!B107</f>
        <v>0</v>
      </c>
      <c r="E107" s="22"/>
      <c r="F107" s="315">
        <f>Rollover!C107</f>
        <v>0</v>
      </c>
      <c r="G107" s="23"/>
      <c r="H107" s="24"/>
      <c r="I107" s="24"/>
      <c r="J107" s="24"/>
      <c r="K107" s="25"/>
      <c r="L107" s="23"/>
      <c r="M107" s="24"/>
      <c r="N107" s="24"/>
      <c r="O107" s="24"/>
      <c r="P107" s="25"/>
      <c r="Q107" s="45" t="e">
        <f t="shared" ref="Q107" si="120">NORMDIST(LN(G107),7.45231,0.73998,1)</f>
        <v>#NUM!</v>
      </c>
      <c r="R107" s="10">
        <f t="shared" ref="R107" si="121">1/(1+EXP(5.3895-0.0919*H107))</f>
        <v>4.5435171224880964E-3</v>
      </c>
      <c r="S107" s="10">
        <f t="shared" ref="S107" si="122">1/(1+EXP(6.04044-0.002133*J107))</f>
        <v>2.3748578822706131E-3</v>
      </c>
      <c r="T107" s="46">
        <f t="shared" ref="T107" si="123">1/(1+EXP(7.5969-0.0011*K107))</f>
        <v>5.0175335722563109E-4</v>
      </c>
      <c r="U107" s="45" t="e">
        <f t="shared" ref="U107" si="124">NORMDIST(LN(L107),7.45231,0.73998,1)</f>
        <v>#NUM!</v>
      </c>
      <c r="V107" s="46">
        <f t="shared" ref="V107" si="125">1/(1+EXP(6.3055-0.00094*P107))</f>
        <v>1.8229037773026034E-3</v>
      </c>
      <c r="W107" s="45" t="e">
        <f t="shared" ref="W107" si="126">ROUND(1-(1-Q107)*(1-R107)*(1-S107)*(1-T107),3)</f>
        <v>#NUM!</v>
      </c>
      <c r="X107" s="10" t="e">
        <f t="shared" ref="X107" si="127">IF(L107="N/A",L107,ROUND(1-(1-U107)*(1-V107),3))</f>
        <v>#NUM!</v>
      </c>
      <c r="Y107" s="46" t="e">
        <f t="shared" ref="Y107" si="128">ROUND(AVERAGE(W107:X107),3)</f>
        <v>#NUM!</v>
      </c>
      <c r="Z107" s="47" t="e">
        <f t="shared" ref="Z107" si="129">ROUND(W107/0.15,2)</f>
        <v>#NUM!</v>
      </c>
      <c r="AA107" s="255" t="e">
        <f t="shared" ref="AA107" si="130">IF(L107="N/A", L107, ROUND(X107/0.15,2))</f>
        <v>#NUM!</v>
      </c>
      <c r="AB107" s="48" t="e">
        <f t="shared" ref="AB107" si="131">ROUND(Y107/0.15,2)</f>
        <v>#NUM!</v>
      </c>
      <c r="AC107" s="41" t="e">
        <f t="shared" ref="AC107" si="132">IF(Z107&lt;0.67,5,IF(Z107&lt;1,4,IF(Z107&lt;1.33,3,IF(Z107&lt;2.67,2,1))))</f>
        <v>#NUM!</v>
      </c>
      <c r="AD107" s="257" t="e">
        <f t="shared" ref="AD107" si="133">IF(L107="N/A",L107,IF(AA107&lt;0.67,5,IF(AA107&lt;1,4,IF(AA107&lt;1.33,3,IF(AA107&lt;2.67,2,1)))))</f>
        <v>#NUM!</v>
      </c>
      <c r="AE107" s="42" t="e">
        <f t="shared" ref="AE107" si="134">IF(AB107&lt;0.67,5,IF(AB107&lt;1,4,IF(AB107&lt;1.33,3,IF(AB107&lt;2.67,2,1))))</f>
        <v>#NUM!</v>
      </c>
      <c r="AF107" s="26"/>
      <c r="AG107" s="26"/>
      <c r="AH107" s="28"/>
      <c r="AI107" s="28"/>
      <c r="AJ107" s="28"/>
      <c r="AK107" s="28"/>
      <c r="AL107" s="27"/>
      <c r="AM107" s="27"/>
      <c r="AN107" s="27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</row>
    <row r="108" spans="1:51" ht="13.35" customHeight="1">
      <c r="A108" s="316"/>
      <c r="B108" s="316"/>
      <c r="C108" s="317">
        <f>Rollover!A108</f>
        <v>0</v>
      </c>
      <c r="D108" s="22">
        <f>Rollover!B108</f>
        <v>0</v>
      </c>
      <c r="E108" s="22"/>
      <c r="F108" s="315">
        <f>Rollover!C108</f>
        <v>0</v>
      </c>
      <c r="G108" s="23"/>
      <c r="H108" s="24"/>
      <c r="I108" s="24"/>
      <c r="J108" s="24"/>
      <c r="K108" s="25"/>
      <c r="L108" s="23"/>
      <c r="M108" s="24"/>
      <c r="N108" s="24"/>
      <c r="O108" s="24"/>
      <c r="P108" s="25"/>
      <c r="Q108" s="45" t="e">
        <f t="shared" ref="Q108:Q110" si="135">NORMDIST(LN(G108),7.45231,0.73998,1)</f>
        <v>#NUM!</v>
      </c>
      <c r="R108" s="10">
        <f t="shared" ref="R108:R110" si="136">1/(1+EXP(5.3895-0.0919*H108))</f>
        <v>4.5435171224880964E-3</v>
      </c>
      <c r="S108" s="10">
        <f t="shared" ref="S108:S110" si="137">1/(1+EXP(6.04044-0.002133*J108))</f>
        <v>2.3748578822706131E-3</v>
      </c>
      <c r="T108" s="46">
        <f t="shared" ref="T108:T110" si="138">1/(1+EXP(7.5969-0.0011*K108))</f>
        <v>5.0175335722563109E-4</v>
      </c>
      <c r="U108" s="45" t="e">
        <f t="shared" ref="U108:U110" si="139">NORMDIST(LN(L108),7.45231,0.73998,1)</f>
        <v>#NUM!</v>
      </c>
      <c r="V108" s="46">
        <f t="shared" ref="V108:V110" si="140">1/(1+EXP(6.3055-0.00094*P108))</f>
        <v>1.8229037773026034E-3</v>
      </c>
      <c r="W108" s="45" t="e">
        <f t="shared" ref="W108:W110" si="141">ROUND(1-(1-Q108)*(1-R108)*(1-S108)*(1-T108),3)</f>
        <v>#NUM!</v>
      </c>
      <c r="X108" s="10" t="e">
        <f t="shared" ref="X108:X110" si="142">IF(L108="N/A",L108,ROUND(1-(1-U108)*(1-V108),3))</f>
        <v>#NUM!</v>
      </c>
      <c r="Y108" s="46" t="e">
        <f t="shared" ref="Y108:Y110" si="143">ROUND(AVERAGE(W108:X108),3)</f>
        <v>#NUM!</v>
      </c>
      <c r="Z108" s="47" t="e">
        <f t="shared" ref="Z108:Z110" si="144">ROUND(W108/0.15,2)</f>
        <v>#NUM!</v>
      </c>
      <c r="AA108" s="255" t="e">
        <f t="shared" ref="AA108:AA110" si="145">IF(L108="N/A", L108, ROUND(X108/0.15,2))</f>
        <v>#NUM!</v>
      </c>
      <c r="AB108" s="48" t="e">
        <f t="shared" ref="AB108:AB110" si="146">ROUND(Y108/0.15,2)</f>
        <v>#NUM!</v>
      </c>
      <c r="AC108" s="41" t="e">
        <f t="shared" ref="AC108:AC110" si="147">IF(Z108&lt;0.67,5,IF(Z108&lt;1,4,IF(Z108&lt;1.33,3,IF(Z108&lt;2.67,2,1))))</f>
        <v>#NUM!</v>
      </c>
      <c r="AD108" s="257" t="e">
        <f t="shared" ref="AD108:AD110" si="148">IF(L108="N/A",L108,IF(AA108&lt;0.67,5,IF(AA108&lt;1,4,IF(AA108&lt;1.33,3,IF(AA108&lt;2.67,2,1)))))</f>
        <v>#NUM!</v>
      </c>
      <c r="AE108" s="42" t="e">
        <f t="shared" ref="AE108:AE110" si="149">IF(AB108&lt;0.67,5,IF(AB108&lt;1,4,IF(AB108&lt;1.33,3,IF(AB108&lt;2.67,2,1))))</f>
        <v>#NUM!</v>
      </c>
      <c r="AF108" s="26"/>
      <c r="AG108" s="26"/>
      <c r="AH108" s="28"/>
      <c r="AI108" s="28"/>
      <c r="AJ108" s="28"/>
      <c r="AK108" s="28"/>
      <c r="AL108" s="27"/>
      <c r="AM108" s="27"/>
      <c r="AN108" s="27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</row>
    <row r="109" spans="1:51" ht="13.35" customHeight="1">
      <c r="A109" s="110"/>
      <c r="B109" s="110"/>
      <c r="C109" s="317">
        <f>Rollover!A109</f>
        <v>0</v>
      </c>
      <c r="D109" s="22">
        <f>Rollover!B109</f>
        <v>0</v>
      </c>
      <c r="E109" s="22"/>
      <c r="F109" s="315">
        <f>Rollover!C109</f>
        <v>0</v>
      </c>
      <c r="G109" s="23"/>
      <c r="H109" s="24"/>
      <c r="I109" s="24"/>
      <c r="J109" s="24"/>
      <c r="K109" s="25"/>
      <c r="L109" s="23"/>
      <c r="M109" s="24"/>
      <c r="N109" s="24"/>
      <c r="O109" s="24"/>
      <c r="P109" s="25"/>
      <c r="Q109" s="45" t="e">
        <f t="shared" si="135"/>
        <v>#NUM!</v>
      </c>
      <c r="R109" s="10">
        <f t="shared" si="136"/>
        <v>4.5435171224880964E-3</v>
      </c>
      <c r="S109" s="10">
        <f t="shared" si="137"/>
        <v>2.3748578822706131E-3</v>
      </c>
      <c r="T109" s="46">
        <f t="shared" si="138"/>
        <v>5.0175335722563109E-4</v>
      </c>
      <c r="U109" s="45" t="e">
        <f t="shared" si="139"/>
        <v>#NUM!</v>
      </c>
      <c r="V109" s="46">
        <f t="shared" si="140"/>
        <v>1.8229037773026034E-3</v>
      </c>
      <c r="W109" s="45" t="e">
        <f t="shared" si="141"/>
        <v>#NUM!</v>
      </c>
      <c r="X109" s="10" t="e">
        <f t="shared" si="142"/>
        <v>#NUM!</v>
      </c>
      <c r="Y109" s="46" t="e">
        <f t="shared" si="143"/>
        <v>#NUM!</v>
      </c>
      <c r="Z109" s="47" t="e">
        <f t="shared" si="144"/>
        <v>#NUM!</v>
      </c>
      <c r="AA109" s="255" t="e">
        <f t="shared" si="145"/>
        <v>#NUM!</v>
      </c>
      <c r="AB109" s="48" t="e">
        <f t="shared" si="146"/>
        <v>#NUM!</v>
      </c>
      <c r="AC109" s="41" t="e">
        <f t="shared" si="147"/>
        <v>#NUM!</v>
      </c>
      <c r="AD109" s="257" t="e">
        <f t="shared" si="148"/>
        <v>#NUM!</v>
      </c>
      <c r="AE109" s="42" t="e">
        <f t="shared" si="149"/>
        <v>#NUM!</v>
      </c>
      <c r="AF109" s="26"/>
      <c r="AG109" s="26"/>
      <c r="AH109" s="28"/>
      <c r="AI109" s="28"/>
      <c r="AJ109" s="28"/>
      <c r="AK109" s="28"/>
      <c r="AL109" s="27"/>
      <c r="AM109" s="27"/>
      <c r="AN109" s="27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</row>
    <row r="110" spans="1:51" ht="13.35" customHeight="1">
      <c r="A110" s="316"/>
      <c r="B110" s="253"/>
      <c r="C110" s="317">
        <f>Rollover!A110</f>
        <v>0</v>
      </c>
      <c r="D110" s="22">
        <f>Rollover!B110</f>
        <v>0</v>
      </c>
      <c r="E110" s="22"/>
      <c r="F110" s="315">
        <f>Rollover!C110</f>
        <v>0</v>
      </c>
      <c r="G110" s="23"/>
      <c r="H110" s="24"/>
      <c r="I110" s="111"/>
      <c r="J110" s="24"/>
      <c r="K110" s="25"/>
      <c r="L110" s="23"/>
      <c r="M110" s="24"/>
      <c r="N110" s="24"/>
      <c r="O110" s="24"/>
      <c r="P110" s="25"/>
      <c r="Q110" s="45" t="e">
        <f t="shared" si="135"/>
        <v>#NUM!</v>
      </c>
      <c r="R110" s="10">
        <f t="shared" si="136"/>
        <v>4.5435171224880964E-3</v>
      </c>
      <c r="S110" s="10">
        <f t="shared" si="137"/>
        <v>2.3748578822706131E-3</v>
      </c>
      <c r="T110" s="46">
        <f t="shared" si="138"/>
        <v>5.0175335722563109E-4</v>
      </c>
      <c r="U110" s="45" t="e">
        <f t="shared" si="139"/>
        <v>#NUM!</v>
      </c>
      <c r="V110" s="46">
        <f t="shared" si="140"/>
        <v>1.8229037773026034E-3</v>
      </c>
      <c r="W110" s="45" t="e">
        <f t="shared" si="141"/>
        <v>#NUM!</v>
      </c>
      <c r="X110" s="10" t="e">
        <f t="shared" si="142"/>
        <v>#NUM!</v>
      </c>
      <c r="Y110" s="46" t="e">
        <f t="shared" si="143"/>
        <v>#NUM!</v>
      </c>
      <c r="Z110" s="47" t="e">
        <f t="shared" si="144"/>
        <v>#NUM!</v>
      </c>
      <c r="AA110" s="255" t="e">
        <f t="shared" si="145"/>
        <v>#NUM!</v>
      </c>
      <c r="AB110" s="48" t="e">
        <f t="shared" si="146"/>
        <v>#NUM!</v>
      </c>
      <c r="AC110" s="41" t="e">
        <f t="shared" si="147"/>
        <v>#NUM!</v>
      </c>
      <c r="AD110" s="257" t="e">
        <f t="shared" si="148"/>
        <v>#NUM!</v>
      </c>
      <c r="AE110" s="42" t="e">
        <f t="shared" si="149"/>
        <v>#NUM!</v>
      </c>
      <c r="AF110" s="26"/>
      <c r="AG110" s="26"/>
      <c r="AH110" s="28"/>
      <c r="AI110" s="28"/>
      <c r="AJ110" s="28"/>
      <c r="AK110" s="28"/>
      <c r="AL110" s="27"/>
      <c r="AM110" s="27"/>
      <c r="AN110" s="27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</row>
    <row r="111" spans="1:51" ht="13.35" customHeight="1">
      <c r="A111" s="316"/>
      <c r="B111" s="253"/>
      <c r="C111" s="317">
        <f>Rollover!A111</f>
        <v>0</v>
      </c>
      <c r="D111" s="22">
        <f>Rollover!B111</f>
        <v>0</v>
      </c>
      <c r="E111" s="22"/>
      <c r="F111" s="315">
        <f>Rollover!C111</f>
        <v>0</v>
      </c>
      <c r="G111" s="23"/>
      <c r="H111" s="24"/>
      <c r="I111" s="111"/>
      <c r="J111" s="24"/>
      <c r="K111" s="25"/>
      <c r="L111" s="23"/>
      <c r="M111" s="24"/>
      <c r="N111" s="24"/>
      <c r="O111" s="24"/>
      <c r="P111" s="25"/>
      <c r="Q111" s="45" t="e">
        <f t="shared" si="60"/>
        <v>#NUM!</v>
      </c>
      <c r="R111" s="10">
        <f t="shared" si="61"/>
        <v>4.5435171224880964E-3</v>
      </c>
      <c r="S111" s="10">
        <f t="shared" si="62"/>
        <v>2.3748578822706131E-3</v>
      </c>
      <c r="T111" s="46">
        <f t="shared" si="63"/>
        <v>5.0175335722563109E-4</v>
      </c>
      <c r="U111" s="45" t="e">
        <f t="shared" si="64"/>
        <v>#NUM!</v>
      </c>
      <c r="V111" s="46">
        <f t="shared" si="65"/>
        <v>1.8229037773026034E-3</v>
      </c>
      <c r="W111" s="45" t="e">
        <f t="shared" si="66"/>
        <v>#NUM!</v>
      </c>
      <c r="X111" s="10" t="e">
        <f t="shared" si="67"/>
        <v>#NUM!</v>
      </c>
      <c r="Y111" s="46" t="e">
        <f t="shared" si="68"/>
        <v>#NUM!</v>
      </c>
      <c r="Z111" s="47" t="e">
        <f t="shared" si="69"/>
        <v>#NUM!</v>
      </c>
      <c r="AA111" s="255" t="e">
        <f t="shared" si="70"/>
        <v>#NUM!</v>
      </c>
      <c r="AB111" s="48" t="e">
        <f t="shared" si="71"/>
        <v>#NUM!</v>
      </c>
      <c r="AC111" s="41" t="e">
        <f t="shared" si="72"/>
        <v>#NUM!</v>
      </c>
      <c r="AD111" s="257" t="e">
        <f t="shared" si="73"/>
        <v>#NUM!</v>
      </c>
      <c r="AE111" s="42" t="e">
        <f t="shared" si="74"/>
        <v>#NUM!</v>
      </c>
      <c r="AF111" s="26"/>
      <c r="AG111" s="26"/>
      <c r="AH111" s="28"/>
      <c r="AI111" s="28"/>
      <c r="AJ111" s="28"/>
      <c r="AK111" s="28"/>
      <c r="AL111" s="27"/>
      <c r="AM111" s="27"/>
      <c r="AN111" s="27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</row>
    <row r="112" spans="1:51" ht="13.35" customHeight="1">
      <c r="A112" s="316"/>
      <c r="B112" s="253"/>
      <c r="C112" s="317">
        <f>Rollover!A112</f>
        <v>0</v>
      </c>
      <c r="D112" s="22">
        <f>Rollover!B112</f>
        <v>0</v>
      </c>
      <c r="E112" s="22"/>
      <c r="F112" s="315">
        <f>Rollover!C112</f>
        <v>0</v>
      </c>
      <c r="G112" s="23"/>
      <c r="H112" s="24"/>
      <c r="I112" s="111"/>
      <c r="J112" s="24"/>
      <c r="K112" s="25"/>
      <c r="L112" s="23"/>
      <c r="M112" s="24"/>
      <c r="N112" s="24"/>
      <c r="O112" s="24"/>
      <c r="P112" s="25"/>
      <c r="Q112" s="45" t="e">
        <f t="shared" si="60"/>
        <v>#NUM!</v>
      </c>
      <c r="R112" s="10">
        <f t="shared" si="61"/>
        <v>4.5435171224880964E-3</v>
      </c>
      <c r="S112" s="10">
        <f t="shared" si="62"/>
        <v>2.3748578822706131E-3</v>
      </c>
      <c r="T112" s="46">
        <f t="shared" si="63"/>
        <v>5.0175335722563109E-4</v>
      </c>
      <c r="U112" s="45" t="e">
        <f t="shared" si="64"/>
        <v>#NUM!</v>
      </c>
      <c r="V112" s="46">
        <f t="shared" si="65"/>
        <v>1.8229037773026034E-3</v>
      </c>
      <c r="W112" s="45" t="e">
        <f t="shared" si="66"/>
        <v>#NUM!</v>
      </c>
      <c r="X112" s="10" t="e">
        <f t="shared" si="67"/>
        <v>#NUM!</v>
      </c>
      <c r="Y112" s="46" t="e">
        <f t="shared" si="68"/>
        <v>#NUM!</v>
      </c>
      <c r="Z112" s="47" t="e">
        <f t="shared" si="69"/>
        <v>#NUM!</v>
      </c>
      <c r="AA112" s="255" t="e">
        <f t="shared" si="70"/>
        <v>#NUM!</v>
      </c>
      <c r="AB112" s="48" t="e">
        <f t="shared" si="71"/>
        <v>#NUM!</v>
      </c>
      <c r="AC112" s="41" t="e">
        <f t="shared" si="72"/>
        <v>#NUM!</v>
      </c>
      <c r="AD112" s="257" t="e">
        <f t="shared" si="73"/>
        <v>#NUM!</v>
      </c>
      <c r="AE112" s="42" t="e">
        <f t="shared" si="74"/>
        <v>#NUM!</v>
      </c>
      <c r="AF112" s="26"/>
      <c r="AG112" s="26"/>
      <c r="AH112" s="28"/>
      <c r="AI112" s="28"/>
      <c r="AJ112" s="28"/>
      <c r="AK112" s="28"/>
      <c r="AL112" s="27"/>
      <c r="AM112" s="27"/>
      <c r="AN112" s="27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</row>
    <row r="113" spans="1:51" ht="13.35" customHeight="1">
      <c r="A113" s="316"/>
      <c r="B113" s="253"/>
      <c r="C113" s="317">
        <f>Rollover!A113</f>
        <v>0</v>
      </c>
      <c r="D113" s="22">
        <f>Rollover!B113</f>
        <v>0</v>
      </c>
      <c r="E113" s="22"/>
      <c r="F113" s="315">
        <f>Rollover!C113</f>
        <v>0</v>
      </c>
      <c r="G113" s="23"/>
      <c r="H113" s="24"/>
      <c r="I113" s="24"/>
      <c r="J113" s="24"/>
      <c r="K113" s="25"/>
      <c r="L113" s="23"/>
      <c r="M113" s="24"/>
      <c r="N113" s="24"/>
      <c r="O113" s="24"/>
      <c r="P113" s="25"/>
      <c r="Q113" s="45" t="e">
        <f t="shared" si="60"/>
        <v>#NUM!</v>
      </c>
      <c r="R113" s="10">
        <f t="shared" si="61"/>
        <v>4.5435171224880964E-3</v>
      </c>
      <c r="S113" s="10">
        <f t="shared" si="62"/>
        <v>2.3748578822706131E-3</v>
      </c>
      <c r="T113" s="46">
        <f t="shared" si="63"/>
        <v>5.0175335722563109E-4</v>
      </c>
      <c r="U113" s="45" t="e">
        <f t="shared" si="64"/>
        <v>#NUM!</v>
      </c>
      <c r="V113" s="46">
        <f t="shared" si="65"/>
        <v>1.8229037773026034E-3</v>
      </c>
      <c r="W113" s="45" t="e">
        <f t="shared" si="66"/>
        <v>#NUM!</v>
      </c>
      <c r="X113" s="10" t="e">
        <f t="shared" si="67"/>
        <v>#NUM!</v>
      </c>
      <c r="Y113" s="46" t="e">
        <f t="shared" si="68"/>
        <v>#NUM!</v>
      </c>
      <c r="Z113" s="47" t="e">
        <f t="shared" si="69"/>
        <v>#NUM!</v>
      </c>
      <c r="AA113" s="255" t="e">
        <f t="shared" si="70"/>
        <v>#NUM!</v>
      </c>
      <c r="AB113" s="48" t="e">
        <f t="shared" si="71"/>
        <v>#NUM!</v>
      </c>
      <c r="AC113" s="41" t="e">
        <f t="shared" si="72"/>
        <v>#NUM!</v>
      </c>
      <c r="AD113" s="257" t="e">
        <f t="shared" si="73"/>
        <v>#NUM!</v>
      </c>
      <c r="AE113" s="42" t="e">
        <f t="shared" si="74"/>
        <v>#NUM!</v>
      </c>
      <c r="AF113" s="26"/>
      <c r="AG113" s="26"/>
      <c r="AH113" s="28"/>
      <c r="AI113" s="28"/>
      <c r="AJ113" s="28"/>
      <c r="AK113" s="28"/>
      <c r="AL113" s="27"/>
      <c r="AM113" s="27"/>
      <c r="AN113" s="27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</row>
    <row r="114" spans="1:51" ht="13.35" customHeight="1">
      <c r="A114" s="316"/>
      <c r="B114" s="253"/>
      <c r="C114" s="317">
        <f>Rollover!A114</f>
        <v>0</v>
      </c>
      <c r="D114" s="22">
        <f>Rollover!B114</f>
        <v>0</v>
      </c>
      <c r="E114" s="22"/>
      <c r="F114" s="315">
        <f>Rollover!C114</f>
        <v>0</v>
      </c>
      <c r="G114" s="23"/>
      <c r="H114" s="24"/>
      <c r="I114" s="24"/>
      <c r="J114" s="24"/>
      <c r="K114" s="25"/>
      <c r="L114" s="23"/>
      <c r="M114" s="24"/>
      <c r="N114" s="24"/>
      <c r="O114" s="24"/>
      <c r="P114" s="25"/>
      <c r="Q114" s="45" t="e">
        <f t="shared" si="60"/>
        <v>#NUM!</v>
      </c>
      <c r="R114" s="10">
        <f t="shared" si="61"/>
        <v>4.5435171224880964E-3</v>
      </c>
      <c r="S114" s="10">
        <f t="shared" si="62"/>
        <v>2.3748578822706131E-3</v>
      </c>
      <c r="T114" s="46">
        <f t="shared" si="63"/>
        <v>5.0175335722563109E-4</v>
      </c>
      <c r="U114" s="45" t="e">
        <f t="shared" si="64"/>
        <v>#NUM!</v>
      </c>
      <c r="V114" s="46">
        <f t="shared" si="65"/>
        <v>1.8229037773026034E-3</v>
      </c>
      <c r="W114" s="45" t="e">
        <f t="shared" si="66"/>
        <v>#NUM!</v>
      </c>
      <c r="X114" s="10" t="e">
        <f t="shared" si="67"/>
        <v>#NUM!</v>
      </c>
      <c r="Y114" s="46" t="e">
        <f t="shared" si="68"/>
        <v>#NUM!</v>
      </c>
      <c r="Z114" s="47" t="e">
        <f t="shared" si="69"/>
        <v>#NUM!</v>
      </c>
      <c r="AA114" s="255" t="e">
        <f t="shared" si="70"/>
        <v>#NUM!</v>
      </c>
      <c r="AB114" s="48" t="e">
        <f t="shared" si="71"/>
        <v>#NUM!</v>
      </c>
      <c r="AC114" s="41" t="e">
        <f t="shared" si="72"/>
        <v>#NUM!</v>
      </c>
      <c r="AD114" s="257" t="e">
        <f t="shared" si="73"/>
        <v>#NUM!</v>
      </c>
      <c r="AE114" s="42" t="e">
        <f t="shared" si="74"/>
        <v>#NUM!</v>
      </c>
      <c r="AF114" s="26"/>
      <c r="AG114" s="26"/>
      <c r="AH114" s="28"/>
      <c r="AI114" s="28"/>
      <c r="AJ114" s="28"/>
      <c r="AK114" s="28"/>
      <c r="AL114" s="27"/>
      <c r="AM114" s="27"/>
      <c r="AN114" s="27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</row>
    <row r="115" spans="1:51" ht="13.35" customHeight="1">
      <c r="A115" s="316"/>
      <c r="B115" s="253"/>
      <c r="C115" s="317">
        <f>Rollover!A115</f>
        <v>0</v>
      </c>
      <c r="D115" s="22">
        <f>Rollover!B115</f>
        <v>0</v>
      </c>
      <c r="E115" s="22"/>
      <c r="F115" s="315">
        <f>Rollover!C115</f>
        <v>0</v>
      </c>
      <c r="G115" s="23"/>
      <c r="H115" s="24"/>
      <c r="I115" s="24"/>
      <c r="J115" s="24"/>
      <c r="K115" s="25"/>
      <c r="L115" s="23"/>
      <c r="M115" s="24"/>
      <c r="N115" s="24"/>
      <c r="O115" s="24"/>
      <c r="P115" s="25"/>
      <c r="Q115" s="45" t="e">
        <f t="shared" si="60"/>
        <v>#NUM!</v>
      </c>
      <c r="R115" s="10">
        <f t="shared" si="61"/>
        <v>4.5435171224880964E-3</v>
      </c>
      <c r="S115" s="10">
        <f t="shared" si="62"/>
        <v>2.3748578822706131E-3</v>
      </c>
      <c r="T115" s="46">
        <f t="shared" si="63"/>
        <v>5.0175335722563109E-4</v>
      </c>
      <c r="U115" s="45" t="e">
        <f t="shared" si="64"/>
        <v>#NUM!</v>
      </c>
      <c r="V115" s="46">
        <f t="shared" si="65"/>
        <v>1.8229037773026034E-3</v>
      </c>
      <c r="W115" s="45" t="e">
        <f t="shared" si="66"/>
        <v>#NUM!</v>
      </c>
      <c r="X115" s="10" t="e">
        <f t="shared" si="67"/>
        <v>#NUM!</v>
      </c>
      <c r="Y115" s="46" t="e">
        <f t="shared" si="68"/>
        <v>#NUM!</v>
      </c>
      <c r="Z115" s="47" t="e">
        <f t="shared" si="69"/>
        <v>#NUM!</v>
      </c>
      <c r="AA115" s="255" t="e">
        <f t="shared" si="70"/>
        <v>#NUM!</v>
      </c>
      <c r="AB115" s="48" t="e">
        <f t="shared" si="71"/>
        <v>#NUM!</v>
      </c>
      <c r="AC115" s="41" t="e">
        <f t="shared" si="72"/>
        <v>#NUM!</v>
      </c>
      <c r="AD115" s="257" t="e">
        <f t="shared" si="73"/>
        <v>#NUM!</v>
      </c>
      <c r="AE115" s="42" t="e">
        <f t="shared" si="74"/>
        <v>#NUM!</v>
      </c>
      <c r="AF115" s="26"/>
      <c r="AG115" s="26"/>
      <c r="AH115" s="28"/>
      <c r="AI115" s="28"/>
      <c r="AJ115" s="28"/>
      <c r="AK115" s="28"/>
      <c r="AL115" s="27"/>
      <c r="AM115" s="27"/>
      <c r="AN115" s="27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</row>
    <row r="116" spans="1:51" ht="13.35" customHeight="1">
      <c r="A116" s="316"/>
      <c r="B116" s="253"/>
      <c r="C116" s="317">
        <f>Rollover!A116</f>
        <v>0</v>
      </c>
      <c r="D116" s="22">
        <f>Rollover!B116</f>
        <v>0</v>
      </c>
      <c r="E116" s="22"/>
      <c r="F116" s="315">
        <f>Rollover!C116</f>
        <v>0</v>
      </c>
      <c r="G116" s="23"/>
      <c r="H116" s="24"/>
      <c r="I116" s="24"/>
      <c r="J116" s="24"/>
      <c r="K116" s="25"/>
      <c r="L116" s="23"/>
      <c r="M116" s="24"/>
      <c r="N116" s="24"/>
      <c r="O116" s="24"/>
      <c r="P116" s="25"/>
      <c r="Q116" s="45" t="e">
        <f t="shared" ref="Q116" si="150">NORMDIST(LN(G116),7.45231,0.73998,1)</f>
        <v>#NUM!</v>
      </c>
      <c r="R116" s="10">
        <f t="shared" ref="R116" si="151">1/(1+EXP(5.3895-0.0919*H116))</f>
        <v>4.5435171224880964E-3</v>
      </c>
      <c r="S116" s="10">
        <f t="shared" ref="S116" si="152">1/(1+EXP(6.04044-0.002133*J116))</f>
        <v>2.3748578822706131E-3</v>
      </c>
      <c r="T116" s="46">
        <f t="shared" ref="T116" si="153">1/(1+EXP(7.5969-0.0011*K116))</f>
        <v>5.0175335722563109E-4</v>
      </c>
      <c r="U116" s="45" t="e">
        <f t="shared" ref="U116" si="154">NORMDIST(LN(L116),7.45231,0.73998,1)</f>
        <v>#NUM!</v>
      </c>
      <c r="V116" s="46">
        <f t="shared" ref="V116" si="155">1/(1+EXP(6.3055-0.00094*P116))</f>
        <v>1.8229037773026034E-3</v>
      </c>
      <c r="W116" s="45" t="e">
        <f t="shared" ref="W116" si="156">ROUND(1-(1-Q116)*(1-R116)*(1-S116)*(1-T116),3)</f>
        <v>#NUM!</v>
      </c>
      <c r="X116" s="10" t="e">
        <f t="shared" ref="X116" si="157">IF(L116="N/A",L116,ROUND(1-(1-U116)*(1-V116),3))</f>
        <v>#NUM!</v>
      </c>
      <c r="Y116" s="46" t="e">
        <f t="shared" ref="Y116" si="158">ROUND(AVERAGE(W116:X116),3)</f>
        <v>#NUM!</v>
      </c>
      <c r="Z116" s="47" t="e">
        <f t="shared" ref="Z116" si="159">ROUND(W116/0.15,2)</f>
        <v>#NUM!</v>
      </c>
      <c r="AA116" s="255" t="e">
        <f t="shared" ref="AA116" si="160">IF(L116="N/A", L116, ROUND(X116/0.15,2))</f>
        <v>#NUM!</v>
      </c>
      <c r="AB116" s="48" t="e">
        <f t="shared" ref="AB116" si="161">ROUND(Y116/0.15,2)</f>
        <v>#NUM!</v>
      </c>
      <c r="AC116" s="41" t="e">
        <f t="shared" ref="AC116" si="162">IF(Z116&lt;0.67,5,IF(Z116&lt;1,4,IF(Z116&lt;1.33,3,IF(Z116&lt;2.67,2,1))))</f>
        <v>#NUM!</v>
      </c>
      <c r="AD116" s="257" t="e">
        <f t="shared" ref="AD116" si="163">IF(L116="N/A",L116,IF(AA116&lt;0.67,5,IF(AA116&lt;1,4,IF(AA116&lt;1.33,3,IF(AA116&lt;2.67,2,1)))))</f>
        <v>#NUM!</v>
      </c>
      <c r="AE116" s="42" t="e">
        <f t="shared" ref="AE116" si="164">IF(AB116&lt;0.67,5,IF(AB116&lt;1,4,IF(AB116&lt;1.33,3,IF(AB116&lt;2.67,2,1))))</f>
        <v>#NUM!</v>
      </c>
      <c r="AF116" s="26"/>
      <c r="AG116" s="26"/>
      <c r="AH116" s="28"/>
      <c r="AI116" s="28"/>
      <c r="AJ116" s="28"/>
      <c r="AK116" s="28"/>
      <c r="AL116" s="27"/>
      <c r="AM116" s="27"/>
      <c r="AN116" s="27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</row>
    <row r="117" spans="1:51" ht="13.35" customHeight="1">
      <c r="A117" s="316"/>
      <c r="B117" s="253"/>
      <c r="C117" s="317">
        <f>Rollover!A117</f>
        <v>0</v>
      </c>
      <c r="D117" s="22">
        <f>Rollover!B117</f>
        <v>0</v>
      </c>
      <c r="E117" s="22"/>
      <c r="F117" s="315">
        <f>Rollover!C117</f>
        <v>0</v>
      </c>
      <c r="G117" s="23"/>
      <c r="H117" s="24"/>
      <c r="I117" s="24"/>
      <c r="J117" s="24"/>
      <c r="K117" s="25"/>
      <c r="L117" s="23"/>
      <c r="M117" s="24"/>
      <c r="N117" s="24"/>
      <c r="O117" s="24"/>
      <c r="P117" s="25"/>
      <c r="Q117" s="45" t="e">
        <f t="shared" si="60"/>
        <v>#NUM!</v>
      </c>
      <c r="R117" s="10">
        <f t="shared" si="61"/>
        <v>4.5435171224880964E-3</v>
      </c>
      <c r="S117" s="10">
        <f t="shared" si="62"/>
        <v>2.3748578822706131E-3</v>
      </c>
      <c r="T117" s="46">
        <f t="shared" si="63"/>
        <v>5.0175335722563109E-4</v>
      </c>
      <c r="U117" s="45" t="e">
        <f t="shared" si="64"/>
        <v>#NUM!</v>
      </c>
      <c r="V117" s="46">
        <f t="shared" si="65"/>
        <v>1.8229037773026034E-3</v>
      </c>
      <c r="W117" s="45" t="e">
        <f t="shared" si="66"/>
        <v>#NUM!</v>
      </c>
      <c r="X117" s="10" t="e">
        <f t="shared" si="67"/>
        <v>#NUM!</v>
      </c>
      <c r="Y117" s="46" t="e">
        <f t="shared" si="68"/>
        <v>#NUM!</v>
      </c>
      <c r="Z117" s="47" t="e">
        <f t="shared" si="69"/>
        <v>#NUM!</v>
      </c>
      <c r="AA117" s="255" t="e">
        <f t="shared" si="70"/>
        <v>#NUM!</v>
      </c>
      <c r="AB117" s="48" t="e">
        <f t="shared" si="71"/>
        <v>#NUM!</v>
      </c>
      <c r="AC117" s="41" t="e">
        <f t="shared" si="72"/>
        <v>#NUM!</v>
      </c>
      <c r="AD117" s="257" t="e">
        <f t="shared" si="73"/>
        <v>#NUM!</v>
      </c>
      <c r="AE117" s="42" t="e">
        <f t="shared" si="74"/>
        <v>#NUM!</v>
      </c>
      <c r="AF117" s="26"/>
      <c r="AG117" s="26"/>
      <c r="AH117" s="28"/>
      <c r="AI117" s="28"/>
      <c r="AJ117" s="28"/>
      <c r="AK117" s="28"/>
      <c r="AL117" s="27"/>
      <c r="AM117" s="27"/>
      <c r="AN117" s="27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</row>
    <row r="118" spans="1:51" ht="13.35" customHeight="1">
      <c r="A118" s="316"/>
      <c r="B118" s="253"/>
      <c r="C118" s="317">
        <f>Rollover!A118</f>
        <v>0</v>
      </c>
      <c r="D118" s="22">
        <f>Rollover!B118</f>
        <v>0</v>
      </c>
      <c r="E118" s="22"/>
      <c r="F118" s="315">
        <f>Rollover!C118</f>
        <v>0</v>
      </c>
      <c r="G118" s="23"/>
      <c r="H118" s="24"/>
      <c r="I118" s="24"/>
      <c r="J118" s="24"/>
      <c r="K118" s="25"/>
      <c r="L118" s="23"/>
      <c r="M118" s="24"/>
      <c r="N118" s="24"/>
      <c r="O118" s="24"/>
      <c r="P118" s="25"/>
      <c r="Q118" s="45" t="e">
        <f t="shared" ref="Q118:Q120" si="165">NORMDIST(LN(G118),7.45231,0.73998,1)</f>
        <v>#NUM!</v>
      </c>
      <c r="R118" s="10">
        <f t="shared" ref="R118:R120" si="166">1/(1+EXP(5.3895-0.0919*H118))</f>
        <v>4.5435171224880964E-3</v>
      </c>
      <c r="S118" s="10">
        <f t="shared" ref="S118:S120" si="167">1/(1+EXP(6.04044-0.002133*J118))</f>
        <v>2.3748578822706131E-3</v>
      </c>
      <c r="T118" s="46">
        <f t="shared" ref="T118:T120" si="168">1/(1+EXP(7.5969-0.0011*K118))</f>
        <v>5.0175335722563109E-4</v>
      </c>
      <c r="U118" s="45" t="e">
        <f t="shared" ref="U118:U120" si="169">NORMDIST(LN(L118),7.45231,0.73998,1)</f>
        <v>#NUM!</v>
      </c>
      <c r="V118" s="46">
        <f t="shared" ref="V118:V120" si="170">1/(1+EXP(6.3055-0.00094*P118))</f>
        <v>1.8229037773026034E-3</v>
      </c>
      <c r="W118" s="45" t="e">
        <f t="shared" ref="W118:W120" si="171">ROUND(1-(1-Q118)*(1-R118)*(1-S118)*(1-T118),3)</f>
        <v>#NUM!</v>
      </c>
      <c r="X118" s="10" t="e">
        <f t="shared" ref="X118:X120" si="172">IF(L118="N/A",L118,ROUND(1-(1-U118)*(1-V118),3))</f>
        <v>#NUM!</v>
      </c>
      <c r="Y118" s="46" t="e">
        <f t="shared" ref="Y118:Y120" si="173">ROUND(AVERAGE(W118:X118),3)</f>
        <v>#NUM!</v>
      </c>
      <c r="Z118" s="47" t="e">
        <f t="shared" ref="Z118:Z120" si="174">ROUND(W118/0.15,2)</f>
        <v>#NUM!</v>
      </c>
      <c r="AA118" s="255" t="e">
        <f t="shared" ref="AA118:AA120" si="175">IF(L118="N/A", L118, ROUND(X118/0.15,2))</f>
        <v>#NUM!</v>
      </c>
      <c r="AB118" s="48" t="e">
        <f t="shared" ref="AB118:AB120" si="176">ROUND(Y118/0.15,2)</f>
        <v>#NUM!</v>
      </c>
      <c r="AC118" s="41" t="e">
        <f t="shared" ref="AC118:AC120" si="177">IF(Z118&lt;0.67,5,IF(Z118&lt;1,4,IF(Z118&lt;1.33,3,IF(Z118&lt;2.67,2,1))))</f>
        <v>#NUM!</v>
      </c>
      <c r="AD118" s="257" t="e">
        <f t="shared" ref="AD118:AD120" si="178">IF(L118="N/A",L118,IF(AA118&lt;0.67,5,IF(AA118&lt;1,4,IF(AA118&lt;1.33,3,IF(AA118&lt;2.67,2,1)))))</f>
        <v>#NUM!</v>
      </c>
      <c r="AE118" s="42" t="e">
        <f t="shared" ref="AE118:AE120" si="179">IF(AB118&lt;0.67,5,IF(AB118&lt;1,4,IF(AB118&lt;1.33,3,IF(AB118&lt;2.67,2,1))))</f>
        <v>#NUM!</v>
      </c>
      <c r="AF118" s="26"/>
      <c r="AG118" s="26"/>
      <c r="AH118" s="28"/>
      <c r="AI118" s="28"/>
      <c r="AJ118" s="28"/>
      <c r="AK118" s="28"/>
      <c r="AL118" s="27"/>
      <c r="AM118" s="27"/>
      <c r="AN118" s="27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</row>
    <row r="119" spans="1:51" ht="13.35" customHeight="1">
      <c r="A119" s="316"/>
      <c r="B119" s="253"/>
      <c r="C119" s="317">
        <f>Rollover!A119</f>
        <v>0</v>
      </c>
      <c r="D119" s="22">
        <f>Rollover!B119</f>
        <v>0</v>
      </c>
      <c r="E119" s="22"/>
      <c r="F119" s="315">
        <f>Rollover!C119</f>
        <v>0</v>
      </c>
      <c r="G119" s="23"/>
      <c r="H119" s="24"/>
      <c r="I119" s="24"/>
      <c r="J119" s="24"/>
      <c r="K119" s="25"/>
      <c r="L119" s="23"/>
      <c r="M119" s="24"/>
      <c r="N119" s="24"/>
      <c r="O119" s="24"/>
      <c r="P119" s="25"/>
      <c r="Q119" s="45" t="e">
        <f t="shared" si="165"/>
        <v>#NUM!</v>
      </c>
      <c r="R119" s="10">
        <f t="shared" si="166"/>
        <v>4.5435171224880964E-3</v>
      </c>
      <c r="S119" s="10">
        <f t="shared" si="167"/>
        <v>2.3748578822706131E-3</v>
      </c>
      <c r="T119" s="46">
        <f t="shared" si="168"/>
        <v>5.0175335722563109E-4</v>
      </c>
      <c r="U119" s="45" t="e">
        <f t="shared" si="169"/>
        <v>#NUM!</v>
      </c>
      <c r="V119" s="46">
        <f t="shared" si="170"/>
        <v>1.8229037773026034E-3</v>
      </c>
      <c r="W119" s="45" t="e">
        <f t="shared" si="171"/>
        <v>#NUM!</v>
      </c>
      <c r="X119" s="10" t="e">
        <f t="shared" si="172"/>
        <v>#NUM!</v>
      </c>
      <c r="Y119" s="46" t="e">
        <f t="shared" si="173"/>
        <v>#NUM!</v>
      </c>
      <c r="Z119" s="47" t="e">
        <f t="shared" si="174"/>
        <v>#NUM!</v>
      </c>
      <c r="AA119" s="255" t="e">
        <f t="shared" si="175"/>
        <v>#NUM!</v>
      </c>
      <c r="AB119" s="48" t="e">
        <f t="shared" si="176"/>
        <v>#NUM!</v>
      </c>
      <c r="AC119" s="41" t="e">
        <f t="shared" si="177"/>
        <v>#NUM!</v>
      </c>
      <c r="AD119" s="257" t="e">
        <f t="shared" si="178"/>
        <v>#NUM!</v>
      </c>
      <c r="AE119" s="42" t="e">
        <f t="shared" si="179"/>
        <v>#NUM!</v>
      </c>
      <c r="AF119" s="26"/>
      <c r="AG119" s="26"/>
      <c r="AH119" s="28"/>
      <c r="AI119" s="28"/>
      <c r="AJ119" s="28"/>
      <c r="AK119" s="28"/>
      <c r="AL119" s="27"/>
      <c r="AM119" s="27"/>
      <c r="AN119" s="27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</row>
    <row r="120" spans="1:51" ht="13.35" customHeight="1">
      <c r="A120" s="316"/>
      <c r="B120" s="253"/>
      <c r="C120" s="317">
        <f>Rollover!A120</f>
        <v>0</v>
      </c>
      <c r="D120" s="22">
        <f>Rollover!B120</f>
        <v>0</v>
      </c>
      <c r="E120" s="22"/>
      <c r="F120" s="315">
        <f>Rollover!C120</f>
        <v>0</v>
      </c>
      <c r="G120" s="23"/>
      <c r="H120" s="24"/>
      <c r="I120" s="24"/>
      <c r="J120" s="24"/>
      <c r="K120" s="25"/>
      <c r="L120" s="23"/>
      <c r="M120" s="24"/>
      <c r="N120" s="24"/>
      <c r="O120" s="24"/>
      <c r="P120" s="25"/>
      <c r="Q120" s="45" t="e">
        <f t="shared" si="165"/>
        <v>#NUM!</v>
      </c>
      <c r="R120" s="10">
        <f t="shared" si="166"/>
        <v>4.5435171224880964E-3</v>
      </c>
      <c r="S120" s="10">
        <f t="shared" si="167"/>
        <v>2.3748578822706131E-3</v>
      </c>
      <c r="T120" s="46">
        <f t="shared" si="168"/>
        <v>5.0175335722563109E-4</v>
      </c>
      <c r="U120" s="45" t="e">
        <f t="shared" si="169"/>
        <v>#NUM!</v>
      </c>
      <c r="V120" s="46">
        <f t="shared" si="170"/>
        <v>1.8229037773026034E-3</v>
      </c>
      <c r="W120" s="45" t="e">
        <f t="shared" si="171"/>
        <v>#NUM!</v>
      </c>
      <c r="X120" s="10" t="e">
        <f t="shared" si="172"/>
        <v>#NUM!</v>
      </c>
      <c r="Y120" s="46" t="e">
        <f t="shared" si="173"/>
        <v>#NUM!</v>
      </c>
      <c r="Z120" s="47" t="e">
        <f t="shared" si="174"/>
        <v>#NUM!</v>
      </c>
      <c r="AA120" s="255" t="e">
        <f t="shared" si="175"/>
        <v>#NUM!</v>
      </c>
      <c r="AB120" s="48" t="e">
        <f t="shared" si="176"/>
        <v>#NUM!</v>
      </c>
      <c r="AC120" s="41" t="e">
        <f t="shared" si="177"/>
        <v>#NUM!</v>
      </c>
      <c r="AD120" s="257" t="e">
        <f t="shared" si="178"/>
        <v>#NUM!</v>
      </c>
      <c r="AE120" s="42" t="e">
        <f t="shared" si="179"/>
        <v>#NUM!</v>
      </c>
      <c r="AF120" s="26"/>
      <c r="AG120" s="26"/>
      <c r="AH120" s="28"/>
      <c r="AI120" s="28"/>
      <c r="AJ120" s="28"/>
      <c r="AK120" s="28"/>
      <c r="AL120" s="27"/>
      <c r="AM120" s="27"/>
      <c r="AN120" s="27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</row>
    <row r="121" spans="1:51" ht="13.35" customHeight="1">
      <c r="A121" s="316"/>
      <c r="B121" s="253"/>
      <c r="C121" s="317">
        <f>Rollover!A121</f>
        <v>0</v>
      </c>
      <c r="D121" s="22">
        <f>Rollover!B121</f>
        <v>0</v>
      </c>
      <c r="E121" s="22"/>
      <c r="F121" s="315">
        <f>Rollover!C121</f>
        <v>0</v>
      </c>
      <c r="G121" s="23"/>
      <c r="H121" s="24"/>
      <c r="I121" s="24"/>
      <c r="J121" s="24"/>
      <c r="K121" s="25"/>
      <c r="L121" s="23"/>
      <c r="M121" s="24"/>
      <c r="N121" s="24"/>
      <c r="O121" s="24"/>
      <c r="P121" s="25"/>
      <c r="Q121" s="45" t="e">
        <f t="shared" si="60"/>
        <v>#NUM!</v>
      </c>
      <c r="R121" s="10">
        <f t="shared" si="61"/>
        <v>4.5435171224880964E-3</v>
      </c>
      <c r="S121" s="10">
        <f t="shared" si="62"/>
        <v>2.3748578822706131E-3</v>
      </c>
      <c r="T121" s="46">
        <f t="shared" si="63"/>
        <v>5.0175335722563109E-4</v>
      </c>
      <c r="U121" s="45" t="e">
        <f t="shared" si="64"/>
        <v>#NUM!</v>
      </c>
      <c r="V121" s="46">
        <f t="shared" si="65"/>
        <v>1.8229037773026034E-3</v>
      </c>
      <c r="W121" s="45" t="e">
        <f t="shared" si="66"/>
        <v>#NUM!</v>
      </c>
      <c r="X121" s="10" t="e">
        <f t="shared" si="67"/>
        <v>#NUM!</v>
      </c>
      <c r="Y121" s="46" t="e">
        <f t="shared" si="68"/>
        <v>#NUM!</v>
      </c>
      <c r="Z121" s="47" t="e">
        <f t="shared" si="69"/>
        <v>#NUM!</v>
      </c>
      <c r="AA121" s="255" t="e">
        <f t="shared" si="70"/>
        <v>#NUM!</v>
      </c>
      <c r="AB121" s="48" t="e">
        <f t="shared" si="71"/>
        <v>#NUM!</v>
      </c>
      <c r="AC121" s="41" t="e">
        <f t="shared" si="72"/>
        <v>#NUM!</v>
      </c>
      <c r="AD121" s="257" t="e">
        <f t="shared" si="73"/>
        <v>#NUM!</v>
      </c>
      <c r="AE121" s="42" t="e">
        <f t="shared" si="74"/>
        <v>#NUM!</v>
      </c>
      <c r="AF121" s="26"/>
      <c r="AG121" s="26"/>
      <c r="AH121" s="28"/>
      <c r="AI121" s="28"/>
      <c r="AJ121" s="28"/>
      <c r="AK121" s="28"/>
      <c r="AL121" s="27"/>
      <c r="AM121" s="27"/>
      <c r="AN121" s="27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</row>
    <row r="122" spans="1:51" ht="13.35" customHeight="1">
      <c r="A122" s="316"/>
      <c r="B122" s="253"/>
      <c r="C122" s="317">
        <f>Rollover!A122</f>
        <v>0</v>
      </c>
      <c r="D122" s="22">
        <f>Rollover!B122</f>
        <v>0</v>
      </c>
      <c r="E122" s="22"/>
      <c r="F122" s="315">
        <f>Rollover!C122</f>
        <v>0</v>
      </c>
      <c r="G122" s="23"/>
      <c r="H122" s="24"/>
      <c r="I122" s="24"/>
      <c r="J122" s="24"/>
      <c r="K122" s="25"/>
      <c r="L122" s="23"/>
      <c r="M122" s="24"/>
      <c r="N122" s="24"/>
      <c r="O122" s="24"/>
      <c r="P122" s="25"/>
      <c r="Q122" s="45" t="e">
        <f t="shared" si="60"/>
        <v>#NUM!</v>
      </c>
      <c r="R122" s="10">
        <f t="shared" si="61"/>
        <v>4.5435171224880964E-3</v>
      </c>
      <c r="S122" s="10">
        <f t="shared" si="62"/>
        <v>2.3748578822706131E-3</v>
      </c>
      <c r="T122" s="46">
        <f t="shared" si="63"/>
        <v>5.0175335722563109E-4</v>
      </c>
      <c r="U122" s="45" t="e">
        <f t="shared" si="64"/>
        <v>#NUM!</v>
      </c>
      <c r="V122" s="46">
        <f t="shared" si="65"/>
        <v>1.8229037773026034E-3</v>
      </c>
      <c r="W122" s="45" t="e">
        <f t="shared" si="66"/>
        <v>#NUM!</v>
      </c>
      <c r="X122" s="10" t="e">
        <f t="shared" si="67"/>
        <v>#NUM!</v>
      </c>
      <c r="Y122" s="46" t="e">
        <f t="shared" si="68"/>
        <v>#NUM!</v>
      </c>
      <c r="Z122" s="47" t="e">
        <f t="shared" si="69"/>
        <v>#NUM!</v>
      </c>
      <c r="AA122" s="255" t="e">
        <f t="shared" si="70"/>
        <v>#NUM!</v>
      </c>
      <c r="AB122" s="48" t="e">
        <f t="shared" si="71"/>
        <v>#NUM!</v>
      </c>
      <c r="AC122" s="41" t="e">
        <f t="shared" si="72"/>
        <v>#NUM!</v>
      </c>
      <c r="AD122" s="257" t="e">
        <f t="shared" si="73"/>
        <v>#NUM!</v>
      </c>
      <c r="AE122" s="42" t="e">
        <f t="shared" si="74"/>
        <v>#NUM!</v>
      </c>
      <c r="AF122" s="26"/>
      <c r="AG122" s="26"/>
      <c r="AH122" s="28"/>
      <c r="AI122" s="28"/>
      <c r="AJ122" s="28"/>
      <c r="AK122" s="28"/>
      <c r="AL122" s="27"/>
      <c r="AM122" s="27"/>
      <c r="AN122" s="27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</row>
    <row r="123" spans="1:51" ht="13.35" customHeight="1">
      <c r="A123" s="316"/>
      <c r="B123" s="253"/>
      <c r="C123" s="317">
        <f>Rollover!A123</f>
        <v>0</v>
      </c>
      <c r="D123" s="22">
        <f>Rollover!B123</f>
        <v>0</v>
      </c>
      <c r="E123" s="22"/>
      <c r="F123" s="315">
        <f>Rollover!C123</f>
        <v>0</v>
      </c>
      <c r="G123" s="23"/>
      <c r="H123" s="24"/>
      <c r="I123" s="24"/>
      <c r="J123" s="24"/>
      <c r="K123" s="25"/>
      <c r="L123" s="23"/>
      <c r="M123" s="24"/>
      <c r="N123" s="24"/>
      <c r="O123" s="24"/>
      <c r="P123" s="25"/>
      <c r="Q123" s="45" t="e">
        <f t="shared" si="60"/>
        <v>#NUM!</v>
      </c>
      <c r="R123" s="10">
        <f t="shared" si="61"/>
        <v>4.5435171224880964E-3</v>
      </c>
      <c r="S123" s="10">
        <f t="shared" si="62"/>
        <v>2.3748578822706131E-3</v>
      </c>
      <c r="T123" s="46">
        <f t="shared" si="63"/>
        <v>5.0175335722563109E-4</v>
      </c>
      <c r="U123" s="45" t="e">
        <f t="shared" si="64"/>
        <v>#NUM!</v>
      </c>
      <c r="V123" s="46">
        <f t="shared" si="65"/>
        <v>1.8229037773026034E-3</v>
      </c>
      <c r="W123" s="45" t="e">
        <f t="shared" si="66"/>
        <v>#NUM!</v>
      </c>
      <c r="X123" s="10" t="e">
        <f t="shared" si="67"/>
        <v>#NUM!</v>
      </c>
      <c r="Y123" s="46" t="e">
        <f t="shared" si="68"/>
        <v>#NUM!</v>
      </c>
      <c r="Z123" s="47" t="e">
        <f t="shared" si="69"/>
        <v>#NUM!</v>
      </c>
      <c r="AA123" s="255" t="e">
        <f t="shared" si="70"/>
        <v>#NUM!</v>
      </c>
      <c r="AB123" s="48" t="e">
        <f t="shared" si="71"/>
        <v>#NUM!</v>
      </c>
      <c r="AC123" s="41" t="e">
        <f t="shared" si="72"/>
        <v>#NUM!</v>
      </c>
      <c r="AD123" s="257" t="e">
        <f t="shared" si="73"/>
        <v>#NUM!</v>
      </c>
      <c r="AE123" s="42" t="e">
        <f t="shared" si="74"/>
        <v>#NUM!</v>
      </c>
      <c r="AF123" s="26"/>
      <c r="AG123" s="26"/>
      <c r="AH123" s="28"/>
      <c r="AI123" s="28"/>
      <c r="AJ123" s="28"/>
      <c r="AK123" s="28"/>
      <c r="AL123" s="27"/>
      <c r="AM123" s="27"/>
      <c r="AN123" s="27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</row>
    <row r="124" spans="1:51" ht="13.35" customHeight="1">
      <c r="A124" s="316"/>
      <c r="B124" s="253"/>
      <c r="C124" s="317">
        <f>Rollover!A124</f>
        <v>0</v>
      </c>
      <c r="D124" s="22">
        <f>Rollover!B124</f>
        <v>0</v>
      </c>
      <c r="E124" s="22"/>
      <c r="F124" s="315">
        <f>Rollover!C124</f>
        <v>0</v>
      </c>
      <c r="G124" s="23"/>
      <c r="H124" s="24"/>
      <c r="I124" s="24"/>
      <c r="J124" s="24"/>
      <c r="K124" s="25"/>
      <c r="L124" s="23"/>
      <c r="M124" s="24"/>
      <c r="N124" s="24"/>
      <c r="O124" s="24"/>
      <c r="P124" s="25"/>
      <c r="Q124" s="45" t="e">
        <f t="shared" si="60"/>
        <v>#NUM!</v>
      </c>
      <c r="R124" s="10">
        <f t="shared" si="61"/>
        <v>4.5435171224880964E-3</v>
      </c>
      <c r="S124" s="10">
        <f t="shared" si="62"/>
        <v>2.3748578822706131E-3</v>
      </c>
      <c r="T124" s="46">
        <f t="shared" si="63"/>
        <v>5.0175335722563109E-4</v>
      </c>
      <c r="U124" s="45" t="e">
        <f t="shared" si="64"/>
        <v>#NUM!</v>
      </c>
      <c r="V124" s="46">
        <f t="shared" si="65"/>
        <v>1.8229037773026034E-3</v>
      </c>
      <c r="W124" s="45" t="e">
        <f t="shared" si="66"/>
        <v>#NUM!</v>
      </c>
      <c r="X124" s="10" t="e">
        <f t="shared" si="67"/>
        <v>#NUM!</v>
      </c>
      <c r="Y124" s="46" t="e">
        <f t="shared" si="68"/>
        <v>#NUM!</v>
      </c>
      <c r="Z124" s="47" t="e">
        <f t="shared" si="69"/>
        <v>#NUM!</v>
      </c>
      <c r="AA124" s="255" t="e">
        <f t="shared" si="70"/>
        <v>#NUM!</v>
      </c>
      <c r="AB124" s="48" t="e">
        <f t="shared" si="71"/>
        <v>#NUM!</v>
      </c>
      <c r="AC124" s="41" t="e">
        <f t="shared" si="72"/>
        <v>#NUM!</v>
      </c>
      <c r="AD124" s="257" t="e">
        <f t="shared" si="73"/>
        <v>#NUM!</v>
      </c>
      <c r="AE124" s="42" t="e">
        <f t="shared" si="74"/>
        <v>#NUM!</v>
      </c>
      <c r="AF124" s="26"/>
      <c r="AG124" s="26"/>
      <c r="AH124" s="28"/>
      <c r="AI124" s="28"/>
      <c r="AJ124" s="28"/>
      <c r="AK124" s="28"/>
      <c r="AL124" s="27"/>
      <c r="AM124" s="27"/>
      <c r="AN124" s="27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</row>
    <row r="125" spans="1:51" ht="13.35" customHeight="1">
      <c r="A125" s="316"/>
      <c r="B125" s="253"/>
      <c r="C125" s="317">
        <f>Rollover!A125</f>
        <v>0</v>
      </c>
      <c r="D125" s="22">
        <f>Rollover!B125</f>
        <v>0</v>
      </c>
      <c r="E125" s="22"/>
      <c r="F125" s="315">
        <f>Rollover!C125</f>
        <v>0</v>
      </c>
      <c r="G125" s="23"/>
      <c r="H125" s="24"/>
      <c r="I125" s="24"/>
      <c r="J125" s="24"/>
      <c r="K125" s="25"/>
      <c r="L125" s="23"/>
      <c r="M125" s="24"/>
      <c r="N125" s="24"/>
      <c r="O125" s="24"/>
      <c r="P125" s="25"/>
      <c r="Q125" s="45" t="e">
        <f t="shared" si="60"/>
        <v>#NUM!</v>
      </c>
      <c r="R125" s="10">
        <f t="shared" si="61"/>
        <v>4.5435171224880964E-3</v>
      </c>
      <c r="S125" s="10">
        <f t="shared" si="62"/>
        <v>2.3748578822706131E-3</v>
      </c>
      <c r="T125" s="46">
        <f t="shared" si="63"/>
        <v>5.0175335722563109E-4</v>
      </c>
      <c r="U125" s="45" t="e">
        <f t="shared" si="64"/>
        <v>#NUM!</v>
      </c>
      <c r="V125" s="46">
        <f t="shared" si="65"/>
        <v>1.8229037773026034E-3</v>
      </c>
      <c r="W125" s="45" t="e">
        <f t="shared" si="66"/>
        <v>#NUM!</v>
      </c>
      <c r="X125" s="10" t="e">
        <f t="shared" si="67"/>
        <v>#NUM!</v>
      </c>
      <c r="Y125" s="46" t="e">
        <f t="shared" si="68"/>
        <v>#NUM!</v>
      </c>
      <c r="Z125" s="47" t="e">
        <f t="shared" si="69"/>
        <v>#NUM!</v>
      </c>
      <c r="AA125" s="255" t="e">
        <f t="shared" si="70"/>
        <v>#NUM!</v>
      </c>
      <c r="AB125" s="48" t="e">
        <f t="shared" si="71"/>
        <v>#NUM!</v>
      </c>
      <c r="AC125" s="41" t="e">
        <f t="shared" si="72"/>
        <v>#NUM!</v>
      </c>
      <c r="AD125" s="257" t="e">
        <f t="shared" si="73"/>
        <v>#NUM!</v>
      </c>
      <c r="AE125" s="42" t="e">
        <f t="shared" si="74"/>
        <v>#NUM!</v>
      </c>
      <c r="AF125" s="26"/>
      <c r="AG125" s="26"/>
      <c r="AH125" s="28"/>
      <c r="AI125" s="28"/>
      <c r="AJ125" s="28"/>
      <c r="AK125" s="28"/>
      <c r="AL125" s="27"/>
      <c r="AM125" s="27"/>
      <c r="AN125" s="27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</row>
    <row r="126" spans="1:51" ht="13.35" customHeight="1">
      <c r="A126" s="316"/>
      <c r="B126" s="253"/>
      <c r="C126" s="317">
        <f>Rollover!A126</f>
        <v>0</v>
      </c>
      <c r="D126" s="22">
        <f>Rollover!B126</f>
        <v>0</v>
      </c>
      <c r="E126" s="22"/>
      <c r="F126" s="315">
        <f>Rollover!C126</f>
        <v>0</v>
      </c>
      <c r="G126" s="23"/>
      <c r="H126" s="24"/>
      <c r="I126" s="24"/>
      <c r="J126" s="24"/>
      <c r="K126" s="25"/>
      <c r="L126" s="23"/>
      <c r="M126" s="24"/>
      <c r="N126" s="24"/>
      <c r="O126" s="24"/>
      <c r="P126" s="25"/>
      <c r="Q126" s="45" t="e">
        <f t="shared" si="60"/>
        <v>#NUM!</v>
      </c>
      <c r="R126" s="10">
        <f t="shared" si="61"/>
        <v>4.5435171224880964E-3</v>
      </c>
      <c r="S126" s="10">
        <f t="shared" si="62"/>
        <v>2.3748578822706131E-3</v>
      </c>
      <c r="T126" s="46">
        <f t="shared" si="63"/>
        <v>5.0175335722563109E-4</v>
      </c>
      <c r="U126" s="45" t="e">
        <f t="shared" si="64"/>
        <v>#NUM!</v>
      </c>
      <c r="V126" s="46">
        <f t="shared" si="65"/>
        <v>1.8229037773026034E-3</v>
      </c>
      <c r="W126" s="45" t="e">
        <f t="shared" si="66"/>
        <v>#NUM!</v>
      </c>
      <c r="X126" s="10" t="e">
        <f t="shared" si="67"/>
        <v>#NUM!</v>
      </c>
      <c r="Y126" s="46" t="e">
        <f t="shared" si="68"/>
        <v>#NUM!</v>
      </c>
      <c r="Z126" s="47" t="e">
        <f t="shared" si="69"/>
        <v>#NUM!</v>
      </c>
      <c r="AA126" s="255" t="e">
        <f t="shared" si="70"/>
        <v>#NUM!</v>
      </c>
      <c r="AB126" s="48" t="e">
        <f t="shared" si="71"/>
        <v>#NUM!</v>
      </c>
      <c r="AC126" s="41" t="e">
        <f t="shared" si="72"/>
        <v>#NUM!</v>
      </c>
      <c r="AD126" s="257" t="e">
        <f t="shared" si="73"/>
        <v>#NUM!</v>
      </c>
      <c r="AE126" s="42" t="e">
        <f t="shared" si="74"/>
        <v>#NUM!</v>
      </c>
      <c r="AF126" s="26"/>
      <c r="AG126" s="26"/>
      <c r="AH126" s="28"/>
      <c r="AI126" s="28"/>
      <c r="AJ126" s="28"/>
      <c r="AK126" s="28"/>
      <c r="AL126" s="27"/>
      <c r="AM126" s="27"/>
      <c r="AN126" s="27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</row>
    <row r="127" spans="1:51" ht="13.35" customHeight="1">
      <c r="A127" s="316"/>
      <c r="B127" s="253"/>
      <c r="C127" s="317">
        <f>Rollover!A127</f>
        <v>0</v>
      </c>
      <c r="D127" s="22">
        <f>Rollover!B127</f>
        <v>0</v>
      </c>
      <c r="E127" s="22"/>
      <c r="F127" s="315">
        <f>Rollover!C127</f>
        <v>0</v>
      </c>
      <c r="G127" s="23"/>
      <c r="H127" s="24"/>
      <c r="I127" s="24"/>
      <c r="J127" s="24"/>
      <c r="K127" s="25"/>
      <c r="L127" s="23"/>
      <c r="M127" s="24"/>
      <c r="N127" s="24"/>
      <c r="O127" s="24"/>
      <c r="P127" s="25"/>
      <c r="Q127" s="45" t="e">
        <f t="shared" si="60"/>
        <v>#NUM!</v>
      </c>
      <c r="R127" s="10">
        <f t="shared" si="61"/>
        <v>4.5435171224880964E-3</v>
      </c>
      <c r="S127" s="10">
        <f t="shared" si="62"/>
        <v>2.3748578822706131E-3</v>
      </c>
      <c r="T127" s="46">
        <f t="shared" si="63"/>
        <v>5.0175335722563109E-4</v>
      </c>
      <c r="U127" s="45" t="e">
        <f t="shared" si="64"/>
        <v>#NUM!</v>
      </c>
      <c r="V127" s="46">
        <f t="shared" si="65"/>
        <v>1.8229037773026034E-3</v>
      </c>
      <c r="W127" s="45" t="e">
        <f t="shared" si="66"/>
        <v>#NUM!</v>
      </c>
      <c r="X127" s="10" t="e">
        <f t="shared" si="67"/>
        <v>#NUM!</v>
      </c>
      <c r="Y127" s="46" t="e">
        <f t="shared" si="68"/>
        <v>#NUM!</v>
      </c>
      <c r="Z127" s="47" t="e">
        <f t="shared" si="69"/>
        <v>#NUM!</v>
      </c>
      <c r="AA127" s="255" t="e">
        <f t="shared" si="70"/>
        <v>#NUM!</v>
      </c>
      <c r="AB127" s="48" t="e">
        <f t="shared" si="71"/>
        <v>#NUM!</v>
      </c>
      <c r="AC127" s="41" t="e">
        <f t="shared" si="72"/>
        <v>#NUM!</v>
      </c>
      <c r="AD127" s="257" t="e">
        <f t="shared" si="73"/>
        <v>#NUM!</v>
      </c>
      <c r="AE127" s="42" t="e">
        <f t="shared" si="74"/>
        <v>#NUM!</v>
      </c>
      <c r="AF127" s="26"/>
      <c r="AG127" s="26"/>
      <c r="AH127" s="28"/>
      <c r="AI127" s="28"/>
      <c r="AJ127" s="28"/>
      <c r="AK127" s="28"/>
      <c r="AL127" s="27"/>
      <c r="AM127" s="27"/>
      <c r="AN127" s="27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</row>
    <row r="128" spans="1:51" ht="13.35" customHeight="1">
      <c r="A128" s="316"/>
      <c r="B128" s="253"/>
      <c r="C128" s="317">
        <f>Rollover!A128</f>
        <v>0</v>
      </c>
      <c r="D128" s="22">
        <f>Rollover!B128</f>
        <v>0</v>
      </c>
      <c r="E128" s="22"/>
      <c r="F128" s="315">
        <f>Rollover!C128</f>
        <v>0</v>
      </c>
      <c r="G128" s="23"/>
      <c r="H128" s="24"/>
      <c r="I128" s="24"/>
      <c r="J128" s="24"/>
      <c r="K128" s="25"/>
      <c r="L128" s="23"/>
      <c r="M128" s="24"/>
      <c r="N128" s="24"/>
      <c r="O128" s="24"/>
      <c r="P128" s="25"/>
      <c r="Q128" s="45" t="e">
        <f t="shared" si="60"/>
        <v>#NUM!</v>
      </c>
      <c r="R128" s="10">
        <f t="shared" si="61"/>
        <v>4.5435171224880964E-3</v>
      </c>
      <c r="S128" s="10">
        <f t="shared" si="62"/>
        <v>2.3748578822706131E-3</v>
      </c>
      <c r="T128" s="46">
        <f t="shared" si="63"/>
        <v>5.0175335722563109E-4</v>
      </c>
      <c r="U128" s="45" t="e">
        <f t="shared" si="64"/>
        <v>#NUM!</v>
      </c>
      <c r="V128" s="46">
        <f t="shared" si="65"/>
        <v>1.8229037773026034E-3</v>
      </c>
      <c r="W128" s="45" t="e">
        <f t="shared" si="66"/>
        <v>#NUM!</v>
      </c>
      <c r="X128" s="10" t="e">
        <f t="shared" si="67"/>
        <v>#NUM!</v>
      </c>
      <c r="Y128" s="46" t="e">
        <f t="shared" si="68"/>
        <v>#NUM!</v>
      </c>
      <c r="Z128" s="47" t="e">
        <f t="shared" si="69"/>
        <v>#NUM!</v>
      </c>
      <c r="AA128" s="255" t="e">
        <f t="shared" si="70"/>
        <v>#NUM!</v>
      </c>
      <c r="AB128" s="48" t="e">
        <f t="shared" si="71"/>
        <v>#NUM!</v>
      </c>
      <c r="AC128" s="41" t="e">
        <f t="shared" si="72"/>
        <v>#NUM!</v>
      </c>
      <c r="AD128" s="257" t="e">
        <f t="shared" si="73"/>
        <v>#NUM!</v>
      </c>
      <c r="AE128" s="42" t="e">
        <f t="shared" si="74"/>
        <v>#NUM!</v>
      </c>
      <c r="AF128" s="26"/>
      <c r="AG128" s="26"/>
      <c r="AH128" s="28"/>
      <c r="AI128" s="28"/>
      <c r="AJ128" s="28"/>
      <c r="AK128" s="28"/>
      <c r="AL128" s="27"/>
      <c r="AM128" s="27"/>
      <c r="AN128" s="27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</row>
    <row r="129" spans="1:51" ht="13.35" customHeight="1">
      <c r="A129" s="316"/>
      <c r="B129" s="253"/>
      <c r="C129" s="317">
        <f>Rollover!A129</f>
        <v>0</v>
      </c>
      <c r="D129" s="22">
        <f>Rollover!B129</f>
        <v>0</v>
      </c>
      <c r="E129" s="22"/>
      <c r="F129" s="315">
        <f>Rollover!C129</f>
        <v>0</v>
      </c>
      <c r="G129" s="23"/>
      <c r="H129" s="24"/>
      <c r="I129" s="24"/>
      <c r="J129" s="24"/>
      <c r="K129" s="25"/>
      <c r="L129" s="23"/>
      <c r="M129" s="24"/>
      <c r="N129" s="24"/>
      <c r="O129" s="24"/>
      <c r="P129" s="25"/>
      <c r="Q129" s="45" t="e">
        <f t="shared" si="60"/>
        <v>#NUM!</v>
      </c>
      <c r="R129" s="10">
        <f t="shared" si="61"/>
        <v>4.5435171224880964E-3</v>
      </c>
      <c r="S129" s="10">
        <f t="shared" si="62"/>
        <v>2.3748578822706131E-3</v>
      </c>
      <c r="T129" s="46">
        <f t="shared" si="63"/>
        <v>5.0175335722563109E-4</v>
      </c>
      <c r="U129" s="45" t="e">
        <f t="shared" si="64"/>
        <v>#NUM!</v>
      </c>
      <c r="V129" s="46">
        <f t="shared" si="65"/>
        <v>1.8229037773026034E-3</v>
      </c>
      <c r="W129" s="45" t="e">
        <f t="shared" si="66"/>
        <v>#NUM!</v>
      </c>
      <c r="X129" s="10" t="e">
        <f t="shared" si="67"/>
        <v>#NUM!</v>
      </c>
      <c r="Y129" s="46" t="e">
        <f t="shared" si="68"/>
        <v>#NUM!</v>
      </c>
      <c r="Z129" s="47" t="e">
        <f t="shared" si="69"/>
        <v>#NUM!</v>
      </c>
      <c r="AA129" s="255" t="e">
        <f t="shared" si="70"/>
        <v>#NUM!</v>
      </c>
      <c r="AB129" s="48" t="e">
        <f t="shared" si="71"/>
        <v>#NUM!</v>
      </c>
      <c r="AC129" s="41" t="e">
        <f t="shared" si="72"/>
        <v>#NUM!</v>
      </c>
      <c r="AD129" s="257" t="e">
        <f t="shared" si="73"/>
        <v>#NUM!</v>
      </c>
      <c r="AE129" s="42" t="e">
        <f t="shared" si="74"/>
        <v>#NUM!</v>
      </c>
      <c r="AF129" s="26"/>
      <c r="AG129" s="26"/>
      <c r="AH129" s="28"/>
      <c r="AI129" s="28"/>
      <c r="AJ129" s="28"/>
      <c r="AK129" s="28"/>
      <c r="AL129" s="27"/>
      <c r="AM129" s="27"/>
      <c r="AN129" s="27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</row>
    <row r="130" spans="1:51" ht="13.35" customHeight="1">
      <c r="A130" s="316"/>
      <c r="B130" s="253"/>
      <c r="C130" s="317">
        <f>Rollover!A130</f>
        <v>0</v>
      </c>
      <c r="D130" s="22">
        <f>Rollover!B130</f>
        <v>0</v>
      </c>
      <c r="E130" s="22"/>
      <c r="F130" s="315">
        <f>Rollover!C130</f>
        <v>0</v>
      </c>
      <c r="G130" s="23"/>
      <c r="H130" s="24"/>
      <c r="I130" s="24"/>
      <c r="J130" s="24"/>
      <c r="K130" s="25"/>
      <c r="L130" s="23"/>
      <c r="M130" s="24"/>
      <c r="N130" s="24"/>
      <c r="O130" s="24"/>
      <c r="P130" s="25"/>
      <c r="Q130" s="45" t="e">
        <f t="shared" si="60"/>
        <v>#NUM!</v>
      </c>
      <c r="R130" s="10">
        <f t="shared" si="61"/>
        <v>4.5435171224880964E-3</v>
      </c>
      <c r="S130" s="10">
        <f t="shared" si="62"/>
        <v>2.3748578822706131E-3</v>
      </c>
      <c r="T130" s="46">
        <f t="shared" si="63"/>
        <v>5.0175335722563109E-4</v>
      </c>
      <c r="U130" s="45" t="e">
        <f t="shared" si="64"/>
        <v>#NUM!</v>
      </c>
      <c r="V130" s="46">
        <f t="shared" si="65"/>
        <v>1.8229037773026034E-3</v>
      </c>
      <c r="W130" s="45" t="e">
        <f t="shared" si="66"/>
        <v>#NUM!</v>
      </c>
      <c r="X130" s="10" t="e">
        <f t="shared" si="67"/>
        <v>#NUM!</v>
      </c>
      <c r="Y130" s="46" t="e">
        <f t="shared" si="68"/>
        <v>#NUM!</v>
      </c>
      <c r="Z130" s="47" t="e">
        <f t="shared" si="69"/>
        <v>#NUM!</v>
      </c>
      <c r="AA130" s="255" t="e">
        <f t="shared" si="70"/>
        <v>#NUM!</v>
      </c>
      <c r="AB130" s="48" t="e">
        <f t="shared" si="71"/>
        <v>#NUM!</v>
      </c>
      <c r="AC130" s="41" t="e">
        <f t="shared" si="72"/>
        <v>#NUM!</v>
      </c>
      <c r="AD130" s="257" t="e">
        <f t="shared" si="73"/>
        <v>#NUM!</v>
      </c>
      <c r="AE130" s="42" t="e">
        <f t="shared" si="74"/>
        <v>#NUM!</v>
      </c>
      <c r="AF130" s="26"/>
      <c r="AG130" s="26"/>
      <c r="AH130" s="28"/>
      <c r="AI130" s="28"/>
      <c r="AJ130" s="28"/>
      <c r="AK130" s="28"/>
      <c r="AL130" s="27"/>
      <c r="AM130" s="27"/>
      <c r="AN130" s="27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</row>
    <row r="131" spans="1:51" ht="13.35" customHeight="1">
      <c r="A131" s="316"/>
      <c r="B131" s="253"/>
      <c r="C131" s="317">
        <f>Rollover!A131</f>
        <v>0</v>
      </c>
      <c r="D131" s="22">
        <f>Rollover!B131</f>
        <v>0</v>
      </c>
      <c r="E131" s="22"/>
      <c r="F131" s="315">
        <f>Rollover!C131</f>
        <v>0</v>
      </c>
      <c r="G131" s="23"/>
      <c r="H131" s="24"/>
      <c r="I131" s="24"/>
      <c r="J131" s="24"/>
      <c r="K131" s="25"/>
      <c r="L131" s="23"/>
      <c r="M131" s="24"/>
      <c r="N131" s="24"/>
      <c r="O131" s="24"/>
      <c r="P131" s="25"/>
      <c r="Q131" s="45" t="e">
        <f t="shared" si="60"/>
        <v>#NUM!</v>
      </c>
      <c r="R131" s="10">
        <f t="shared" si="61"/>
        <v>4.5435171224880964E-3</v>
      </c>
      <c r="S131" s="10">
        <f t="shared" si="62"/>
        <v>2.3748578822706131E-3</v>
      </c>
      <c r="T131" s="46">
        <f t="shared" si="63"/>
        <v>5.0175335722563109E-4</v>
      </c>
      <c r="U131" s="45" t="e">
        <f t="shared" si="64"/>
        <v>#NUM!</v>
      </c>
      <c r="V131" s="46">
        <f t="shared" si="65"/>
        <v>1.8229037773026034E-3</v>
      </c>
      <c r="W131" s="45" t="e">
        <f t="shared" si="66"/>
        <v>#NUM!</v>
      </c>
      <c r="X131" s="10" t="e">
        <f t="shared" si="67"/>
        <v>#NUM!</v>
      </c>
      <c r="Y131" s="46" t="e">
        <f t="shared" si="68"/>
        <v>#NUM!</v>
      </c>
      <c r="Z131" s="47" t="e">
        <f t="shared" si="69"/>
        <v>#NUM!</v>
      </c>
      <c r="AA131" s="255" t="e">
        <f t="shared" si="70"/>
        <v>#NUM!</v>
      </c>
      <c r="AB131" s="48" t="e">
        <f t="shared" si="71"/>
        <v>#NUM!</v>
      </c>
      <c r="AC131" s="41" t="e">
        <f t="shared" si="72"/>
        <v>#NUM!</v>
      </c>
      <c r="AD131" s="257" t="e">
        <f t="shared" si="73"/>
        <v>#NUM!</v>
      </c>
      <c r="AE131" s="42" t="e">
        <f t="shared" si="74"/>
        <v>#NUM!</v>
      </c>
      <c r="AF131" s="26"/>
      <c r="AG131" s="26"/>
      <c r="AH131" s="28"/>
      <c r="AI131" s="28"/>
      <c r="AJ131" s="28"/>
      <c r="AK131" s="28"/>
      <c r="AL131" s="27"/>
      <c r="AM131" s="27"/>
      <c r="AN131" s="27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</row>
    <row r="132" spans="1:51" ht="13.35" customHeight="1">
      <c r="A132" s="316"/>
      <c r="B132" s="253"/>
      <c r="C132" s="317">
        <f>Rollover!A132</f>
        <v>0</v>
      </c>
      <c r="D132" s="22">
        <f>Rollover!B132</f>
        <v>0</v>
      </c>
      <c r="E132" s="22"/>
      <c r="F132" s="315">
        <f>Rollover!C132</f>
        <v>0</v>
      </c>
      <c r="G132" s="23"/>
      <c r="H132" s="24"/>
      <c r="I132" s="24"/>
      <c r="J132" s="24"/>
      <c r="K132" s="25"/>
      <c r="L132" s="23"/>
      <c r="M132" s="24"/>
      <c r="N132" s="24"/>
      <c r="O132" s="24"/>
      <c r="P132" s="25"/>
      <c r="Q132" s="45" t="e">
        <f t="shared" si="60"/>
        <v>#NUM!</v>
      </c>
      <c r="R132" s="10">
        <f t="shared" si="61"/>
        <v>4.5435171224880964E-3</v>
      </c>
      <c r="S132" s="10">
        <f t="shared" si="62"/>
        <v>2.3748578822706131E-3</v>
      </c>
      <c r="T132" s="46">
        <f t="shared" si="63"/>
        <v>5.0175335722563109E-4</v>
      </c>
      <c r="U132" s="45" t="e">
        <f t="shared" si="64"/>
        <v>#NUM!</v>
      </c>
      <c r="V132" s="46">
        <f t="shared" si="65"/>
        <v>1.8229037773026034E-3</v>
      </c>
      <c r="W132" s="45" t="e">
        <f t="shared" si="66"/>
        <v>#NUM!</v>
      </c>
      <c r="X132" s="10" t="e">
        <f t="shared" si="67"/>
        <v>#NUM!</v>
      </c>
      <c r="Y132" s="46" t="e">
        <f t="shared" si="68"/>
        <v>#NUM!</v>
      </c>
      <c r="Z132" s="47" t="e">
        <f t="shared" si="69"/>
        <v>#NUM!</v>
      </c>
      <c r="AA132" s="255" t="e">
        <f t="shared" si="70"/>
        <v>#NUM!</v>
      </c>
      <c r="AB132" s="48" t="e">
        <f t="shared" si="71"/>
        <v>#NUM!</v>
      </c>
      <c r="AC132" s="41" t="e">
        <f t="shared" si="72"/>
        <v>#NUM!</v>
      </c>
      <c r="AD132" s="257" t="e">
        <f t="shared" si="73"/>
        <v>#NUM!</v>
      </c>
      <c r="AE132" s="42" t="e">
        <f t="shared" si="74"/>
        <v>#NUM!</v>
      </c>
      <c r="AF132" s="26"/>
      <c r="AG132" s="26"/>
      <c r="AH132" s="28"/>
      <c r="AI132" s="28"/>
      <c r="AJ132" s="28"/>
      <c r="AK132" s="28"/>
      <c r="AL132" s="27"/>
      <c r="AM132" s="27"/>
      <c r="AN132" s="27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</row>
    <row r="133" spans="1:51" ht="13.35" customHeight="1">
      <c r="A133" s="316"/>
      <c r="B133" s="253"/>
      <c r="C133" s="317">
        <f>Rollover!A133</f>
        <v>0</v>
      </c>
      <c r="D133" s="22">
        <f>Rollover!B133</f>
        <v>0</v>
      </c>
      <c r="E133" s="22"/>
      <c r="F133" s="315">
        <f>Rollover!C133</f>
        <v>0</v>
      </c>
      <c r="G133" s="23"/>
      <c r="H133" s="24"/>
      <c r="I133" s="24"/>
      <c r="J133" s="24"/>
      <c r="K133" s="25"/>
      <c r="L133" s="23"/>
      <c r="M133" s="24"/>
      <c r="N133" s="24"/>
      <c r="O133" s="24"/>
      <c r="P133" s="25"/>
      <c r="Q133" s="45" t="e">
        <f t="shared" si="60"/>
        <v>#NUM!</v>
      </c>
      <c r="R133" s="10">
        <f t="shared" si="61"/>
        <v>4.5435171224880964E-3</v>
      </c>
      <c r="S133" s="10">
        <f t="shared" si="62"/>
        <v>2.3748578822706131E-3</v>
      </c>
      <c r="T133" s="46">
        <f t="shared" si="63"/>
        <v>5.0175335722563109E-4</v>
      </c>
      <c r="U133" s="45" t="e">
        <f t="shared" si="64"/>
        <v>#NUM!</v>
      </c>
      <c r="V133" s="46">
        <f t="shared" si="65"/>
        <v>1.8229037773026034E-3</v>
      </c>
      <c r="W133" s="45" t="e">
        <f t="shared" si="66"/>
        <v>#NUM!</v>
      </c>
      <c r="X133" s="10" t="e">
        <f t="shared" si="67"/>
        <v>#NUM!</v>
      </c>
      <c r="Y133" s="46" t="e">
        <f t="shared" si="68"/>
        <v>#NUM!</v>
      </c>
      <c r="Z133" s="47" t="e">
        <f t="shared" si="69"/>
        <v>#NUM!</v>
      </c>
      <c r="AA133" s="255" t="e">
        <f t="shared" si="70"/>
        <v>#NUM!</v>
      </c>
      <c r="AB133" s="48" t="e">
        <f t="shared" si="71"/>
        <v>#NUM!</v>
      </c>
      <c r="AC133" s="41" t="e">
        <f t="shared" si="72"/>
        <v>#NUM!</v>
      </c>
      <c r="AD133" s="257" t="e">
        <f t="shared" si="73"/>
        <v>#NUM!</v>
      </c>
      <c r="AE133" s="42" t="e">
        <f t="shared" si="74"/>
        <v>#NUM!</v>
      </c>
      <c r="AF133" s="26"/>
      <c r="AG133" s="26"/>
      <c r="AH133" s="28"/>
      <c r="AI133" s="28"/>
      <c r="AJ133" s="28"/>
      <c r="AK133" s="28"/>
      <c r="AL133" s="27"/>
      <c r="AM133" s="27"/>
      <c r="AN133" s="27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</row>
    <row r="134" spans="1:51" ht="13.35" customHeight="1">
      <c r="A134" s="316"/>
      <c r="B134" s="253"/>
      <c r="C134" s="317">
        <f>Rollover!A134</f>
        <v>0</v>
      </c>
      <c r="D134" s="22">
        <f>Rollover!B134</f>
        <v>0</v>
      </c>
      <c r="E134" s="22"/>
      <c r="F134" s="315">
        <f>Rollover!C134</f>
        <v>0</v>
      </c>
      <c r="G134" s="23"/>
      <c r="H134" s="24"/>
      <c r="I134" s="24"/>
      <c r="J134" s="24"/>
      <c r="K134" s="25"/>
      <c r="L134" s="23"/>
      <c r="M134" s="24"/>
      <c r="N134" s="24"/>
      <c r="O134" s="24"/>
      <c r="P134" s="25"/>
      <c r="Q134" s="45" t="e">
        <f t="shared" si="60"/>
        <v>#NUM!</v>
      </c>
      <c r="R134" s="10">
        <f t="shared" si="61"/>
        <v>4.5435171224880964E-3</v>
      </c>
      <c r="S134" s="10">
        <f t="shared" si="62"/>
        <v>2.3748578822706131E-3</v>
      </c>
      <c r="T134" s="46">
        <f t="shared" si="63"/>
        <v>5.0175335722563109E-4</v>
      </c>
      <c r="U134" s="45" t="e">
        <f t="shared" si="64"/>
        <v>#NUM!</v>
      </c>
      <c r="V134" s="46">
        <f t="shared" si="65"/>
        <v>1.8229037773026034E-3</v>
      </c>
      <c r="W134" s="45" t="e">
        <f t="shared" si="66"/>
        <v>#NUM!</v>
      </c>
      <c r="X134" s="10" t="e">
        <f t="shared" si="67"/>
        <v>#NUM!</v>
      </c>
      <c r="Y134" s="46" t="e">
        <f t="shared" si="68"/>
        <v>#NUM!</v>
      </c>
      <c r="Z134" s="47" t="e">
        <f t="shared" si="69"/>
        <v>#NUM!</v>
      </c>
      <c r="AA134" s="255" t="e">
        <f t="shared" si="70"/>
        <v>#NUM!</v>
      </c>
      <c r="AB134" s="48" t="e">
        <f t="shared" si="71"/>
        <v>#NUM!</v>
      </c>
      <c r="AC134" s="41" t="e">
        <f t="shared" si="72"/>
        <v>#NUM!</v>
      </c>
      <c r="AD134" s="257" t="e">
        <f t="shared" si="73"/>
        <v>#NUM!</v>
      </c>
      <c r="AE134" s="42" t="e">
        <f t="shared" si="74"/>
        <v>#NUM!</v>
      </c>
      <c r="AF134" s="26"/>
      <c r="AG134" s="26"/>
      <c r="AH134" s="28"/>
      <c r="AI134" s="28"/>
      <c r="AJ134" s="28"/>
      <c r="AK134" s="28"/>
      <c r="AL134" s="27"/>
      <c r="AM134" s="27"/>
      <c r="AN134" s="27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</row>
    <row r="135" spans="1:51" ht="13.35" customHeight="1">
      <c r="A135" s="316"/>
      <c r="B135" s="253"/>
      <c r="C135" s="317">
        <f>Rollover!A135</f>
        <v>0</v>
      </c>
      <c r="D135" s="22">
        <f>Rollover!B135</f>
        <v>0</v>
      </c>
      <c r="E135" s="22"/>
      <c r="F135" s="315">
        <f>Rollover!C135</f>
        <v>0</v>
      </c>
      <c r="G135" s="23"/>
      <c r="H135" s="24"/>
      <c r="I135" s="24"/>
      <c r="J135" s="24"/>
      <c r="K135" s="25"/>
      <c r="L135" s="23"/>
      <c r="M135" s="24"/>
      <c r="N135" s="24"/>
      <c r="O135" s="24"/>
      <c r="P135" s="25"/>
      <c r="Q135" s="45" t="e">
        <f t="shared" si="60"/>
        <v>#NUM!</v>
      </c>
      <c r="R135" s="10">
        <f t="shared" si="61"/>
        <v>4.5435171224880964E-3</v>
      </c>
      <c r="S135" s="10">
        <f t="shared" si="62"/>
        <v>2.3748578822706131E-3</v>
      </c>
      <c r="T135" s="46">
        <f t="shared" si="63"/>
        <v>5.0175335722563109E-4</v>
      </c>
      <c r="U135" s="45" t="e">
        <f t="shared" si="64"/>
        <v>#NUM!</v>
      </c>
      <c r="V135" s="46">
        <f t="shared" si="65"/>
        <v>1.8229037773026034E-3</v>
      </c>
      <c r="W135" s="45" t="e">
        <f t="shared" si="66"/>
        <v>#NUM!</v>
      </c>
      <c r="X135" s="10" t="e">
        <f t="shared" si="67"/>
        <v>#NUM!</v>
      </c>
      <c r="Y135" s="46" t="e">
        <f t="shared" si="68"/>
        <v>#NUM!</v>
      </c>
      <c r="Z135" s="47" t="e">
        <f t="shared" si="69"/>
        <v>#NUM!</v>
      </c>
      <c r="AA135" s="255" t="e">
        <f t="shared" si="70"/>
        <v>#NUM!</v>
      </c>
      <c r="AB135" s="48" t="e">
        <f t="shared" si="71"/>
        <v>#NUM!</v>
      </c>
      <c r="AC135" s="41" t="e">
        <f t="shared" si="72"/>
        <v>#NUM!</v>
      </c>
      <c r="AD135" s="257" t="e">
        <f t="shared" si="73"/>
        <v>#NUM!</v>
      </c>
      <c r="AE135" s="42" t="e">
        <f t="shared" si="74"/>
        <v>#NUM!</v>
      </c>
      <c r="AF135" s="26"/>
      <c r="AG135" s="26"/>
      <c r="AH135" s="28"/>
      <c r="AI135" s="28"/>
      <c r="AJ135" s="28"/>
      <c r="AK135" s="28"/>
      <c r="AL135" s="27"/>
      <c r="AM135" s="27"/>
      <c r="AN135" s="27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</row>
    <row r="136" spans="1:51" ht="13.35" customHeight="1">
      <c r="A136" s="316"/>
      <c r="B136" s="253"/>
      <c r="C136" s="317">
        <f>Rollover!A136</f>
        <v>0</v>
      </c>
      <c r="D136" s="22">
        <f>Rollover!B136</f>
        <v>0</v>
      </c>
      <c r="E136" s="22"/>
      <c r="F136" s="315">
        <f>Rollover!C136</f>
        <v>0</v>
      </c>
      <c r="G136" s="23"/>
      <c r="H136" s="24"/>
      <c r="I136" s="24"/>
      <c r="J136" s="24"/>
      <c r="K136" s="25"/>
      <c r="L136" s="23"/>
      <c r="M136" s="24"/>
      <c r="N136" s="24"/>
      <c r="O136" s="24"/>
      <c r="P136" s="25"/>
      <c r="Q136" s="45" t="e">
        <f t="shared" si="60"/>
        <v>#NUM!</v>
      </c>
      <c r="R136" s="10">
        <f t="shared" si="61"/>
        <v>4.5435171224880964E-3</v>
      </c>
      <c r="S136" s="10">
        <f t="shared" si="62"/>
        <v>2.3748578822706131E-3</v>
      </c>
      <c r="T136" s="46">
        <f t="shared" si="63"/>
        <v>5.0175335722563109E-4</v>
      </c>
      <c r="U136" s="45" t="e">
        <f t="shared" si="64"/>
        <v>#NUM!</v>
      </c>
      <c r="V136" s="46">
        <f t="shared" si="65"/>
        <v>1.8229037773026034E-3</v>
      </c>
      <c r="W136" s="45" t="e">
        <f t="shared" si="66"/>
        <v>#NUM!</v>
      </c>
      <c r="X136" s="10" t="e">
        <f t="shared" si="67"/>
        <v>#NUM!</v>
      </c>
      <c r="Y136" s="46" t="e">
        <f t="shared" si="68"/>
        <v>#NUM!</v>
      </c>
      <c r="Z136" s="47" t="e">
        <f t="shared" si="69"/>
        <v>#NUM!</v>
      </c>
      <c r="AA136" s="255" t="e">
        <f t="shared" si="70"/>
        <v>#NUM!</v>
      </c>
      <c r="AB136" s="48" t="e">
        <f t="shared" si="71"/>
        <v>#NUM!</v>
      </c>
      <c r="AC136" s="41" t="e">
        <f t="shared" si="72"/>
        <v>#NUM!</v>
      </c>
      <c r="AD136" s="257" t="e">
        <f t="shared" si="73"/>
        <v>#NUM!</v>
      </c>
      <c r="AE136" s="42" t="e">
        <f t="shared" si="74"/>
        <v>#NUM!</v>
      </c>
      <c r="AF136" s="26"/>
      <c r="AG136" s="26"/>
      <c r="AH136" s="28"/>
      <c r="AI136" s="28"/>
      <c r="AJ136" s="28"/>
      <c r="AK136" s="28"/>
      <c r="AL136" s="27"/>
      <c r="AM136" s="27"/>
      <c r="AN136" s="27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</row>
    <row r="137" spans="1:51" ht="13.35" customHeight="1">
      <c r="A137" s="316"/>
      <c r="B137" s="253"/>
      <c r="C137" s="317">
        <f>Rollover!A137</f>
        <v>0</v>
      </c>
      <c r="D137" s="22">
        <f>Rollover!B137</f>
        <v>0</v>
      </c>
      <c r="E137" s="22"/>
      <c r="F137" s="315">
        <f>Rollover!C137</f>
        <v>0</v>
      </c>
      <c r="G137" s="23"/>
      <c r="H137" s="24"/>
      <c r="I137" s="24"/>
      <c r="J137" s="24"/>
      <c r="K137" s="25"/>
      <c r="L137" s="23"/>
      <c r="M137" s="24"/>
      <c r="N137" s="24"/>
      <c r="O137" s="24"/>
      <c r="P137" s="25"/>
      <c r="Q137" s="45" t="e">
        <f t="shared" si="60"/>
        <v>#NUM!</v>
      </c>
      <c r="R137" s="10">
        <f t="shared" si="61"/>
        <v>4.5435171224880964E-3</v>
      </c>
      <c r="S137" s="10">
        <f t="shared" si="62"/>
        <v>2.3748578822706131E-3</v>
      </c>
      <c r="T137" s="46">
        <f t="shared" si="63"/>
        <v>5.0175335722563109E-4</v>
      </c>
      <c r="U137" s="45" t="e">
        <f t="shared" si="64"/>
        <v>#NUM!</v>
      </c>
      <c r="V137" s="46">
        <f t="shared" si="65"/>
        <v>1.8229037773026034E-3</v>
      </c>
      <c r="W137" s="45" t="e">
        <f t="shared" si="66"/>
        <v>#NUM!</v>
      </c>
      <c r="X137" s="10" t="e">
        <f t="shared" si="67"/>
        <v>#NUM!</v>
      </c>
      <c r="Y137" s="46" t="e">
        <f t="shared" si="68"/>
        <v>#NUM!</v>
      </c>
      <c r="Z137" s="47" t="e">
        <f t="shared" si="69"/>
        <v>#NUM!</v>
      </c>
      <c r="AA137" s="255" t="e">
        <f t="shared" si="70"/>
        <v>#NUM!</v>
      </c>
      <c r="AB137" s="48" t="e">
        <f t="shared" si="71"/>
        <v>#NUM!</v>
      </c>
      <c r="AC137" s="41" t="e">
        <f t="shared" si="72"/>
        <v>#NUM!</v>
      </c>
      <c r="AD137" s="257" t="e">
        <f t="shared" si="73"/>
        <v>#NUM!</v>
      </c>
      <c r="AE137" s="42" t="e">
        <f t="shared" si="74"/>
        <v>#NUM!</v>
      </c>
      <c r="AF137" s="26"/>
      <c r="AG137" s="26"/>
      <c r="AH137" s="28"/>
      <c r="AI137" s="28"/>
      <c r="AJ137" s="28"/>
      <c r="AK137" s="28"/>
      <c r="AL137" s="27"/>
      <c r="AM137" s="27"/>
      <c r="AN137" s="27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</row>
    <row r="138" spans="1:51" ht="13.35" customHeight="1">
      <c r="A138" s="316"/>
      <c r="B138" s="253"/>
      <c r="C138" s="317">
        <f>Rollover!A138</f>
        <v>0</v>
      </c>
      <c r="D138" s="22">
        <f>Rollover!B138</f>
        <v>0</v>
      </c>
      <c r="E138" s="22"/>
      <c r="F138" s="315">
        <f>Rollover!C138</f>
        <v>0</v>
      </c>
      <c r="G138" s="23"/>
      <c r="H138" s="24"/>
      <c r="I138" s="24"/>
      <c r="J138" s="24"/>
      <c r="K138" s="25"/>
      <c r="L138" s="23"/>
      <c r="M138" s="24"/>
      <c r="N138" s="24"/>
      <c r="O138" s="24"/>
      <c r="P138" s="25"/>
      <c r="Q138" s="45" t="e">
        <f t="shared" ref="Q138:Q178" si="180">NORMDIST(LN(G138),7.45231,0.73998,1)</f>
        <v>#NUM!</v>
      </c>
      <c r="R138" s="10">
        <f t="shared" ref="R138:R178" si="181">1/(1+EXP(5.3895-0.0919*H138))</f>
        <v>4.5435171224880964E-3</v>
      </c>
      <c r="S138" s="10">
        <f t="shared" ref="S138:S178" si="182">1/(1+EXP(6.04044-0.002133*J138))</f>
        <v>2.3748578822706131E-3</v>
      </c>
      <c r="T138" s="46">
        <f t="shared" ref="T138:T178" si="183">1/(1+EXP(7.5969-0.0011*K138))</f>
        <v>5.0175335722563109E-4</v>
      </c>
      <c r="U138" s="45" t="e">
        <f t="shared" ref="U138:U178" si="184">NORMDIST(LN(L138),7.45231,0.73998,1)</f>
        <v>#NUM!</v>
      </c>
      <c r="V138" s="46">
        <f t="shared" ref="V138:V178" si="185">1/(1+EXP(6.3055-0.00094*P138))</f>
        <v>1.8229037773026034E-3</v>
      </c>
      <c r="W138" s="45" t="e">
        <f t="shared" ref="W138:W178" si="186">ROUND(1-(1-Q138)*(1-R138)*(1-S138)*(1-T138),3)</f>
        <v>#NUM!</v>
      </c>
      <c r="X138" s="10" t="e">
        <f t="shared" ref="X138:X178" si="187">IF(L138="N/A",L138,ROUND(1-(1-U138)*(1-V138),3))</f>
        <v>#NUM!</v>
      </c>
      <c r="Y138" s="46" t="e">
        <f t="shared" ref="Y138:Y178" si="188">ROUND(AVERAGE(W138:X138),3)</f>
        <v>#NUM!</v>
      </c>
      <c r="Z138" s="47" t="e">
        <f t="shared" ref="Z138:Z178" si="189">ROUND(W138/0.15,2)</f>
        <v>#NUM!</v>
      </c>
      <c r="AA138" s="255" t="e">
        <f t="shared" ref="AA138:AA178" si="190">IF(L138="N/A", L138, ROUND(X138/0.15,2))</f>
        <v>#NUM!</v>
      </c>
      <c r="AB138" s="48" t="e">
        <f t="shared" ref="AB138:AB178" si="191">ROUND(Y138/0.15,2)</f>
        <v>#NUM!</v>
      </c>
      <c r="AC138" s="41" t="e">
        <f t="shared" ref="AC138:AC178" si="192">IF(Z138&lt;0.67,5,IF(Z138&lt;1,4,IF(Z138&lt;1.33,3,IF(Z138&lt;2.67,2,1))))</f>
        <v>#NUM!</v>
      </c>
      <c r="AD138" s="257" t="e">
        <f t="shared" ref="AD138:AD178" si="193">IF(L138="N/A",L138,IF(AA138&lt;0.67,5,IF(AA138&lt;1,4,IF(AA138&lt;1.33,3,IF(AA138&lt;2.67,2,1)))))</f>
        <v>#NUM!</v>
      </c>
      <c r="AE138" s="42" t="e">
        <f t="shared" ref="AE138:AE178" si="194">IF(AB138&lt;0.67,5,IF(AB138&lt;1,4,IF(AB138&lt;1.33,3,IF(AB138&lt;2.67,2,1))))</f>
        <v>#NUM!</v>
      </c>
      <c r="AF138" s="26"/>
      <c r="AG138" s="26"/>
      <c r="AH138" s="28"/>
      <c r="AI138" s="28"/>
      <c r="AJ138" s="28"/>
      <c r="AK138" s="28"/>
      <c r="AL138" s="27"/>
      <c r="AM138" s="27"/>
      <c r="AN138" s="27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</row>
    <row r="139" spans="1:51" ht="13.35" customHeight="1">
      <c r="A139" s="316"/>
      <c r="B139" s="253"/>
      <c r="C139" s="317">
        <f>Rollover!A139</f>
        <v>0</v>
      </c>
      <c r="D139" s="22">
        <f>Rollover!B139</f>
        <v>0</v>
      </c>
      <c r="E139" s="22"/>
      <c r="F139" s="315">
        <f>Rollover!C139</f>
        <v>0</v>
      </c>
      <c r="G139" s="23"/>
      <c r="H139" s="24"/>
      <c r="I139" s="24"/>
      <c r="J139" s="24"/>
      <c r="K139" s="25"/>
      <c r="L139" s="23"/>
      <c r="M139" s="24"/>
      <c r="N139" s="24"/>
      <c r="O139" s="24"/>
      <c r="P139" s="25"/>
      <c r="Q139" s="45" t="e">
        <f t="shared" si="180"/>
        <v>#NUM!</v>
      </c>
      <c r="R139" s="10">
        <f t="shared" si="181"/>
        <v>4.5435171224880964E-3</v>
      </c>
      <c r="S139" s="10">
        <f t="shared" si="182"/>
        <v>2.3748578822706131E-3</v>
      </c>
      <c r="T139" s="46">
        <f t="shared" si="183"/>
        <v>5.0175335722563109E-4</v>
      </c>
      <c r="U139" s="45" t="e">
        <f t="shared" si="184"/>
        <v>#NUM!</v>
      </c>
      <c r="V139" s="46">
        <f t="shared" si="185"/>
        <v>1.8229037773026034E-3</v>
      </c>
      <c r="W139" s="45" t="e">
        <f t="shared" si="186"/>
        <v>#NUM!</v>
      </c>
      <c r="X139" s="10" t="e">
        <f t="shared" si="187"/>
        <v>#NUM!</v>
      </c>
      <c r="Y139" s="46" t="e">
        <f t="shared" si="188"/>
        <v>#NUM!</v>
      </c>
      <c r="Z139" s="47" t="e">
        <f t="shared" si="189"/>
        <v>#NUM!</v>
      </c>
      <c r="AA139" s="255" t="e">
        <f t="shared" si="190"/>
        <v>#NUM!</v>
      </c>
      <c r="AB139" s="48" t="e">
        <f t="shared" si="191"/>
        <v>#NUM!</v>
      </c>
      <c r="AC139" s="41" t="e">
        <f t="shared" si="192"/>
        <v>#NUM!</v>
      </c>
      <c r="AD139" s="257" t="e">
        <f t="shared" si="193"/>
        <v>#NUM!</v>
      </c>
      <c r="AE139" s="42" t="e">
        <f t="shared" si="194"/>
        <v>#NUM!</v>
      </c>
      <c r="AF139" s="26"/>
      <c r="AG139" s="26"/>
      <c r="AH139" s="28"/>
      <c r="AI139" s="28"/>
      <c r="AJ139" s="28"/>
      <c r="AK139" s="28"/>
      <c r="AL139" s="27"/>
      <c r="AM139" s="27"/>
      <c r="AN139" s="27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</row>
    <row r="140" spans="1:51" ht="13.35" customHeight="1">
      <c r="A140" s="316"/>
      <c r="B140" s="253"/>
      <c r="C140" s="317">
        <f>Rollover!A140</f>
        <v>0</v>
      </c>
      <c r="D140" s="22">
        <f>Rollover!B140</f>
        <v>0</v>
      </c>
      <c r="E140" s="22"/>
      <c r="F140" s="315">
        <f>Rollover!C140</f>
        <v>0</v>
      </c>
      <c r="G140" s="23"/>
      <c r="H140" s="24"/>
      <c r="I140" s="24"/>
      <c r="J140" s="24"/>
      <c r="K140" s="25"/>
      <c r="L140" s="23"/>
      <c r="M140" s="24"/>
      <c r="N140" s="24"/>
      <c r="O140" s="24"/>
      <c r="P140" s="25"/>
      <c r="Q140" s="45" t="e">
        <f t="shared" si="180"/>
        <v>#NUM!</v>
      </c>
      <c r="R140" s="10">
        <f t="shared" si="181"/>
        <v>4.5435171224880964E-3</v>
      </c>
      <c r="S140" s="10">
        <f t="shared" si="182"/>
        <v>2.3748578822706131E-3</v>
      </c>
      <c r="T140" s="46">
        <f t="shared" si="183"/>
        <v>5.0175335722563109E-4</v>
      </c>
      <c r="U140" s="45" t="e">
        <f t="shared" si="184"/>
        <v>#NUM!</v>
      </c>
      <c r="V140" s="46">
        <f t="shared" si="185"/>
        <v>1.8229037773026034E-3</v>
      </c>
      <c r="W140" s="45" t="e">
        <f t="shared" si="186"/>
        <v>#NUM!</v>
      </c>
      <c r="X140" s="10" t="e">
        <f t="shared" si="187"/>
        <v>#NUM!</v>
      </c>
      <c r="Y140" s="46" t="e">
        <f t="shared" si="188"/>
        <v>#NUM!</v>
      </c>
      <c r="Z140" s="47" t="e">
        <f t="shared" si="189"/>
        <v>#NUM!</v>
      </c>
      <c r="AA140" s="255" t="e">
        <f t="shared" si="190"/>
        <v>#NUM!</v>
      </c>
      <c r="AB140" s="48" t="e">
        <f t="shared" si="191"/>
        <v>#NUM!</v>
      </c>
      <c r="AC140" s="41" t="e">
        <f t="shared" si="192"/>
        <v>#NUM!</v>
      </c>
      <c r="AD140" s="257" t="e">
        <f t="shared" si="193"/>
        <v>#NUM!</v>
      </c>
      <c r="AE140" s="42" t="e">
        <f t="shared" si="194"/>
        <v>#NUM!</v>
      </c>
      <c r="AF140" s="26"/>
      <c r="AG140" s="26"/>
      <c r="AH140" s="28"/>
      <c r="AI140" s="28"/>
      <c r="AJ140" s="28"/>
      <c r="AK140" s="28"/>
      <c r="AL140" s="27"/>
      <c r="AM140" s="27"/>
      <c r="AN140" s="27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</row>
    <row r="141" spans="1:51" ht="13.35" customHeight="1">
      <c r="A141" s="316"/>
      <c r="B141" s="253"/>
      <c r="C141" s="317">
        <f>Rollover!A141</f>
        <v>0</v>
      </c>
      <c r="D141" s="22">
        <f>Rollover!B141</f>
        <v>0</v>
      </c>
      <c r="E141" s="22"/>
      <c r="F141" s="315">
        <f>Rollover!C141</f>
        <v>0</v>
      </c>
      <c r="G141" s="23"/>
      <c r="H141" s="24"/>
      <c r="I141" s="24"/>
      <c r="J141" s="24"/>
      <c r="K141" s="25"/>
      <c r="L141" s="23"/>
      <c r="M141" s="24"/>
      <c r="N141" s="24"/>
      <c r="O141" s="24"/>
      <c r="P141" s="25"/>
      <c r="Q141" s="45" t="e">
        <f t="shared" si="180"/>
        <v>#NUM!</v>
      </c>
      <c r="R141" s="10">
        <f t="shared" si="181"/>
        <v>4.5435171224880964E-3</v>
      </c>
      <c r="S141" s="10">
        <f t="shared" si="182"/>
        <v>2.3748578822706131E-3</v>
      </c>
      <c r="T141" s="46">
        <f t="shared" si="183"/>
        <v>5.0175335722563109E-4</v>
      </c>
      <c r="U141" s="45" t="e">
        <f t="shared" si="184"/>
        <v>#NUM!</v>
      </c>
      <c r="V141" s="46">
        <f t="shared" si="185"/>
        <v>1.8229037773026034E-3</v>
      </c>
      <c r="W141" s="45" t="e">
        <f t="shared" si="186"/>
        <v>#NUM!</v>
      </c>
      <c r="X141" s="10" t="e">
        <f t="shared" si="187"/>
        <v>#NUM!</v>
      </c>
      <c r="Y141" s="46" t="e">
        <f t="shared" si="188"/>
        <v>#NUM!</v>
      </c>
      <c r="Z141" s="47" t="e">
        <f t="shared" si="189"/>
        <v>#NUM!</v>
      </c>
      <c r="AA141" s="255" t="e">
        <f t="shared" si="190"/>
        <v>#NUM!</v>
      </c>
      <c r="AB141" s="48" t="e">
        <f t="shared" si="191"/>
        <v>#NUM!</v>
      </c>
      <c r="AC141" s="41" t="e">
        <f t="shared" si="192"/>
        <v>#NUM!</v>
      </c>
      <c r="AD141" s="257" t="e">
        <f t="shared" si="193"/>
        <v>#NUM!</v>
      </c>
      <c r="AE141" s="42" t="e">
        <f t="shared" si="194"/>
        <v>#NUM!</v>
      </c>
      <c r="AF141" s="26"/>
      <c r="AG141" s="26"/>
      <c r="AH141" s="28"/>
      <c r="AI141" s="28"/>
      <c r="AJ141" s="28"/>
      <c r="AK141" s="28"/>
      <c r="AL141" s="27"/>
      <c r="AM141" s="27"/>
      <c r="AN141" s="27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</row>
    <row r="142" spans="1:51" ht="13.35" customHeight="1">
      <c r="A142" s="316"/>
      <c r="B142" s="253"/>
      <c r="C142" s="317">
        <f>Rollover!A142</f>
        <v>0</v>
      </c>
      <c r="D142" s="22">
        <f>Rollover!B142</f>
        <v>0</v>
      </c>
      <c r="E142" s="22"/>
      <c r="F142" s="315">
        <f>Rollover!C142</f>
        <v>0</v>
      </c>
      <c r="G142" s="23"/>
      <c r="H142" s="24"/>
      <c r="I142" s="24"/>
      <c r="J142" s="24"/>
      <c r="K142" s="25"/>
      <c r="L142" s="23"/>
      <c r="M142" s="24"/>
      <c r="N142" s="24"/>
      <c r="O142" s="24"/>
      <c r="P142" s="25"/>
      <c r="Q142" s="45" t="e">
        <f t="shared" si="180"/>
        <v>#NUM!</v>
      </c>
      <c r="R142" s="10">
        <f t="shared" si="181"/>
        <v>4.5435171224880964E-3</v>
      </c>
      <c r="S142" s="10">
        <f t="shared" si="182"/>
        <v>2.3748578822706131E-3</v>
      </c>
      <c r="T142" s="46">
        <f t="shared" si="183"/>
        <v>5.0175335722563109E-4</v>
      </c>
      <c r="U142" s="45" t="e">
        <f t="shared" si="184"/>
        <v>#NUM!</v>
      </c>
      <c r="V142" s="46">
        <f t="shared" si="185"/>
        <v>1.8229037773026034E-3</v>
      </c>
      <c r="W142" s="45" t="e">
        <f t="shared" si="186"/>
        <v>#NUM!</v>
      </c>
      <c r="X142" s="10" t="e">
        <f t="shared" si="187"/>
        <v>#NUM!</v>
      </c>
      <c r="Y142" s="46" t="e">
        <f t="shared" si="188"/>
        <v>#NUM!</v>
      </c>
      <c r="Z142" s="47" t="e">
        <f t="shared" si="189"/>
        <v>#NUM!</v>
      </c>
      <c r="AA142" s="255" t="e">
        <f t="shared" si="190"/>
        <v>#NUM!</v>
      </c>
      <c r="AB142" s="48" t="e">
        <f t="shared" si="191"/>
        <v>#NUM!</v>
      </c>
      <c r="AC142" s="41" t="e">
        <f t="shared" si="192"/>
        <v>#NUM!</v>
      </c>
      <c r="AD142" s="257" t="e">
        <f t="shared" si="193"/>
        <v>#NUM!</v>
      </c>
      <c r="AE142" s="42" t="e">
        <f t="shared" si="194"/>
        <v>#NUM!</v>
      </c>
      <c r="AF142" s="26"/>
      <c r="AG142" s="26"/>
      <c r="AH142" s="28"/>
      <c r="AI142" s="28"/>
      <c r="AJ142" s="28"/>
      <c r="AK142" s="28"/>
      <c r="AL142" s="27"/>
      <c r="AM142" s="27"/>
      <c r="AN142" s="27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</row>
    <row r="143" spans="1:51" ht="13.35" customHeight="1">
      <c r="A143" s="316"/>
      <c r="B143" s="253"/>
      <c r="C143" s="317">
        <f>Rollover!A143</f>
        <v>0</v>
      </c>
      <c r="D143" s="22">
        <f>Rollover!B143</f>
        <v>0</v>
      </c>
      <c r="E143" s="22"/>
      <c r="F143" s="315">
        <f>Rollover!C143</f>
        <v>0</v>
      </c>
      <c r="G143" s="23"/>
      <c r="H143" s="24"/>
      <c r="I143" s="24"/>
      <c r="J143" s="24"/>
      <c r="K143" s="25"/>
      <c r="L143" s="23"/>
      <c r="M143" s="24"/>
      <c r="N143" s="24"/>
      <c r="O143" s="24"/>
      <c r="P143" s="25"/>
      <c r="Q143" s="45" t="e">
        <f t="shared" si="180"/>
        <v>#NUM!</v>
      </c>
      <c r="R143" s="10">
        <f t="shared" si="181"/>
        <v>4.5435171224880964E-3</v>
      </c>
      <c r="S143" s="10">
        <f t="shared" si="182"/>
        <v>2.3748578822706131E-3</v>
      </c>
      <c r="T143" s="46">
        <f t="shared" si="183"/>
        <v>5.0175335722563109E-4</v>
      </c>
      <c r="U143" s="45" t="e">
        <f t="shared" si="184"/>
        <v>#NUM!</v>
      </c>
      <c r="V143" s="46">
        <f t="shared" si="185"/>
        <v>1.8229037773026034E-3</v>
      </c>
      <c r="W143" s="45" t="e">
        <f t="shared" si="186"/>
        <v>#NUM!</v>
      </c>
      <c r="X143" s="10" t="e">
        <f t="shared" si="187"/>
        <v>#NUM!</v>
      </c>
      <c r="Y143" s="46" t="e">
        <f t="shared" si="188"/>
        <v>#NUM!</v>
      </c>
      <c r="Z143" s="47" t="e">
        <f t="shared" si="189"/>
        <v>#NUM!</v>
      </c>
      <c r="AA143" s="255" t="e">
        <f t="shared" si="190"/>
        <v>#NUM!</v>
      </c>
      <c r="AB143" s="48" t="e">
        <f t="shared" si="191"/>
        <v>#NUM!</v>
      </c>
      <c r="AC143" s="41" t="e">
        <f t="shared" si="192"/>
        <v>#NUM!</v>
      </c>
      <c r="AD143" s="257" t="e">
        <f t="shared" si="193"/>
        <v>#NUM!</v>
      </c>
      <c r="AE143" s="42" t="e">
        <f t="shared" si="194"/>
        <v>#NUM!</v>
      </c>
      <c r="AF143" s="26"/>
      <c r="AG143" s="26"/>
      <c r="AH143" s="28"/>
      <c r="AI143" s="28"/>
      <c r="AJ143" s="28"/>
      <c r="AK143" s="28"/>
      <c r="AL143" s="27"/>
      <c r="AM143" s="27"/>
      <c r="AN143" s="27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</row>
    <row r="144" spans="1:51" ht="13.35" customHeight="1">
      <c r="A144" s="316"/>
      <c r="B144" s="253"/>
      <c r="C144" s="317">
        <f>Rollover!A144</f>
        <v>0</v>
      </c>
      <c r="D144" s="22">
        <f>Rollover!B144</f>
        <v>0</v>
      </c>
      <c r="E144" s="22"/>
      <c r="F144" s="315">
        <f>Rollover!C144</f>
        <v>0</v>
      </c>
      <c r="G144" s="23"/>
      <c r="H144" s="24"/>
      <c r="I144" s="24"/>
      <c r="J144" s="24"/>
      <c r="K144" s="25"/>
      <c r="L144" s="23"/>
      <c r="M144" s="24"/>
      <c r="N144" s="24"/>
      <c r="O144" s="24"/>
      <c r="P144" s="25"/>
      <c r="Q144" s="45" t="e">
        <f t="shared" si="180"/>
        <v>#NUM!</v>
      </c>
      <c r="R144" s="10">
        <f t="shared" si="181"/>
        <v>4.5435171224880964E-3</v>
      </c>
      <c r="S144" s="10">
        <f t="shared" si="182"/>
        <v>2.3748578822706131E-3</v>
      </c>
      <c r="T144" s="46">
        <f t="shared" si="183"/>
        <v>5.0175335722563109E-4</v>
      </c>
      <c r="U144" s="45" t="e">
        <f t="shared" si="184"/>
        <v>#NUM!</v>
      </c>
      <c r="V144" s="46">
        <f t="shared" si="185"/>
        <v>1.8229037773026034E-3</v>
      </c>
      <c r="W144" s="45" t="e">
        <f t="shared" si="186"/>
        <v>#NUM!</v>
      </c>
      <c r="X144" s="10" t="e">
        <f t="shared" si="187"/>
        <v>#NUM!</v>
      </c>
      <c r="Y144" s="46" t="e">
        <f t="shared" si="188"/>
        <v>#NUM!</v>
      </c>
      <c r="Z144" s="47" t="e">
        <f t="shared" si="189"/>
        <v>#NUM!</v>
      </c>
      <c r="AA144" s="255" t="e">
        <f t="shared" si="190"/>
        <v>#NUM!</v>
      </c>
      <c r="AB144" s="48" t="e">
        <f t="shared" si="191"/>
        <v>#NUM!</v>
      </c>
      <c r="AC144" s="41" t="e">
        <f t="shared" si="192"/>
        <v>#NUM!</v>
      </c>
      <c r="AD144" s="257" t="e">
        <f t="shared" si="193"/>
        <v>#NUM!</v>
      </c>
      <c r="AE144" s="42" t="e">
        <f t="shared" si="194"/>
        <v>#NUM!</v>
      </c>
      <c r="AF144" s="26"/>
      <c r="AG144" s="26"/>
      <c r="AH144" s="28"/>
      <c r="AI144" s="28"/>
      <c r="AJ144" s="28"/>
      <c r="AK144" s="28"/>
      <c r="AL144" s="27"/>
      <c r="AM144" s="27"/>
      <c r="AN144" s="27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</row>
    <row r="145" spans="1:51" ht="13.35" customHeight="1">
      <c r="A145" s="316"/>
      <c r="B145" s="253"/>
      <c r="C145" s="317">
        <f>Rollover!A145</f>
        <v>0</v>
      </c>
      <c r="D145" s="22">
        <f>Rollover!B145</f>
        <v>0</v>
      </c>
      <c r="E145" s="22"/>
      <c r="F145" s="315">
        <f>Rollover!C145</f>
        <v>0</v>
      </c>
      <c r="G145" s="23"/>
      <c r="H145" s="24"/>
      <c r="I145" s="24"/>
      <c r="J145" s="24"/>
      <c r="K145" s="25"/>
      <c r="L145" s="23"/>
      <c r="M145" s="24"/>
      <c r="N145" s="24"/>
      <c r="O145" s="24"/>
      <c r="P145" s="25"/>
      <c r="Q145" s="45" t="e">
        <f t="shared" si="180"/>
        <v>#NUM!</v>
      </c>
      <c r="R145" s="10">
        <f t="shared" si="181"/>
        <v>4.5435171224880964E-3</v>
      </c>
      <c r="S145" s="10">
        <f t="shared" si="182"/>
        <v>2.3748578822706131E-3</v>
      </c>
      <c r="T145" s="46">
        <f t="shared" si="183"/>
        <v>5.0175335722563109E-4</v>
      </c>
      <c r="U145" s="45" t="e">
        <f t="shared" si="184"/>
        <v>#NUM!</v>
      </c>
      <c r="V145" s="46">
        <f t="shared" si="185"/>
        <v>1.8229037773026034E-3</v>
      </c>
      <c r="W145" s="45" t="e">
        <f t="shared" si="186"/>
        <v>#NUM!</v>
      </c>
      <c r="X145" s="10" t="e">
        <f t="shared" si="187"/>
        <v>#NUM!</v>
      </c>
      <c r="Y145" s="46" t="e">
        <f t="shared" si="188"/>
        <v>#NUM!</v>
      </c>
      <c r="Z145" s="47" t="e">
        <f t="shared" si="189"/>
        <v>#NUM!</v>
      </c>
      <c r="AA145" s="255" t="e">
        <f t="shared" si="190"/>
        <v>#NUM!</v>
      </c>
      <c r="AB145" s="48" t="e">
        <f t="shared" si="191"/>
        <v>#NUM!</v>
      </c>
      <c r="AC145" s="41" t="e">
        <f t="shared" si="192"/>
        <v>#NUM!</v>
      </c>
      <c r="AD145" s="257" t="e">
        <f t="shared" si="193"/>
        <v>#NUM!</v>
      </c>
      <c r="AE145" s="42" t="e">
        <f t="shared" si="194"/>
        <v>#NUM!</v>
      </c>
      <c r="AF145" s="26"/>
      <c r="AG145" s="26"/>
      <c r="AH145" s="28"/>
      <c r="AI145" s="28"/>
      <c r="AJ145" s="28"/>
      <c r="AK145" s="28"/>
      <c r="AL145" s="27"/>
      <c r="AM145" s="27"/>
      <c r="AN145" s="27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</row>
    <row r="146" spans="1:51" ht="13.35" customHeight="1">
      <c r="A146" s="316"/>
      <c r="B146" s="253"/>
      <c r="C146" s="317">
        <f>Rollover!A146</f>
        <v>0</v>
      </c>
      <c r="D146" s="22">
        <f>Rollover!B146</f>
        <v>0</v>
      </c>
      <c r="E146" s="22"/>
      <c r="F146" s="315">
        <f>Rollover!C146</f>
        <v>0</v>
      </c>
      <c r="G146" s="23"/>
      <c r="H146" s="24"/>
      <c r="I146" s="24"/>
      <c r="J146" s="24"/>
      <c r="K146" s="25"/>
      <c r="L146" s="23"/>
      <c r="M146" s="24"/>
      <c r="N146" s="24"/>
      <c r="O146" s="24"/>
      <c r="P146" s="25"/>
      <c r="Q146" s="45" t="e">
        <f t="shared" si="180"/>
        <v>#NUM!</v>
      </c>
      <c r="R146" s="10">
        <f t="shared" si="181"/>
        <v>4.5435171224880964E-3</v>
      </c>
      <c r="S146" s="10">
        <f t="shared" si="182"/>
        <v>2.3748578822706131E-3</v>
      </c>
      <c r="T146" s="46">
        <f t="shared" si="183"/>
        <v>5.0175335722563109E-4</v>
      </c>
      <c r="U146" s="45" t="e">
        <f t="shared" si="184"/>
        <v>#NUM!</v>
      </c>
      <c r="V146" s="46">
        <f t="shared" si="185"/>
        <v>1.8229037773026034E-3</v>
      </c>
      <c r="W146" s="45" t="e">
        <f t="shared" si="186"/>
        <v>#NUM!</v>
      </c>
      <c r="X146" s="10" t="e">
        <f t="shared" si="187"/>
        <v>#NUM!</v>
      </c>
      <c r="Y146" s="46" t="e">
        <f t="shared" si="188"/>
        <v>#NUM!</v>
      </c>
      <c r="Z146" s="47" t="e">
        <f t="shared" si="189"/>
        <v>#NUM!</v>
      </c>
      <c r="AA146" s="255" t="e">
        <f t="shared" si="190"/>
        <v>#NUM!</v>
      </c>
      <c r="AB146" s="48" t="e">
        <f t="shared" si="191"/>
        <v>#NUM!</v>
      </c>
      <c r="AC146" s="41" t="e">
        <f t="shared" si="192"/>
        <v>#NUM!</v>
      </c>
      <c r="AD146" s="257" t="e">
        <f t="shared" si="193"/>
        <v>#NUM!</v>
      </c>
      <c r="AE146" s="42" t="e">
        <f t="shared" si="194"/>
        <v>#NUM!</v>
      </c>
      <c r="AF146" s="26"/>
      <c r="AG146" s="26"/>
      <c r="AH146" s="28"/>
      <c r="AI146" s="28"/>
      <c r="AJ146" s="28"/>
      <c r="AK146" s="28"/>
      <c r="AL146" s="27"/>
      <c r="AM146" s="27"/>
      <c r="AN146" s="27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</row>
    <row r="147" spans="1:51" ht="13.35" customHeight="1">
      <c r="A147" s="34"/>
      <c r="B147" s="253"/>
      <c r="C147" s="317">
        <f>Rollover!A147</f>
        <v>0</v>
      </c>
      <c r="D147" s="22">
        <f>Rollover!B147</f>
        <v>0</v>
      </c>
      <c r="E147" s="22"/>
      <c r="F147" s="315">
        <f>Rollover!C147</f>
        <v>0</v>
      </c>
      <c r="G147" s="35"/>
      <c r="H147" s="36"/>
      <c r="I147" s="36"/>
      <c r="J147" s="36"/>
      <c r="K147" s="37"/>
      <c r="L147" s="35"/>
      <c r="M147" s="36"/>
      <c r="N147" s="36"/>
      <c r="O147" s="36"/>
      <c r="P147" s="37"/>
      <c r="Q147" s="45" t="e">
        <f t="shared" si="180"/>
        <v>#NUM!</v>
      </c>
      <c r="R147" s="10">
        <f t="shared" si="181"/>
        <v>4.5435171224880964E-3</v>
      </c>
      <c r="S147" s="10">
        <f t="shared" si="182"/>
        <v>2.3748578822706131E-3</v>
      </c>
      <c r="T147" s="46">
        <f t="shared" si="183"/>
        <v>5.0175335722563109E-4</v>
      </c>
      <c r="U147" s="45" t="e">
        <f t="shared" si="184"/>
        <v>#NUM!</v>
      </c>
      <c r="V147" s="46">
        <f t="shared" si="185"/>
        <v>1.8229037773026034E-3</v>
      </c>
      <c r="W147" s="45" t="e">
        <f t="shared" si="186"/>
        <v>#NUM!</v>
      </c>
      <c r="X147" s="10" t="e">
        <f t="shared" si="187"/>
        <v>#NUM!</v>
      </c>
      <c r="Y147" s="46" t="e">
        <f t="shared" si="188"/>
        <v>#NUM!</v>
      </c>
      <c r="Z147" s="47" t="e">
        <f t="shared" si="189"/>
        <v>#NUM!</v>
      </c>
      <c r="AA147" s="255" t="e">
        <f t="shared" si="190"/>
        <v>#NUM!</v>
      </c>
      <c r="AB147" s="48" t="e">
        <f t="shared" si="191"/>
        <v>#NUM!</v>
      </c>
      <c r="AC147" s="41" t="e">
        <f t="shared" si="192"/>
        <v>#NUM!</v>
      </c>
      <c r="AD147" s="257" t="e">
        <f t="shared" si="193"/>
        <v>#NUM!</v>
      </c>
      <c r="AE147" s="42" t="e">
        <f t="shared" si="194"/>
        <v>#NUM!</v>
      </c>
      <c r="AF147" s="26"/>
      <c r="AG147" s="26"/>
      <c r="AH147" s="28"/>
      <c r="AI147" s="28"/>
      <c r="AJ147" s="28"/>
      <c r="AK147" s="28"/>
      <c r="AL147" s="27"/>
      <c r="AM147" s="27"/>
      <c r="AN147" s="27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</row>
    <row r="148" spans="1:51" ht="13.35" customHeight="1">
      <c r="A148" s="34"/>
      <c r="B148" s="253"/>
      <c r="C148" s="317">
        <f>Rollover!A148</f>
        <v>0</v>
      </c>
      <c r="D148" s="22">
        <f>Rollover!B148</f>
        <v>0</v>
      </c>
      <c r="E148" s="22"/>
      <c r="F148" s="315">
        <f>Rollover!C148</f>
        <v>0</v>
      </c>
      <c r="G148" s="35"/>
      <c r="H148" s="36"/>
      <c r="I148" s="36"/>
      <c r="J148" s="36"/>
      <c r="K148" s="37"/>
      <c r="L148" s="35"/>
      <c r="M148" s="36"/>
      <c r="N148" s="36"/>
      <c r="O148" s="36"/>
      <c r="P148" s="37"/>
      <c r="Q148" s="45" t="e">
        <f t="shared" si="180"/>
        <v>#NUM!</v>
      </c>
      <c r="R148" s="10">
        <f t="shared" si="181"/>
        <v>4.5435171224880964E-3</v>
      </c>
      <c r="S148" s="10">
        <f t="shared" si="182"/>
        <v>2.3748578822706131E-3</v>
      </c>
      <c r="T148" s="46">
        <f t="shared" si="183"/>
        <v>5.0175335722563109E-4</v>
      </c>
      <c r="U148" s="45" t="e">
        <f t="shared" si="184"/>
        <v>#NUM!</v>
      </c>
      <c r="V148" s="46">
        <f t="shared" si="185"/>
        <v>1.8229037773026034E-3</v>
      </c>
      <c r="W148" s="45" t="e">
        <f t="shared" si="186"/>
        <v>#NUM!</v>
      </c>
      <c r="X148" s="10" t="e">
        <f t="shared" si="187"/>
        <v>#NUM!</v>
      </c>
      <c r="Y148" s="46" t="e">
        <f t="shared" si="188"/>
        <v>#NUM!</v>
      </c>
      <c r="Z148" s="47" t="e">
        <f t="shared" si="189"/>
        <v>#NUM!</v>
      </c>
      <c r="AA148" s="255" t="e">
        <f t="shared" si="190"/>
        <v>#NUM!</v>
      </c>
      <c r="AB148" s="48" t="e">
        <f t="shared" si="191"/>
        <v>#NUM!</v>
      </c>
      <c r="AC148" s="41" t="e">
        <f t="shared" si="192"/>
        <v>#NUM!</v>
      </c>
      <c r="AD148" s="257" t="e">
        <f t="shared" si="193"/>
        <v>#NUM!</v>
      </c>
      <c r="AE148" s="42" t="e">
        <f t="shared" si="194"/>
        <v>#NUM!</v>
      </c>
      <c r="AF148" s="26"/>
      <c r="AG148" s="26"/>
      <c r="AH148" s="28"/>
      <c r="AI148" s="28"/>
      <c r="AJ148" s="28"/>
      <c r="AK148" s="28"/>
      <c r="AL148" s="27"/>
      <c r="AM148" s="27"/>
      <c r="AN148" s="27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</row>
    <row r="149" spans="1:51" ht="13.35" customHeight="1">
      <c r="A149" s="316"/>
      <c r="B149" s="253"/>
      <c r="C149" s="317">
        <f>Rollover!A149</f>
        <v>0</v>
      </c>
      <c r="D149" s="22">
        <f>Rollover!B149</f>
        <v>0</v>
      </c>
      <c r="E149" s="22"/>
      <c r="F149" s="315">
        <f>Rollover!C149</f>
        <v>0</v>
      </c>
      <c r="G149" s="23"/>
      <c r="H149" s="24"/>
      <c r="I149" s="24"/>
      <c r="J149" s="24"/>
      <c r="K149" s="25"/>
      <c r="L149" s="23"/>
      <c r="M149" s="24"/>
      <c r="N149" s="24"/>
      <c r="O149" s="24"/>
      <c r="P149" s="25"/>
      <c r="Q149" s="45" t="e">
        <f t="shared" si="180"/>
        <v>#NUM!</v>
      </c>
      <c r="R149" s="10">
        <f t="shared" si="181"/>
        <v>4.5435171224880964E-3</v>
      </c>
      <c r="S149" s="10">
        <f t="shared" si="182"/>
        <v>2.3748578822706131E-3</v>
      </c>
      <c r="T149" s="46">
        <f t="shared" si="183"/>
        <v>5.0175335722563109E-4</v>
      </c>
      <c r="U149" s="45" t="e">
        <f t="shared" si="184"/>
        <v>#NUM!</v>
      </c>
      <c r="V149" s="46">
        <f t="shared" si="185"/>
        <v>1.8229037773026034E-3</v>
      </c>
      <c r="W149" s="45" t="e">
        <f t="shared" si="186"/>
        <v>#NUM!</v>
      </c>
      <c r="X149" s="10" t="e">
        <f t="shared" si="187"/>
        <v>#NUM!</v>
      </c>
      <c r="Y149" s="46" t="e">
        <f t="shared" si="188"/>
        <v>#NUM!</v>
      </c>
      <c r="Z149" s="47" t="e">
        <f t="shared" si="189"/>
        <v>#NUM!</v>
      </c>
      <c r="AA149" s="255" t="e">
        <f t="shared" si="190"/>
        <v>#NUM!</v>
      </c>
      <c r="AB149" s="48" t="e">
        <f t="shared" si="191"/>
        <v>#NUM!</v>
      </c>
      <c r="AC149" s="41" t="e">
        <f t="shared" si="192"/>
        <v>#NUM!</v>
      </c>
      <c r="AD149" s="257" t="e">
        <f t="shared" si="193"/>
        <v>#NUM!</v>
      </c>
      <c r="AE149" s="42" t="e">
        <f t="shared" si="194"/>
        <v>#NUM!</v>
      </c>
      <c r="AF149" s="26"/>
      <c r="AG149" s="26"/>
      <c r="AH149" s="28"/>
      <c r="AI149" s="28"/>
      <c r="AJ149" s="28"/>
      <c r="AK149" s="28"/>
      <c r="AL149" s="27"/>
      <c r="AM149" s="27"/>
      <c r="AN149" s="27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</row>
    <row r="150" spans="1:51" ht="13.35" customHeight="1">
      <c r="A150" s="316"/>
      <c r="B150" s="253"/>
      <c r="C150" s="317">
        <f>Rollover!A150</f>
        <v>0</v>
      </c>
      <c r="D150" s="22">
        <f>Rollover!B150</f>
        <v>0</v>
      </c>
      <c r="E150" s="22"/>
      <c r="F150" s="315">
        <f>Rollover!C150</f>
        <v>0</v>
      </c>
      <c r="G150" s="23"/>
      <c r="H150" s="24"/>
      <c r="I150" s="24"/>
      <c r="J150" s="24"/>
      <c r="K150" s="25"/>
      <c r="L150" s="23"/>
      <c r="M150" s="24"/>
      <c r="N150" s="24"/>
      <c r="O150" s="24"/>
      <c r="P150" s="25"/>
      <c r="Q150" s="45" t="e">
        <f t="shared" si="180"/>
        <v>#NUM!</v>
      </c>
      <c r="R150" s="10">
        <f t="shared" si="181"/>
        <v>4.5435171224880964E-3</v>
      </c>
      <c r="S150" s="10">
        <f t="shared" si="182"/>
        <v>2.3748578822706131E-3</v>
      </c>
      <c r="T150" s="46">
        <f t="shared" si="183"/>
        <v>5.0175335722563109E-4</v>
      </c>
      <c r="U150" s="45" t="e">
        <f t="shared" si="184"/>
        <v>#NUM!</v>
      </c>
      <c r="V150" s="46">
        <f t="shared" si="185"/>
        <v>1.8229037773026034E-3</v>
      </c>
      <c r="W150" s="45" t="e">
        <f t="shared" si="186"/>
        <v>#NUM!</v>
      </c>
      <c r="X150" s="10" t="e">
        <f t="shared" si="187"/>
        <v>#NUM!</v>
      </c>
      <c r="Y150" s="46" t="e">
        <f t="shared" si="188"/>
        <v>#NUM!</v>
      </c>
      <c r="Z150" s="47" t="e">
        <f t="shared" si="189"/>
        <v>#NUM!</v>
      </c>
      <c r="AA150" s="255" t="e">
        <f t="shared" si="190"/>
        <v>#NUM!</v>
      </c>
      <c r="AB150" s="48" t="e">
        <f t="shared" si="191"/>
        <v>#NUM!</v>
      </c>
      <c r="AC150" s="41" t="e">
        <f t="shared" si="192"/>
        <v>#NUM!</v>
      </c>
      <c r="AD150" s="257" t="e">
        <f t="shared" si="193"/>
        <v>#NUM!</v>
      </c>
      <c r="AE150" s="42" t="e">
        <f t="shared" si="194"/>
        <v>#NUM!</v>
      </c>
      <c r="AF150" s="26"/>
      <c r="AG150" s="26"/>
      <c r="AH150" s="28"/>
      <c r="AI150" s="28"/>
      <c r="AJ150" s="28"/>
      <c r="AK150" s="28"/>
      <c r="AL150" s="27"/>
      <c r="AM150" s="27"/>
      <c r="AN150" s="27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</row>
    <row r="151" spans="1:51" ht="13.35" customHeight="1">
      <c r="A151" s="316"/>
      <c r="B151" s="253"/>
      <c r="C151" s="317">
        <f>Rollover!A151</f>
        <v>0</v>
      </c>
      <c r="D151" s="22">
        <f>Rollover!B151</f>
        <v>0</v>
      </c>
      <c r="E151" s="22"/>
      <c r="F151" s="315">
        <f>Rollover!C151</f>
        <v>0</v>
      </c>
      <c r="G151" s="23"/>
      <c r="H151" s="24"/>
      <c r="I151" s="24"/>
      <c r="J151" s="24"/>
      <c r="K151" s="25"/>
      <c r="L151" s="23"/>
      <c r="M151" s="24"/>
      <c r="N151" s="24"/>
      <c r="O151" s="24"/>
      <c r="P151" s="25"/>
      <c r="Q151" s="45" t="e">
        <f t="shared" si="180"/>
        <v>#NUM!</v>
      </c>
      <c r="R151" s="10">
        <f t="shared" si="181"/>
        <v>4.5435171224880964E-3</v>
      </c>
      <c r="S151" s="10">
        <f t="shared" si="182"/>
        <v>2.3748578822706131E-3</v>
      </c>
      <c r="T151" s="46">
        <f t="shared" si="183"/>
        <v>5.0175335722563109E-4</v>
      </c>
      <c r="U151" s="45" t="e">
        <f t="shared" si="184"/>
        <v>#NUM!</v>
      </c>
      <c r="V151" s="46">
        <f t="shared" si="185"/>
        <v>1.8229037773026034E-3</v>
      </c>
      <c r="W151" s="45" t="e">
        <f t="shared" si="186"/>
        <v>#NUM!</v>
      </c>
      <c r="X151" s="10" t="e">
        <f t="shared" si="187"/>
        <v>#NUM!</v>
      </c>
      <c r="Y151" s="46" t="e">
        <f t="shared" si="188"/>
        <v>#NUM!</v>
      </c>
      <c r="Z151" s="47" t="e">
        <f t="shared" si="189"/>
        <v>#NUM!</v>
      </c>
      <c r="AA151" s="255" t="e">
        <f t="shared" si="190"/>
        <v>#NUM!</v>
      </c>
      <c r="AB151" s="48" t="e">
        <f t="shared" si="191"/>
        <v>#NUM!</v>
      </c>
      <c r="AC151" s="41" t="e">
        <f t="shared" si="192"/>
        <v>#NUM!</v>
      </c>
      <c r="AD151" s="257" t="e">
        <f t="shared" si="193"/>
        <v>#NUM!</v>
      </c>
      <c r="AE151" s="42" t="e">
        <f t="shared" si="194"/>
        <v>#NUM!</v>
      </c>
      <c r="AF151" s="26"/>
      <c r="AG151" s="26"/>
      <c r="AH151" s="28"/>
      <c r="AI151" s="28"/>
      <c r="AJ151" s="28"/>
      <c r="AK151" s="28"/>
      <c r="AL151" s="27"/>
      <c r="AM151" s="27"/>
      <c r="AN151" s="27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</row>
    <row r="152" spans="1:51" ht="13.35" customHeight="1">
      <c r="A152" s="336"/>
      <c r="B152" s="320"/>
      <c r="C152" s="317">
        <f>Rollover!A152</f>
        <v>0</v>
      </c>
      <c r="D152" s="22">
        <f>Rollover!B152</f>
        <v>0</v>
      </c>
      <c r="E152" s="22"/>
      <c r="F152" s="315">
        <f>Rollover!C152</f>
        <v>0</v>
      </c>
      <c r="G152" s="23"/>
      <c r="H152" s="24"/>
      <c r="I152" s="24"/>
      <c r="J152" s="24"/>
      <c r="K152" s="25"/>
      <c r="L152" s="23"/>
      <c r="M152" s="24"/>
      <c r="N152" s="24"/>
      <c r="O152" s="24"/>
      <c r="P152" s="25"/>
      <c r="Q152" s="45" t="e">
        <f t="shared" si="180"/>
        <v>#NUM!</v>
      </c>
      <c r="R152" s="10">
        <f t="shared" si="181"/>
        <v>4.5435171224880964E-3</v>
      </c>
      <c r="S152" s="10">
        <f t="shared" si="182"/>
        <v>2.3748578822706131E-3</v>
      </c>
      <c r="T152" s="46">
        <f t="shared" si="183"/>
        <v>5.0175335722563109E-4</v>
      </c>
      <c r="U152" s="45" t="e">
        <f t="shared" si="184"/>
        <v>#NUM!</v>
      </c>
      <c r="V152" s="46">
        <f t="shared" si="185"/>
        <v>1.8229037773026034E-3</v>
      </c>
      <c r="W152" s="45" t="e">
        <f t="shared" si="186"/>
        <v>#NUM!</v>
      </c>
      <c r="X152" s="10" t="e">
        <f t="shared" si="187"/>
        <v>#NUM!</v>
      </c>
      <c r="Y152" s="46" t="e">
        <f t="shared" si="188"/>
        <v>#NUM!</v>
      </c>
      <c r="Z152" s="47" t="e">
        <f t="shared" si="189"/>
        <v>#NUM!</v>
      </c>
      <c r="AA152" s="255" t="e">
        <f t="shared" si="190"/>
        <v>#NUM!</v>
      </c>
      <c r="AB152" s="48" t="e">
        <f t="shared" si="191"/>
        <v>#NUM!</v>
      </c>
      <c r="AC152" s="41" t="e">
        <f t="shared" si="192"/>
        <v>#NUM!</v>
      </c>
      <c r="AD152" s="257" t="e">
        <f t="shared" si="193"/>
        <v>#NUM!</v>
      </c>
      <c r="AE152" s="42" t="e">
        <f t="shared" si="194"/>
        <v>#NUM!</v>
      </c>
      <c r="AF152" s="26"/>
      <c r="AG152" s="26"/>
      <c r="AH152" s="28"/>
      <c r="AI152" s="28"/>
      <c r="AJ152" s="28"/>
      <c r="AK152" s="28"/>
      <c r="AL152" s="27"/>
      <c r="AM152" s="27"/>
      <c r="AN152" s="27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</row>
    <row r="153" spans="1:51" ht="13.35" customHeight="1">
      <c r="A153" s="316"/>
      <c r="B153" s="320"/>
      <c r="C153" s="317">
        <f>Rollover!A153</f>
        <v>0</v>
      </c>
      <c r="D153" s="22">
        <f>Rollover!B153</f>
        <v>0</v>
      </c>
      <c r="E153" s="22"/>
      <c r="F153" s="315">
        <f>Rollover!C153</f>
        <v>0</v>
      </c>
      <c r="G153" s="23"/>
      <c r="H153" s="24"/>
      <c r="I153" s="24"/>
      <c r="J153" s="24"/>
      <c r="K153" s="25"/>
      <c r="L153" s="23"/>
      <c r="M153" s="24"/>
      <c r="N153" s="24"/>
      <c r="O153" s="24"/>
      <c r="P153" s="25"/>
      <c r="Q153" s="45" t="e">
        <f t="shared" si="180"/>
        <v>#NUM!</v>
      </c>
      <c r="R153" s="10">
        <f t="shared" si="181"/>
        <v>4.5435171224880964E-3</v>
      </c>
      <c r="S153" s="10">
        <f t="shared" si="182"/>
        <v>2.3748578822706131E-3</v>
      </c>
      <c r="T153" s="46">
        <f t="shared" si="183"/>
        <v>5.0175335722563109E-4</v>
      </c>
      <c r="U153" s="45" t="e">
        <f t="shared" si="184"/>
        <v>#NUM!</v>
      </c>
      <c r="V153" s="46">
        <f t="shared" si="185"/>
        <v>1.8229037773026034E-3</v>
      </c>
      <c r="W153" s="45" t="e">
        <f t="shared" si="186"/>
        <v>#NUM!</v>
      </c>
      <c r="X153" s="10" t="e">
        <f t="shared" si="187"/>
        <v>#NUM!</v>
      </c>
      <c r="Y153" s="46" t="e">
        <f t="shared" si="188"/>
        <v>#NUM!</v>
      </c>
      <c r="Z153" s="47" t="e">
        <f t="shared" si="189"/>
        <v>#NUM!</v>
      </c>
      <c r="AA153" s="255" t="e">
        <f t="shared" si="190"/>
        <v>#NUM!</v>
      </c>
      <c r="AB153" s="48" t="e">
        <f t="shared" si="191"/>
        <v>#NUM!</v>
      </c>
      <c r="AC153" s="41" t="e">
        <f t="shared" si="192"/>
        <v>#NUM!</v>
      </c>
      <c r="AD153" s="257" t="e">
        <f t="shared" si="193"/>
        <v>#NUM!</v>
      </c>
      <c r="AE153" s="42" t="e">
        <f t="shared" si="194"/>
        <v>#NUM!</v>
      </c>
      <c r="AF153" s="26"/>
      <c r="AG153" s="26"/>
      <c r="AH153" s="28"/>
      <c r="AI153" s="28"/>
      <c r="AJ153" s="28"/>
      <c r="AK153" s="28"/>
      <c r="AL153" s="27"/>
      <c r="AM153" s="27"/>
      <c r="AN153" s="27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</row>
    <row r="154" spans="1:51" ht="13.35" customHeight="1">
      <c r="A154" s="336"/>
      <c r="B154" s="320"/>
      <c r="C154" s="317">
        <f>Rollover!A154</f>
        <v>0</v>
      </c>
      <c r="D154" s="22">
        <f>Rollover!B154</f>
        <v>0</v>
      </c>
      <c r="E154" s="22"/>
      <c r="F154" s="315">
        <f>Rollover!C154</f>
        <v>0</v>
      </c>
      <c r="G154" s="23"/>
      <c r="H154" s="24"/>
      <c r="I154" s="24"/>
      <c r="J154" s="24"/>
      <c r="K154" s="25"/>
      <c r="L154" s="23"/>
      <c r="M154" s="24"/>
      <c r="N154" s="24"/>
      <c r="O154" s="24"/>
      <c r="P154" s="25"/>
      <c r="Q154" s="45" t="e">
        <f t="shared" si="180"/>
        <v>#NUM!</v>
      </c>
      <c r="R154" s="10">
        <f t="shared" si="181"/>
        <v>4.5435171224880964E-3</v>
      </c>
      <c r="S154" s="10">
        <f t="shared" si="182"/>
        <v>2.3748578822706131E-3</v>
      </c>
      <c r="T154" s="46">
        <f t="shared" si="183"/>
        <v>5.0175335722563109E-4</v>
      </c>
      <c r="U154" s="45" t="e">
        <f t="shared" si="184"/>
        <v>#NUM!</v>
      </c>
      <c r="V154" s="46">
        <f t="shared" si="185"/>
        <v>1.8229037773026034E-3</v>
      </c>
      <c r="W154" s="45" t="e">
        <f t="shared" si="186"/>
        <v>#NUM!</v>
      </c>
      <c r="X154" s="10" t="e">
        <f t="shared" si="187"/>
        <v>#NUM!</v>
      </c>
      <c r="Y154" s="46" t="e">
        <f t="shared" si="188"/>
        <v>#NUM!</v>
      </c>
      <c r="Z154" s="47" t="e">
        <f t="shared" si="189"/>
        <v>#NUM!</v>
      </c>
      <c r="AA154" s="255" t="e">
        <f t="shared" si="190"/>
        <v>#NUM!</v>
      </c>
      <c r="AB154" s="48" t="e">
        <f t="shared" si="191"/>
        <v>#NUM!</v>
      </c>
      <c r="AC154" s="41" t="e">
        <f t="shared" si="192"/>
        <v>#NUM!</v>
      </c>
      <c r="AD154" s="257" t="e">
        <f t="shared" si="193"/>
        <v>#NUM!</v>
      </c>
      <c r="AE154" s="42" t="e">
        <f t="shared" si="194"/>
        <v>#NUM!</v>
      </c>
      <c r="AF154" s="26"/>
      <c r="AG154" s="26"/>
      <c r="AH154" s="28"/>
      <c r="AI154" s="28"/>
      <c r="AJ154" s="28"/>
      <c r="AK154" s="28"/>
      <c r="AL154" s="27"/>
      <c r="AM154" s="27"/>
      <c r="AN154" s="27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</row>
    <row r="155" spans="1:51" ht="13.35" customHeight="1">
      <c r="A155" s="316"/>
      <c r="B155" s="320"/>
      <c r="C155" s="317">
        <f>Rollover!A155</f>
        <v>0</v>
      </c>
      <c r="D155" s="22">
        <f>Rollover!B155</f>
        <v>0</v>
      </c>
      <c r="E155" s="22"/>
      <c r="F155" s="315">
        <f>Rollover!C155</f>
        <v>0</v>
      </c>
      <c r="G155" s="23"/>
      <c r="H155" s="24"/>
      <c r="I155" s="24"/>
      <c r="J155" s="24"/>
      <c r="K155" s="25"/>
      <c r="L155" s="23"/>
      <c r="M155" s="24"/>
      <c r="N155" s="24"/>
      <c r="O155" s="24"/>
      <c r="P155" s="25"/>
      <c r="Q155" s="45" t="e">
        <f t="shared" si="180"/>
        <v>#NUM!</v>
      </c>
      <c r="R155" s="10">
        <f t="shared" si="181"/>
        <v>4.5435171224880964E-3</v>
      </c>
      <c r="S155" s="10">
        <f t="shared" si="182"/>
        <v>2.3748578822706131E-3</v>
      </c>
      <c r="T155" s="46">
        <f t="shared" si="183"/>
        <v>5.0175335722563109E-4</v>
      </c>
      <c r="U155" s="45" t="e">
        <f t="shared" si="184"/>
        <v>#NUM!</v>
      </c>
      <c r="V155" s="46">
        <f t="shared" si="185"/>
        <v>1.8229037773026034E-3</v>
      </c>
      <c r="W155" s="45" t="e">
        <f t="shared" si="186"/>
        <v>#NUM!</v>
      </c>
      <c r="X155" s="10" t="e">
        <f t="shared" si="187"/>
        <v>#NUM!</v>
      </c>
      <c r="Y155" s="46" t="e">
        <f t="shared" si="188"/>
        <v>#NUM!</v>
      </c>
      <c r="Z155" s="47" t="e">
        <f t="shared" si="189"/>
        <v>#NUM!</v>
      </c>
      <c r="AA155" s="255" t="e">
        <f t="shared" si="190"/>
        <v>#NUM!</v>
      </c>
      <c r="AB155" s="48" t="e">
        <f t="shared" si="191"/>
        <v>#NUM!</v>
      </c>
      <c r="AC155" s="41" t="e">
        <f t="shared" si="192"/>
        <v>#NUM!</v>
      </c>
      <c r="AD155" s="257" t="e">
        <f t="shared" si="193"/>
        <v>#NUM!</v>
      </c>
      <c r="AE155" s="42" t="e">
        <f t="shared" si="194"/>
        <v>#NUM!</v>
      </c>
      <c r="AF155" s="26"/>
      <c r="AG155" s="26"/>
      <c r="AH155" s="28"/>
      <c r="AI155" s="28"/>
      <c r="AJ155" s="28"/>
      <c r="AK155" s="28"/>
      <c r="AL155" s="27"/>
      <c r="AM155" s="27"/>
      <c r="AN155" s="27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</row>
    <row r="156" spans="1:51" ht="13.35" customHeight="1">
      <c r="A156" s="336"/>
      <c r="B156" s="320"/>
      <c r="C156" s="317">
        <f>Rollover!A156</f>
        <v>0</v>
      </c>
      <c r="D156" s="22">
        <f>Rollover!B156</f>
        <v>0</v>
      </c>
      <c r="E156" s="22"/>
      <c r="F156" s="315">
        <f>Rollover!C156</f>
        <v>0</v>
      </c>
      <c r="G156" s="23"/>
      <c r="H156" s="24"/>
      <c r="I156" s="24"/>
      <c r="J156" s="24"/>
      <c r="K156" s="25"/>
      <c r="L156" s="23"/>
      <c r="M156" s="24"/>
      <c r="N156" s="24"/>
      <c r="O156" s="24"/>
      <c r="P156" s="25"/>
      <c r="Q156" s="45" t="e">
        <f t="shared" si="180"/>
        <v>#NUM!</v>
      </c>
      <c r="R156" s="10">
        <f t="shared" si="181"/>
        <v>4.5435171224880964E-3</v>
      </c>
      <c r="S156" s="10">
        <f t="shared" si="182"/>
        <v>2.3748578822706131E-3</v>
      </c>
      <c r="T156" s="46">
        <f t="shared" si="183"/>
        <v>5.0175335722563109E-4</v>
      </c>
      <c r="U156" s="45" t="e">
        <f t="shared" si="184"/>
        <v>#NUM!</v>
      </c>
      <c r="V156" s="46">
        <f t="shared" si="185"/>
        <v>1.8229037773026034E-3</v>
      </c>
      <c r="W156" s="45" t="e">
        <f t="shared" si="186"/>
        <v>#NUM!</v>
      </c>
      <c r="X156" s="10" t="e">
        <f t="shared" si="187"/>
        <v>#NUM!</v>
      </c>
      <c r="Y156" s="46" t="e">
        <f t="shared" si="188"/>
        <v>#NUM!</v>
      </c>
      <c r="Z156" s="47" t="e">
        <f t="shared" si="189"/>
        <v>#NUM!</v>
      </c>
      <c r="AA156" s="255" t="e">
        <f t="shared" si="190"/>
        <v>#NUM!</v>
      </c>
      <c r="AB156" s="48" t="e">
        <f t="shared" si="191"/>
        <v>#NUM!</v>
      </c>
      <c r="AC156" s="41" t="e">
        <f t="shared" si="192"/>
        <v>#NUM!</v>
      </c>
      <c r="AD156" s="257" t="e">
        <f t="shared" si="193"/>
        <v>#NUM!</v>
      </c>
      <c r="AE156" s="42" t="e">
        <f t="shared" si="194"/>
        <v>#NUM!</v>
      </c>
      <c r="AF156" s="26"/>
      <c r="AG156" s="26"/>
      <c r="AH156" s="28"/>
      <c r="AI156" s="28"/>
      <c r="AJ156" s="28"/>
      <c r="AK156" s="28"/>
      <c r="AL156" s="27"/>
      <c r="AM156" s="27"/>
      <c r="AN156" s="27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</row>
    <row r="157" spans="1:51" ht="13.35" customHeight="1">
      <c r="A157" s="316"/>
      <c r="B157" s="320"/>
      <c r="C157" s="317">
        <f>Rollover!A157</f>
        <v>0</v>
      </c>
      <c r="D157" s="22">
        <f>Rollover!B157</f>
        <v>0</v>
      </c>
      <c r="E157" s="22"/>
      <c r="F157" s="315">
        <f>Rollover!C157</f>
        <v>0</v>
      </c>
      <c r="G157" s="23"/>
      <c r="H157" s="24"/>
      <c r="I157" s="24"/>
      <c r="J157" s="24"/>
      <c r="K157" s="25"/>
      <c r="L157" s="23"/>
      <c r="M157" s="24"/>
      <c r="N157" s="24"/>
      <c r="O157" s="24"/>
      <c r="P157" s="25"/>
      <c r="Q157" s="45" t="e">
        <f t="shared" si="180"/>
        <v>#NUM!</v>
      </c>
      <c r="R157" s="10">
        <f t="shared" si="181"/>
        <v>4.5435171224880964E-3</v>
      </c>
      <c r="S157" s="10">
        <f t="shared" si="182"/>
        <v>2.3748578822706131E-3</v>
      </c>
      <c r="T157" s="46">
        <f t="shared" si="183"/>
        <v>5.0175335722563109E-4</v>
      </c>
      <c r="U157" s="45" t="e">
        <f t="shared" si="184"/>
        <v>#NUM!</v>
      </c>
      <c r="V157" s="46">
        <f t="shared" si="185"/>
        <v>1.8229037773026034E-3</v>
      </c>
      <c r="W157" s="45" t="e">
        <f t="shared" si="186"/>
        <v>#NUM!</v>
      </c>
      <c r="X157" s="10" t="e">
        <f t="shared" si="187"/>
        <v>#NUM!</v>
      </c>
      <c r="Y157" s="46" t="e">
        <f t="shared" si="188"/>
        <v>#NUM!</v>
      </c>
      <c r="Z157" s="47" t="e">
        <f t="shared" si="189"/>
        <v>#NUM!</v>
      </c>
      <c r="AA157" s="255" t="e">
        <f t="shared" si="190"/>
        <v>#NUM!</v>
      </c>
      <c r="AB157" s="48" t="e">
        <f t="shared" si="191"/>
        <v>#NUM!</v>
      </c>
      <c r="AC157" s="41" t="e">
        <f t="shared" si="192"/>
        <v>#NUM!</v>
      </c>
      <c r="AD157" s="257" t="e">
        <f t="shared" si="193"/>
        <v>#NUM!</v>
      </c>
      <c r="AE157" s="42" t="e">
        <f t="shared" si="194"/>
        <v>#NUM!</v>
      </c>
      <c r="AF157" s="26"/>
      <c r="AG157" s="26"/>
      <c r="AH157" s="28"/>
      <c r="AI157" s="28"/>
      <c r="AJ157" s="28"/>
      <c r="AK157" s="28"/>
      <c r="AL157" s="27"/>
      <c r="AM157" s="27"/>
      <c r="AN157" s="27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</row>
    <row r="158" spans="1:51" ht="13.35" customHeight="1">
      <c r="A158" s="336"/>
      <c r="B158" s="320"/>
      <c r="C158" s="317">
        <f>Rollover!A158</f>
        <v>0</v>
      </c>
      <c r="D158" s="22">
        <f>Rollover!B158</f>
        <v>0</v>
      </c>
      <c r="E158" s="22"/>
      <c r="F158" s="315">
        <f>Rollover!C158</f>
        <v>0</v>
      </c>
      <c r="G158" s="23"/>
      <c r="H158" s="24"/>
      <c r="I158" s="24"/>
      <c r="J158" s="24"/>
      <c r="K158" s="25"/>
      <c r="L158" s="23"/>
      <c r="M158" s="24"/>
      <c r="N158" s="24"/>
      <c r="O158" s="24"/>
      <c r="P158" s="25"/>
      <c r="Q158" s="45" t="e">
        <f t="shared" si="180"/>
        <v>#NUM!</v>
      </c>
      <c r="R158" s="10">
        <f t="shared" si="181"/>
        <v>4.5435171224880964E-3</v>
      </c>
      <c r="S158" s="10">
        <f t="shared" si="182"/>
        <v>2.3748578822706131E-3</v>
      </c>
      <c r="T158" s="46">
        <f t="shared" si="183"/>
        <v>5.0175335722563109E-4</v>
      </c>
      <c r="U158" s="45" t="e">
        <f t="shared" si="184"/>
        <v>#NUM!</v>
      </c>
      <c r="V158" s="46">
        <f t="shared" si="185"/>
        <v>1.8229037773026034E-3</v>
      </c>
      <c r="W158" s="45" t="e">
        <f t="shared" si="186"/>
        <v>#NUM!</v>
      </c>
      <c r="X158" s="10" t="e">
        <f t="shared" si="187"/>
        <v>#NUM!</v>
      </c>
      <c r="Y158" s="46" t="e">
        <f t="shared" si="188"/>
        <v>#NUM!</v>
      </c>
      <c r="Z158" s="47" t="e">
        <f t="shared" si="189"/>
        <v>#NUM!</v>
      </c>
      <c r="AA158" s="255" t="e">
        <f t="shared" si="190"/>
        <v>#NUM!</v>
      </c>
      <c r="AB158" s="48" t="e">
        <f t="shared" si="191"/>
        <v>#NUM!</v>
      </c>
      <c r="AC158" s="41" t="e">
        <f t="shared" si="192"/>
        <v>#NUM!</v>
      </c>
      <c r="AD158" s="257" t="e">
        <f t="shared" si="193"/>
        <v>#NUM!</v>
      </c>
      <c r="AE158" s="42" t="e">
        <f t="shared" si="194"/>
        <v>#NUM!</v>
      </c>
      <c r="AF158" s="26"/>
      <c r="AG158" s="26"/>
      <c r="AH158" s="28"/>
      <c r="AI158" s="28"/>
      <c r="AJ158" s="28"/>
      <c r="AK158" s="28"/>
      <c r="AL158" s="27"/>
      <c r="AM158" s="27"/>
      <c r="AN158" s="27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</row>
    <row r="159" spans="1:51" ht="13.35" customHeight="1">
      <c r="A159" s="316"/>
      <c r="B159" s="320"/>
      <c r="C159" s="317">
        <f>Rollover!A159</f>
        <v>0</v>
      </c>
      <c r="D159" s="22">
        <f>Rollover!B159</f>
        <v>0</v>
      </c>
      <c r="E159" s="22"/>
      <c r="F159" s="315">
        <f>Rollover!C159</f>
        <v>0</v>
      </c>
      <c r="G159" s="23"/>
      <c r="H159" s="24"/>
      <c r="I159" s="24"/>
      <c r="J159" s="24"/>
      <c r="K159" s="25"/>
      <c r="L159" s="23"/>
      <c r="M159" s="24"/>
      <c r="N159" s="24"/>
      <c r="O159" s="24"/>
      <c r="P159" s="25"/>
      <c r="Q159" s="45" t="e">
        <f t="shared" si="180"/>
        <v>#NUM!</v>
      </c>
      <c r="R159" s="10">
        <f t="shared" si="181"/>
        <v>4.5435171224880964E-3</v>
      </c>
      <c r="S159" s="10">
        <f t="shared" si="182"/>
        <v>2.3748578822706131E-3</v>
      </c>
      <c r="T159" s="46">
        <f t="shared" si="183"/>
        <v>5.0175335722563109E-4</v>
      </c>
      <c r="U159" s="45" t="e">
        <f t="shared" si="184"/>
        <v>#NUM!</v>
      </c>
      <c r="V159" s="46">
        <f t="shared" si="185"/>
        <v>1.8229037773026034E-3</v>
      </c>
      <c r="W159" s="45" t="e">
        <f t="shared" si="186"/>
        <v>#NUM!</v>
      </c>
      <c r="X159" s="10" t="e">
        <f t="shared" si="187"/>
        <v>#NUM!</v>
      </c>
      <c r="Y159" s="46" t="e">
        <f t="shared" si="188"/>
        <v>#NUM!</v>
      </c>
      <c r="Z159" s="47" t="e">
        <f t="shared" si="189"/>
        <v>#NUM!</v>
      </c>
      <c r="AA159" s="255" t="e">
        <f t="shared" si="190"/>
        <v>#NUM!</v>
      </c>
      <c r="AB159" s="48" t="e">
        <f t="shared" si="191"/>
        <v>#NUM!</v>
      </c>
      <c r="AC159" s="41" t="e">
        <f t="shared" si="192"/>
        <v>#NUM!</v>
      </c>
      <c r="AD159" s="257" t="e">
        <f t="shared" si="193"/>
        <v>#NUM!</v>
      </c>
      <c r="AE159" s="42" t="e">
        <f t="shared" si="194"/>
        <v>#NUM!</v>
      </c>
      <c r="AF159" s="26"/>
      <c r="AG159" s="26"/>
      <c r="AH159" s="28"/>
      <c r="AI159" s="28"/>
      <c r="AJ159" s="28"/>
      <c r="AK159" s="28"/>
      <c r="AL159" s="27"/>
      <c r="AM159" s="27"/>
      <c r="AN159" s="27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</row>
    <row r="160" spans="1:51" ht="13.35" customHeight="1">
      <c r="A160" s="316"/>
      <c r="B160" s="253"/>
      <c r="C160" s="317">
        <f>Rollover!A160</f>
        <v>0</v>
      </c>
      <c r="D160" s="22">
        <f>Rollover!B160</f>
        <v>0</v>
      </c>
      <c r="E160" s="22"/>
      <c r="F160" s="315">
        <f>Rollover!C160</f>
        <v>0</v>
      </c>
      <c r="G160" s="23"/>
      <c r="H160" s="24"/>
      <c r="I160" s="24"/>
      <c r="J160" s="24"/>
      <c r="K160" s="25"/>
      <c r="L160" s="23"/>
      <c r="M160" s="24"/>
      <c r="N160" s="24"/>
      <c r="O160" s="24"/>
      <c r="P160" s="25"/>
      <c r="Q160" s="45" t="e">
        <f t="shared" si="180"/>
        <v>#NUM!</v>
      </c>
      <c r="R160" s="10">
        <f t="shared" si="181"/>
        <v>4.5435171224880964E-3</v>
      </c>
      <c r="S160" s="10">
        <f t="shared" si="182"/>
        <v>2.3748578822706131E-3</v>
      </c>
      <c r="T160" s="46">
        <f t="shared" si="183"/>
        <v>5.0175335722563109E-4</v>
      </c>
      <c r="U160" s="45" t="e">
        <f t="shared" si="184"/>
        <v>#NUM!</v>
      </c>
      <c r="V160" s="46">
        <f t="shared" si="185"/>
        <v>1.8229037773026034E-3</v>
      </c>
      <c r="W160" s="45" t="e">
        <f t="shared" si="186"/>
        <v>#NUM!</v>
      </c>
      <c r="X160" s="10" t="e">
        <f t="shared" si="187"/>
        <v>#NUM!</v>
      </c>
      <c r="Y160" s="46" t="e">
        <f t="shared" si="188"/>
        <v>#NUM!</v>
      </c>
      <c r="Z160" s="47" t="e">
        <f t="shared" si="189"/>
        <v>#NUM!</v>
      </c>
      <c r="AA160" s="255" t="e">
        <f t="shared" si="190"/>
        <v>#NUM!</v>
      </c>
      <c r="AB160" s="48" t="e">
        <f t="shared" si="191"/>
        <v>#NUM!</v>
      </c>
      <c r="AC160" s="41" t="e">
        <f t="shared" si="192"/>
        <v>#NUM!</v>
      </c>
      <c r="AD160" s="257" t="e">
        <f t="shared" si="193"/>
        <v>#NUM!</v>
      </c>
      <c r="AE160" s="42" t="e">
        <f t="shared" si="194"/>
        <v>#NUM!</v>
      </c>
      <c r="AF160" s="26"/>
      <c r="AG160" s="26"/>
      <c r="AH160" s="28"/>
      <c r="AI160" s="28"/>
      <c r="AJ160" s="28"/>
      <c r="AK160" s="28"/>
      <c r="AL160" s="27"/>
      <c r="AM160" s="27"/>
      <c r="AN160" s="27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</row>
    <row r="161" spans="1:51" ht="13.35" customHeight="1">
      <c r="A161" s="316"/>
      <c r="B161" s="253"/>
      <c r="C161" s="317">
        <f>Rollover!A161</f>
        <v>0</v>
      </c>
      <c r="D161" s="22">
        <f>Rollover!B161</f>
        <v>0</v>
      </c>
      <c r="E161" s="22"/>
      <c r="F161" s="315">
        <f>Rollover!C161</f>
        <v>0</v>
      </c>
      <c r="G161" s="23"/>
      <c r="H161" s="24"/>
      <c r="I161" s="24"/>
      <c r="J161" s="24"/>
      <c r="K161" s="25"/>
      <c r="L161" s="23"/>
      <c r="M161" s="24"/>
      <c r="N161" s="24"/>
      <c r="O161" s="24"/>
      <c r="P161" s="25"/>
      <c r="Q161" s="45" t="e">
        <f t="shared" si="180"/>
        <v>#NUM!</v>
      </c>
      <c r="R161" s="10">
        <f t="shared" si="181"/>
        <v>4.5435171224880964E-3</v>
      </c>
      <c r="S161" s="10">
        <f t="shared" si="182"/>
        <v>2.3748578822706131E-3</v>
      </c>
      <c r="T161" s="46">
        <f t="shared" si="183"/>
        <v>5.0175335722563109E-4</v>
      </c>
      <c r="U161" s="45" t="e">
        <f t="shared" si="184"/>
        <v>#NUM!</v>
      </c>
      <c r="V161" s="46">
        <f t="shared" si="185"/>
        <v>1.8229037773026034E-3</v>
      </c>
      <c r="W161" s="45" t="e">
        <f t="shared" si="186"/>
        <v>#NUM!</v>
      </c>
      <c r="X161" s="10" t="e">
        <f t="shared" si="187"/>
        <v>#NUM!</v>
      </c>
      <c r="Y161" s="46" t="e">
        <f t="shared" si="188"/>
        <v>#NUM!</v>
      </c>
      <c r="Z161" s="47" t="e">
        <f t="shared" si="189"/>
        <v>#NUM!</v>
      </c>
      <c r="AA161" s="255" t="e">
        <f t="shared" si="190"/>
        <v>#NUM!</v>
      </c>
      <c r="AB161" s="48" t="e">
        <f t="shared" si="191"/>
        <v>#NUM!</v>
      </c>
      <c r="AC161" s="41" t="e">
        <f t="shared" si="192"/>
        <v>#NUM!</v>
      </c>
      <c r="AD161" s="257" t="e">
        <f t="shared" si="193"/>
        <v>#NUM!</v>
      </c>
      <c r="AE161" s="42" t="e">
        <f t="shared" si="194"/>
        <v>#NUM!</v>
      </c>
      <c r="AF161" s="26"/>
      <c r="AG161" s="26"/>
      <c r="AH161" s="28"/>
      <c r="AI161" s="28"/>
      <c r="AJ161" s="28"/>
      <c r="AK161" s="28"/>
      <c r="AL161" s="27"/>
      <c r="AM161" s="27"/>
      <c r="AN161" s="27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</row>
    <row r="162" spans="1:51" ht="13.35" customHeight="1">
      <c r="A162" s="316"/>
      <c r="B162" s="253"/>
      <c r="C162" s="317">
        <f>Rollover!A162</f>
        <v>0</v>
      </c>
      <c r="D162" s="22">
        <f>Rollover!B162</f>
        <v>0</v>
      </c>
      <c r="E162" s="22"/>
      <c r="F162" s="315">
        <f>Rollover!C162</f>
        <v>0</v>
      </c>
      <c r="G162" s="23"/>
      <c r="H162" s="24"/>
      <c r="I162" s="24"/>
      <c r="J162" s="24"/>
      <c r="K162" s="25"/>
      <c r="L162" s="23"/>
      <c r="M162" s="24"/>
      <c r="N162" s="24"/>
      <c r="O162" s="24"/>
      <c r="P162" s="25"/>
      <c r="Q162" s="45" t="e">
        <f t="shared" si="180"/>
        <v>#NUM!</v>
      </c>
      <c r="R162" s="10">
        <f t="shared" si="181"/>
        <v>4.5435171224880964E-3</v>
      </c>
      <c r="S162" s="10">
        <f t="shared" si="182"/>
        <v>2.3748578822706131E-3</v>
      </c>
      <c r="T162" s="46">
        <f t="shared" si="183"/>
        <v>5.0175335722563109E-4</v>
      </c>
      <c r="U162" s="45" t="e">
        <f t="shared" si="184"/>
        <v>#NUM!</v>
      </c>
      <c r="V162" s="46">
        <f t="shared" si="185"/>
        <v>1.8229037773026034E-3</v>
      </c>
      <c r="W162" s="45" t="e">
        <f t="shared" si="186"/>
        <v>#NUM!</v>
      </c>
      <c r="X162" s="10" t="e">
        <f t="shared" si="187"/>
        <v>#NUM!</v>
      </c>
      <c r="Y162" s="46" t="e">
        <f t="shared" si="188"/>
        <v>#NUM!</v>
      </c>
      <c r="Z162" s="47" t="e">
        <f t="shared" si="189"/>
        <v>#NUM!</v>
      </c>
      <c r="AA162" s="255" t="e">
        <f t="shared" si="190"/>
        <v>#NUM!</v>
      </c>
      <c r="AB162" s="48" t="e">
        <f t="shared" si="191"/>
        <v>#NUM!</v>
      </c>
      <c r="AC162" s="41" t="e">
        <f t="shared" si="192"/>
        <v>#NUM!</v>
      </c>
      <c r="AD162" s="257" t="e">
        <f t="shared" si="193"/>
        <v>#NUM!</v>
      </c>
      <c r="AE162" s="42" t="e">
        <f t="shared" si="194"/>
        <v>#NUM!</v>
      </c>
      <c r="AF162" s="26"/>
      <c r="AG162" s="26"/>
      <c r="AH162" s="28"/>
      <c r="AI162" s="28"/>
      <c r="AJ162" s="28"/>
      <c r="AK162" s="28"/>
      <c r="AL162" s="27"/>
      <c r="AM162" s="27"/>
      <c r="AN162" s="27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</row>
    <row r="163" spans="1:51" ht="13.35" customHeight="1">
      <c r="A163" s="316"/>
      <c r="B163" s="253"/>
      <c r="C163" s="317">
        <f>Rollover!A163</f>
        <v>0</v>
      </c>
      <c r="D163" s="22">
        <f>Rollover!B163</f>
        <v>0</v>
      </c>
      <c r="E163" s="22"/>
      <c r="F163" s="315">
        <f>Rollover!C163</f>
        <v>0</v>
      </c>
      <c r="G163" s="23"/>
      <c r="H163" s="24"/>
      <c r="I163" s="24"/>
      <c r="J163" s="24"/>
      <c r="K163" s="25"/>
      <c r="L163" s="23"/>
      <c r="M163" s="24"/>
      <c r="N163" s="24"/>
      <c r="O163" s="24"/>
      <c r="P163" s="25"/>
      <c r="Q163" s="45" t="e">
        <f t="shared" si="180"/>
        <v>#NUM!</v>
      </c>
      <c r="R163" s="10">
        <f t="shared" si="181"/>
        <v>4.5435171224880964E-3</v>
      </c>
      <c r="S163" s="10">
        <f t="shared" si="182"/>
        <v>2.3748578822706131E-3</v>
      </c>
      <c r="T163" s="46">
        <f t="shared" si="183"/>
        <v>5.0175335722563109E-4</v>
      </c>
      <c r="U163" s="45" t="e">
        <f t="shared" si="184"/>
        <v>#NUM!</v>
      </c>
      <c r="V163" s="46">
        <f t="shared" si="185"/>
        <v>1.8229037773026034E-3</v>
      </c>
      <c r="W163" s="45" t="e">
        <f t="shared" si="186"/>
        <v>#NUM!</v>
      </c>
      <c r="X163" s="10" t="e">
        <f t="shared" si="187"/>
        <v>#NUM!</v>
      </c>
      <c r="Y163" s="46" t="e">
        <f t="shared" si="188"/>
        <v>#NUM!</v>
      </c>
      <c r="Z163" s="47" t="e">
        <f t="shared" si="189"/>
        <v>#NUM!</v>
      </c>
      <c r="AA163" s="255" t="e">
        <f t="shared" si="190"/>
        <v>#NUM!</v>
      </c>
      <c r="AB163" s="48" t="e">
        <f t="shared" si="191"/>
        <v>#NUM!</v>
      </c>
      <c r="AC163" s="41" t="e">
        <f t="shared" si="192"/>
        <v>#NUM!</v>
      </c>
      <c r="AD163" s="257" t="e">
        <f t="shared" si="193"/>
        <v>#NUM!</v>
      </c>
      <c r="AE163" s="42" t="e">
        <f t="shared" si="194"/>
        <v>#NUM!</v>
      </c>
      <c r="AF163" s="26"/>
      <c r="AG163" s="26"/>
      <c r="AH163" s="28"/>
      <c r="AI163" s="28"/>
      <c r="AJ163" s="28"/>
      <c r="AK163" s="28"/>
      <c r="AL163" s="27"/>
      <c r="AM163" s="27"/>
      <c r="AN163" s="27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</row>
    <row r="164" spans="1:51" ht="13.35" customHeight="1">
      <c r="A164" s="316"/>
      <c r="B164" s="253"/>
      <c r="C164" s="317">
        <f>Rollover!A164</f>
        <v>0</v>
      </c>
      <c r="D164" s="22">
        <f>Rollover!B164</f>
        <v>0</v>
      </c>
      <c r="E164" s="22"/>
      <c r="F164" s="315">
        <f>Rollover!C164</f>
        <v>0</v>
      </c>
      <c r="G164" s="23"/>
      <c r="H164" s="24"/>
      <c r="I164" s="24"/>
      <c r="J164" s="24"/>
      <c r="K164" s="25"/>
      <c r="L164" s="23"/>
      <c r="M164" s="24"/>
      <c r="N164" s="24"/>
      <c r="O164" s="24"/>
      <c r="P164" s="25"/>
      <c r="Q164" s="45" t="e">
        <f t="shared" si="180"/>
        <v>#NUM!</v>
      </c>
      <c r="R164" s="10">
        <f t="shared" si="181"/>
        <v>4.5435171224880964E-3</v>
      </c>
      <c r="S164" s="10">
        <f t="shared" si="182"/>
        <v>2.3748578822706131E-3</v>
      </c>
      <c r="T164" s="46">
        <f t="shared" si="183"/>
        <v>5.0175335722563109E-4</v>
      </c>
      <c r="U164" s="45" t="e">
        <f t="shared" si="184"/>
        <v>#NUM!</v>
      </c>
      <c r="V164" s="46">
        <f t="shared" si="185"/>
        <v>1.8229037773026034E-3</v>
      </c>
      <c r="W164" s="45" t="e">
        <f t="shared" si="186"/>
        <v>#NUM!</v>
      </c>
      <c r="X164" s="10" t="e">
        <f t="shared" si="187"/>
        <v>#NUM!</v>
      </c>
      <c r="Y164" s="46" t="e">
        <f t="shared" si="188"/>
        <v>#NUM!</v>
      </c>
      <c r="Z164" s="47" t="e">
        <f t="shared" si="189"/>
        <v>#NUM!</v>
      </c>
      <c r="AA164" s="255" t="e">
        <f t="shared" si="190"/>
        <v>#NUM!</v>
      </c>
      <c r="AB164" s="48" t="e">
        <f t="shared" si="191"/>
        <v>#NUM!</v>
      </c>
      <c r="AC164" s="41" t="e">
        <f t="shared" si="192"/>
        <v>#NUM!</v>
      </c>
      <c r="AD164" s="257" t="e">
        <f t="shared" si="193"/>
        <v>#NUM!</v>
      </c>
      <c r="AE164" s="42" t="e">
        <f t="shared" si="194"/>
        <v>#NUM!</v>
      </c>
      <c r="AF164" s="26"/>
      <c r="AG164" s="26"/>
      <c r="AH164" s="28"/>
      <c r="AI164" s="28"/>
      <c r="AJ164" s="28"/>
      <c r="AK164" s="28"/>
      <c r="AL164" s="27"/>
      <c r="AM164" s="27"/>
      <c r="AN164" s="27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</row>
    <row r="165" spans="1:51" ht="13.35" customHeight="1">
      <c r="A165" s="316"/>
      <c r="B165" s="253"/>
      <c r="C165" s="317">
        <f>Rollover!A165</f>
        <v>0</v>
      </c>
      <c r="D165" s="22">
        <f>Rollover!B165</f>
        <v>0</v>
      </c>
      <c r="E165" s="22"/>
      <c r="F165" s="315">
        <f>Rollover!C165</f>
        <v>0</v>
      </c>
      <c r="G165" s="23"/>
      <c r="H165" s="24"/>
      <c r="I165" s="24"/>
      <c r="J165" s="24"/>
      <c r="K165" s="25"/>
      <c r="L165" s="23"/>
      <c r="M165" s="24"/>
      <c r="N165" s="24"/>
      <c r="O165" s="24"/>
      <c r="P165" s="25"/>
      <c r="Q165" s="45" t="e">
        <f t="shared" si="180"/>
        <v>#NUM!</v>
      </c>
      <c r="R165" s="10">
        <f t="shared" si="181"/>
        <v>4.5435171224880964E-3</v>
      </c>
      <c r="S165" s="10">
        <f t="shared" si="182"/>
        <v>2.3748578822706131E-3</v>
      </c>
      <c r="T165" s="46">
        <f t="shared" si="183"/>
        <v>5.0175335722563109E-4</v>
      </c>
      <c r="U165" s="45" t="e">
        <f t="shared" si="184"/>
        <v>#NUM!</v>
      </c>
      <c r="V165" s="46">
        <f t="shared" si="185"/>
        <v>1.8229037773026034E-3</v>
      </c>
      <c r="W165" s="45" t="e">
        <f t="shared" si="186"/>
        <v>#NUM!</v>
      </c>
      <c r="X165" s="10" t="e">
        <f t="shared" si="187"/>
        <v>#NUM!</v>
      </c>
      <c r="Y165" s="46" t="e">
        <f t="shared" si="188"/>
        <v>#NUM!</v>
      </c>
      <c r="Z165" s="47" t="e">
        <f t="shared" si="189"/>
        <v>#NUM!</v>
      </c>
      <c r="AA165" s="255" t="e">
        <f t="shared" si="190"/>
        <v>#NUM!</v>
      </c>
      <c r="AB165" s="48" t="e">
        <f t="shared" si="191"/>
        <v>#NUM!</v>
      </c>
      <c r="AC165" s="41" t="e">
        <f t="shared" si="192"/>
        <v>#NUM!</v>
      </c>
      <c r="AD165" s="257" t="e">
        <f t="shared" si="193"/>
        <v>#NUM!</v>
      </c>
      <c r="AE165" s="42" t="e">
        <f t="shared" si="194"/>
        <v>#NUM!</v>
      </c>
      <c r="AF165" s="26"/>
      <c r="AG165" s="26"/>
      <c r="AH165" s="28"/>
      <c r="AI165" s="28"/>
      <c r="AJ165" s="28"/>
      <c r="AK165" s="28"/>
      <c r="AL165" s="27"/>
      <c r="AM165" s="27"/>
      <c r="AN165" s="27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</row>
    <row r="166" spans="1:51" ht="13.35" customHeight="1">
      <c r="A166" s="316"/>
      <c r="B166" s="253"/>
      <c r="C166" s="317">
        <f>Rollover!A166</f>
        <v>0</v>
      </c>
      <c r="D166" s="22">
        <f>Rollover!B166</f>
        <v>0</v>
      </c>
      <c r="E166" s="22"/>
      <c r="F166" s="315">
        <f>Rollover!C166</f>
        <v>0</v>
      </c>
      <c r="G166" s="23"/>
      <c r="H166" s="24"/>
      <c r="I166" s="24"/>
      <c r="J166" s="24"/>
      <c r="K166" s="25"/>
      <c r="L166" s="23"/>
      <c r="M166" s="24"/>
      <c r="N166" s="24"/>
      <c r="O166" s="24"/>
      <c r="P166" s="25"/>
      <c r="Q166" s="45" t="e">
        <f t="shared" si="180"/>
        <v>#NUM!</v>
      </c>
      <c r="R166" s="10">
        <f t="shared" si="181"/>
        <v>4.5435171224880964E-3</v>
      </c>
      <c r="S166" s="10">
        <f t="shared" si="182"/>
        <v>2.3748578822706131E-3</v>
      </c>
      <c r="T166" s="46">
        <f t="shared" si="183"/>
        <v>5.0175335722563109E-4</v>
      </c>
      <c r="U166" s="45" t="e">
        <f t="shared" si="184"/>
        <v>#NUM!</v>
      </c>
      <c r="V166" s="46">
        <f t="shared" si="185"/>
        <v>1.8229037773026034E-3</v>
      </c>
      <c r="W166" s="45" t="e">
        <f t="shared" si="186"/>
        <v>#NUM!</v>
      </c>
      <c r="X166" s="10" t="e">
        <f t="shared" si="187"/>
        <v>#NUM!</v>
      </c>
      <c r="Y166" s="46" t="e">
        <f t="shared" si="188"/>
        <v>#NUM!</v>
      </c>
      <c r="Z166" s="47" t="e">
        <f t="shared" si="189"/>
        <v>#NUM!</v>
      </c>
      <c r="AA166" s="255" t="e">
        <f t="shared" si="190"/>
        <v>#NUM!</v>
      </c>
      <c r="AB166" s="48" t="e">
        <f t="shared" si="191"/>
        <v>#NUM!</v>
      </c>
      <c r="AC166" s="41" t="e">
        <f t="shared" si="192"/>
        <v>#NUM!</v>
      </c>
      <c r="AD166" s="257" t="e">
        <f t="shared" si="193"/>
        <v>#NUM!</v>
      </c>
      <c r="AE166" s="42" t="e">
        <f t="shared" si="194"/>
        <v>#NUM!</v>
      </c>
      <c r="AF166" s="26"/>
      <c r="AG166" s="26"/>
      <c r="AH166" s="28"/>
      <c r="AI166" s="28"/>
      <c r="AJ166" s="28"/>
      <c r="AK166" s="28"/>
      <c r="AL166" s="27"/>
      <c r="AM166" s="27"/>
      <c r="AN166" s="27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</row>
    <row r="167" spans="1:51" ht="13.35" customHeight="1">
      <c r="A167" s="316"/>
      <c r="B167" s="253"/>
      <c r="C167" s="317">
        <f>Rollover!A167</f>
        <v>0</v>
      </c>
      <c r="D167" s="22">
        <f>Rollover!B167</f>
        <v>0</v>
      </c>
      <c r="E167" s="22"/>
      <c r="F167" s="315">
        <f>Rollover!C167</f>
        <v>0</v>
      </c>
      <c r="G167" s="23"/>
      <c r="H167" s="24"/>
      <c r="I167" s="24"/>
      <c r="J167" s="24"/>
      <c r="K167" s="25"/>
      <c r="L167" s="23"/>
      <c r="M167" s="24"/>
      <c r="N167" s="24"/>
      <c r="O167" s="24"/>
      <c r="P167" s="25"/>
      <c r="Q167" s="45" t="e">
        <f t="shared" si="180"/>
        <v>#NUM!</v>
      </c>
      <c r="R167" s="10">
        <f t="shared" si="181"/>
        <v>4.5435171224880964E-3</v>
      </c>
      <c r="S167" s="10">
        <f t="shared" si="182"/>
        <v>2.3748578822706131E-3</v>
      </c>
      <c r="T167" s="46">
        <f t="shared" si="183"/>
        <v>5.0175335722563109E-4</v>
      </c>
      <c r="U167" s="45" t="e">
        <f t="shared" si="184"/>
        <v>#NUM!</v>
      </c>
      <c r="V167" s="46">
        <f t="shared" si="185"/>
        <v>1.8229037773026034E-3</v>
      </c>
      <c r="W167" s="45" t="e">
        <f t="shared" si="186"/>
        <v>#NUM!</v>
      </c>
      <c r="X167" s="10" t="e">
        <f t="shared" si="187"/>
        <v>#NUM!</v>
      </c>
      <c r="Y167" s="46" t="e">
        <f t="shared" si="188"/>
        <v>#NUM!</v>
      </c>
      <c r="Z167" s="47" t="e">
        <f t="shared" si="189"/>
        <v>#NUM!</v>
      </c>
      <c r="AA167" s="255" t="e">
        <f t="shared" si="190"/>
        <v>#NUM!</v>
      </c>
      <c r="AB167" s="48" t="e">
        <f t="shared" si="191"/>
        <v>#NUM!</v>
      </c>
      <c r="AC167" s="41" t="e">
        <f t="shared" si="192"/>
        <v>#NUM!</v>
      </c>
      <c r="AD167" s="257" t="e">
        <f t="shared" si="193"/>
        <v>#NUM!</v>
      </c>
      <c r="AE167" s="42" t="e">
        <f t="shared" si="194"/>
        <v>#NUM!</v>
      </c>
      <c r="AF167" s="26"/>
      <c r="AG167" s="26"/>
      <c r="AH167" s="28"/>
      <c r="AI167" s="28"/>
      <c r="AJ167" s="28"/>
      <c r="AK167" s="28"/>
      <c r="AL167" s="27"/>
      <c r="AM167" s="27"/>
      <c r="AN167" s="27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</row>
    <row r="168" spans="1:51" ht="13.35" customHeight="1">
      <c r="A168" s="316"/>
      <c r="B168" s="253"/>
      <c r="C168" s="317">
        <f>Rollover!A168</f>
        <v>0</v>
      </c>
      <c r="D168" s="22">
        <f>Rollover!B168</f>
        <v>0</v>
      </c>
      <c r="E168" s="22"/>
      <c r="F168" s="315">
        <f>Rollover!C168</f>
        <v>0</v>
      </c>
      <c r="G168" s="23"/>
      <c r="H168" s="24"/>
      <c r="I168" s="24"/>
      <c r="J168" s="24"/>
      <c r="K168" s="25"/>
      <c r="L168" s="23"/>
      <c r="M168" s="24"/>
      <c r="N168" s="24"/>
      <c r="O168" s="24"/>
      <c r="P168" s="18"/>
      <c r="Q168" s="45" t="e">
        <f t="shared" si="180"/>
        <v>#NUM!</v>
      </c>
      <c r="R168" s="10">
        <f t="shared" si="181"/>
        <v>4.5435171224880964E-3</v>
      </c>
      <c r="S168" s="10">
        <f t="shared" si="182"/>
        <v>2.3748578822706131E-3</v>
      </c>
      <c r="T168" s="46">
        <f t="shared" si="183"/>
        <v>5.0175335722563109E-4</v>
      </c>
      <c r="U168" s="45" t="e">
        <f t="shared" si="184"/>
        <v>#NUM!</v>
      </c>
      <c r="V168" s="46">
        <f t="shared" si="185"/>
        <v>1.8229037773026034E-3</v>
      </c>
      <c r="W168" s="45" t="e">
        <f t="shared" si="186"/>
        <v>#NUM!</v>
      </c>
      <c r="X168" s="10" t="e">
        <f t="shared" si="187"/>
        <v>#NUM!</v>
      </c>
      <c r="Y168" s="46" t="e">
        <f t="shared" si="188"/>
        <v>#NUM!</v>
      </c>
      <c r="Z168" s="47" t="e">
        <f t="shared" si="189"/>
        <v>#NUM!</v>
      </c>
      <c r="AA168" s="255" t="e">
        <f t="shared" si="190"/>
        <v>#NUM!</v>
      </c>
      <c r="AB168" s="48" t="e">
        <f t="shared" si="191"/>
        <v>#NUM!</v>
      </c>
      <c r="AC168" s="41" t="e">
        <f t="shared" si="192"/>
        <v>#NUM!</v>
      </c>
      <c r="AD168" s="257" t="e">
        <f t="shared" si="193"/>
        <v>#NUM!</v>
      </c>
      <c r="AE168" s="42" t="e">
        <f t="shared" si="194"/>
        <v>#NUM!</v>
      </c>
      <c r="AF168" s="26"/>
      <c r="AG168" s="26"/>
      <c r="AH168" s="28"/>
      <c r="AI168" s="28"/>
      <c r="AJ168" s="28"/>
      <c r="AK168" s="28"/>
      <c r="AL168" s="27"/>
      <c r="AM168" s="27"/>
      <c r="AN168" s="27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</row>
    <row r="169" spans="1:51" ht="13.35" customHeight="1">
      <c r="A169" s="316"/>
      <c r="B169" s="253"/>
      <c r="C169" s="317">
        <f>Rollover!A169</f>
        <v>0</v>
      </c>
      <c r="D169" s="22">
        <f>Rollover!B169</f>
        <v>0</v>
      </c>
      <c r="E169" s="22"/>
      <c r="F169" s="315">
        <f>Rollover!C169</f>
        <v>0</v>
      </c>
      <c r="G169" s="23"/>
      <c r="H169" s="24"/>
      <c r="I169" s="24"/>
      <c r="J169" s="24"/>
      <c r="K169" s="25"/>
      <c r="L169" s="23"/>
      <c r="M169" s="24"/>
      <c r="N169" s="24"/>
      <c r="O169" s="24"/>
      <c r="P169" s="18"/>
      <c r="Q169" s="45" t="e">
        <f t="shared" si="180"/>
        <v>#NUM!</v>
      </c>
      <c r="R169" s="10">
        <f t="shared" si="181"/>
        <v>4.5435171224880964E-3</v>
      </c>
      <c r="S169" s="10">
        <f t="shared" si="182"/>
        <v>2.3748578822706131E-3</v>
      </c>
      <c r="T169" s="46">
        <f t="shared" si="183"/>
        <v>5.0175335722563109E-4</v>
      </c>
      <c r="U169" s="45" t="e">
        <f t="shared" si="184"/>
        <v>#NUM!</v>
      </c>
      <c r="V169" s="46">
        <f t="shared" si="185"/>
        <v>1.8229037773026034E-3</v>
      </c>
      <c r="W169" s="45" t="e">
        <f t="shared" si="186"/>
        <v>#NUM!</v>
      </c>
      <c r="X169" s="10" t="e">
        <f t="shared" si="187"/>
        <v>#NUM!</v>
      </c>
      <c r="Y169" s="46" t="e">
        <f t="shared" si="188"/>
        <v>#NUM!</v>
      </c>
      <c r="Z169" s="47" t="e">
        <f t="shared" si="189"/>
        <v>#NUM!</v>
      </c>
      <c r="AA169" s="255" t="e">
        <f t="shared" si="190"/>
        <v>#NUM!</v>
      </c>
      <c r="AB169" s="48" t="e">
        <f t="shared" si="191"/>
        <v>#NUM!</v>
      </c>
      <c r="AC169" s="41" t="e">
        <f t="shared" si="192"/>
        <v>#NUM!</v>
      </c>
      <c r="AD169" s="257" t="e">
        <f t="shared" si="193"/>
        <v>#NUM!</v>
      </c>
      <c r="AE169" s="42" t="e">
        <f t="shared" si="194"/>
        <v>#NUM!</v>
      </c>
      <c r="AF169" s="26"/>
      <c r="AG169" s="26"/>
      <c r="AH169" s="28"/>
      <c r="AI169" s="28"/>
      <c r="AJ169" s="28"/>
      <c r="AK169" s="28"/>
      <c r="AL169" s="27"/>
      <c r="AM169" s="27"/>
      <c r="AN169" s="27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</row>
    <row r="170" spans="1:51" ht="13.35" customHeight="1">
      <c r="A170" s="316"/>
      <c r="B170" s="253"/>
      <c r="C170" s="317">
        <f>Rollover!A170</f>
        <v>0</v>
      </c>
      <c r="D170" s="22">
        <f>Rollover!B170</f>
        <v>0</v>
      </c>
      <c r="E170" s="22"/>
      <c r="F170" s="315">
        <f>Rollover!C170</f>
        <v>0</v>
      </c>
      <c r="G170" s="23"/>
      <c r="H170" s="24"/>
      <c r="I170" s="24"/>
      <c r="J170" s="24"/>
      <c r="K170" s="25"/>
      <c r="L170" s="23"/>
      <c r="M170" s="24"/>
      <c r="N170" s="24"/>
      <c r="O170" s="24"/>
      <c r="P170" s="18"/>
      <c r="Q170" s="45" t="e">
        <f t="shared" si="180"/>
        <v>#NUM!</v>
      </c>
      <c r="R170" s="10">
        <f t="shared" si="181"/>
        <v>4.5435171224880964E-3</v>
      </c>
      <c r="S170" s="10">
        <f t="shared" si="182"/>
        <v>2.3748578822706131E-3</v>
      </c>
      <c r="T170" s="46">
        <f t="shared" si="183"/>
        <v>5.0175335722563109E-4</v>
      </c>
      <c r="U170" s="45" t="e">
        <f t="shared" si="184"/>
        <v>#NUM!</v>
      </c>
      <c r="V170" s="46">
        <f t="shared" si="185"/>
        <v>1.8229037773026034E-3</v>
      </c>
      <c r="W170" s="45" t="e">
        <f t="shared" si="186"/>
        <v>#NUM!</v>
      </c>
      <c r="X170" s="10" t="e">
        <f t="shared" si="187"/>
        <v>#NUM!</v>
      </c>
      <c r="Y170" s="46" t="e">
        <f t="shared" si="188"/>
        <v>#NUM!</v>
      </c>
      <c r="Z170" s="47" t="e">
        <f t="shared" si="189"/>
        <v>#NUM!</v>
      </c>
      <c r="AA170" s="255" t="e">
        <f t="shared" si="190"/>
        <v>#NUM!</v>
      </c>
      <c r="AB170" s="48" t="e">
        <f t="shared" si="191"/>
        <v>#NUM!</v>
      </c>
      <c r="AC170" s="41" t="e">
        <f t="shared" si="192"/>
        <v>#NUM!</v>
      </c>
      <c r="AD170" s="257" t="e">
        <f t="shared" si="193"/>
        <v>#NUM!</v>
      </c>
      <c r="AE170" s="42" t="e">
        <f t="shared" si="194"/>
        <v>#NUM!</v>
      </c>
      <c r="AF170" s="26"/>
      <c r="AG170" s="26"/>
      <c r="AH170" s="28"/>
      <c r="AI170" s="28"/>
      <c r="AJ170" s="28"/>
      <c r="AK170" s="28"/>
      <c r="AL170" s="27"/>
      <c r="AM170" s="27"/>
      <c r="AN170" s="27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</row>
    <row r="171" spans="1:51" ht="13.35" customHeight="1">
      <c r="A171" s="316"/>
      <c r="B171" s="253"/>
      <c r="C171" s="317">
        <f>Rollover!A171</f>
        <v>0</v>
      </c>
      <c r="D171" s="22">
        <f>Rollover!B171</f>
        <v>0</v>
      </c>
      <c r="E171" s="22"/>
      <c r="F171" s="315">
        <f>Rollover!C171</f>
        <v>0</v>
      </c>
      <c r="G171" s="23"/>
      <c r="H171" s="24"/>
      <c r="I171" s="24"/>
      <c r="J171" s="24"/>
      <c r="K171" s="25"/>
      <c r="L171" s="23"/>
      <c r="M171" s="24"/>
      <c r="N171" s="24"/>
      <c r="O171" s="24"/>
      <c r="P171" s="18"/>
      <c r="Q171" s="45" t="e">
        <f t="shared" si="180"/>
        <v>#NUM!</v>
      </c>
      <c r="R171" s="10">
        <f t="shared" si="181"/>
        <v>4.5435171224880964E-3</v>
      </c>
      <c r="S171" s="10">
        <f t="shared" si="182"/>
        <v>2.3748578822706131E-3</v>
      </c>
      <c r="T171" s="46">
        <f t="shared" si="183"/>
        <v>5.0175335722563109E-4</v>
      </c>
      <c r="U171" s="45" t="e">
        <f t="shared" si="184"/>
        <v>#NUM!</v>
      </c>
      <c r="V171" s="46">
        <f t="shared" si="185"/>
        <v>1.8229037773026034E-3</v>
      </c>
      <c r="W171" s="45" t="e">
        <f t="shared" si="186"/>
        <v>#NUM!</v>
      </c>
      <c r="X171" s="10" t="e">
        <f t="shared" si="187"/>
        <v>#NUM!</v>
      </c>
      <c r="Y171" s="46" t="e">
        <f t="shared" si="188"/>
        <v>#NUM!</v>
      </c>
      <c r="Z171" s="47" t="e">
        <f t="shared" si="189"/>
        <v>#NUM!</v>
      </c>
      <c r="AA171" s="255" t="e">
        <f t="shared" si="190"/>
        <v>#NUM!</v>
      </c>
      <c r="AB171" s="48" t="e">
        <f t="shared" si="191"/>
        <v>#NUM!</v>
      </c>
      <c r="AC171" s="41" t="e">
        <f t="shared" si="192"/>
        <v>#NUM!</v>
      </c>
      <c r="AD171" s="257" t="e">
        <f t="shared" si="193"/>
        <v>#NUM!</v>
      </c>
      <c r="AE171" s="42" t="e">
        <f t="shared" si="194"/>
        <v>#NUM!</v>
      </c>
      <c r="AF171" s="26"/>
      <c r="AG171" s="26"/>
      <c r="AH171" s="28"/>
      <c r="AI171" s="28"/>
      <c r="AJ171" s="28"/>
      <c r="AK171" s="28"/>
      <c r="AL171" s="27"/>
      <c r="AM171" s="27"/>
      <c r="AN171" s="27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</row>
    <row r="172" spans="1:51" ht="13.35" customHeight="1">
      <c r="A172" s="316"/>
      <c r="B172" s="253"/>
      <c r="C172" s="317">
        <f>Rollover!A172</f>
        <v>0</v>
      </c>
      <c r="D172" s="22">
        <f>Rollover!B172</f>
        <v>0</v>
      </c>
      <c r="E172" s="22"/>
      <c r="F172" s="315">
        <f>Rollover!C172</f>
        <v>0</v>
      </c>
      <c r="G172" s="23"/>
      <c r="H172" s="24"/>
      <c r="I172" s="24"/>
      <c r="J172" s="24"/>
      <c r="K172" s="25"/>
      <c r="L172" s="23"/>
      <c r="M172" s="24"/>
      <c r="N172" s="24"/>
      <c r="O172" s="24"/>
      <c r="P172" s="18"/>
      <c r="Q172" s="45" t="e">
        <f t="shared" si="180"/>
        <v>#NUM!</v>
      </c>
      <c r="R172" s="10">
        <f t="shared" si="181"/>
        <v>4.5435171224880964E-3</v>
      </c>
      <c r="S172" s="10">
        <f t="shared" si="182"/>
        <v>2.3748578822706131E-3</v>
      </c>
      <c r="T172" s="46">
        <f t="shared" si="183"/>
        <v>5.0175335722563109E-4</v>
      </c>
      <c r="U172" s="45" t="e">
        <f t="shared" si="184"/>
        <v>#NUM!</v>
      </c>
      <c r="V172" s="46">
        <f t="shared" si="185"/>
        <v>1.8229037773026034E-3</v>
      </c>
      <c r="W172" s="45" t="e">
        <f t="shared" si="186"/>
        <v>#NUM!</v>
      </c>
      <c r="X172" s="10" t="e">
        <f t="shared" si="187"/>
        <v>#NUM!</v>
      </c>
      <c r="Y172" s="46" t="e">
        <f t="shared" si="188"/>
        <v>#NUM!</v>
      </c>
      <c r="Z172" s="47" t="e">
        <f t="shared" si="189"/>
        <v>#NUM!</v>
      </c>
      <c r="AA172" s="255" t="e">
        <f t="shared" si="190"/>
        <v>#NUM!</v>
      </c>
      <c r="AB172" s="48" t="e">
        <f t="shared" si="191"/>
        <v>#NUM!</v>
      </c>
      <c r="AC172" s="41" t="e">
        <f t="shared" si="192"/>
        <v>#NUM!</v>
      </c>
      <c r="AD172" s="257" t="e">
        <f t="shared" si="193"/>
        <v>#NUM!</v>
      </c>
      <c r="AE172" s="42" t="e">
        <f t="shared" si="194"/>
        <v>#NUM!</v>
      </c>
      <c r="AF172" s="26"/>
      <c r="AG172" s="26"/>
      <c r="AH172" s="28"/>
      <c r="AI172" s="28"/>
      <c r="AJ172" s="28"/>
      <c r="AK172" s="28"/>
      <c r="AL172" s="27"/>
      <c r="AM172" s="27"/>
      <c r="AN172" s="27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</row>
    <row r="173" spans="1:51" ht="13.35" customHeight="1">
      <c r="A173" s="316"/>
      <c r="B173" s="253"/>
      <c r="C173" s="317">
        <f>Rollover!A173</f>
        <v>0</v>
      </c>
      <c r="D173" s="22">
        <f>Rollover!B173</f>
        <v>0</v>
      </c>
      <c r="E173" s="22"/>
      <c r="F173" s="315">
        <f>Rollover!C173</f>
        <v>0</v>
      </c>
      <c r="G173" s="23"/>
      <c r="H173" s="24"/>
      <c r="I173" s="24"/>
      <c r="J173" s="24"/>
      <c r="K173" s="25"/>
      <c r="L173" s="23"/>
      <c r="M173" s="24"/>
      <c r="N173" s="24"/>
      <c r="O173" s="24"/>
      <c r="P173" s="18"/>
      <c r="Q173" s="45" t="e">
        <f t="shared" si="180"/>
        <v>#NUM!</v>
      </c>
      <c r="R173" s="10">
        <f t="shared" si="181"/>
        <v>4.5435171224880964E-3</v>
      </c>
      <c r="S173" s="10">
        <f t="shared" si="182"/>
        <v>2.3748578822706131E-3</v>
      </c>
      <c r="T173" s="46">
        <f t="shared" si="183"/>
        <v>5.0175335722563109E-4</v>
      </c>
      <c r="U173" s="45" t="e">
        <f t="shared" si="184"/>
        <v>#NUM!</v>
      </c>
      <c r="V173" s="46">
        <f t="shared" si="185"/>
        <v>1.8229037773026034E-3</v>
      </c>
      <c r="W173" s="45" t="e">
        <f t="shared" si="186"/>
        <v>#NUM!</v>
      </c>
      <c r="X173" s="10" t="e">
        <f t="shared" si="187"/>
        <v>#NUM!</v>
      </c>
      <c r="Y173" s="46" t="e">
        <f t="shared" si="188"/>
        <v>#NUM!</v>
      </c>
      <c r="Z173" s="47" t="e">
        <f t="shared" si="189"/>
        <v>#NUM!</v>
      </c>
      <c r="AA173" s="255" t="e">
        <f t="shared" si="190"/>
        <v>#NUM!</v>
      </c>
      <c r="AB173" s="48" t="e">
        <f t="shared" si="191"/>
        <v>#NUM!</v>
      </c>
      <c r="AC173" s="41" t="e">
        <f t="shared" si="192"/>
        <v>#NUM!</v>
      </c>
      <c r="AD173" s="257" t="e">
        <f t="shared" si="193"/>
        <v>#NUM!</v>
      </c>
      <c r="AE173" s="42" t="e">
        <f t="shared" si="194"/>
        <v>#NUM!</v>
      </c>
      <c r="AF173" s="26"/>
      <c r="AG173" s="26"/>
      <c r="AH173" s="28"/>
      <c r="AI173" s="28"/>
      <c r="AJ173" s="28"/>
      <c r="AK173" s="28"/>
      <c r="AL173" s="27"/>
      <c r="AM173" s="27"/>
      <c r="AN173" s="27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</row>
    <row r="174" spans="1:51" ht="13.35" customHeight="1">
      <c r="A174" s="316"/>
      <c r="B174" s="253"/>
      <c r="C174" s="317">
        <f>Rollover!A174</f>
        <v>0</v>
      </c>
      <c r="D174" s="22">
        <f>Rollover!B174</f>
        <v>0</v>
      </c>
      <c r="E174" s="22"/>
      <c r="F174" s="315">
        <f>Rollover!C174</f>
        <v>0</v>
      </c>
      <c r="G174" s="23"/>
      <c r="H174" s="24"/>
      <c r="I174" s="24"/>
      <c r="J174" s="24"/>
      <c r="K174" s="25"/>
      <c r="L174" s="23"/>
      <c r="M174" s="24"/>
      <c r="N174" s="24"/>
      <c r="O174" s="24"/>
      <c r="P174" s="18"/>
      <c r="Q174" s="45" t="e">
        <f t="shared" si="180"/>
        <v>#NUM!</v>
      </c>
      <c r="R174" s="10">
        <f t="shared" si="181"/>
        <v>4.5435171224880964E-3</v>
      </c>
      <c r="S174" s="10">
        <f t="shared" si="182"/>
        <v>2.3748578822706131E-3</v>
      </c>
      <c r="T174" s="46">
        <f t="shared" si="183"/>
        <v>5.0175335722563109E-4</v>
      </c>
      <c r="U174" s="45" t="e">
        <f t="shared" si="184"/>
        <v>#NUM!</v>
      </c>
      <c r="V174" s="46">
        <f t="shared" si="185"/>
        <v>1.8229037773026034E-3</v>
      </c>
      <c r="W174" s="45" t="e">
        <f t="shared" si="186"/>
        <v>#NUM!</v>
      </c>
      <c r="X174" s="10" t="e">
        <f t="shared" si="187"/>
        <v>#NUM!</v>
      </c>
      <c r="Y174" s="46" t="e">
        <f t="shared" si="188"/>
        <v>#NUM!</v>
      </c>
      <c r="Z174" s="47" t="e">
        <f t="shared" si="189"/>
        <v>#NUM!</v>
      </c>
      <c r="AA174" s="255" t="e">
        <f t="shared" si="190"/>
        <v>#NUM!</v>
      </c>
      <c r="AB174" s="48" t="e">
        <f t="shared" si="191"/>
        <v>#NUM!</v>
      </c>
      <c r="AC174" s="41" t="e">
        <f t="shared" si="192"/>
        <v>#NUM!</v>
      </c>
      <c r="AD174" s="257" t="e">
        <f t="shared" si="193"/>
        <v>#NUM!</v>
      </c>
      <c r="AE174" s="42" t="e">
        <f t="shared" si="194"/>
        <v>#NUM!</v>
      </c>
      <c r="AF174" s="26"/>
      <c r="AG174" s="26"/>
      <c r="AH174" s="28"/>
      <c r="AI174" s="28"/>
      <c r="AJ174" s="28"/>
      <c r="AK174" s="28"/>
      <c r="AL174" s="27"/>
      <c r="AM174" s="27"/>
      <c r="AN174" s="27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</row>
    <row r="175" spans="1:51" ht="13.35" customHeight="1">
      <c r="A175" s="316"/>
      <c r="B175" s="253"/>
      <c r="C175" s="317">
        <f>Rollover!A175</f>
        <v>0</v>
      </c>
      <c r="D175" s="22">
        <f>Rollover!B175</f>
        <v>0</v>
      </c>
      <c r="E175" s="22"/>
      <c r="F175" s="315">
        <f>Rollover!C175</f>
        <v>0</v>
      </c>
      <c r="G175" s="23"/>
      <c r="H175" s="24"/>
      <c r="I175" s="24"/>
      <c r="J175" s="24"/>
      <c r="K175" s="25"/>
      <c r="L175" s="23"/>
      <c r="M175" s="24"/>
      <c r="N175" s="24"/>
      <c r="O175" s="24"/>
      <c r="P175" s="18"/>
      <c r="Q175" s="45" t="e">
        <f t="shared" si="180"/>
        <v>#NUM!</v>
      </c>
      <c r="R175" s="10">
        <f t="shared" si="181"/>
        <v>4.5435171224880964E-3</v>
      </c>
      <c r="S175" s="10">
        <f t="shared" si="182"/>
        <v>2.3748578822706131E-3</v>
      </c>
      <c r="T175" s="46">
        <f t="shared" si="183"/>
        <v>5.0175335722563109E-4</v>
      </c>
      <c r="U175" s="45" t="e">
        <f t="shared" si="184"/>
        <v>#NUM!</v>
      </c>
      <c r="V175" s="46">
        <f t="shared" si="185"/>
        <v>1.8229037773026034E-3</v>
      </c>
      <c r="W175" s="45" t="e">
        <f t="shared" si="186"/>
        <v>#NUM!</v>
      </c>
      <c r="X175" s="10" t="e">
        <f t="shared" si="187"/>
        <v>#NUM!</v>
      </c>
      <c r="Y175" s="46" t="e">
        <f t="shared" si="188"/>
        <v>#NUM!</v>
      </c>
      <c r="Z175" s="47" t="e">
        <f t="shared" si="189"/>
        <v>#NUM!</v>
      </c>
      <c r="AA175" s="255" t="e">
        <f t="shared" si="190"/>
        <v>#NUM!</v>
      </c>
      <c r="AB175" s="48" t="e">
        <f t="shared" si="191"/>
        <v>#NUM!</v>
      </c>
      <c r="AC175" s="41" t="e">
        <f t="shared" si="192"/>
        <v>#NUM!</v>
      </c>
      <c r="AD175" s="257" t="e">
        <f t="shared" si="193"/>
        <v>#NUM!</v>
      </c>
      <c r="AE175" s="42" t="e">
        <f t="shared" si="194"/>
        <v>#NUM!</v>
      </c>
      <c r="AF175" s="26"/>
      <c r="AG175" s="26"/>
      <c r="AH175" s="28"/>
      <c r="AI175" s="28"/>
      <c r="AJ175" s="28"/>
      <c r="AK175" s="28"/>
      <c r="AL175" s="27"/>
      <c r="AM175" s="27"/>
      <c r="AN175" s="27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</row>
    <row r="176" spans="1:51" ht="13.35" customHeight="1">
      <c r="A176" s="316"/>
      <c r="B176" s="253"/>
      <c r="C176" s="317">
        <f>Rollover!A176</f>
        <v>0</v>
      </c>
      <c r="D176" s="22">
        <f>Rollover!B176</f>
        <v>0</v>
      </c>
      <c r="E176" s="22"/>
      <c r="F176" s="315">
        <f>Rollover!C176</f>
        <v>0</v>
      </c>
      <c r="G176" s="23"/>
      <c r="H176" s="24"/>
      <c r="I176" s="24"/>
      <c r="J176" s="24"/>
      <c r="K176" s="25"/>
      <c r="L176" s="23"/>
      <c r="M176" s="24"/>
      <c r="N176" s="24"/>
      <c r="O176" s="24"/>
      <c r="P176" s="18"/>
      <c r="Q176" s="45" t="e">
        <f t="shared" si="180"/>
        <v>#NUM!</v>
      </c>
      <c r="R176" s="10">
        <f t="shared" si="181"/>
        <v>4.5435171224880964E-3</v>
      </c>
      <c r="S176" s="10">
        <f t="shared" si="182"/>
        <v>2.3748578822706131E-3</v>
      </c>
      <c r="T176" s="46">
        <f t="shared" si="183"/>
        <v>5.0175335722563109E-4</v>
      </c>
      <c r="U176" s="45" t="e">
        <f t="shared" si="184"/>
        <v>#NUM!</v>
      </c>
      <c r="V176" s="46">
        <f t="shared" si="185"/>
        <v>1.8229037773026034E-3</v>
      </c>
      <c r="W176" s="45" t="e">
        <f t="shared" si="186"/>
        <v>#NUM!</v>
      </c>
      <c r="X176" s="10" t="e">
        <f t="shared" si="187"/>
        <v>#NUM!</v>
      </c>
      <c r="Y176" s="46" t="e">
        <f t="shared" si="188"/>
        <v>#NUM!</v>
      </c>
      <c r="Z176" s="47" t="e">
        <f t="shared" si="189"/>
        <v>#NUM!</v>
      </c>
      <c r="AA176" s="255" t="e">
        <f t="shared" si="190"/>
        <v>#NUM!</v>
      </c>
      <c r="AB176" s="48" t="e">
        <f t="shared" si="191"/>
        <v>#NUM!</v>
      </c>
      <c r="AC176" s="41" t="e">
        <f t="shared" si="192"/>
        <v>#NUM!</v>
      </c>
      <c r="AD176" s="257" t="e">
        <f t="shared" si="193"/>
        <v>#NUM!</v>
      </c>
      <c r="AE176" s="42" t="e">
        <f t="shared" si="194"/>
        <v>#NUM!</v>
      </c>
      <c r="AF176" s="26"/>
      <c r="AG176" s="26"/>
      <c r="AH176" s="28"/>
      <c r="AI176" s="28"/>
      <c r="AJ176" s="28"/>
      <c r="AK176" s="28"/>
      <c r="AL176" s="27"/>
      <c r="AM176" s="27"/>
      <c r="AN176" s="27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</row>
    <row r="177" spans="1:51" ht="13.35" customHeight="1">
      <c r="A177" s="316"/>
      <c r="B177" s="253"/>
      <c r="C177" s="317">
        <f>Rollover!A177</f>
        <v>0</v>
      </c>
      <c r="D177" s="22">
        <f>Rollover!B177</f>
        <v>0</v>
      </c>
      <c r="E177" s="22"/>
      <c r="F177" s="315">
        <f>Rollover!C177</f>
        <v>0</v>
      </c>
      <c r="G177" s="23"/>
      <c r="H177" s="24"/>
      <c r="I177" s="24"/>
      <c r="J177" s="24"/>
      <c r="K177" s="25"/>
      <c r="L177" s="23"/>
      <c r="M177" s="24"/>
      <c r="N177" s="24"/>
      <c r="O177" s="24"/>
      <c r="P177" s="18"/>
      <c r="Q177" s="45" t="e">
        <f t="shared" si="180"/>
        <v>#NUM!</v>
      </c>
      <c r="R177" s="10">
        <f t="shared" si="181"/>
        <v>4.5435171224880964E-3</v>
      </c>
      <c r="S177" s="10">
        <f t="shared" si="182"/>
        <v>2.3748578822706131E-3</v>
      </c>
      <c r="T177" s="46">
        <f t="shared" si="183"/>
        <v>5.0175335722563109E-4</v>
      </c>
      <c r="U177" s="45" t="e">
        <f t="shared" si="184"/>
        <v>#NUM!</v>
      </c>
      <c r="V177" s="46">
        <f t="shared" si="185"/>
        <v>1.8229037773026034E-3</v>
      </c>
      <c r="W177" s="45" t="e">
        <f t="shared" si="186"/>
        <v>#NUM!</v>
      </c>
      <c r="X177" s="10" t="e">
        <f t="shared" si="187"/>
        <v>#NUM!</v>
      </c>
      <c r="Y177" s="46" t="e">
        <f t="shared" si="188"/>
        <v>#NUM!</v>
      </c>
      <c r="Z177" s="47" t="e">
        <f t="shared" si="189"/>
        <v>#NUM!</v>
      </c>
      <c r="AA177" s="255" t="e">
        <f t="shared" si="190"/>
        <v>#NUM!</v>
      </c>
      <c r="AB177" s="48" t="e">
        <f t="shared" si="191"/>
        <v>#NUM!</v>
      </c>
      <c r="AC177" s="41" t="e">
        <f t="shared" si="192"/>
        <v>#NUM!</v>
      </c>
      <c r="AD177" s="257" t="e">
        <f t="shared" si="193"/>
        <v>#NUM!</v>
      </c>
      <c r="AE177" s="42" t="e">
        <f t="shared" si="194"/>
        <v>#NUM!</v>
      </c>
      <c r="AF177" s="26"/>
      <c r="AG177" s="26"/>
      <c r="AH177" s="28"/>
      <c r="AI177" s="28"/>
      <c r="AJ177" s="28"/>
      <c r="AK177" s="28"/>
      <c r="AL177" s="27"/>
      <c r="AM177" s="27"/>
      <c r="AN177" s="27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</row>
    <row r="178" spans="1:51" ht="13.35" customHeight="1">
      <c r="A178" s="316"/>
      <c r="B178" s="253"/>
      <c r="C178" s="317">
        <f>Rollover!A178</f>
        <v>0</v>
      </c>
      <c r="D178" s="22">
        <f>Rollover!B178</f>
        <v>0</v>
      </c>
      <c r="E178" s="22"/>
      <c r="F178" s="315">
        <f>Rollover!C178</f>
        <v>0</v>
      </c>
      <c r="G178" s="23"/>
      <c r="H178" s="24"/>
      <c r="I178" s="24"/>
      <c r="J178" s="24"/>
      <c r="K178" s="25"/>
      <c r="L178" s="23"/>
      <c r="M178" s="24"/>
      <c r="N178" s="24"/>
      <c r="O178" s="24"/>
      <c r="P178" s="18"/>
      <c r="Q178" s="45" t="e">
        <f t="shared" si="180"/>
        <v>#NUM!</v>
      </c>
      <c r="R178" s="10">
        <f t="shared" si="181"/>
        <v>4.5435171224880964E-3</v>
      </c>
      <c r="S178" s="10">
        <f t="shared" si="182"/>
        <v>2.3748578822706131E-3</v>
      </c>
      <c r="T178" s="46">
        <f t="shared" si="183"/>
        <v>5.0175335722563109E-4</v>
      </c>
      <c r="U178" s="45" t="e">
        <f t="shared" si="184"/>
        <v>#NUM!</v>
      </c>
      <c r="V178" s="46">
        <f t="shared" si="185"/>
        <v>1.8229037773026034E-3</v>
      </c>
      <c r="W178" s="45" t="e">
        <f t="shared" si="186"/>
        <v>#NUM!</v>
      </c>
      <c r="X178" s="10" t="e">
        <f t="shared" si="187"/>
        <v>#NUM!</v>
      </c>
      <c r="Y178" s="46" t="e">
        <f t="shared" si="188"/>
        <v>#NUM!</v>
      </c>
      <c r="Z178" s="47" t="e">
        <f t="shared" si="189"/>
        <v>#NUM!</v>
      </c>
      <c r="AA178" s="255" t="e">
        <f t="shared" si="190"/>
        <v>#NUM!</v>
      </c>
      <c r="AB178" s="48" t="e">
        <f t="shared" si="191"/>
        <v>#NUM!</v>
      </c>
      <c r="AC178" s="41" t="e">
        <f t="shared" si="192"/>
        <v>#NUM!</v>
      </c>
      <c r="AD178" s="257" t="e">
        <f t="shared" si="193"/>
        <v>#NUM!</v>
      </c>
      <c r="AE178" s="42" t="e">
        <f t="shared" si="194"/>
        <v>#NUM!</v>
      </c>
      <c r="AF178" s="26"/>
      <c r="AG178" s="26"/>
      <c r="AH178" s="28"/>
      <c r="AI178" s="28"/>
      <c r="AJ178" s="28"/>
      <c r="AK178" s="28"/>
      <c r="AL178" s="27"/>
      <c r="AM178" s="27"/>
      <c r="AN178" s="27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</row>
    <row r="179" spans="1:51" ht="13.35" customHeight="1">
      <c r="A179" s="316"/>
      <c r="B179" s="253"/>
      <c r="C179" s="317">
        <f>Rollover!A179</f>
        <v>0</v>
      </c>
      <c r="D179" s="22">
        <f>Rollover!B179</f>
        <v>0</v>
      </c>
      <c r="E179" s="22"/>
      <c r="F179" s="315">
        <f>Rollover!C179</f>
        <v>0</v>
      </c>
      <c r="G179" s="23"/>
      <c r="H179" s="24"/>
      <c r="I179" s="24"/>
      <c r="J179" s="24"/>
      <c r="K179" s="25"/>
      <c r="L179" s="23"/>
      <c r="M179" s="24"/>
      <c r="N179" s="24"/>
      <c r="O179" s="24"/>
      <c r="P179" s="18"/>
      <c r="Q179" s="45" t="e">
        <f t="shared" ref="Q179:Q237" si="195">NORMDIST(LN(G179),7.45231,0.73998,1)</f>
        <v>#NUM!</v>
      </c>
      <c r="R179" s="10">
        <f t="shared" ref="R179:R237" si="196">1/(1+EXP(5.3895-0.0919*H179))</f>
        <v>4.5435171224880964E-3</v>
      </c>
      <c r="S179" s="10">
        <f t="shared" ref="S179:S237" si="197">1/(1+EXP(6.04044-0.002133*J179))</f>
        <v>2.3748578822706131E-3</v>
      </c>
      <c r="T179" s="46">
        <f t="shared" ref="T179:T237" si="198">1/(1+EXP(7.5969-0.0011*K179))</f>
        <v>5.0175335722563109E-4</v>
      </c>
      <c r="U179" s="45" t="e">
        <f t="shared" ref="U179:U237" si="199">NORMDIST(LN(L179),7.45231,0.73998,1)</f>
        <v>#NUM!</v>
      </c>
      <c r="V179" s="46">
        <f t="shared" ref="V179:V237" si="200">1/(1+EXP(6.3055-0.00094*P179))</f>
        <v>1.8229037773026034E-3</v>
      </c>
      <c r="W179" s="45" t="e">
        <f t="shared" ref="W179:W237" si="201">ROUND(1-(1-Q179)*(1-R179)*(1-S179)*(1-T179),3)</f>
        <v>#NUM!</v>
      </c>
      <c r="X179" s="10" t="e">
        <f t="shared" ref="X179:X237" si="202">IF(L179="N/A",L179,ROUND(1-(1-U179)*(1-V179),3))</f>
        <v>#NUM!</v>
      </c>
      <c r="Y179" s="46" t="e">
        <f t="shared" ref="Y179:Y237" si="203">ROUND(AVERAGE(W179:X179),3)</f>
        <v>#NUM!</v>
      </c>
      <c r="Z179" s="47" t="e">
        <f t="shared" ref="Z179:Z237" si="204">ROUND(W179/0.15,2)</f>
        <v>#NUM!</v>
      </c>
      <c r="AA179" s="255" t="e">
        <f t="shared" ref="AA179:AA237" si="205">IF(L179="N/A", L179, ROUND(X179/0.15,2))</f>
        <v>#NUM!</v>
      </c>
      <c r="AB179" s="48" t="e">
        <f t="shared" ref="AB179:AB237" si="206">ROUND(Y179/0.15,2)</f>
        <v>#NUM!</v>
      </c>
      <c r="AC179" s="41" t="e">
        <f t="shared" ref="AC179:AC237" si="207">IF(Z179&lt;0.67,5,IF(Z179&lt;1,4,IF(Z179&lt;1.33,3,IF(Z179&lt;2.67,2,1))))</f>
        <v>#NUM!</v>
      </c>
      <c r="AD179" s="257" t="e">
        <f t="shared" ref="AD179:AD237" si="208">IF(L179="N/A",L179,IF(AA179&lt;0.67,5,IF(AA179&lt;1,4,IF(AA179&lt;1.33,3,IF(AA179&lt;2.67,2,1)))))</f>
        <v>#NUM!</v>
      </c>
      <c r="AE179" s="42" t="e">
        <f t="shared" ref="AE179:AE237" si="209">IF(AB179&lt;0.67,5,IF(AB179&lt;1,4,IF(AB179&lt;1.33,3,IF(AB179&lt;2.67,2,1))))</f>
        <v>#NUM!</v>
      </c>
      <c r="AF179" s="26"/>
      <c r="AG179" s="26"/>
      <c r="AH179" s="28"/>
      <c r="AI179" s="28"/>
      <c r="AJ179" s="28"/>
      <c r="AK179" s="28"/>
      <c r="AL179" s="27"/>
      <c r="AM179" s="27"/>
      <c r="AN179" s="27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</row>
    <row r="180" spans="1:51" ht="13.35" customHeight="1">
      <c r="A180" s="321"/>
      <c r="B180" s="322"/>
      <c r="C180" s="317">
        <f>Rollover!A180</f>
        <v>0</v>
      </c>
      <c r="D180" s="22">
        <f>Rollover!B180</f>
        <v>0</v>
      </c>
      <c r="E180" s="323"/>
      <c r="F180" s="315">
        <f>Rollover!C180</f>
        <v>0</v>
      </c>
      <c r="G180" s="35"/>
      <c r="H180" s="36"/>
      <c r="I180" s="36"/>
      <c r="J180" s="36"/>
      <c r="K180" s="37"/>
      <c r="L180" s="35"/>
      <c r="M180" s="36"/>
      <c r="N180" s="36"/>
      <c r="O180" s="36"/>
      <c r="P180" s="19"/>
      <c r="Q180" s="45" t="e">
        <f t="shared" si="195"/>
        <v>#NUM!</v>
      </c>
      <c r="R180" s="10">
        <f t="shared" si="196"/>
        <v>4.5435171224880964E-3</v>
      </c>
      <c r="S180" s="10">
        <f t="shared" si="197"/>
        <v>2.3748578822706131E-3</v>
      </c>
      <c r="T180" s="46">
        <f t="shared" si="198"/>
        <v>5.0175335722563109E-4</v>
      </c>
      <c r="U180" s="45" t="e">
        <f t="shared" si="199"/>
        <v>#NUM!</v>
      </c>
      <c r="V180" s="46">
        <f t="shared" si="200"/>
        <v>1.8229037773026034E-3</v>
      </c>
      <c r="W180" s="45" t="e">
        <f t="shared" si="201"/>
        <v>#NUM!</v>
      </c>
      <c r="X180" s="10" t="e">
        <f t="shared" si="202"/>
        <v>#NUM!</v>
      </c>
      <c r="Y180" s="46" t="e">
        <f t="shared" si="203"/>
        <v>#NUM!</v>
      </c>
      <c r="Z180" s="47" t="e">
        <f t="shared" si="204"/>
        <v>#NUM!</v>
      </c>
      <c r="AA180" s="255" t="e">
        <f t="shared" si="205"/>
        <v>#NUM!</v>
      </c>
      <c r="AB180" s="48" t="e">
        <f t="shared" si="206"/>
        <v>#NUM!</v>
      </c>
      <c r="AC180" s="41" t="e">
        <f t="shared" si="207"/>
        <v>#NUM!</v>
      </c>
      <c r="AD180" s="257" t="e">
        <f t="shared" si="208"/>
        <v>#NUM!</v>
      </c>
      <c r="AE180" s="42" t="e">
        <f t="shared" si="209"/>
        <v>#NUM!</v>
      </c>
      <c r="AF180" s="26"/>
      <c r="AG180" s="26"/>
      <c r="AH180" s="28"/>
      <c r="AI180" s="28"/>
      <c r="AJ180" s="28"/>
      <c r="AK180" s="28"/>
      <c r="AL180" s="27"/>
      <c r="AM180" s="27"/>
      <c r="AN180" s="27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</row>
    <row r="181" spans="1:51" ht="13.35" customHeight="1">
      <c r="A181" s="316"/>
      <c r="B181" s="253"/>
      <c r="C181" s="317">
        <f>Rollover!A181</f>
        <v>0</v>
      </c>
      <c r="D181" s="22">
        <f>Rollover!B181</f>
        <v>0</v>
      </c>
      <c r="E181" s="22"/>
      <c r="F181" s="315">
        <f>Rollover!C181</f>
        <v>0</v>
      </c>
      <c r="G181" s="23"/>
      <c r="H181" s="24"/>
      <c r="I181" s="24"/>
      <c r="J181" s="24"/>
      <c r="K181" s="25"/>
      <c r="L181" s="23"/>
      <c r="M181" s="24"/>
      <c r="N181" s="24"/>
      <c r="O181" s="24"/>
      <c r="P181" s="18"/>
      <c r="Q181" s="45" t="e">
        <f t="shared" ref="Q181:Q207" si="210">NORMDIST(LN(G181),7.45231,0.73998,1)</f>
        <v>#NUM!</v>
      </c>
      <c r="R181" s="10">
        <f t="shared" ref="R181:R207" si="211">1/(1+EXP(5.3895-0.0919*H181))</f>
        <v>4.5435171224880964E-3</v>
      </c>
      <c r="S181" s="10">
        <f t="shared" ref="S181:S207" si="212">1/(1+EXP(6.04044-0.002133*J181))</f>
        <v>2.3748578822706131E-3</v>
      </c>
      <c r="T181" s="46">
        <f t="shared" ref="T181:T207" si="213">1/(1+EXP(7.5969-0.0011*K181))</f>
        <v>5.0175335722563109E-4</v>
      </c>
      <c r="U181" s="45" t="e">
        <f t="shared" ref="U181:U207" si="214">NORMDIST(LN(L181),7.45231,0.73998,1)</f>
        <v>#NUM!</v>
      </c>
      <c r="V181" s="46">
        <f t="shared" ref="V181:V207" si="215">1/(1+EXP(6.3055-0.00094*P181))</f>
        <v>1.8229037773026034E-3</v>
      </c>
      <c r="W181" s="45" t="e">
        <f t="shared" ref="W181:W207" si="216">ROUND(1-(1-Q181)*(1-R181)*(1-S181)*(1-T181),3)</f>
        <v>#NUM!</v>
      </c>
      <c r="X181" s="10" t="e">
        <f t="shared" ref="X181:X207" si="217">IF(L181="N/A",L181,ROUND(1-(1-U181)*(1-V181),3))</f>
        <v>#NUM!</v>
      </c>
      <c r="Y181" s="46" t="e">
        <f t="shared" ref="Y181:Y207" si="218">ROUND(AVERAGE(W181:X181),3)</f>
        <v>#NUM!</v>
      </c>
      <c r="Z181" s="47" t="e">
        <f t="shared" ref="Z181:Z207" si="219">ROUND(W181/0.15,2)</f>
        <v>#NUM!</v>
      </c>
      <c r="AA181" s="255" t="e">
        <f t="shared" ref="AA181:AA207" si="220">IF(L181="N/A", L181, ROUND(X181/0.15,2))</f>
        <v>#NUM!</v>
      </c>
      <c r="AB181" s="48" t="e">
        <f t="shared" ref="AB181:AB207" si="221">ROUND(Y181/0.15,2)</f>
        <v>#NUM!</v>
      </c>
      <c r="AC181" s="41" t="e">
        <f t="shared" ref="AC181:AC207" si="222">IF(Z181&lt;0.67,5,IF(Z181&lt;1,4,IF(Z181&lt;1.33,3,IF(Z181&lt;2.67,2,1))))</f>
        <v>#NUM!</v>
      </c>
      <c r="AD181" s="257" t="e">
        <f t="shared" ref="AD181:AD207" si="223">IF(L181="N/A",L181,IF(AA181&lt;0.67,5,IF(AA181&lt;1,4,IF(AA181&lt;1.33,3,IF(AA181&lt;2.67,2,1)))))</f>
        <v>#NUM!</v>
      </c>
      <c r="AE181" s="42" t="e">
        <f t="shared" ref="AE181:AE207" si="224">IF(AB181&lt;0.67,5,IF(AB181&lt;1,4,IF(AB181&lt;1.33,3,IF(AB181&lt;2.67,2,1))))</f>
        <v>#NUM!</v>
      </c>
      <c r="AF181" s="26"/>
      <c r="AG181" s="26"/>
      <c r="AH181" s="28"/>
      <c r="AI181" s="28"/>
      <c r="AJ181" s="28"/>
      <c r="AK181" s="28"/>
      <c r="AL181" s="27"/>
      <c r="AM181" s="27"/>
      <c r="AN181" s="27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</row>
    <row r="182" spans="1:51" ht="13.35" customHeight="1">
      <c r="A182" s="316"/>
      <c r="B182" s="253"/>
      <c r="C182" s="317">
        <f>Rollover!A182</f>
        <v>0</v>
      </c>
      <c r="D182" s="22">
        <f>Rollover!B182</f>
        <v>0</v>
      </c>
      <c r="E182" s="22"/>
      <c r="F182" s="315">
        <f>Rollover!C182</f>
        <v>0</v>
      </c>
      <c r="G182" s="23"/>
      <c r="H182" s="24"/>
      <c r="I182" s="24"/>
      <c r="J182" s="24"/>
      <c r="K182" s="25"/>
      <c r="L182" s="23"/>
      <c r="M182" s="24"/>
      <c r="N182" s="24"/>
      <c r="O182" s="24"/>
      <c r="P182" s="18"/>
      <c r="Q182" s="45" t="e">
        <f t="shared" si="210"/>
        <v>#NUM!</v>
      </c>
      <c r="R182" s="10">
        <f t="shared" si="211"/>
        <v>4.5435171224880964E-3</v>
      </c>
      <c r="S182" s="10">
        <f t="shared" si="212"/>
        <v>2.3748578822706131E-3</v>
      </c>
      <c r="T182" s="46">
        <f t="shared" si="213"/>
        <v>5.0175335722563109E-4</v>
      </c>
      <c r="U182" s="45" t="e">
        <f t="shared" si="214"/>
        <v>#NUM!</v>
      </c>
      <c r="V182" s="46">
        <f t="shared" si="215"/>
        <v>1.8229037773026034E-3</v>
      </c>
      <c r="W182" s="45" t="e">
        <f t="shared" si="216"/>
        <v>#NUM!</v>
      </c>
      <c r="X182" s="10" t="e">
        <f t="shared" si="217"/>
        <v>#NUM!</v>
      </c>
      <c r="Y182" s="46" t="e">
        <f t="shared" si="218"/>
        <v>#NUM!</v>
      </c>
      <c r="Z182" s="47" t="e">
        <f t="shared" si="219"/>
        <v>#NUM!</v>
      </c>
      <c r="AA182" s="255" t="e">
        <f t="shared" si="220"/>
        <v>#NUM!</v>
      </c>
      <c r="AB182" s="48" t="e">
        <f t="shared" si="221"/>
        <v>#NUM!</v>
      </c>
      <c r="AC182" s="41" t="e">
        <f t="shared" si="222"/>
        <v>#NUM!</v>
      </c>
      <c r="AD182" s="257" t="e">
        <f t="shared" si="223"/>
        <v>#NUM!</v>
      </c>
      <c r="AE182" s="42" t="e">
        <f t="shared" si="224"/>
        <v>#NUM!</v>
      </c>
      <c r="AF182" s="26"/>
      <c r="AG182" s="26"/>
      <c r="AH182" s="28"/>
      <c r="AI182" s="28"/>
      <c r="AJ182" s="28"/>
      <c r="AK182" s="28"/>
      <c r="AL182" s="27"/>
      <c r="AM182" s="27"/>
      <c r="AN182" s="27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</row>
    <row r="183" spans="1:51" ht="13.35" customHeight="1">
      <c r="A183" s="316"/>
      <c r="B183" s="253"/>
      <c r="C183" s="317">
        <f>Rollover!A183</f>
        <v>0</v>
      </c>
      <c r="D183" s="22">
        <f>Rollover!B183</f>
        <v>0</v>
      </c>
      <c r="E183" s="22"/>
      <c r="F183" s="315">
        <f>Rollover!C183</f>
        <v>0</v>
      </c>
      <c r="G183" s="23"/>
      <c r="H183" s="24"/>
      <c r="I183" s="24"/>
      <c r="J183" s="24"/>
      <c r="K183" s="25"/>
      <c r="L183" s="23"/>
      <c r="M183" s="24"/>
      <c r="N183" s="24"/>
      <c r="O183" s="24"/>
      <c r="P183" s="18"/>
      <c r="Q183" s="45" t="e">
        <f t="shared" si="210"/>
        <v>#NUM!</v>
      </c>
      <c r="R183" s="10">
        <f t="shared" si="211"/>
        <v>4.5435171224880964E-3</v>
      </c>
      <c r="S183" s="10">
        <f t="shared" si="212"/>
        <v>2.3748578822706131E-3</v>
      </c>
      <c r="T183" s="46">
        <f t="shared" si="213"/>
        <v>5.0175335722563109E-4</v>
      </c>
      <c r="U183" s="45" t="e">
        <f t="shared" si="214"/>
        <v>#NUM!</v>
      </c>
      <c r="V183" s="46">
        <f t="shared" si="215"/>
        <v>1.8229037773026034E-3</v>
      </c>
      <c r="W183" s="45" t="e">
        <f t="shared" si="216"/>
        <v>#NUM!</v>
      </c>
      <c r="X183" s="10" t="e">
        <f t="shared" si="217"/>
        <v>#NUM!</v>
      </c>
      <c r="Y183" s="46" t="e">
        <f t="shared" si="218"/>
        <v>#NUM!</v>
      </c>
      <c r="Z183" s="47" t="e">
        <f t="shared" si="219"/>
        <v>#NUM!</v>
      </c>
      <c r="AA183" s="255" t="e">
        <f t="shared" si="220"/>
        <v>#NUM!</v>
      </c>
      <c r="AB183" s="48" t="e">
        <f t="shared" si="221"/>
        <v>#NUM!</v>
      </c>
      <c r="AC183" s="41" t="e">
        <f t="shared" si="222"/>
        <v>#NUM!</v>
      </c>
      <c r="AD183" s="257" t="e">
        <f t="shared" si="223"/>
        <v>#NUM!</v>
      </c>
      <c r="AE183" s="42" t="e">
        <f t="shared" si="224"/>
        <v>#NUM!</v>
      </c>
      <c r="AF183" s="26"/>
      <c r="AG183" s="26"/>
      <c r="AH183" s="28"/>
      <c r="AI183" s="28"/>
      <c r="AJ183" s="28"/>
      <c r="AK183" s="28"/>
      <c r="AL183" s="27"/>
      <c r="AM183" s="27"/>
      <c r="AN183" s="27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</row>
    <row r="184" spans="1:51" ht="13.35" customHeight="1">
      <c r="A184" s="316"/>
      <c r="B184" s="253"/>
      <c r="C184" s="317">
        <f>Rollover!A184</f>
        <v>0</v>
      </c>
      <c r="D184" s="22">
        <f>Rollover!B184</f>
        <v>0</v>
      </c>
      <c r="E184" s="22"/>
      <c r="F184" s="315">
        <f>Rollover!C184</f>
        <v>0</v>
      </c>
      <c r="G184" s="23"/>
      <c r="H184" s="24"/>
      <c r="I184" s="24"/>
      <c r="J184" s="24"/>
      <c r="K184" s="25"/>
      <c r="L184" s="23"/>
      <c r="M184" s="24"/>
      <c r="N184" s="24"/>
      <c r="O184" s="24"/>
      <c r="P184" s="25"/>
      <c r="Q184" s="45" t="e">
        <f t="shared" si="210"/>
        <v>#NUM!</v>
      </c>
      <c r="R184" s="10">
        <f t="shared" si="211"/>
        <v>4.5435171224880964E-3</v>
      </c>
      <c r="S184" s="10">
        <f t="shared" si="212"/>
        <v>2.3748578822706131E-3</v>
      </c>
      <c r="T184" s="46">
        <f t="shared" si="213"/>
        <v>5.0175335722563109E-4</v>
      </c>
      <c r="U184" s="45" t="e">
        <f t="shared" si="214"/>
        <v>#NUM!</v>
      </c>
      <c r="V184" s="46">
        <f t="shared" si="215"/>
        <v>1.8229037773026034E-3</v>
      </c>
      <c r="W184" s="45" t="e">
        <f t="shared" si="216"/>
        <v>#NUM!</v>
      </c>
      <c r="X184" s="10" t="e">
        <f t="shared" si="217"/>
        <v>#NUM!</v>
      </c>
      <c r="Y184" s="46" t="e">
        <f t="shared" si="218"/>
        <v>#NUM!</v>
      </c>
      <c r="Z184" s="47" t="e">
        <f t="shared" si="219"/>
        <v>#NUM!</v>
      </c>
      <c r="AA184" s="255" t="e">
        <f t="shared" si="220"/>
        <v>#NUM!</v>
      </c>
      <c r="AB184" s="48" t="e">
        <f t="shared" si="221"/>
        <v>#NUM!</v>
      </c>
      <c r="AC184" s="41" t="e">
        <f t="shared" si="222"/>
        <v>#NUM!</v>
      </c>
      <c r="AD184" s="257" t="e">
        <f t="shared" si="223"/>
        <v>#NUM!</v>
      </c>
      <c r="AE184" s="42" t="e">
        <f t="shared" si="224"/>
        <v>#NUM!</v>
      </c>
      <c r="AF184" s="26"/>
      <c r="AG184" s="26"/>
      <c r="AH184" s="28"/>
      <c r="AI184" s="28"/>
      <c r="AJ184" s="28"/>
      <c r="AK184" s="28"/>
      <c r="AL184" s="27"/>
      <c r="AM184" s="27"/>
      <c r="AN184" s="27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</row>
    <row r="185" spans="1:51" ht="13.35" customHeight="1">
      <c r="A185" s="316"/>
      <c r="B185" s="253"/>
      <c r="C185" s="317">
        <f>Rollover!A185</f>
        <v>0</v>
      </c>
      <c r="D185" s="22">
        <f>Rollover!B185</f>
        <v>0</v>
      </c>
      <c r="E185" s="22"/>
      <c r="F185" s="315">
        <f>Rollover!C185</f>
        <v>0</v>
      </c>
      <c r="G185" s="23"/>
      <c r="H185" s="24"/>
      <c r="I185" s="24"/>
      <c r="J185" s="24"/>
      <c r="K185" s="25"/>
      <c r="L185" s="23"/>
      <c r="M185" s="24"/>
      <c r="N185" s="24"/>
      <c r="O185" s="24"/>
      <c r="P185" s="25"/>
      <c r="Q185" s="45" t="e">
        <f t="shared" si="210"/>
        <v>#NUM!</v>
      </c>
      <c r="R185" s="10">
        <f t="shared" si="211"/>
        <v>4.5435171224880964E-3</v>
      </c>
      <c r="S185" s="10">
        <f t="shared" si="212"/>
        <v>2.3748578822706131E-3</v>
      </c>
      <c r="T185" s="46">
        <f t="shared" si="213"/>
        <v>5.0175335722563109E-4</v>
      </c>
      <c r="U185" s="45" t="e">
        <f t="shared" si="214"/>
        <v>#NUM!</v>
      </c>
      <c r="V185" s="46">
        <f t="shared" si="215"/>
        <v>1.8229037773026034E-3</v>
      </c>
      <c r="W185" s="45" t="e">
        <f t="shared" si="216"/>
        <v>#NUM!</v>
      </c>
      <c r="X185" s="10" t="e">
        <f t="shared" si="217"/>
        <v>#NUM!</v>
      </c>
      <c r="Y185" s="46" t="e">
        <f t="shared" si="218"/>
        <v>#NUM!</v>
      </c>
      <c r="Z185" s="47" t="e">
        <f t="shared" si="219"/>
        <v>#NUM!</v>
      </c>
      <c r="AA185" s="255" t="e">
        <f t="shared" si="220"/>
        <v>#NUM!</v>
      </c>
      <c r="AB185" s="48" t="e">
        <f t="shared" si="221"/>
        <v>#NUM!</v>
      </c>
      <c r="AC185" s="41" t="e">
        <f t="shared" si="222"/>
        <v>#NUM!</v>
      </c>
      <c r="AD185" s="257" t="e">
        <f t="shared" si="223"/>
        <v>#NUM!</v>
      </c>
      <c r="AE185" s="42" t="e">
        <f t="shared" si="224"/>
        <v>#NUM!</v>
      </c>
      <c r="AF185" s="26"/>
      <c r="AG185" s="26"/>
      <c r="AH185" s="28"/>
      <c r="AI185" s="28"/>
      <c r="AJ185" s="28"/>
      <c r="AK185" s="28"/>
      <c r="AL185" s="27"/>
      <c r="AM185" s="27"/>
      <c r="AN185" s="27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</row>
    <row r="186" spans="1:51" ht="13.35" customHeight="1">
      <c r="A186" s="316"/>
      <c r="B186" s="253"/>
      <c r="C186" s="317">
        <f>Rollover!A186</f>
        <v>0</v>
      </c>
      <c r="D186" s="22">
        <f>Rollover!B186</f>
        <v>0</v>
      </c>
      <c r="E186" s="22"/>
      <c r="F186" s="315">
        <f>Rollover!C186</f>
        <v>0</v>
      </c>
      <c r="G186" s="23"/>
      <c r="H186" s="24"/>
      <c r="I186" s="24"/>
      <c r="J186" s="24"/>
      <c r="K186" s="25"/>
      <c r="L186" s="23"/>
      <c r="M186" s="24"/>
      <c r="N186" s="24"/>
      <c r="O186" s="24"/>
      <c r="P186" s="25"/>
      <c r="Q186" s="45" t="e">
        <f t="shared" si="210"/>
        <v>#NUM!</v>
      </c>
      <c r="R186" s="10">
        <f t="shared" si="211"/>
        <v>4.5435171224880964E-3</v>
      </c>
      <c r="S186" s="10">
        <f t="shared" si="212"/>
        <v>2.3748578822706131E-3</v>
      </c>
      <c r="T186" s="46">
        <f t="shared" si="213"/>
        <v>5.0175335722563109E-4</v>
      </c>
      <c r="U186" s="45" t="e">
        <f t="shared" si="214"/>
        <v>#NUM!</v>
      </c>
      <c r="V186" s="46">
        <f t="shared" si="215"/>
        <v>1.8229037773026034E-3</v>
      </c>
      <c r="W186" s="45" t="e">
        <f t="shared" si="216"/>
        <v>#NUM!</v>
      </c>
      <c r="X186" s="10" t="e">
        <f t="shared" si="217"/>
        <v>#NUM!</v>
      </c>
      <c r="Y186" s="46" t="e">
        <f t="shared" si="218"/>
        <v>#NUM!</v>
      </c>
      <c r="Z186" s="47" t="e">
        <f t="shared" si="219"/>
        <v>#NUM!</v>
      </c>
      <c r="AA186" s="255" t="e">
        <f t="shared" si="220"/>
        <v>#NUM!</v>
      </c>
      <c r="AB186" s="48" t="e">
        <f t="shared" si="221"/>
        <v>#NUM!</v>
      </c>
      <c r="AC186" s="41" t="e">
        <f t="shared" si="222"/>
        <v>#NUM!</v>
      </c>
      <c r="AD186" s="257" t="e">
        <f t="shared" si="223"/>
        <v>#NUM!</v>
      </c>
      <c r="AE186" s="42" t="e">
        <f t="shared" si="224"/>
        <v>#NUM!</v>
      </c>
      <c r="AF186" s="26"/>
      <c r="AG186" s="26"/>
      <c r="AH186" s="28"/>
      <c r="AI186" s="28"/>
      <c r="AJ186" s="28"/>
      <c r="AK186" s="28"/>
      <c r="AL186" s="27"/>
      <c r="AM186" s="27"/>
      <c r="AN186" s="27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</row>
    <row r="187" spans="1:51" ht="13.35" customHeight="1">
      <c r="A187" s="316"/>
      <c r="B187" s="253"/>
      <c r="C187" s="317">
        <f>Rollover!A187</f>
        <v>0</v>
      </c>
      <c r="D187" s="22">
        <f>Rollover!B187</f>
        <v>0</v>
      </c>
      <c r="E187" s="22"/>
      <c r="F187" s="315">
        <f>Rollover!C187</f>
        <v>0</v>
      </c>
      <c r="G187" s="23"/>
      <c r="H187" s="24"/>
      <c r="I187" s="24"/>
      <c r="J187" s="24"/>
      <c r="K187" s="25"/>
      <c r="L187" s="23"/>
      <c r="M187" s="24"/>
      <c r="N187" s="24"/>
      <c r="O187" s="24"/>
      <c r="P187" s="25"/>
      <c r="Q187" s="45" t="e">
        <f t="shared" si="210"/>
        <v>#NUM!</v>
      </c>
      <c r="R187" s="10">
        <f t="shared" si="211"/>
        <v>4.5435171224880964E-3</v>
      </c>
      <c r="S187" s="10">
        <f t="shared" si="212"/>
        <v>2.3748578822706131E-3</v>
      </c>
      <c r="T187" s="46">
        <f t="shared" si="213"/>
        <v>5.0175335722563109E-4</v>
      </c>
      <c r="U187" s="45" t="e">
        <f t="shared" si="214"/>
        <v>#NUM!</v>
      </c>
      <c r="V187" s="46">
        <f t="shared" si="215"/>
        <v>1.8229037773026034E-3</v>
      </c>
      <c r="W187" s="45" t="e">
        <f t="shared" si="216"/>
        <v>#NUM!</v>
      </c>
      <c r="X187" s="10" t="e">
        <f t="shared" si="217"/>
        <v>#NUM!</v>
      </c>
      <c r="Y187" s="46" t="e">
        <f t="shared" si="218"/>
        <v>#NUM!</v>
      </c>
      <c r="Z187" s="47" t="e">
        <f t="shared" si="219"/>
        <v>#NUM!</v>
      </c>
      <c r="AA187" s="255" t="e">
        <f t="shared" si="220"/>
        <v>#NUM!</v>
      </c>
      <c r="AB187" s="48" t="e">
        <f t="shared" si="221"/>
        <v>#NUM!</v>
      </c>
      <c r="AC187" s="41" t="e">
        <f t="shared" si="222"/>
        <v>#NUM!</v>
      </c>
      <c r="AD187" s="257" t="e">
        <f t="shared" si="223"/>
        <v>#NUM!</v>
      </c>
      <c r="AE187" s="42" t="e">
        <f t="shared" si="224"/>
        <v>#NUM!</v>
      </c>
      <c r="AF187" s="26"/>
      <c r="AG187" s="26"/>
      <c r="AH187" s="28"/>
      <c r="AI187" s="28"/>
      <c r="AJ187" s="28"/>
      <c r="AK187" s="28"/>
      <c r="AL187" s="27"/>
      <c r="AM187" s="27"/>
      <c r="AN187" s="27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</row>
    <row r="188" spans="1:51" ht="13.35" customHeight="1">
      <c r="A188" s="316"/>
      <c r="B188" s="253"/>
      <c r="C188" s="317">
        <f>Rollover!A188</f>
        <v>0</v>
      </c>
      <c r="D188" s="22">
        <f>Rollover!B188</f>
        <v>0</v>
      </c>
      <c r="E188" s="22"/>
      <c r="F188" s="315">
        <f>Rollover!C188</f>
        <v>0</v>
      </c>
      <c r="G188" s="23"/>
      <c r="H188" s="24"/>
      <c r="I188" s="24"/>
      <c r="J188" s="24"/>
      <c r="K188" s="25"/>
      <c r="L188" s="23"/>
      <c r="M188" s="24"/>
      <c r="N188" s="24"/>
      <c r="O188" s="24"/>
      <c r="P188" s="25"/>
      <c r="Q188" s="45" t="e">
        <f t="shared" si="210"/>
        <v>#NUM!</v>
      </c>
      <c r="R188" s="10">
        <f t="shared" si="211"/>
        <v>4.5435171224880964E-3</v>
      </c>
      <c r="S188" s="10">
        <f t="shared" si="212"/>
        <v>2.3748578822706131E-3</v>
      </c>
      <c r="T188" s="46">
        <f t="shared" si="213"/>
        <v>5.0175335722563109E-4</v>
      </c>
      <c r="U188" s="45" t="e">
        <f t="shared" si="214"/>
        <v>#NUM!</v>
      </c>
      <c r="V188" s="46">
        <f t="shared" si="215"/>
        <v>1.8229037773026034E-3</v>
      </c>
      <c r="W188" s="45" t="e">
        <f t="shared" si="216"/>
        <v>#NUM!</v>
      </c>
      <c r="X188" s="10" t="e">
        <f t="shared" si="217"/>
        <v>#NUM!</v>
      </c>
      <c r="Y188" s="46" t="e">
        <f t="shared" si="218"/>
        <v>#NUM!</v>
      </c>
      <c r="Z188" s="47" t="e">
        <f t="shared" si="219"/>
        <v>#NUM!</v>
      </c>
      <c r="AA188" s="255" t="e">
        <f t="shared" si="220"/>
        <v>#NUM!</v>
      </c>
      <c r="AB188" s="48" t="e">
        <f t="shared" si="221"/>
        <v>#NUM!</v>
      </c>
      <c r="AC188" s="41" t="e">
        <f t="shared" si="222"/>
        <v>#NUM!</v>
      </c>
      <c r="AD188" s="257" t="e">
        <f t="shared" si="223"/>
        <v>#NUM!</v>
      </c>
      <c r="AE188" s="42" t="e">
        <f t="shared" si="224"/>
        <v>#NUM!</v>
      </c>
      <c r="AF188" s="26"/>
      <c r="AG188" s="26"/>
      <c r="AH188" s="28"/>
      <c r="AI188" s="28"/>
      <c r="AJ188" s="28"/>
      <c r="AK188" s="28"/>
      <c r="AL188" s="27"/>
      <c r="AM188" s="27"/>
      <c r="AN188" s="27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</row>
    <row r="189" spans="1:51" ht="13.35" customHeight="1">
      <c r="A189" s="316"/>
      <c r="B189" s="253"/>
      <c r="C189" s="317">
        <f>Rollover!A189</f>
        <v>0</v>
      </c>
      <c r="D189" s="22">
        <f>Rollover!B189</f>
        <v>0</v>
      </c>
      <c r="E189" s="22"/>
      <c r="F189" s="315">
        <f>Rollover!C189</f>
        <v>0</v>
      </c>
      <c r="G189" s="23"/>
      <c r="H189" s="24"/>
      <c r="I189" s="24"/>
      <c r="J189" s="24"/>
      <c r="K189" s="25"/>
      <c r="L189" s="23"/>
      <c r="M189" s="24"/>
      <c r="N189" s="24"/>
      <c r="O189" s="24"/>
      <c r="P189" s="25"/>
      <c r="Q189" s="45" t="e">
        <f t="shared" si="210"/>
        <v>#NUM!</v>
      </c>
      <c r="R189" s="10">
        <f t="shared" si="211"/>
        <v>4.5435171224880964E-3</v>
      </c>
      <c r="S189" s="10">
        <f t="shared" si="212"/>
        <v>2.3748578822706131E-3</v>
      </c>
      <c r="T189" s="46">
        <f t="shared" si="213"/>
        <v>5.0175335722563109E-4</v>
      </c>
      <c r="U189" s="45" t="e">
        <f t="shared" si="214"/>
        <v>#NUM!</v>
      </c>
      <c r="V189" s="46">
        <f t="shared" si="215"/>
        <v>1.8229037773026034E-3</v>
      </c>
      <c r="W189" s="45" t="e">
        <f t="shared" si="216"/>
        <v>#NUM!</v>
      </c>
      <c r="X189" s="10" t="e">
        <f t="shared" si="217"/>
        <v>#NUM!</v>
      </c>
      <c r="Y189" s="46" t="e">
        <f t="shared" si="218"/>
        <v>#NUM!</v>
      </c>
      <c r="Z189" s="47" t="e">
        <f t="shared" si="219"/>
        <v>#NUM!</v>
      </c>
      <c r="AA189" s="255" t="e">
        <f t="shared" si="220"/>
        <v>#NUM!</v>
      </c>
      <c r="AB189" s="48" t="e">
        <f t="shared" si="221"/>
        <v>#NUM!</v>
      </c>
      <c r="AC189" s="41" t="e">
        <f t="shared" si="222"/>
        <v>#NUM!</v>
      </c>
      <c r="AD189" s="257" t="e">
        <f t="shared" si="223"/>
        <v>#NUM!</v>
      </c>
      <c r="AE189" s="42" t="e">
        <f t="shared" si="224"/>
        <v>#NUM!</v>
      </c>
      <c r="AF189" s="26"/>
      <c r="AG189" s="26"/>
      <c r="AH189" s="28"/>
      <c r="AI189" s="28"/>
      <c r="AJ189" s="28"/>
      <c r="AK189" s="28"/>
      <c r="AL189" s="27"/>
      <c r="AM189" s="27"/>
      <c r="AN189" s="27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</row>
    <row r="190" spans="1:51" ht="13.35" customHeight="1">
      <c r="A190" s="316"/>
      <c r="B190" s="253"/>
      <c r="C190" s="317">
        <f>Rollover!A190</f>
        <v>0</v>
      </c>
      <c r="D190" s="22">
        <f>Rollover!B190</f>
        <v>0</v>
      </c>
      <c r="E190" s="22"/>
      <c r="F190" s="315">
        <f>Rollover!C190</f>
        <v>0</v>
      </c>
      <c r="G190" s="23"/>
      <c r="H190" s="24"/>
      <c r="I190" s="24"/>
      <c r="J190" s="24"/>
      <c r="K190" s="25"/>
      <c r="L190" s="23"/>
      <c r="M190" s="24"/>
      <c r="N190" s="24"/>
      <c r="O190" s="24"/>
      <c r="P190" s="25"/>
      <c r="Q190" s="45" t="e">
        <f t="shared" si="210"/>
        <v>#NUM!</v>
      </c>
      <c r="R190" s="10">
        <f t="shared" si="211"/>
        <v>4.5435171224880964E-3</v>
      </c>
      <c r="S190" s="10">
        <f t="shared" si="212"/>
        <v>2.3748578822706131E-3</v>
      </c>
      <c r="T190" s="46">
        <f t="shared" si="213"/>
        <v>5.0175335722563109E-4</v>
      </c>
      <c r="U190" s="45" t="e">
        <f t="shared" si="214"/>
        <v>#NUM!</v>
      </c>
      <c r="V190" s="46">
        <f t="shared" si="215"/>
        <v>1.8229037773026034E-3</v>
      </c>
      <c r="W190" s="45" t="e">
        <f t="shared" si="216"/>
        <v>#NUM!</v>
      </c>
      <c r="X190" s="10" t="e">
        <f t="shared" si="217"/>
        <v>#NUM!</v>
      </c>
      <c r="Y190" s="46" t="e">
        <f t="shared" si="218"/>
        <v>#NUM!</v>
      </c>
      <c r="Z190" s="47" t="e">
        <f t="shared" si="219"/>
        <v>#NUM!</v>
      </c>
      <c r="AA190" s="255" t="e">
        <f t="shared" si="220"/>
        <v>#NUM!</v>
      </c>
      <c r="AB190" s="48" t="e">
        <f t="shared" si="221"/>
        <v>#NUM!</v>
      </c>
      <c r="AC190" s="41" t="e">
        <f t="shared" si="222"/>
        <v>#NUM!</v>
      </c>
      <c r="AD190" s="257" t="e">
        <f t="shared" si="223"/>
        <v>#NUM!</v>
      </c>
      <c r="AE190" s="42" t="e">
        <f t="shared" si="224"/>
        <v>#NUM!</v>
      </c>
      <c r="AF190" s="26"/>
      <c r="AG190" s="26"/>
      <c r="AH190" s="28"/>
      <c r="AI190" s="28"/>
      <c r="AJ190" s="28"/>
      <c r="AK190" s="28"/>
      <c r="AL190" s="27"/>
      <c r="AM190" s="27"/>
      <c r="AN190" s="27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</row>
    <row r="191" spans="1:51" ht="13.35" customHeight="1">
      <c r="A191" s="316"/>
      <c r="B191" s="253"/>
      <c r="C191" s="317">
        <f>Rollover!A191</f>
        <v>0</v>
      </c>
      <c r="D191" s="22">
        <f>Rollover!B191</f>
        <v>0</v>
      </c>
      <c r="E191" s="22"/>
      <c r="F191" s="315">
        <f>Rollover!C191</f>
        <v>0</v>
      </c>
      <c r="G191" s="23"/>
      <c r="H191" s="24"/>
      <c r="I191" s="24"/>
      <c r="J191" s="24"/>
      <c r="K191" s="25"/>
      <c r="L191" s="23"/>
      <c r="M191" s="24"/>
      <c r="N191" s="24"/>
      <c r="O191" s="24"/>
      <c r="P191" s="25"/>
      <c r="Q191" s="45" t="e">
        <f t="shared" si="210"/>
        <v>#NUM!</v>
      </c>
      <c r="R191" s="10">
        <f t="shared" si="211"/>
        <v>4.5435171224880964E-3</v>
      </c>
      <c r="S191" s="10">
        <f t="shared" si="212"/>
        <v>2.3748578822706131E-3</v>
      </c>
      <c r="T191" s="46">
        <f t="shared" si="213"/>
        <v>5.0175335722563109E-4</v>
      </c>
      <c r="U191" s="45" t="e">
        <f t="shared" si="214"/>
        <v>#NUM!</v>
      </c>
      <c r="V191" s="46">
        <f t="shared" si="215"/>
        <v>1.8229037773026034E-3</v>
      </c>
      <c r="W191" s="45" t="e">
        <f t="shared" si="216"/>
        <v>#NUM!</v>
      </c>
      <c r="X191" s="10" t="e">
        <f t="shared" si="217"/>
        <v>#NUM!</v>
      </c>
      <c r="Y191" s="46" t="e">
        <f t="shared" si="218"/>
        <v>#NUM!</v>
      </c>
      <c r="Z191" s="47" t="e">
        <f t="shared" si="219"/>
        <v>#NUM!</v>
      </c>
      <c r="AA191" s="255" t="e">
        <f t="shared" si="220"/>
        <v>#NUM!</v>
      </c>
      <c r="AB191" s="48" t="e">
        <f t="shared" si="221"/>
        <v>#NUM!</v>
      </c>
      <c r="AC191" s="41" t="e">
        <f t="shared" si="222"/>
        <v>#NUM!</v>
      </c>
      <c r="AD191" s="257" t="e">
        <f t="shared" si="223"/>
        <v>#NUM!</v>
      </c>
      <c r="AE191" s="42" t="e">
        <f t="shared" si="224"/>
        <v>#NUM!</v>
      </c>
      <c r="AF191" s="26"/>
      <c r="AG191" s="26"/>
      <c r="AH191" s="28"/>
      <c r="AI191" s="28"/>
      <c r="AJ191" s="28"/>
      <c r="AK191" s="28"/>
      <c r="AL191" s="27"/>
      <c r="AM191" s="27"/>
      <c r="AN191" s="27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</row>
    <row r="192" spans="1:51" ht="13.35" customHeight="1">
      <c r="A192" s="316"/>
      <c r="B192" s="253"/>
      <c r="C192" s="317">
        <f>Rollover!A192</f>
        <v>0</v>
      </c>
      <c r="D192" s="22">
        <f>Rollover!B192</f>
        <v>0</v>
      </c>
      <c r="E192" s="22"/>
      <c r="F192" s="315">
        <f>Rollover!C192</f>
        <v>0</v>
      </c>
      <c r="G192" s="23"/>
      <c r="H192" s="24"/>
      <c r="I192" s="24"/>
      <c r="J192" s="24"/>
      <c r="K192" s="25"/>
      <c r="L192" s="23"/>
      <c r="M192" s="24"/>
      <c r="N192" s="24"/>
      <c r="O192" s="24"/>
      <c r="P192" s="25"/>
      <c r="Q192" s="45" t="e">
        <f t="shared" si="210"/>
        <v>#NUM!</v>
      </c>
      <c r="R192" s="10">
        <f t="shared" si="211"/>
        <v>4.5435171224880964E-3</v>
      </c>
      <c r="S192" s="10">
        <f t="shared" si="212"/>
        <v>2.3748578822706131E-3</v>
      </c>
      <c r="T192" s="46">
        <f t="shared" si="213"/>
        <v>5.0175335722563109E-4</v>
      </c>
      <c r="U192" s="45" t="e">
        <f t="shared" si="214"/>
        <v>#NUM!</v>
      </c>
      <c r="V192" s="46">
        <f t="shared" si="215"/>
        <v>1.8229037773026034E-3</v>
      </c>
      <c r="W192" s="45" t="e">
        <f t="shared" si="216"/>
        <v>#NUM!</v>
      </c>
      <c r="X192" s="10" t="e">
        <f t="shared" si="217"/>
        <v>#NUM!</v>
      </c>
      <c r="Y192" s="46" t="e">
        <f t="shared" si="218"/>
        <v>#NUM!</v>
      </c>
      <c r="Z192" s="47" t="e">
        <f t="shared" si="219"/>
        <v>#NUM!</v>
      </c>
      <c r="AA192" s="255" t="e">
        <f t="shared" si="220"/>
        <v>#NUM!</v>
      </c>
      <c r="AB192" s="48" t="e">
        <f t="shared" si="221"/>
        <v>#NUM!</v>
      </c>
      <c r="AC192" s="41" t="e">
        <f t="shared" si="222"/>
        <v>#NUM!</v>
      </c>
      <c r="AD192" s="257" t="e">
        <f t="shared" si="223"/>
        <v>#NUM!</v>
      </c>
      <c r="AE192" s="42" t="e">
        <f t="shared" si="224"/>
        <v>#NUM!</v>
      </c>
      <c r="AF192" s="26"/>
      <c r="AG192" s="26"/>
      <c r="AH192" s="28"/>
      <c r="AI192" s="28"/>
      <c r="AJ192" s="28"/>
      <c r="AK192" s="28"/>
      <c r="AL192" s="27"/>
      <c r="AM192" s="27"/>
      <c r="AN192" s="27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</row>
    <row r="193" spans="1:51" ht="13.35" customHeight="1">
      <c r="A193" s="316"/>
      <c r="B193" s="253"/>
      <c r="C193" s="317">
        <f>Rollover!A193</f>
        <v>0</v>
      </c>
      <c r="D193" s="22">
        <f>Rollover!B193</f>
        <v>0</v>
      </c>
      <c r="E193" s="22"/>
      <c r="F193" s="315">
        <f>Rollover!C193</f>
        <v>0</v>
      </c>
      <c r="G193" s="23"/>
      <c r="H193" s="24"/>
      <c r="I193" s="24"/>
      <c r="J193" s="24"/>
      <c r="K193" s="25"/>
      <c r="L193" s="23"/>
      <c r="M193" s="24"/>
      <c r="N193" s="24"/>
      <c r="O193" s="24"/>
      <c r="P193" s="25"/>
      <c r="Q193" s="45" t="e">
        <f t="shared" si="210"/>
        <v>#NUM!</v>
      </c>
      <c r="R193" s="10">
        <f t="shared" si="211"/>
        <v>4.5435171224880964E-3</v>
      </c>
      <c r="S193" s="10">
        <f t="shared" si="212"/>
        <v>2.3748578822706131E-3</v>
      </c>
      <c r="T193" s="46">
        <f t="shared" si="213"/>
        <v>5.0175335722563109E-4</v>
      </c>
      <c r="U193" s="45" t="e">
        <f t="shared" si="214"/>
        <v>#NUM!</v>
      </c>
      <c r="V193" s="46">
        <f t="shared" si="215"/>
        <v>1.8229037773026034E-3</v>
      </c>
      <c r="W193" s="45" t="e">
        <f t="shared" si="216"/>
        <v>#NUM!</v>
      </c>
      <c r="X193" s="10" t="e">
        <f t="shared" si="217"/>
        <v>#NUM!</v>
      </c>
      <c r="Y193" s="46" t="e">
        <f t="shared" si="218"/>
        <v>#NUM!</v>
      </c>
      <c r="Z193" s="47" t="e">
        <f t="shared" si="219"/>
        <v>#NUM!</v>
      </c>
      <c r="AA193" s="255" t="e">
        <f t="shared" si="220"/>
        <v>#NUM!</v>
      </c>
      <c r="AB193" s="48" t="e">
        <f t="shared" si="221"/>
        <v>#NUM!</v>
      </c>
      <c r="AC193" s="41" t="e">
        <f t="shared" si="222"/>
        <v>#NUM!</v>
      </c>
      <c r="AD193" s="257" t="e">
        <f t="shared" si="223"/>
        <v>#NUM!</v>
      </c>
      <c r="AE193" s="42" t="e">
        <f t="shared" si="224"/>
        <v>#NUM!</v>
      </c>
      <c r="AF193" s="26"/>
      <c r="AG193" s="26"/>
      <c r="AH193" s="28"/>
      <c r="AI193" s="28"/>
      <c r="AJ193" s="28"/>
      <c r="AK193" s="28"/>
      <c r="AL193" s="27"/>
      <c r="AM193" s="27"/>
      <c r="AN193" s="27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</row>
    <row r="194" spans="1:51" ht="13.35" customHeight="1">
      <c r="A194" s="316"/>
      <c r="B194" s="253"/>
      <c r="C194" s="317">
        <f>Rollover!A194</f>
        <v>0</v>
      </c>
      <c r="D194" s="22">
        <f>Rollover!B194</f>
        <v>0</v>
      </c>
      <c r="E194" s="22"/>
      <c r="F194" s="315">
        <f>Rollover!C194</f>
        <v>0</v>
      </c>
      <c r="G194" s="23"/>
      <c r="H194" s="24"/>
      <c r="I194" s="24"/>
      <c r="J194" s="24"/>
      <c r="K194" s="25"/>
      <c r="L194" s="23"/>
      <c r="M194" s="24"/>
      <c r="N194" s="24"/>
      <c r="O194" s="24"/>
      <c r="P194" s="25"/>
      <c r="Q194" s="45" t="e">
        <f t="shared" si="210"/>
        <v>#NUM!</v>
      </c>
      <c r="R194" s="10">
        <f t="shared" si="211"/>
        <v>4.5435171224880964E-3</v>
      </c>
      <c r="S194" s="10">
        <f t="shared" si="212"/>
        <v>2.3748578822706131E-3</v>
      </c>
      <c r="T194" s="46">
        <f t="shared" si="213"/>
        <v>5.0175335722563109E-4</v>
      </c>
      <c r="U194" s="45" t="e">
        <f t="shared" si="214"/>
        <v>#NUM!</v>
      </c>
      <c r="V194" s="46">
        <f t="shared" si="215"/>
        <v>1.8229037773026034E-3</v>
      </c>
      <c r="W194" s="45" t="e">
        <f t="shared" si="216"/>
        <v>#NUM!</v>
      </c>
      <c r="X194" s="10" t="e">
        <f t="shared" si="217"/>
        <v>#NUM!</v>
      </c>
      <c r="Y194" s="46" t="e">
        <f t="shared" si="218"/>
        <v>#NUM!</v>
      </c>
      <c r="Z194" s="47" t="e">
        <f t="shared" si="219"/>
        <v>#NUM!</v>
      </c>
      <c r="AA194" s="255" t="e">
        <f t="shared" si="220"/>
        <v>#NUM!</v>
      </c>
      <c r="AB194" s="48" t="e">
        <f t="shared" si="221"/>
        <v>#NUM!</v>
      </c>
      <c r="AC194" s="41" t="e">
        <f t="shared" si="222"/>
        <v>#NUM!</v>
      </c>
      <c r="AD194" s="257" t="e">
        <f t="shared" si="223"/>
        <v>#NUM!</v>
      </c>
      <c r="AE194" s="42" t="e">
        <f t="shared" si="224"/>
        <v>#NUM!</v>
      </c>
      <c r="AF194" s="26"/>
      <c r="AG194" s="26"/>
      <c r="AH194" s="28"/>
      <c r="AI194" s="28"/>
      <c r="AJ194" s="28"/>
      <c r="AK194" s="28"/>
      <c r="AL194" s="27"/>
      <c r="AM194" s="27"/>
      <c r="AN194" s="27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</row>
    <row r="195" spans="1:51" ht="13.35" customHeight="1">
      <c r="A195" s="316"/>
      <c r="B195" s="253"/>
      <c r="C195" s="317">
        <f>Rollover!A195</f>
        <v>0</v>
      </c>
      <c r="D195" s="22">
        <f>Rollover!B195</f>
        <v>0</v>
      </c>
      <c r="E195" s="22"/>
      <c r="F195" s="315">
        <f>Rollover!C195</f>
        <v>0</v>
      </c>
      <c r="G195" s="23"/>
      <c r="H195" s="24"/>
      <c r="I195" s="24"/>
      <c r="J195" s="24"/>
      <c r="K195" s="25"/>
      <c r="L195" s="23"/>
      <c r="M195" s="24"/>
      <c r="N195" s="24"/>
      <c r="O195" s="24"/>
      <c r="P195" s="25"/>
      <c r="Q195" s="45" t="e">
        <f t="shared" si="210"/>
        <v>#NUM!</v>
      </c>
      <c r="R195" s="10">
        <f t="shared" si="211"/>
        <v>4.5435171224880964E-3</v>
      </c>
      <c r="S195" s="10">
        <f t="shared" si="212"/>
        <v>2.3748578822706131E-3</v>
      </c>
      <c r="T195" s="46">
        <f t="shared" si="213"/>
        <v>5.0175335722563109E-4</v>
      </c>
      <c r="U195" s="45" t="e">
        <f t="shared" si="214"/>
        <v>#NUM!</v>
      </c>
      <c r="V195" s="46">
        <f t="shared" si="215"/>
        <v>1.8229037773026034E-3</v>
      </c>
      <c r="W195" s="45" t="e">
        <f t="shared" si="216"/>
        <v>#NUM!</v>
      </c>
      <c r="X195" s="10" t="e">
        <f t="shared" si="217"/>
        <v>#NUM!</v>
      </c>
      <c r="Y195" s="46" t="e">
        <f t="shared" si="218"/>
        <v>#NUM!</v>
      </c>
      <c r="Z195" s="47" t="e">
        <f t="shared" si="219"/>
        <v>#NUM!</v>
      </c>
      <c r="AA195" s="255" t="e">
        <f t="shared" si="220"/>
        <v>#NUM!</v>
      </c>
      <c r="AB195" s="48" t="e">
        <f t="shared" si="221"/>
        <v>#NUM!</v>
      </c>
      <c r="AC195" s="41" t="e">
        <f t="shared" si="222"/>
        <v>#NUM!</v>
      </c>
      <c r="AD195" s="257" t="e">
        <f t="shared" si="223"/>
        <v>#NUM!</v>
      </c>
      <c r="AE195" s="42" t="e">
        <f t="shared" si="224"/>
        <v>#NUM!</v>
      </c>
      <c r="AF195" s="26"/>
      <c r="AG195" s="26"/>
      <c r="AH195" s="28"/>
      <c r="AI195" s="28"/>
      <c r="AJ195" s="28"/>
      <c r="AK195" s="28"/>
      <c r="AL195" s="27"/>
      <c r="AM195" s="27"/>
      <c r="AN195" s="27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</row>
    <row r="196" spans="1:51" ht="13.35" customHeight="1">
      <c r="A196" s="316"/>
      <c r="B196" s="253"/>
      <c r="C196" s="317">
        <f>Rollover!A196</f>
        <v>0</v>
      </c>
      <c r="D196" s="22">
        <f>Rollover!B196</f>
        <v>0</v>
      </c>
      <c r="E196" s="22"/>
      <c r="F196" s="315">
        <f>Rollover!C196</f>
        <v>0</v>
      </c>
      <c r="G196" s="23"/>
      <c r="H196" s="24"/>
      <c r="I196" s="24"/>
      <c r="J196" s="24"/>
      <c r="K196" s="25"/>
      <c r="L196" s="23"/>
      <c r="M196" s="24"/>
      <c r="N196" s="24"/>
      <c r="O196" s="24"/>
      <c r="P196" s="25"/>
      <c r="Q196" s="45" t="e">
        <f t="shared" si="210"/>
        <v>#NUM!</v>
      </c>
      <c r="R196" s="10">
        <f t="shared" si="211"/>
        <v>4.5435171224880964E-3</v>
      </c>
      <c r="S196" s="10">
        <f t="shared" si="212"/>
        <v>2.3748578822706131E-3</v>
      </c>
      <c r="T196" s="46">
        <f t="shared" si="213"/>
        <v>5.0175335722563109E-4</v>
      </c>
      <c r="U196" s="45" t="e">
        <f t="shared" si="214"/>
        <v>#NUM!</v>
      </c>
      <c r="V196" s="46">
        <f t="shared" si="215"/>
        <v>1.8229037773026034E-3</v>
      </c>
      <c r="W196" s="45" t="e">
        <f t="shared" si="216"/>
        <v>#NUM!</v>
      </c>
      <c r="X196" s="10" t="e">
        <f t="shared" si="217"/>
        <v>#NUM!</v>
      </c>
      <c r="Y196" s="46" t="e">
        <f t="shared" si="218"/>
        <v>#NUM!</v>
      </c>
      <c r="Z196" s="47" t="e">
        <f t="shared" si="219"/>
        <v>#NUM!</v>
      </c>
      <c r="AA196" s="255" t="e">
        <f t="shared" si="220"/>
        <v>#NUM!</v>
      </c>
      <c r="AB196" s="48" t="e">
        <f t="shared" si="221"/>
        <v>#NUM!</v>
      </c>
      <c r="AC196" s="41" t="e">
        <f t="shared" si="222"/>
        <v>#NUM!</v>
      </c>
      <c r="AD196" s="257" t="e">
        <f t="shared" si="223"/>
        <v>#NUM!</v>
      </c>
      <c r="AE196" s="42" t="e">
        <f t="shared" si="224"/>
        <v>#NUM!</v>
      </c>
      <c r="AF196" s="26"/>
      <c r="AG196" s="26"/>
      <c r="AH196" s="28"/>
      <c r="AI196" s="28"/>
      <c r="AJ196" s="28"/>
      <c r="AK196" s="28"/>
      <c r="AL196" s="27"/>
      <c r="AM196" s="27"/>
      <c r="AN196" s="27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</row>
    <row r="197" spans="1:51" ht="13.35" customHeight="1">
      <c r="A197" s="316"/>
      <c r="B197" s="253"/>
      <c r="C197" s="317">
        <f>Rollover!A197</f>
        <v>0</v>
      </c>
      <c r="D197" s="22">
        <f>Rollover!B197</f>
        <v>0</v>
      </c>
      <c r="E197" s="22"/>
      <c r="F197" s="315">
        <f>Rollover!C197</f>
        <v>0</v>
      </c>
      <c r="G197" s="23"/>
      <c r="H197" s="24"/>
      <c r="I197" s="24"/>
      <c r="J197" s="24"/>
      <c r="K197" s="25"/>
      <c r="L197" s="23"/>
      <c r="M197" s="24"/>
      <c r="N197" s="24"/>
      <c r="O197" s="24"/>
      <c r="P197" s="25"/>
      <c r="Q197" s="45" t="e">
        <f t="shared" si="210"/>
        <v>#NUM!</v>
      </c>
      <c r="R197" s="10">
        <f t="shared" si="211"/>
        <v>4.5435171224880964E-3</v>
      </c>
      <c r="S197" s="10">
        <f t="shared" si="212"/>
        <v>2.3748578822706131E-3</v>
      </c>
      <c r="T197" s="46">
        <f t="shared" si="213"/>
        <v>5.0175335722563109E-4</v>
      </c>
      <c r="U197" s="45" t="e">
        <f t="shared" si="214"/>
        <v>#NUM!</v>
      </c>
      <c r="V197" s="46">
        <f t="shared" si="215"/>
        <v>1.8229037773026034E-3</v>
      </c>
      <c r="W197" s="45" t="e">
        <f t="shared" si="216"/>
        <v>#NUM!</v>
      </c>
      <c r="X197" s="10" t="e">
        <f t="shared" si="217"/>
        <v>#NUM!</v>
      </c>
      <c r="Y197" s="46" t="e">
        <f t="shared" si="218"/>
        <v>#NUM!</v>
      </c>
      <c r="Z197" s="47" t="e">
        <f t="shared" si="219"/>
        <v>#NUM!</v>
      </c>
      <c r="AA197" s="255" t="e">
        <f t="shared" si="220"/>
        <v>#NUM!</v>
      </c>
      <c r="AB197" s="48" t="e">
        <f t="shared" si="221"/>
        <v>#NUM!</v>
      </c>
      <c r="AC197" s="41" t="e">
        <f t="shared" si="222"/>
        <v>#NUM!</v>
      </c>
      <c r="AD197" s="257" t="e">
        <f t="shared" si="223"/>
        <v>#NUM!</v>
      </c>
      <c r="AE197" s="42" t="e">
        <f t="shared" si="224"/>
        <v>#NUM!</v>
      </c>
      <c r="AF197" s="26"/>
      <c r="AG197" s="26"/>
      <c r="AH197" s="28"/>
      <c r="AI197" s="28"/>
      <c r="AJ197" s="28"/>
      <c r="AK197" s="28"/>
      <c r="AL197" s="27"/>
      <c r="AM197" s="27"/>
      <c r="AN197" s="27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</row>
    <row r="198" spans="1:51" ht="13.35" customHeight="1">
      <c r="A198" s="316"/>
      <c r="B198" s="253"/>
      <c r="C198" s="317">
        <f>Rollover!A198</f>
        <v>0</v>
      </c>
      <c r="D198" s="22">
        <f>Rollover!B198</f>
        <v>0</v>
      </c>
      <c r="E198" s="22"/>
      <c r="F198" s="315">
        <f>Rollover!C198</f>
        <v>0</v>
      </c>
      <c r="G198" s="23"/>
      <c r="H198" s="24"/>
      <c r="I198" s="24"/>
      <c r="J198" s="24"/>
      <c r="K198" s="25"/>
      <c r="L198" s="23"/>
      <c r="M198" s="24"/>
      <c r="N198" s="24"/>
      <c r="O198" s="24"/>
      <c r="P198" s="25"/>
      <c r="Q198" s="45" t="e">
        <f t="shared" si="210"/>
        <v>#NUM!</v>
      </c>
      <c r="R198" s="10">
        <f t="shared" si="211"/>
        <v>4.5435171224880964E-3</v>
      </c>
      <c r="S198" s="10">
        <f t="shared" si="212"/>
        <v>2.3748578822706131E-3</v>
      </c>
      <c r="T198" s="46">
        <f t="shared" si="213"/>
        <v>5.0175335722563109E-4</v>
      </c>
      <c r="U198" s="45" t="e">
        <f t="shared" si="214"/>
        <v>#NUM!</v>
      </c>
      <c r="V198" s="46">
        <f t="shared" si="215"/>
        <v>1.8229037773026034E-3</v>
      </c>
      <c r="W198" s="45" t="e">
        <f t="shared" si="216"/>
        <v>#NUM!</v>
      </c>
      <c r="X198" s="10" t="e">
        <f t="shared" si="217"/>
        <v>#NUM!</v>
      </c>
      <c r="Y198" s="46" t="e">
        <f t="shared" si="218"/>
        <v>#NUM!</v>
      </c>
      <c r="Z198" s="47" t="e">
        <f t="shared" si="219"/>
        <v>#NUM!</v>
      </c>
      <c r="AA198" s="255" t="e">
        <f t="shared" si="220"/>
        <v>#NUM!</v>
      </c>
      <c r="AB198" s="48" t="e">
        <f t="shared" si="221"/>
        <v>#NUM!</v>
      </c>
      <c r="AC198" s="41" t="e">
        <f t="shared" si="222"/>
        <v>#NUM!</v>
      </c>
      <c r="AD198" s="257" t="e">
        <f t="shared" si="223"/>
        <v>#NUM!</v>
      </c>
      <c r="AE198" s="42" t="e">
        <f t="shared" si="224"/>
        <v>#NUM!</v>
      </c>
      <c r="AF198" s="26"/>
      <c r="AG198" s="26"/>
      <c r="AH198" s="28"/>
      <c r="AI198" s="28"/>
      <c r="AJ198" s="28"/>
      <c r="AK198" s="28"/>
      <c r="AL198" s="27"/>
      <c r="AM198" s="27"/>
      <c r="AN198" s="27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</row>
    <row r="199" spans="1:51" ht="13.35" customHeight="1">
      <c r="A199" s="316"/>
      <c r="B199" s="253"/>
      <c r="C199" s="317">
        <f>Rollover!A199</f>
        <v>0</v>
      </c>
      <c r="D199" s="22">
        <f>Rollover!B199</f>
        <v>0</v>
      </c>
      <c r="E199" s="22"/>
      <c r="F199" s="315">
        <f>Rollover!C199</f>
        <v>0</v>
      </c>
      <c r="G199" s="23"/>
      <c r="H199" s="24"/>
      <c r="I199" s="24"/>
      <c r="J199" s="24"/>
      <c r="K199" s="25"/>
      <c r="L199" s="23"/>
      <c r="M199" s="24"/>
      <c r="N199" s="24"/>
      <c r="O199" s="24"/>
      <c r="P199" s="25"/>
      <c r="Q199" s="45" t="e">
        <f t="shared" si="210"/>
        <v>#NUM!</v>
      </c>
      <c r="R199" s="10">
        <f t="shared" si="211"/>
        <v>4.5435171224880964E-3</v>
      </c>
      <c r="S199" s="10">
        <f t="shared" si="212"/>
        <v>2.3748578822706131E-3</v>
      </c>
      <c r="T199" s="46">
        <f t="shared" si="213"/>
        <v>5.0175335722563109E-4</v>
      </c>
      <c r="U199" s="45" t="e">
        <f t="shared" si="214"/>
        <v>#NUM!</v>
      </c>
      <c r="V199" s="46">
        <f t="shared" si="215"/>
        <v>1.8229037773026034E-3</v>
      </c>
      <c r="W199" s="45" t="e">
        <f t="shared" si="216"/>
        <v>#NUM!</v>
      </c>
      <c r="X199" s="10" t="e">
        <f t="shared" si="217"/>
        <v>#NUM!</v>
      </c>
      <c r="Y199" s="46" t="e">
        <f t="shared" si="218"/>
        <v>#NUM!</v>
      </c>
      <c r="Z199" s="47" t="e">
        <f t="shared" si="219"/>
        <v>#NUM!</v>
      </c>
      <c r="AA199" s="255" t="e">
        <f t="shared" si="220"/>
        <v>#NUM!</v>
      </c>
      <c r="AB199" s="48" t="e">
        <f t="shared" si="221"/>
        <v>#NUM!</v>
      </c>
      <c r="AC199" s="41" t="e">
        <f t="shared" si="222"/>
        <v>#NUM!</v>
      </c>
      <c r="AD199" s="257" t="e">
        <f t="shared" si="223"/>
        <v>#NUM!</v>
      </c>
      <c r="AE199" s="42" t="e">
        <f t="shared" si="224"/>
        <v>#NUM!</v>
      </c>
      <c r="AF199" s="26"/>
      <c r="AG199" s="26"/>
      <c r="AH199" s="28"/>
      <c r="AI199" s="28"/>
      <c r="AJ199" s="28"/>
      <c r="AK199" s="28"/>
      <c r="AL199" s="27"/>
      <c r="AM199" s="27"/>
      <c r="AN199" s="27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</row>
    <row r="200" spans="1:51" ht="13.35" customHeight="1">
      <c r="A200" s="316"/>
      <c r="B200" s="253"/>
      <c r="C200" s="317">
        <f>Rollover!A200</f>
        <v>0</v>
      </c>
      <c r="D200" s="22">
        <f>Rollover!B200</f>
        <v>0</v>
      </c>
      <c r="E200" s="22"/>
      <c r="F200" s="315">
        <f>Rollover!C200</f>
        <v>0</v>
      </c>
      <c r="G200" s="23"/>
      <c r="H200" s="24"/>
      <c r="I200" s="24"/>
      <c r="J200" s="24"/>
      <c r="K200" s="25"/>
      <c r="L200" s="23"/>
      <c r="M200" s="24"/>
      <c r="N200" s="24"/>
      <c r="O200" s="24"/>
      <c r="P200" s="25"/>
      <c r="Q200" s="45" t="e">
        <f t="shared" si="210"/>
        <v>#NUM!</v>
      </c>
      <c r="R200" s="10">
        <f t="shared" si="211"/>
        <v>4.5435171224880964E-3</v>
      </c>
      <c r="S200" s="10">
        <f t="shared" si="212"/>
        <v>2.3748578822706131E-3</v>
      </c>
      <c r="T200" s="46">
        <f t="shared" si="213"/>
        <v>5.0175335722563109E-4</v>
      </c>
      <c r="U200" s="45" t="e">
        <f t="shared" si="214"/>
        <v>#NUM!</v>
      </c>
      <c r="V200" s="46">
        <f t="shared" si="215"/>
        <v>1.8229037773026034E-3</v>
      </c>
      <c r="W200" s="45" t="e">
        <f t="shared" si="216"/>
        <v>#NUM!</v>
      </c>
      <c r="X200" s="10" t="e">
        <f t="shared" si="217"/>
        <v>#NUM!</v>
      </c>
      <c r="Y200" s="46" t="e">
        <f t="shared" si="218"/>
        <v>#NUM!</v>
      </c>
      <c r="Z200" s="47" t="e">
        <f t="shared" si="219"/>
        <v>#NUM!</v>
      </c>
      <c r="AA200" s="255" t="e">
        <f t="shared" si="220"/>
        <v>#NUM!</v>
      </c>
      <c r="AB200" s="48" t="e">
        <f t="shared" si="221"/>
        <v>#NUM!</v>
      </c>
      <c r="AC200" s="41" t="e">
        <f t="shared" si="222"/>
        <v>#NUM!</v>
      </c>
      <c r="AD200" s="257" t="e">
        <f t="shared" si="223"/>
        <v>#NUM!</v>
      </c>
      <c r="AE200" s="42" t="e">
        <f t="shared" si="224"/>
        <v>#NUM!</v>
      </c>
      <c r="AF200" s="26"/>
      <c r="AG200" s="26"/>
      <c r="AH200" s="28"/>
      <c r="AI200" s="28"/>
      <c r="AJ200" s="28"/>
      <c r="AK200" s="28"/>
      <c r="AL200" s="27"/>
      <c r="AM200" s="27"/>
      <c r="AN200" s="27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</row>
    <row r="201" spans="1:51" ht="13.35" customHeight="1">
      <c r="A201" s="316"/>
      <c r="B201" s="253"/>
      <c r="C201" s="317">
        <f>Rollover!A201</f>
        <v>0</v>
      </c>
      <c r="D201" s="22">
        <f>Rollover!B201</f>
        <v>0</v>
      </c>
      <c r="E201" s="22"/>
      <c r="F201" s="315">
        <f>Rollover!C201</f>
        <v>0</v>
      </c>
      <c r="G201" s="23"/>
      <c r="H201" s="24"/>
      <c r="I201" s="24"/>
      <c r="J201" s="24"/>
      <c r="K201" s="25"/>
      <c r="L201" s="23"/>
      <c r="M201" s="24"/>
      <c r="N201" s="24"/>
      <c r="O201" s="24"/>
      <c r="P201" s="25"/>
      <c r="Q201" s="45" t="e">
        <f t="shared" si="210"/>
        <v>#NUM!</v>
      </c>
      <c r="R201" s="10">
        <f t="shared" si="211"/>
        <v>4.5435171224880964E-3</v>
      </c>
      <c r="S201" s="10">
        <f t="shared" si="212"/>
        <v>2.3748578822706131E-3</v>
      </c>
      <c r="T201" s="46">
        <f t="shared" si="213"/>
        <v>5.0175335722563109E-4</v>
      </c>
      <c r="U201" s="45" t="e">
        <f t="shared" si="214"/>
        <v>#NUM!</v>
      </c>
      <c r="V201" s="46">
        <f t="shared" si="215"/>
        <v>1.8229037773026034E-3</v>
      </c>
      <c r="W201" s="45" t="e">
        <f t="shared" si="216"/>
        <v>#NUM!</v>
      </c>
      <c r="X201" s="10" t="e">
        <f t="shared" si="217"/>
        <v>#NUM!</v>
      </c>
      <c r="Y201" s="46" t="e">
        <f t="shared" si="218"/>
        <v>#NUM!</v>
      </c>
      <c r="Z201" s="47" t="e">
        <f t="shared" si="219"/>
        <v>#NUM!</v>
      </c>
      <c r="AA201" s="255" t="e">
        <f t="shared" si="220"/>
        <v>#NUM!</v>
      </c>
      <c r="AB201" s="48" t="e">
        <f t="shared" si="221"/>
        <v>#NUM!</v>
      </c>
      <c r="AC201" s="41" t="e">
        <f t="shared" si="222"/>
        <v>#NUM!</v>
      </c>
      <c r="AD201" s="257" t="e">
        <f t="shared" si="223"/>
        <v>#NUM!</v>
      </c>
      <c r="AE201" s="42" t="e">
        <f t="shared" si="224"/>
        <v>#NUM!</v>
      </c>
      <c r="AF201" s="26"/>
      <c r="AG201" s="26"/>
      <c r="AH201" s="28"/>
      <c r="AI201" s="28"/>
      <c r="AJ201" s="28"/>
      <c r="AK201" s="28"/>
      <c r="AL201" s="27"/>
      <c r="AM201" s="27"/>
      <c r="AN201" s="27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</row>
    <row r="202" spans="1:51" ht="13.35" customHeight="1">
      <c r="A202" s="316"/>
      <c r="B202" s="253"/>
      <c r="C202" s="317">
        <f>Rollover!A202</f>
        <v>0</v>
      </c>
      <c r="D202" s="22">
        <f>Rollover!B202</f>
        <v>0</v>
      </c>
      <c r="E202" s="22"/>
      <c r="F202" s="315">
        <f>Rollover!C202</f>
        <v>0</v>
      </c>
      <c r="G202" s="23"/>
      <c r="H202" s="24"/>
      <c r="I202" s="24"/>
      <c r="J202" s="24"/>
      <c r="K202" s="25"/>
      <c r="L202" s="23"/>
      <c r="M202" s="24"/>
      <c r="N202" s="24"/>
      <c r="O202" s="24"/>
      <c r="P202" s="25"/>
      <c r="Q202" s="45" t="e">
        <f t="shared" si="210"/>
        <v>#NUM!</v>
      </c>
      <c r="R202" s="10">
        <f t="shared" si="211"/>
        <v>4.5435171224880964E-3</v>
      </c>
      <c r="S202" s="10">
        <f t="shared" si="212"/>
        <v>2.3748578822706131E-3</v>
      </c>
      <c r="T202" s="46">
        <f t="shared" si="213"/>
        <v>5.0175335722563109E-4</v>
      </c>
      <c r="U202" s="45" t="e">
        <f t="shared" si="214"/>
        <v>#NUM!</v>
      </c>
      <c r="V202" s="46">
        <f t="shared" si="215"/>
        <v>1.8229037773026034E-3</v>
      </c>
      <c r="W202" s="45" t="e">
        <f t="shared" si="216"/>
        <v>#NUM!</v>
      </c>
      <c r="X202" s="10" t="e">
        <f t="shared" si="217"/>
        <v>#NUM!</v>
      </c>
      <c r="Y202" s="46" t="e">
        <f t="shared" si="218"/>
        <v>#NUM!</v>
      </c>
      <c r="Z202" s="47" t="e">
        <f t="shared" si="219"/>
        <v>#NUM!</v>
      </c>
      <c r="AA202" s="255" t="e">
        <f t="shared" si="220"/>
        <v>#NUM!</v>
      </c>
      <c r="AB202" s="48" t="e">
        <f t="shared" si="221"/>
        <v>#NUM!</v>
      </c>
      <c r="AC202" s="41" t="e">
        <f t="shared" si="222"/>
        <v>#NUM!</v>
      </c>
      <c r="AD202" s="257" t="e">
        <f t="shared" si="223"/>
        <v>#NUM!</v>
      </c>
      <c r="AE202" s="42" t="e">
        <f t="shared" si="224"/>
        <v>#NUM!</v>
      </c>
      <c r="AF202" s="26"/>
      <c r="AG202" s="26"/>
      <c r="AH202" s="28"/>
      <c r="AI202" s="28"/>
      <c r="AJ202" s="28"/>
      <c r="AK202" s="28"/>
      <c r="AL202" s="27"/>
      <c r="AM202" s="27"/>
      <c r="AN202" s="27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</row>
    <row r="203" spans="1:51" ht="13.35" customHeight="1">
      <c r="A203" s="316"/>
      <c r="B203" s="253"/>
      <c r="C203" s="317">
        <f>Rollover!A203</f>
        <v>0</v>
      </c>
      <c r="D203" s="22">
        <f>Rollover!B203</f>
        <v>0</v>
      </c>
      <c r="E203" s="22"/>
      <c r="F203" s="315">
        <f>Rollover!C203</f>
        <v>0</v>
      </c>
      <c r="G203" s="23"/>
      <c r="H203" s="24"/>
      <c r="I203" s="24"/>
      <c r="J203" s="24"/>
      <c r="K203" s="25"/>
      <c r="L203" s="23"/>
      <c r="M203" s="24"/>
      <c r="N203" s="24"/>
      <c r="O203" s="24"/>
      <c r="P203" s="25"/>
      <c r="Q203" s="45" t="e">
        <f t="shared" si="210"/>
        <v>#NUM!</v>
      </c>
      <c r="R203" s="10">
        <f t="shared" si="211"/>
        <v>4.5435171224880964E-3</v>
      </c>
      <c r="S203" s="10">
        <f t="shared" si="212"/>
        <v>2.3748578822706131E-3</v>
      </c>
      <c r="T203" s="46">
        <f t="shared" si="213"/>
        <v>5.0175335722563109E-4</v>
      </c>
      <c r="U203" s="45" t="e">
        <f t="shared" si="214"/>
        <v>#NUM!</v>
      </c>
      <c r="V203" s="46">
        <f t="shared" si="215"/>
        <v>1.8229037773026034E-3</v>
      </c>
      <c r="W203" s="45" t="e">
        <f t="shared" si="216"/>
        <v>#NUM!</v>
      </c>
      <c r="X203" s="10" t="e">
        <f t="shared" si="217"/>
        <v>#NUM!</v>
      </c>
      <c r="Y203" s="46" t="e">
        <f t="shared" si="218"/>
        <v>#NUM!</v>
      </c>
      <c r="Z203" s="47" t="e">
        <f t="shared" si="219"/>
        <v>#NUM!</v>
      </c>
      <c r="AA203" s="255" t="e">
        <f t="shared" si="220"/>
        <v>#NUM!</v>
      </c>
      <c r="AB203" s="48" t="e">
        <f t="shared" si="221"/>
        <v>#NUM!</v>
      </c>
      <c r="AC203" s="41" t="e">
        <f t="shared" si="222"/>
        <v>#NUM!</v>
      </c>
      <c r="AD203" s="257" t="e">
        <f t="shared" si="223"/>
        <v>#NUM!</v>
      </c>
      <c r="AE203" s="42" t="e">
        <f t="shared" si="224"/>
        <v>#NUM!</v>
      </c>
      <c r="AF203" s="26"/>
      <c r="AG203" s="26"/>
      <c r="AH203" s="28"/>
      <c r="AI203" s="28"/>
      <c r="AJ203" s="28"/>
      <c r="AK203" s="28"/>
      <c r="AL203" s="27"/>
      <c r="AM203" s="27"/>
      <c r="AN203" s="27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</row>
    <row r="204" spans="1:51" ht="13.35" customHeight="1">
      <c r="A204" s="316"/>
      <c r="B204" s="253"/>
      <c r="C204" s="317">
        <f>Rollover!A204</f>
        <v>0</v>
      </c>
      <c r="D204" s="22">
        <f>Rollover!B204</f>
        <v>0</v>
      </c>
      <c r="E204" s="22"/>
      <c r="F204" s="315">
        <f>Rollover!C204</f>
        <v>0</v>
      </c>
      <c r="G204" s="23"/>
      <c r="H204" s="24"/>
      <c r="I204" s="24"/>
      <c r="J204" s="24"/>
      <c r="K204" s="25"/>
      <c r="L204" s="23"/>
      <c r="M204" s="24"/>
      <c r="N204" s="24"/>
      <c r="O204" s="24"/>
      <c r="P204" s="25"/>
      <c r="Q204" s="45" t="e">
        <f t="shared" si="210"/>
        <v>#NUM!</v>
      </c>
      <c r="R204" s="10">
        <f t="shared" si="211"/>
        <v>4.5435171224880964E-3</v>
      </c>
      <c r="S204" s="10">
        <f t="shared" si="212"/>
        <v>2.3748578822706131E-3</v>
      </c>
      <c r="T204" s="46">
        <f t="shared" si="213"/>
        <v>5.0175335722563109E-4</v>
      </c>
      <c r="U204" s="45" t="e">
        <f t="shared" si="214"/>
        <v>#NUM!</v>
      </c>
      <c r="V204" s="46">
        <f t="shared" si="215"/>
        <v>1.8229037773026034E-3</v>
      </c>
      <c r="W204" s="45" t="e">
        <f t="shared" si="216"/>
        <v>#NUM!</v>
      </c>
      <c r="X204" s="10" t="e">
        <f t="shared" si="217"/>
        <v>#NUM!</v>
      </c>
      <c r="Y204" s="46" t="e">
        <f t="shared" si="218"/>
        <v>#NUM!</v>
      </c>
      <c r="Z204" s="47" t="e">
        <f t="shared" si="219"/>
        <v>#NUM!</v>
      </c>
      <c r="AA204" s="255" t="e">
        <f t="shared" si="220"/>
        <v>#NUM!</v>
      </c>
      <c r="AB204" s="48" t="e">
        <f t="shared" si="221"/>
        <v>#NUM!</v>
      </c>
      <c r="AC204" s="41" t="e">
        <f t="shared" si="222"/>
        <v>#NUM!</v>
      </c>
      <c r="AD204" s="257" t="e">
        <f t="shared" si="223"/>
        <v>#NUM!</v>
      </c>
      <c r="AE204" s="42" t="e">
        <f t="shared" si="224"/>
        <v>#NUM!</v>
      </c>
      <c r="AF204" s="26"/>
      <c r="AG204" s="26"/>
      <c r="AH204" s="28"/>
      <c r="AI204" s="28"/>
      <c r="AJ204" s="28"/>
      <c r="AK204" s="28"/>
      <c r="AL204" s="27"/>
      <c r="AM204" s="27"/>
      <c r="AN204" s="27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</row>
    <row r="205" spans="1:51">
      <c r="A205" s="316"/>
      <c r="B205" s="253"/>
      <c r="C205" s="317">
        <f>Rollover!A205</f>
        <v>0</v>
      </c>
      <c r="D205" s="22">
        <f>Rollover!B205</f>
        <v>0</v>
      </c>
      <c r="E205" s="22"/>
      <c r="F205" s="315">
        <f>Rollover!C205</f>
        <v>0</v>
      </c>
      <c r="G205" s="23"/>
      <c r="H205" s="24"/>
      <c r="I205" s="24"/>
      <c r="J205" s="24"/>
      <c r="K205" s="25"/>
      <c r="L205" s="23"/>
      <c r="M205" s="24"/>
      <c r="N205" s="24"/>
      <c r="O205" s="24"/>
      <c r="P205" s="25"/>
      <c r="Q205" s="45" t="e">
        <f t="shared" si="210"/>
        <v>#NUM!</v>
      </c>
      <c r="R205" s="10">
        <f t="shared" si="211"/>
        <v>4.5435171224880964E-3</v>
      </c>
      <c r="S205" s="10">
        <f t="shared" si="212"/>
        <v>2.3748578822706131E-3</v>
      </c>
      <c r="T205" s="46">
        <f t="shared" si="213"/>
        <v>5.0175335722563109E-4</v>
      </c>
      <c r="U205" s="45" t="e">
        <f t="shared" si="214"/>
        <v>#NUM!</v>
      </c>
      <c r="V205" s="46">
        <f t="shared" si="215"/>
        <v>1.8229037773026034E-3</v>
      </c>
      <c r="W205" s="45" t="e">
        <f t="shared" si="216"/>
        <v>#NUM!</v>
      </c>
      <c r="X205" s="10" t="e">
        <f t="shared" si="217"/>
        <v>#NUM!</v>
      </c>
      <c r="Y205" s="46" t="e">
        <f t="shared" si="218"/>
        <v>#NUM!</v>
      </c>
      <c r="Z205" s="47" t="e">
        <f t="shared" si="219"/>
        <v>#NUM!</v>
      </c>
      <c r="AA205" s="255" t="e">
        <f t="shared" si="220"/>
        <v>#NUM!</v>
      </c>
      <c r="AB205" s="48" t="e">
        <f t="shared" si="221"/>
        <v>#NUM!</v>
      </c>
      <c r="AC205" s="41" t="e">
        <f t="shared" si="222"/>
        <v>#NUM!</v>
      </c>
      <c r="AD205" s="257" t="e">
        <f t="shared" si="223"/>
        <v>#NUM!</v>
      </c>
      <c r="AE205" s="42" t="e">
        <f t="shared" si="224"/>
        <v>#NUM!</v>
      </c>
      <c r="AF205" s="26"/>
      <c r="AG205" s="26"/>
      <c r="AH205" s="28"/>
      <c r="AI205" s="28"/>
      <c r="AJ205" s="28"/>
      <c r="AK205" s="28"/>
      <c r="AL205" s="27"/>
      <c r="AM205" s="27"/>
      <c r="AN205" s="27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</row>
    <row r="206" spans="1:51">
      <c r="A206" s="316"/>
      <c r="B206" s="253"/>
      <c r="C206" s="317">
        <f>Rollover!A206</f>
        <v>0</v>
      </c>
      <c r="D206" s="22">
        <f>Rollover!B206</f>
        <v>0</v>
      </c>
      <c r="E206" s="22"/>
      <c r="F206" s="315">
        <f>Rollover!C206</f>
        <v>0</v>
      </c>
      <c r="G206" s="23"/>
      <c r="H206" s="24"/>
      <c r="I206" s="24"/>
      <c r="J206" s="24"/>
      <c r="K206" s="25"/>
      <c r="L206" s="23"/>
      <c r="M206" s="24"/>
      <c r="N206" s="24"/>
      <c r="O206" s="24"/>
      <c r="P206" s="25"/>
      <c r="Q206" s="45" t="e">
        <f t="shared" si="210"/>
        <v>#NUM!</v>
      </c>
      <c r="R206" s="10">
        <f t="shared" si="211"/>
        <v>4.5435171224880964E-3</v>
      </c>
      <c r="S206" s="10">
        <f t="shared" si="212"/>
        <v>2.3748578822706131E-3</v>
      </c>
      <c r="T206" s="46">
        <f t="shared" si="213"/>
        <v>5.0175335722563109E-4</v>
      </c>
      <c r="U206" s="45" t="e">
        <f t="shared" si="214"/>
        <v>#NUM!</v>
      </c>
      <c r="V206" s="46">
        <f t="shared" si="215"/>
        <v>1.8229037773026034E-3</v>
      </c>
      <c r="W206" s="45" t="e">
        <f t="shared" si="216"/>
        <v>#NUM!</v>
      </c>
      <c r="X206" s="10" t="e">
        <f t="shared" si="217"/>
        <v>#NUM!</v>
      </c>
      <c r="Y206" s="46" t="e">
        <f t="shared" si="218"/>
        <v>#NUM!</v>
      </c>
      <c r="Z206" s="47" t="e">
        <f t="shared" si="219"/>
        <v>#NUM!</v>
      </c>
      <c r="AA206" s="255" t="e">
        <f t="shared" si="220"/>
        <v>#NUM!</v>
      </c>
      <c r="AB206" s="48" t="e">
        <f t="shared" si="221"/>
        <v>#NUM!</v>
      </c>
      <c r="AC206" s="41" t="e">
        <f t="shared" si="222"/>
        <v>#NUM!</v>
      </c>
      <c r="AD206" s="257" t="e">
        <f t="shared" si="223"/>
        <v>#NUM!</v>
      </c>
      <c r="AE206" s="42" t="e">
        <f t="shared" si="224"/>
        <v>#NUM!</v>
      </c>
      <c r="AF206" s="26"/>
      <c r="AG206" s="26"/>
      <c r="AH206" s="28"/>
      <c r="AI206" s="28"/>
      <c r="AJ206" s="28"/>
      <c r="AK206" s="28"/>
      <c r="AL206" s="27"/>
      <c r="AM206" s="27"/>
      <c r="AN206" s="27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</row>
    <row r="207" spans="1:51">
      <c r="A207" s="316"/>
      <c r="B207" s="253"/>
      <c r="C207" s="317">
        <f>Rollover!A207</f>
        <v>0</v>
      </c>
      <c r="D207" s="22">
        <f>Rollover!B207</f>
        <v>0</v>
      </c>
      <c r="E207" s="22"/>
      <c r="F207" s="315">
        <f>Rollover!C207</f>
        <v>0</v>
      </c>
      <c r="G207" s="23"/>
      <c r="H207" s="24"/>
      <c r="I207" s="24"/>
      <c r="J207" s="24"/>
      <c r="K207" s="25"/>
      <c r="L207" s="23"/>
      <c r="M207" s="24"/>
      <c r="N207" s="24"/>
      <c r="O207" s="24"/>
      <c r="P207" s="25"/>
      <c r="Q207" s="45" t="e">
        <f t="shared" si="210"/>
        <v>#NUM!</v>
      </c>
      <c r="R207" s="10">
        <f t="shared" si="211"/>
        <v>4.5435171224880964E-3</v>
      </c>
      <c r="S207" s="10">
        <f t="shared" si="212"/>
        <v>2.3748578822706131E-3</v>
      </c>
      <c r="T207" s="46">
        <f t="shared" si="213"/>
        <v>5.0175335722563109E-4</v>
      </c>
      <c r="U207" s="45" t="e">
        <f t="shared" si="214"/>
        <v>#NUM!</v>
      </c>
      <c r="V207" s="46">
        <f t="shared" si="215"/>
        <v>1.8229037773026034E-3</v>
      </c>
      <c r="W207" s="45" t="e">
        <f t="shared" si="216"/>
        <v>#NUM!</v>
      </c>
      <c r="X207" s="10" t="e">
        <f t="shared" si="217"/>
        <v>#NUM!</v>
      </c>
      <c r="Y207" s="46" t="e">
        <f t="shared" si="218"/>
        <v>#NUM!</v>
      </c>
      <c r="Z207" s="47" t="e">
        <f t="shared" si="219"/>
        <v>#NUM!</v>
      </c>
      <c r="AA207" s="255" t="e">
        <f t="shared" si="220"/>
        <v>#NUM!</v>
      </c>
      <c r="AB207" s="48" t="e">
        <f t="shared" si="221"/>
        <v>#NUM!</v>
      </c>
      <c r="AC207" s="41" t="e">
        <f t="shared" si="222"/>
        <v>#NUM!</v>
      </c>
      <c r="AD207" s="257" t="e">
        <f t="shared" si="223"/>
        <v>#NUM!</v>
      </c>
      <c r="AE207" s="42" t="e">
        <f t="shared" si="224"/>
        <v>#NUM!</v>
      </c>
      <c r="AF207" s="26"/>
      <c r="AG207" s="26"/>
      <c r="AH207" s="28"/>
      <c r="AI207" s="28"/>
      <c r="AJ207" s="28"/>
      <c r="AK207" s="28"/>
      <c r="AL207" s="27"/>
      <c r="AM207" s="27"/>
      <c r="AN207" s="27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</row>
    <row r="208" spans="1:51">
      <c r="A208" s="316"/>
      <c r="B208" s="253"/>
      <c r="C208" s="317">
        <f>Rollover!A208</f>
        <v>0</v>
      </c>
      <c r="D208" s="22">
        <f>Rollover!B208</f>
        <v>0</v>
      </c>
      <c r="E208" s="22"/>
      <c r="F208" s="315">
        <f>Rollover!C208</f>
        <v>0</v>
      </c>
      <c r="G208" s="23"/>
      <c r="H208" s="24"/>
      <c r="I208" s="24"/>
      <c r="J208" s="24"/>
      <c r="K208" s="25"/>
      <c r="L208" s="23"/>
      <c r="M208" s="24"/>
      <c r="N208" s="24"/>
      <c r="O208" s="24"/>
      <c r="P208" s="25"/>
      <c r="Q208" s="45" t="e">
        <f t="shared" ref="Q208:Q210" si="225">NORMDIST(LN(G208),7.45231,0.73998,1)</f>
        <v>#NUM!</v>
      </c>
      <c r="R208" s="10">
        <f t="shared" ref="R208:R210" si="226">1/(1+EXP(5.3895-0.0919*H208))</f>
        <v>4.5435171224880964E-3</v>
      </c>
      <c r="S208" s="10">
        <f t="shared" ref="S208:S210" si="227">1/(1+EXP(6.04044-0.002133*J208))</f>
        <v>2.3748578822706131E-3</v>
      </c>
      <c r="T208" s="46">
        <f t="shared" ref="T208:T210" si="228">1/(1+EXP(7.5969-0.0011*K208))</f>
        <v>5.0175335722563109E-4</v>
      </c>
      <c r="U208" s="45" t="e">
        <f t="shared" ref="U208:U210" si="229">NORMDIST(LN(L208),7.45231,0.73998,1)</f>
        <v>#NUM!</v>
      </c>
      <c r="V208" s="46">
        <f t="shared" ref="V208:V210" si="230">1/(1+EXP(6.3055-0.00094*P208))</f>
        <v>1.8229037773026034E-3</v>
      </c>
      <c r="W208" s="45" t="e">
        <f t="shared" ref="W208:W210" si="231">ROUND(1-(1-Q208)*(1-R208)*(1-S208)*(1-T208),3)</f>
        <v>#NUM!</v>
      </c>
      <c r="X208" s="10" t="e">
        <f t="shared" ref="X208:X210" si="232">IF(L208="N/A",L208,ROUND(1-(1-U208)*(1-V208),3))</f>
        <v>#NUM!</v>
      </c>
      <c r="Y208" s="46" t="e">
        <f t="shared" ref="Y208:Y210" si="233">ROUND(AVERAGE(W208:X208),3)</f>
        <v>#NUM!</v>
      </c>
      <c r="Z208" s="47" t="e">
        <f t="shared" ref="Z208:Z210" si="234">ROUND(W208/0.15,2)</f>
        <v>#NUM!</v>
      </c>
      <c r="AA208" s="255" t="e">
        <f t="shared" ref="AA208:AA210" si="235">IF(L208="N/A", L208, ROUND(X208/0.15,2))</f>
        <v>#NUM!</v>
      </c>
      <c r="AB208" s="48" t="e">
        <f t="shared" ref="AB208:AB210" si="236">ROUND(Y208/0.15,2)</f>
        <v>#NUM!</v>
      </c>
      <c r="AC208" s="41" t="e">
        <f t="shared" ref="AC208:AC210" si="237">IF(Z208&lt;0.67,5,IF(Z208&lt;1,4,IF(Z208&lt;1.33,3,IF(Z208&lt;2.67,2,1))))</f>
        <v>#NUM!</v>
      </c>
      <c r="AD208" s="257" t="e">
        <f t="shared" ref="AD208:AD210" si="238">IF(L208="N/A",L208,IF(AA208&lt;0.67,5,IF(AA208&lt;1,4,IF(AA208&lt;1.33,3,IF(AA208&lt;2.67,2,1)))))</f>
        <v>#NUM!</v>
      </c>
      <c r="AE208" s="42" t="e">
        <f t="shared" ref="AE208:AE210" si="239">IF(AB208&lt;0.67,5,IF(AB208&lt;1,4,IF(AB208&lt;1.33,3,IF(AB208&lt;2.67,2,1))))</f>
        <v>#NUM!</v>
      </c>
      <c r="AF208" s="26"/>
      <c r="AG208" s="26"/>
      <c r="AH208" s="28"/>
      <c r="AI208" s="28"/>
      <c r="AJ208" s="28"/>
      <c r="AK208" s="28"/>
      <c r="AL208" s="27"/>
      <c r="AM208" s="27"/>
      <c r="AN208" s="27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</row>
    <row r="209" spans="1:51">
      <c r="A209" s="316"/>
      <c r="B209" s="253"/>
      <c r="C209" s="317">
        <f>Rollover!A209</f>
        <v>0</v>
      </c>
      <c r="D209" s="22">
        <f>Rollover!B209</f>
        <v>0</v>
      </c>
      <c r="E209" s="22"/>
      <c r="F209" s="315">
        <f>Rollover!C209</f>
        <v>0</v>
      </c>
      <c r="G209" s="23"/>
      <c r="H209" s="24"/>
      <c r="I209" s="24"/>
      <c r="J209" s="24"/>
      <c r="K209" s="25"/>
      <c r="L209" s="23"/>
      <c r="M209" s="24"/>
      <c r="N209" s="24"/>
      <c r="O209" s="24"/>
      <c r="P209" s="25"/>
      <c r="Q209" s="45" t="e">
        <f t="shared" si="225"/>
        <v>#NUM!</v>
      </c>
      <c r="R209" s="10">
        <f t="shared" si="226"/>
        <v>4.5435171224880964E-3</v>
      </c>
      <c r="S209" s="10">
        <f t="shared" si="227"/>
        <v>2.3748578822706131E-3</v>
      </c>
      <c r="T209" s="46">
        <f t="shared" si="228"/>
        <v>5.0175335722563109E-4</v>
      </c>
      <c r="U209" s="45" t="e">
        <f t="shared" si="229"/>
        <v>#NUM!</v>
      </c>
      <c r="V209" s="46">
        <f t="shared" si="230"/>
        <v>1.8229037773026034E-3</v>
      </c>
      <c r="W209" s="45" t="e">
        <f t="shared" si="231"/>
        <v>#NUM!</v>
      </c>
      <c r="X209" s="10" t="e">
        <f t="shared" si="232"/>
        <v>#NUM!</v>
      </c>
      <c r="Y209" s="46" t="e">
        <f t="shared" si="233"/>
        <v>#NUM!</v>
      </c>
      <c r="Z209" s="47" t="e">
        <f t="shared" si="234"/>
        <v>#NUM!</v>
      </c>
      <c r="AA209" s="255" t="e">
        <f t="shared" si="235"/>
        <v>#NUM!</v>
      </c>
      <c r="AB209" s="48" t="e">
        <f t="shared" si="236"/>
        <v>#NUM!</v>
      </c>
      <c r="AC209" s="41" t="e">
        <f t="shared" si="237"/>
        <v>#NUM!</v>
      </c>
      <c r="AD209" s="257" t="e">
        <f t="shared" si="238"/>
        <v>#NUM!</v>
      </c>
      <c r="AE209" s="42" t="e">
        <f t="shared" si="239"/>
        <v>#NUM!</v>
      </c>
      <c r="AF209" s="26"/>
      <c r="AG209" s="26"/>
      <c r="AH209" s="28"/>
      <c r="AI209" s="28"/>
      <c r="AJ209" s="28"/>
      <c r="AK209" s="28"/>
      <c r="AL209" s="27"/>
      <c r="AM209" s="27"/>
      <c r="AN209" s="27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</row>
    <row r="210" spans="1:51">
      <c r="A210" s="34"/>
      <c r="B210" s="318"/>
      <c r="C210" s="317">
        <f>Rollover!A210</f>
        <v>0</v>
      </c>
      <c r="D210" s="22">
        <f>Rollover!B210</f>
        <v>0</v>
      </c>
      <c r="E210" s="22"/>
      <c r="F210" s="315">
        <f>Rollover!C210</f>
        <v>0</v>
      </c>
      <c r="G210" s="35"/>
      <c r="H210" s="36"/>
      <c r="I210" s="36"/>
      <c r="J210" s="36"/>
      <c r="K210" s="37"/>
      <c r="L210" s="35"/>
      <c r="M210" s="36"/>
      <c r="N210" s="36"/>
      <c r="O210" s="36"/>
      <c r="P210" s="37"/>
      <c r="Q210" s="45" t="e">
        <f t="shared" si="225"/>
        <v>#NUM!</v>
      </c>
      <c r="R210" s="10">
        <f t="shared" si="226"/>
        <v>4.5435171224880964E-3</v>
      </c>
      <c r="S210" s="10">
        <f t="shared" si="227"/>
        <v>2.3748578822706131E-3</v>
      </c>
      <c r="T210" s="46">
        <f t="shared" si="228"/>
        <v>5.0175335722563109E-4</v>
      </c>
      <c r="U210" s="45" t="e">
        <f t="shared" si="229"/>
        <v>#NUM!</v>
      </c>
      <c r="V210" s="46">
        <f t="shared" si="230"/>
        <v>1.8229037773026034E-3</v>
      </c>
      <c r="W210" s="45" t="e">
        <f t="shared" si="231"/>
        <v>#NUM!</v>
      </c>
      <c r="X210" s="10" t="e">
        <f t="shared" si="232"/>
        <v>#NUM!</v>
      </c>
      <c r="Y210" s="46" t="e">
        <f t="shared" si="233"/>
        <v>#NUM!</v>
      </c>
      <c r="Z210" s="47" t="e">
        <f t="shared" si="234"/>
        <v>#NUM!</v>
      </c>
      <c r="AA210" s="255" t="e">
        <f t="shared" si="235"/>
        <v>#NUM!</v>
      </c>
      <c r="AB210" s="48" t="e">
        <f t="shared" si="236"/>
        <v>#NUM!</v>
      </c>
      <c r="AC210" s="41" t="e">
        <f t="shared" si="237"/>
        <v>#NUM!</v>
      </c>
      <c r="AD210" s="257" t="e">
        <f t="shared" si="238"/>
        <v>#NUM!</v>
      </c>
      <c r="AE210" s="42" t="e">
        <f t="shared" si="239"/>
        <v>#NUM!</v>
      </c>
      <c r="AF210" s="26"/>
      <c r="AG210" s="26"/>
      <c r="AH210" s="28"/>
      <c r="AI210" s="28"/>
      <c r="AJ210" s="28"/>
      <c r="AK210" s="28"/>
      <c r="AL210" s="27"/>
      <c r="AM210" s="27"/>
      <c r="AN210" s="27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</row>
    <row r="211" spans="1:51">
      <c r="A211" s="34"/>
      <c r="B211" s="318"/>
      <c r="C211" s="317">
        <f>Rollover!A211</f>
        <v>0</v>
      </c>
      <c r="D211" s="22">
        <f>Rollover!B211</f>
        <v>0</v>
      </c>
      <c r="E211" s="22"/>
      <c r="F211" s="315">
        <f>Rollover!C211</f>
        <v>0</v>
      </c>
      <c r="G211" s="35"/>
      <c r="H211" s="36"/>
      <c r="I211" s="36"/>
      <c r="J211" s="36"/>
      <c r="K211" s="37"/>
      <c r="L211" s="35"/>
      <c r="M211" s="36"/>
      <c r="N211" s="36"/>
      <c r="O211" s="36"/>
      <c r="P211" s="37"/>
      <c r="Q211" s="45" t="e">
        <f t="shared" si="195"/>
        <v>#NUM!</v>
      </c>
      <c r="R211" s="10">
        <f t="shared" si="196"/>
        <v>4.5435171224880964E-3</v>
      </c>
      <c r="S211" s="10">
        <f t="shared" si="197"/>
        <v>2.3748578822706131E-3</v>
      </c>
      <c r="T211" s="46">
        <f t="shared" si="198"/>
        <v>5.0175335722563109E-4</v>
      </c>
      <c r="U211" s="45" t="e">
        <f t="shared" si="199"/>
        <v>#NUM!</v>
      </c>
      <c r="V211" s="46">
        <f t="shared" si="200"/>
        <v>1.8229037773026034E-3</v>
      </c>
      <c r="W211" s="45" t="e">
        <f t="shared" si="201"/>
        <v>#NUM!</v>
      </c>
      <c r="X211" s="10" t="e">
        <f t="shared" si="202"/>
        <v>#NUM!</v>
      </c>
      <c r="Y211" s="46" t="e">
        <f t="shared" si="203"/>
        <v>#NUM!</v>
      </c>
      <c r="Z211" s="47" t="e">
        <f t="shared" si="204"/>
        <v>#NUM!</v>
      </c>
      <c r="AA211" s="255" t="e">
        <f t="shared" si="205"/>
        <v>#NUM!</v>
      </c>
      <c r="AB211" s="48" t="e">
        <f t="shared" si="206"/>
        <v>#NUM!</v>
      </c>
      <c r="AC211" s="41" t="e">
        <f t="shared" si="207"/>
        <v>#NUM!</v>
      </c>
      <c r="AD211" s="257" t="e">
        <f t="shared" si="208"/>
        <v>#NUM!</v>
      </c>
      <c r="AE211" s="42" t="e">
        <f t="shared" si="209"/>
        <v>#NUM!</v>
      </c>
      <c r="AF211" s="26"/>
      <c r="AG211" s="26"/>
      <c r="AH211" s="28"/>
      <c r="AI211" s="28"/>
      <c r="AJ211" s="28"/>
      <c r="AK211" s="28"/>
      <c r="AL211" s="27"/>
      <c r="AM211" s="27"/>
      <c r="AN211" s="27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</row>
    <row r="212" spans="1:51">
      <c r="A212" s="316"/>
      <c r="B212" s="253"/>
      <c r="C212" s="317">
        <f>Rollover!A212</f>
        <v>0</v>
      </c>
      <c r="D212" s="22">
        <f>Rollover!B212</f>
        <v>0</v>
      </c>
      <c r="E212" s="22"/>
      <c r="F212" s="315">
        <f>Rollover!C212</f>
        <v>0</v>
      </c>
      <c r="G212" s="23"/>
      <c r="H212" s="24"/>
      <c r="I212" s="24"/>
      <c r="J212" s="24"/>
      <c r="K212" s="25"/>
      <c r="L212" s="23"/>
      <c r="M212" s="24"/>
      <c r="N212" s="24"/>
      <c r="O212" s="24"/>
      <c r="P212" s="25"/>
      <c r="Q212" s="45" t="e">
        <f t="shared" si="195"/>
        <v>#NUM!</v>
      </c>
      <c r="R212" s="10">
        <f t="shared" si="196"/>
        <v>4.5435171224880964E-3</v>
      </c>
      <c r="S212" s="10">
        <f t="shared" si="197"/>
        <v>2.3748578822706131E-3</v>
      </c>
      <c r="T212" s="46">
        <f t="shared" si="198"/>
        <v>5.0175335722563109E-4</v>
      </c>
      <c r="U212" s="45" t="e">
        <f t="shared" si="199"/>
        <v>#NUM!</v>
      </c>
      <c r="V212" s="46">
        <f t="shared" si="200"/>
        <v>1.8229037773026034E-3</v>
      </c>
      <c r="W212" s="45" t="e">
        <f t="shared" si="201"/>
        <v>#NUM!</v>
      </c>
      <c r="X212" s="10" t="e">
        <f t="shared" si="202"/>
        <v>#NUM!</v>
      </c>
      <c r="Y212" s="46" t="e">
        <f t="shared" si="203"/>
        <v>#NUM!</v>
      </c>
      <c r="Z212" s="47" t="e">
        <f t="shared" si="204"/>
        <v>#NUM!</v>
      </c>
      <c r="AA212" s="255" t="e">
        <f t="shared" si="205"/>
        <v>#NUM!</v>
      </c>
      <c r="AB212" s="48" t="e">
        <f t="shared" si="206"/>
        <v>#NUM!</v>
      </c>
      <c r="AC212" s="41" t="e">
        <f t="shared" si="207"/>
        <v>#NUM!</v>
      </c>
      <c r="AD212" s="257" t="e">
        <f t="shared" si="208"/>
        <v>#NUM!</v>
      </c>
      <c r="AE212" s="42" t="e">
        <f t="shared" si="209"/>
        <v>#NUM!</v>
      </c>
      <c r="AF212" s="26"/>
      <c r="AG212" s="26"/>
      <c r="AH212" s="28"/>
      <c r="AI212" s="28"/>
      <c r="AJ212" s="28"/>
      <c r="AK212" s="28"/>
      <c r="AL212" s="27"/>
      <c r="AM212" s="27"/>
      <c r="AN212" s="27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</row>
    <row r="213" spans="1:51">
      <c r="A213" s="316"/>
      <c r="B213" s="253"/>
      <c r="C213" s="317">
        <f>Rollover!A213</f>
        <v>0</v>
      </c>
      <c r="D213" s="22">
        <f>Rollover!B213</f>
        <v>0</v>
      </c>
      <c r="E213" s="22"/>
      <c r="F213" s="315">
        <f>Rollover!C213</f>
        <v>0</v>
      </c>
      <c r="G213" s="23"/>
      <c r="H213" s="24"/>
      <c r="I213" s="24"/>
      <c r="J213" s="24"/>
      <c r="K213" s="25"/>
      <c r="L213" s="23"/>
      <c r="M213" s="24"/>
      <c r="N213" s="24"/>
      <c r="O213" s="24"/>
      <c r="P213" s="25"/>
      <c r="Q213" s="45" t="e">
        <f t="shared" si="195"/>
        <v>#NUM!</v>
      </c>
      <c r="R213" s="10">
        <f t="shared" si="196"/>
        <v>4.5435171224880964E-3</v>
      </c>
      <c r="S213" s="10">
        <f t="shared" si="197"/>
        <v>2.3748578822706131E-3</v>
      </c>
      <c r="T213" s="46">
        <f t="shared" si="198"/>
        <v>5.0175335722563109E-4</v>
      </c>
      <c r="U213" s="45" t="e">
        <f t="shared" si="199"/>
        <v>#NUM!</v>
      </c>
      <c r="V213" s="46">
        <f t="shared" si="200"/>
        <v>1.8229037773026034E-3</v>
      </c>
      <c r="W213" s="45" t="e">
        <f t="shared" si="201"/>
        <v>#NUM!</v>
      </c>
      <c r="X213" s="10" t="e">
        <f t="shared" si="202"/>
        <v>#NUM!</v>
      </c>
      <c r="Y213" s="46" t="e">
        <f t="shared" si="203"/>
        <v>#NUM!</v>
      </c>
      <c r="Z213" s="47" t="e">
        <f t="shared" si="204"/>
        <v>#NUM!</v>
      </c>
      <c r="AA213" s="255" t="e">
        <f t="shared" si="205"/>
        <v>#NUM!</v>
      </c>
      <c r="AB213" s="48" t="e">
        <f t="shared" si="206"/>
        <v>#NUM!</v>
      </c>
      <c r="AC213" s="41" t="e">
        <f t="shared" si="207"/>
        <v>#NUM!</v>
      </c>
      <c r="AD213" s="257" t="e">
        <f t="shared" si="208"/>
        <v>#NUM!</v>
      </c>
      <c r="AE213" s="42" t="e">
        <f t="shared" si="209"/>
        <v>#NUM!</v>
      </c>
      <c r="AF213" s="26"/>
      <c r="AG213" s="26"/>
      <c r="AH213" s="28"/>
      <c r="AI213" s="28"/>
      <c r="AJ213" s="28"/>
      <c r="AK213" s="28"/>
      <c r="AL213" s="27"/>
      <c r="AM213" s="27"/>
      <c r="AN213" s="27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</row>
    <row r="214" spans="1:51">
      <c r="A214" s="316"/>
      <c r="B214" s="253"/>
      <c r="C214" s="317">
        <f>Rollover!A214</f>
        <v>0</v>
      </c>
      <c r="D214" s="22">
        <f>Rollover!B214</f>
        <v>0</v>
      </c>
      <c r="E214" s="22"/>
      <c r="F214" s="315">
        <f>Rollover!C214</f>
        <v>0</v>
      </c>
      <c r="G214" s="23"/>
      <c r="H214" s="24"/>
      <c r="I214" s="24"/>
      <c r="J214" s="24"/>
      <c r="K214" s="25"/>
      <c r="L214" s="23"/>
      <c r="M214" s="24"/>
      <c r="N214" s="24"/>
      <c r="O214" s="24"/>
      <c r="P214" s="25"/>
      <c r="Q214" s="45" t="e">
        <f t="shared" si="195"/>
        <v>#NUM!</v>
      </c>
      <c r="R214" s="10">
        <f t="shared" si="196"/>
        <v>4.5435171224880964E-3</v>
      </c>
      <c r="S214" s="10">
        <f t="shared" si="197"/>
        <v>2.3748578822706131E-3</v>
      </c>
      <c r="T214" s="46">
        <f t="shared" si="198"/>
        <v>5.0175335722563109E-4</v>
      </c>
      <c r="U214" s="45" t="e">
        <f t="shared" si="199"/>
        <v>#NUM!</v>
      </c>
      <c r="V214" s="46">
        <f t="shared" si="200"/>
        <v>1.8229037773026034E-3</v>
      </c>
      <c r="W214" s="45" t="e">
        <f t="shared" si="201"/>
        <v>#NUM!</v>
      </c>
      <c r="X214" s="10" t="e">
        <f t="shared" si="202"/>
        <v>#NUM!</v>
      </c>
      <c r="Y214" s="46" t="e">
        <f t="shared" si="203"/>
        <v>#NUM!</v>
      </c>
      <c r="Z214" s="47" t="e">
        <f t="shared" si="204"/>
        <v>#NUM!</v>
      </c>
      <c r="AA214" s="255" t="e">
        <f t="shared" si="205"/>
        <v>#NUM!</v>
      </c>
      <c r="AB214" s="48" t="e">
        <f t="shared" si="206"/>
        <v>#NUM!</v>
      </c>
      <c r="AC214" s="41" t="e">
        <f t="shared" si="207"/>
        <v>#NUM!</v>
      </c>
      <c r="AD214" s="257" t="e">
        <f t="shared" si="208"/>
        <v>#NUM!</v>
      </c>
      <c r="AE214" s="42" t="e">
        <f t="shared" si="209"/>
        <v>#NUM!</v>
      </c>
      <c r="AF214" s="26"/>
      <c r="AG214" s="26"/>
      <c r="AH214" s="28"/>
      <c r="AI214" s="28"/>
      <c r="AJ214" s="28"/>
      <c r="AK214" s="28"/>
      <c r="AL214" s="27"/>
      <c r="AM214" s="27"/>
      <c r="AN214" s="27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</row>
    <row r="215" spans="1:51">
      <c r="A215" s="34"/>
      <c r="B215" s="318"/>
      <c r="C215" s="317">
        <f>Rollover!A215</f>
        <v>0</v>
      </c>
      <c r="D215" s="22">
        <f>Rollover!B215</f>
        <v>0</v>
      </c>
      <c r="E215" s="22"/>
      <c r="F215" s="315">
        <f>Rollover!C215</f>
        <v>0</v>
      </c>
      <c r="G215" s="35"/>
      <c r="H215" s="36"/>
      <c r="I215" s="36"/>
      <c r="J215" s="36"/>
      <c r="K215" s="37"/>
      <c r="L215" s="35"/>
      <c r="M215" s="36"/>
      <c r="N215" s="36"/>
      <c r="O215" s="36"/>
      <c r="P215" s="37"/>
      <c r="Q215" s="45" t="e">
        <f t="shared" ref="Q215:Q217" si="240">NORMDIST(LN(G215),7.45231,0.73998,1)</f>
        <v>#NUM!</v>
      </c>
      <c r="R215" s="10">
        <f t="shared" ref="R215:R217" si="241">1/(1+EXP(5.3895-0.0919*H215))</f>
        <v>4.5435171224880964E-3</v>
      </c>
      <c r="S215" s="10">
        <f t="shared" ref="S215:S217" si="242">1/(1+EXP(6.04044-0.002133*J215))</f>
        <v>2.3748578822706131E-3</v>
      </c>
      <c r="T215" s="46">
        <f t="shared" ref="T215:T217" si="243">1/(1+EXP(7.5969-0.0011*K215))</f>
        <v>5.0175335722563109E-4</v>
      </c>
      <c r="U215" s="45" t="e">
        <f t="shared" ref="U215:U217" si="244">NORMDIST(LN(L215),7.45231,0.73998,1)</f>
        <v>#NUM!</v>
      </c>
      <c r="V215" s="46">
        <f t="shared" ref="V215:V217" si="245">1/(1+EXP(6.3055-0.00094*P215))</f>
        <v>1.8229037773026034E-3</v>
      </c>
      <c r="W215" s="45" t="e">
        <f t="shared" ref="W215:W217" si="246">ROUND(1-(1-Q215)*(1-R215)*(1-S215)*(1-T215),3)</f>
        <v>#NUM!</v>
      </c>
      <c r="X215" s="10" t="e">
        <f t="shared" ref="X215:X217" si="247">IF(L215="N/A",L215,ROUND(1-(1-U215)*(1-V215),3))</f>
        <v>#NUM!</v>
      </c>
      <c r="Y215" s="46" t="e">
        <f t="shared" ref="Y215:Y217" si="248">ROUND(AVERAGE(W215:X215),3)</f>
        <v>#NUM!</v>
      </c>
      <c r="Z215" s="47" t="e">
        <f t="shared" ref="Z215:Z217" si="249">ROUND(W215/0.15,2)</f>
        <v>#NUM!</v>
      </c>
      <c r="AA215" s="255" t="e">
        <f t="shared" ref="AA215:AA217" si="250">IF(L215="N/A", L215, ROUND(X215/0.15,2))</f>
        <v>#NUM!</v>
      </c>
      <c r="AB215" s="48" t="e">
        <f t="shared" ref="AB215:AB217" si="251">ROUND(Y215/0.15,2)</f>
        <v>#NUM!</v>
      </c>
      <c r="AC215" s="41" t="e">
        <f t="shared" ref="AC215:AC217" si="252">IF(Z215&lt;0.67,5,IF(Z215&lt;1,4,IF(Z215&lt;1.33,3,IF(Z215&lt;2.67,2,1))))</f>
        <v>#NUM!</v>
      </c>
      <c r="AD215" s="257" t="e">
        <f t="shared" ref="AD215:AD217" si="253">IF(L215="N/A",L215,IF(AA215&lt;0.67,5,IF(AA215&lt;1,4,IF(AA215&lt;1.33,3,IF(AA215&lt;2.67,2,1)))))</f>
        <v>#NUM!</v>
      </c>
      <c r="AE215" s="42" t="e">
        <f t="shared" ref="AE215:AE217" si="254">IF(AB215&lt;0.67,5,IF(AB215&lt;1,4,IF(AB215&lt;1.33,3,IF(AB215&lt;2.67,2,1))))</f>
        <v>#NUM!</v>
      </c>
      <c r="AF215" s="26"/>
      <c r="AG215" s="26"/>
      <c r="AH215" s="28"/>
      <c r="AI215" s="28"/>
      <c r="AJ215" s="28"/>
      <c r="AK215" s="28"/>
      <c r="AL215" s="27"/>
      <c r="AM215" s="27"/>
      <c r="AN215" s="27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</row>
    <row r="216" spans="1:51">
      <c r="A216" s="34"/>
      <c r="B216" s="318"/>
      <c r="C216" s="317">
        <f>Rollover!A216</f>
        <v>0</v>
      </c>
      <c r="D216" s="22">
        <f>Rollover!B216</f>
        <v>0</v>
      </c>
      <c r="E216" s="22"/>
      <c r="F216" s="315">
        <f>Rollover!C216</f>
        <v>0</v>
      </c>
      <c r="G216" s="35"/>
      <c r="H216" s="36"/>
      <c r="I216" s="36"/>
      <c r="J216" s="36"/>
      <c r="K216" s="37"/>
      <c r="L216" s="35"/>
      <c r="M216" s="36"/>
      <c r="N216" s="36"/>
      <c r="O216" s="36"/>
      <c r="P216" s="37"/>
      <c r="Q216" s="45" t="e">
        <f t="shared" si="240"/>
        <v>#NUM!</v>
      </c>
      <c r="R216" s="10">
        <f t="shared" si="241"/>
        <v>4.5435171224880964E-3</v>
      </c>
      <c r="S216" s="10">
        <f t="shared" si="242"/>
        <v>2.3748578822706131E-3</v>
      </c>
      <c r="T216" s="46">
        <f t="shared" si="243"/>
        <v>5.0175335722563109E-4</v>
      </c>
      <c r="U216" s="45" t="e">
        <f t="shared" si="244"/>
        <v>#NUM!</v>
      </c>
      <c r="V216" s="46">
        <f t="shared" si="245"/>
        <v>1.8229037773026034E-3</v>
      </c>
      <c r="W216" s="45" t="e">
        <f t="shared" si="246"/>
        <v>#NUM!</v>
      </c>
      <c r="X216" s="10" t="e">
        <f t="shared" si="247"/>
        <v>#NUM!</v>
      </c>
      <c r="Y216" s="46" t="e">
        <f t="shared" si="248"/>
        <v>#NUM!</v>
      </c>
      <c r="Z216" s="47" t="e">
        <f t="shared" si="249"/>
        <v>#NUM!</v>
      </c>
      <c r="AA216" s="255" t="e">
        <f t="shared" si="250"/>
        <v>#NUM!</v>
      </c>
      <c r="AB216" s="48" t="e">
        <f t="shared" si="251"/>
        <v>#NUM!</v>
      </c>
      <c r="AC216" s="41" t="e">
        <f t="shared" si="252"/>
        <v>#NUM!</v>
      </c>
      <c r="AD216" s="257" t="e">
        <f t="shared" si="253"/>
        <v>#NUM!</v>
      </c>
      <c r="AE216" s="42" t="e">
        <f t="shared" si="254"/>
        <v>#NUM!</v>
      </c>
      <c r="AF216" s="26"/>
      <c r="AG216" s="26"/>
      <c r="AH216" s="28"/>
      <c r="AI216" s="28"/>
      <c r="AJ216" s="28"/>
      <c r="AK216" s="28"/>
      <c r="AL216" s="27"/>
      <c r="AM216" s="27"/>
      <c r="AN216" s="27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</row>
    <row r="217" spans="1:51">
      <c r="A217" s="316"/>
      <c r="B217" s="253"/>
      <c r="C217" s="317">
        <f>Rollover!A217</f>
        <v>0</v>
      </c>
      <c r="D217" s="22">
        <f>Rollover!B217</f>
        <v>0</v>
      </c>
      <c r="E217" s="22"/>
      <c r="F217" s="315">
        <f>Rollover!C217</f>
        <v>0</v>
      </c>
      <c r="G217" s="23"/>
      <c r="H217" s="24"/>
      <c r="I217" s="24"/>
      <c r="J217" s="24"/>
      <c r="K217" s="25"/>
      <c r="L217" s="23"/>
      <c r="M217" s="24"/>
      <c r="N217" s="24"/>
      <c r="O217" s="24"/>
      <c r="P217" s="25"/>
      <c r="Q217" s="45" t="e">
        <f t="shared" si="240"/>
        <v>#NUM!</v>
      </c>
      <c r="R217" s="10">
        <f t="shared" si="241"/>
        <v>4.5435171224880964E-3</v>
      </c>
      <c r="S217" s="10">
        <f t="shared" si="242"/>
        <v>2.3748578822706131E-3</v>
      </c>
      <c r="T217" s="46">
        <f t="shared" si="243"/>
        <v>5.0175335722563109E-4</v>
      </c>
      <c r="U217" s="45" t="e">
        <f t="shared" si="244"/>
        <v>#NUM!</v>
      </c>
      <c r="V217" s="46">
        <f t="shared" si="245"/>
        <v>1.8229037773026034E-3</v>
      </c>
      <c r="W217" s="45" t="e">
        <f t="shared" si="246"/>
        <v>#NUM!</v>
      </c>
      <c r="X217" s="10" t="e">
        <f t="shared" si="247"/>
        <v>#NUM!</v>
      </c>
      <c r="Y217" s="46" t="e">
        <f t="shared" si="248"/>
        <v>#NUM!</v>
      </c>
      <c r="Z217" s="47" t="e">
        <f t="shared" si="249"/>
        <v>#NUM!</v>
      </c>
      <c r="AA217" s="255" t="e">
        <f t="shared" si="250"/>
        <v>#NUM!</v>
      </c>
      <c r="AB217" s="48" t="e">
        <f t="shared" si="251"/>
        <v>#NUM!</v>
      </c>
      <c r="AC217" s="41" t="e">
        <f t="shared" si="252"/>
        <v>#NUM!</v>
      </c>
      <c r="AD217" s="257" t="e">
        <f t="shared" si="253"/>
        <v>#NUM!</v>
      </c>
      <c r="AE217" s="42" t="e">
        <f t="shared" si="254"/>
        <v>#NUM!</v>
      </c>
      <c r="AF217" s="26"/>
      <c r="AG217" s="26"/>
      <c r="AH217" s="28"/>
      <c r="AI217" s="28"/>
      <c r="AJ217" s="28"/>
      <c r="AK217" s="28"/>
      <c r="AL217" s="27"/>
      <c r="AM217" s="27"/>
      <c r="AN217" s="27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</row>
    <row r="218" spans="1:51">
      <c r="A218" s="316"/>
      <c r="B218" s="253"/>
      <c r="C218" s="317">
        <f>Rollover!A218</f>
        <v>0</v>
      </c>
      <c r="D218" s="22">
        <f>Rollover!B218</f>
        <v>0</v>
      </c>
      <c r="E218" s="22"/>
      <c r="F218" s="315">
        <f>Rollover!C218</f>
        <v>0</v>
      </c>
      <c r="G218" s="23"/>
      <c r="H218" s="24"/>
      <c r="I218" s="24"/>
      <c r="J218" s="24"/>
      <c r="K218" s="25"/>
      <c r="L218" s="23"/>
      <c r="M218" s="24"/>
      <c r="N218" s="24"/>
      <c r="O218" s="24"/>
      <c r="P218" s="25"/>
      <c r="Q218" s="45" t="e">
        <f t="shared" si="195"/>
        <v>#NUM!</v>
      </c>
      <c r="R218" s="10">
        <f t="shared" si="196"/>
        <v>4.5435171224880964E-3</v>
      </c>
      <c r="S218" s="10">
        <f t="shared" si="197"/>
        <v>2.3748578822706131E-3</v>
      </c>
      <c r="T218" s="46">
        <f t="shared" si="198"/>
        <v>5.0175335722563109E-4</v>
      </c>
      <c r="U218" s="45" t="e">
        <f t="shared" si="199"/>
        <v>#NUM!</v>
      </c>
      <c r="V218" s="46">
        <f t="shared" si="200"/>
        <v>1.8229037773026034E-3</v>
      </c>
      <c r="W218" s="45" t="e">
        <f t="shared" si="201"/>
        <v>#NUM!</v>
      </c>
      <c r="X218" s="10" t="e">
        <f t="shared" si="202"/>
        <v>#NUM!</v>
      </c>
      <c r="Y218" s="46" t="e">
        <f t="shared" si="203"/>
        <v>#NUM!</v>
      </c>
      <c r="Z218" s="47" t="e">
        <f t="shared" si="204"/>
        <v>#NUM!</v>
      </c>
      <c r="AA218" s="255" t="e">
        <f t="shared" si="205"/>
        <v>#NUM!</v>
      </c>
      <c r="AB218" s="48" t="e">
        <f t="shared" si="206"/>
        <v>#NUM!</v>
      </c>
      <c r="AC218" s="41" t="e">
        <f t="shared" si="207"/>
        <v>#NUM!</v>
      </c>
      <c r="AD218" s="257" t="e">
        <f t="shared" si="208"/>
        <v>#NUM!</v>
      </c>
      <c r="AE218" s="42" t="e">
        <f t="shared" si="209"/>
        <v>#NUM!</v>
      </c>
      <c r="AF218" s="26"/>
      <c r="AG218" s="26"/>
      <c r="AH218" s="28"/>
      <c r="AI218" s="28"/>
      <c r="AJ218" s="28"/>
      <c r="AK218" s="28"/>
      <c r="AL218" s="27"/>
      <c r="AM218" s="27"/>
      <c r="AN218" s="27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</row>
    <row r="219" spans="1:51">
      <c r="A219" s="316"/>
      <c r="B219" s="253"/>
      <c r="C219" s="317">
        <f>Rollover!A219</f>
        <v>0</v>
      </c>
      <c r="D219" s="22">
        <f>Rollover!B219</f>
        <v>0</v>
      </c>
      <c r="E219" s="22"/>
      <c r="F219" s="315">
        <f>Rollover!C219</f>
        <v>0</v>
      </c>
      <c r="G219" s="23"/>
      <c r="H219" s="24"/>
      <c r="I219" s="24"/>
      <c r="J219" s="24"/>
      <c r="K219" s="25"/>
      <c r="L219" s="23"/>
      <c r="M219" s="24"/>
      <c r="N219" s="24"/>
      <c r="O219" s="24"/>
      <c r="P219" s="25"/>
      <c r="Q219" s="45" t="e">
        <f t="shared" si="195"/>
        <v>#NUM!</v>
      </c>
      <c r="R219" s="10">
        <f t="shared" si="196"/>
        <v>4.5435171224880964E-3</v>
      </c>
      <c r="S219" s="10">
        <f t="shared" si="197"/>
        <v>2.3748578822706131E-3</v>
      </c>
      <c r="T219" s="46">
        <f t="shared" si="198"/>
        <v>5.0175335722563109E-4</v>
      </c>
      <c r="U219" s="45" t="e">
        <f t="shared" si="199"/>
        <v>#NUM!</v>
      </c>
      <c r="V219" s="46">
        <f t="shared" si="200"/>
        <v>1.8229037773026034E-3</v>
      </c>
      <c r="W219" s="45" t="e">
        <f t="shared" si="201"/>
        <v>#NUM!</v>
      </c>
      <c r="X219" s="10" t="e">
        <f t="shared" si="202"/>
        <v>#NUM!</v>
      </c>
      <c r="Y219" s="46" t="e">
        <f t="shared" si="203"/>
        <v>#NUM!</v>
      </c>
      <c r="Z219" s="47" t="e">
        <f t="shared" si="204"/>
        <v>#NUM!</v>
      </c>
      <c r="AA219" s="255" t="e">
        <f t="shared" si="205"/>
        <v>#NUM!</v>
      </c>
      <c r="AB219" s="48" t="e">
        <f t="shared" si="206"/>
        <v>#NUM!</v>
      </c>
      <c r="AC219" s="41" t="e">
        <f t="shared" si="207"/>
        <v>#NUM!</v>
      </c>
      <c r="AD219" s="257" t="e">
        <f t="shared" si="208"/>
        <v>#NUM!</v>
      </c>
      <c r="AE219" s="42" t="e">
        <f t="shared" si="209"/>
        <v>#NUM!</v>
      </c>
      <c r="AF219" s="26"/>
      <c r="AG219" s="26"/>
      <c r="AH219" s="28"/>
      <c r="AI219" s="28"/>
      <c r="AJ219" s="28"/>
      <c r="AK219" s="28"/>
      <c r="AL219" s="27"/>
      <c r="AM219" s="27"/>
      <c r="AN219" s="27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</row>
    <row r="220" spans="1:51">
      <c r="A220" s="316"/>
      <c r="B220" s="253"/>
      <c r="C220" s="317">
        <f>Rollover!A220</f>
        <v>0</v>
      </c>
      <c r="D220" s="22">
        <f>Rollover!B220</f>
        <v>0</v>
      </c>
      <c r="E220" s="22"/>
      <c r="F220" s="315">
        <f>Rollover!C220</f>
        <v>0</v>
      </c>
      <c r="G220" s="23"/>
      <c r="H220" s="24"/>
      <c r="I220" s="24"/>
      <c r="J220" s="24"/>
      <c r="K220" s="25"/>
      <c r="L220" s="23"/>
      <c r="M220" s="24"/>
      <c r="N220" s="24"/>
      <c r="O220" s="24"/>
      <c r="P220" s="25"/>
      <c r="Q220" s="45" t="e">
        <f t="shared" si="195"/>
        <v>#NUM!</v>
      </c>
      <c r="R220" s="10">
        <f t="shared" si="196"/>
        <v>4.5435171224880964E-3</v>
      </c>
      <c r="S220" s="10">
        <f t="shared" si="197"/>
        <v>2.3748578822706131E-3</v>
      </c>
      <c r="T220" s="46">
        <f t="shared" si="198"/>
        <v>5.0175335722563109E-4</v>
      </c>
      <c r="U220" s="45" t="e">
        <f t="shared" si="199"/>
        <v>#NUM!</v>
      </c>
      <c r="V220" s="46">
        <f t="shared" si="200"/>
        <v>1.8229037773026034E-3</v>
      </c>
      <c r="W220" s="45" t="e">
        <f t="shared" si="201"/>
        <v>#NUM!</v>
      </c>
      <c r="X220" s="10" t="e">
        <f t="shared" si="202"/>
        <v>#NUM!</v>
      </c>
      <c r="Y220" s="46" t="e">
        <f t="shared" si="203"/>
        <v>#NUM!</v>
      </c>
      <c r="Z220" s="47" t="e">
        <f t="shared" si="204"/>
        <v>#NUM!</v>
      </c>
      <c r="AA220" s="255" t="e">
        <f t="shared" si="205"/>
        <v>#NUM!</v>
      </c>
      <c r="AB220" s="48" t="e">
        <f t="shared" si="206"/>
        <v>#NUM!</v>
      </c>
      <c r="AC220" s="41" t="e">
        <f t="shared" si="207"/>
        <v>#NUM!</v>
      </c>
      <c r="AD220" s="257" t="e">
        <f t="shared" si="208"/>
        <v>#NUM!</v>
      </c>
      <c r="AE220" s="42" t="e">
        <f t="shared" si="209"/>
        <v>#NUM!</v>
      </c>
      <c r="AF220" s="26"/>
      <c r="AG220" s="26"/>
      <c r="AH220" s="28"/>
      <c r="AI220" s="28"/>
      <c r="AJ220" s="28"/>
      <c r="AK220" s="28"/>
      <c r="AL220" s="27"/>
      <c r="AM220" s="27"/>
      <c r="AN220" s="27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</row>
    <row r="221" spans="1:51">
      <c r="A221" s="316"/>
      <c r="B221" s="253"/>
      <c r="C221" s="317">
        <f>Rollover!A221</f>
        <v>0</v>
      </c>
      <c r="D221" s="22">
        <f>Rollover!B221</f>
        <v>0</v>
      </c>
      <c r="E221" s="22"/>
      <c r="F221" s="315">
        <f>Rollover!C221</f>
        <v>0</v>
      </c>
      <c r="G221" s="23"/>
      <c r="H221" s="24"/>
      <c r="I221" s="24"/>
      <c r="J221" s="24"/>
      <c r="K221" s="25"/>
      <c r="L221" s="23"/>
      <c r="M221" s="24"/>
      <c r="N221" s="24"/>
      <c r="O221" s="24"/>
      <c r="P221" s="25"/>
      <c r="Q221" s="45" t="e">
        <f t="shared" si="195"/>
        <v>#NUM!</v>
      </c>
      <c r="R221" s="10">
        <f t="shared" si="196"/>
        <v>4.5435171224880964E-3</v>
      </c>
      <c r="S221" s="10">
        <f t="shared" si="197"/>
        <v>2.3748578822706131E-3</v>
      </c>
      <c r="T221" s="46">
        <f t="shared" si="198"/>
        <v>5.0175335722563109E-4</v>
      </c>
      <c r="U221" s="45" t="e">
        <f t="shared" si="199"/>
        <v>#NUM!</v>
      </c>
      <c r="V221" s="46">
        <f t="shared" si="200"/>
        <v>1.8229037773026034E-3</v>
      </c>
      <c r="W221" s="45" t="e">
        <f t="shared" si="201"/>
        <v>#NUM!</v>
      </c>
      <c r="X221" s="10" t="e">
        <f t="shared" si="202"/>
        <v>#NUM!</v>
      </c>
      <c r="Y221" s="46" t="e">
        <f t="shared" si="203"/>
        <v>#NUM!</v>
      </c>
      <c r="Z221" s="47" t="e">
        <f t="shared" si="204"/>
        <v>#NUM!</v>
      </c>
      <c r="AA221" s="255" t="e">
        <f t="shared" si="205"/>
        <v>#NUM!</v>
      </c>
      <c r="AB221" s="48" t="e">
        <f t="shared" si="206"/>
        <v>#NUM!</v>
      </c>
      <c r="AC221" s="41" t="e">
        <f t="shared" si="207"/>
        <v>#NUM!</v>
      </c>
      <c r="AD221" s="257" t="e">
        <f t="shared" si="208"/>
        <v>#NUM!</v>
      </c>
      <c r="AE221" s="42" t="e">
        <f t="shared" si="209"/>
        <v>#NUM!</v>
      </c>
      <c r="AF221" s="26"/>
      <c r="AG221" s="26"/>
      <c r="AH221" s="28"/>
      <c r="AI221" s="28"/>
      <c r="AJ221" s="28"/>
      <c r="AK221" s="28"/>
      <c r="AL221" s="27"/>
      <c r="AM221" s="27"/>
      <c r="AN221" s="27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</row>
    <row r="222" spans="1:51">
      <c r="A222" s="316"/>
      <c r="B222" s="253"/>
      <c r="C222" s="317">
        <f>Rollover!A222</f>
        <v>0</v>
      </c>
      <c r="D222" s="22">
        <f>Rollover!B222</f>
        <v>0</v>
      </c>
      <c r="E222" s="22"/>
      <c r="F222" s="315">
        <f>Rollover!C222</f>
        <v>0</v>
      </c>
      <c r="G222" s="23"/>
      <c r="H222" s="24"/>
      <c r="I222" s="24"/>
      <c r="J222" s="24"/>
      <c r="K222" s="25"/>
      <c r="L222" s="23"/>
      <c r="M222" s="24"/>
      <c r="N222" s="24"/>
      <c r="O222" s="24"/>
      <c r="P222" s="25"/>
      <c r="Q222" s="45" t="e">
        <f t="shared" si="195"/>
        <v>#NUM!</v>
      </c>
      <c r="R222" s="10">
        <f t="shared" si="196"/>
        <v>4.5435171224880964E-3</v>
      </c>
      <c r="S222" s="10">
        <f t="shared" si="197"/>
        <v>2.3748578822706131E-3</v>
      </c>
      <c r="T222" s="46">
        <f t="shared" si="198"/>
        <v>5.0175335722563109E-4</v>
      </c>
      <c r="U222" s="45" t="e">
        <f t="shared" si="199"/>
        <v>#NUM!</v>
      </c>
      <c r="V222" s="46">
        <f t="shared" si="200"/>
        <v>1.8229037773026034E-3</v>
      </c>
      <c r="W222" s="45" t="e">
        <f t="shared" si="201"/>
        <v>#NUM!</v>
      </c>
      <c r="X222" s="10" t="e">
        <f t="shared" si="202"/>
        <v>#NUM!</v>
      </c>
      <c r="Y222" s="46" t="e">
        <f t="shared" si="203"/>
        <v>#NUM!</v>
      </c>
      <c r="Z222" s="47" t="e">
        <f t="shared" si="204"/>
        <v>#NUM!</v>
      </c>
      <c r="AA222" s="255" t="e">
        <f t="shared" si="205"/>
        <v>#NUM!</v>
      </c>
      <c r="AB222" s="48" t="e">
        <f t="shared" si="206"/>
        <v>#NUM!</v>
      </c>
      <c r="AC222" s="41" t="e">
        <f t="shared" si="207"/>
        <v>#NUM!</v>
      </c>
      <c r="AD222" s="257" t="e">
        <f t="shared" si="208"/>
        <v>#NUM!</v>
      </c>
      <c r="AE222" s="42" t="e">
        <f t="shared" si="209"/>
        <v>#NUM!</v>
      </c>
      <c r="AF222" s="26"/>
      <c r="AG222" s="26"/>
      <c r="AH222" s="28"/>
      <c r="AI222" s="28"/>
      <c r="AJ222" s="28"/>
      <c r="AK222" s="28"/>
      <c r="AL222" s="27"/>
      <c r="AM222" s="27"/>
      <c r="AN222" s="27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</row>
    <row r="223" spans="1:51">
      <c r="A223" s="316"/>
      <c r="B223" s="253"/>
      <c r="C223" s="317">
        <f>Rollover!A223</f>
        <v>0</v>
      </c>
      <c r="D223" s="22">
        <f>Rollover!B223</f>
        <v>0</v>
      </c>
      <c r="E223" s="22"/>
      <c r="F223" s="315">
        <f>Rollover!C223</f>
        <v>0</v>
      </c>
      <c r="G223" s="23"/>
      <c r="H223" s="24"/>
      <c r="I223" s="24"/>
      <c r="J223" s="24"/>
      <c r="K223" s="25"/>
      <c r="L223" s="23"/>
      <c r="M223" s="24"/>
      <c r="N223" s="24"/>
      <c r="O223" s="24"/>
      <c r="P223" s="25"/>
      <c r="Q223" s="45" t="e">
        <f t="shared" si="195"/>
        <v>#NUM!</v>
      </c>
      <c r="R223" s="10">
        <f t="shared" si="196"/>
        <v>4.5435171224880964E-3</v>
      </c>
      <c r="S223" s="10">
        <f t="shared" si="197"/>
        <v>2.3748578822706131E-3</v>
      </c>
      <c r="T223" s="46">
        <f t="shared" si="198"/>
        <v>5.0175335722563109E-4</v>
      </c>
      <c r="U223" s="45" t="e">
        <f t="shared" si="199"/>
        <v>#NUM!</v>
      </c>
      <c r="V223" s="46">
        <f t="shared" si="200"/>
        <v>1.8229037773026034E-3</v>
      </c>
      <c r="W223" s="45" t="e">
        <f t="shared" si="201"/>
        <v>#NUM!</v>
      </c>
      <c r="X223" s="10" t="e">
        <f t="shared" si="202"/>
        <v>#NUM!</v>
      </c>
      <c r="Y223" s="46" t="e">
        <f t="shared" si="203"/>
        <v>#NUM!</v>
      </c>
      <c r="Z223" s="47" t="e">
        <f t="shared" si="204"/>
        <v>#NUM!</v>
      </c>
      <c r="AA223" s="255" t="e">
        <f t="shared" si="205"/>
        <v>#NUM!</v>
      </c>
      <c r="AB223" s="48" t="e">
        <f t="shared" si="206"/>
        <v>#NUM!</v>
      </c>
      <c r="AC223" s="41" t="e">
        <f t="shared" si="207"/>
        <v>#NUM!</v>
      </c>
      <c r="AD223" s="257" t="e">
        <f t="shared" si="208"/>
        <v>#NUM!</v>
      </c>
      <c r="AE223" s="42" t="e">
        <f t="shared" si="209"/>
        <v>#NUM!</v>
      </c>
      <c r="AF223" s="26"/>
      <c r="AG223" s="26"/>
      <c r="AH223" s="28"/>
      <c r="AI223" s="28"/>
      <c r="AJ223" s="28"/>
      <c r="AK223" s="28"/>
      <c r="AL223" s="27"/>
      <c r="AM223" s="27"/>
      <c r="AN223" s="27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</row>
    <row r="224" spans="1:51">
      <c r="A224" s="316"/>
      <c r="B224" s="253"/>
      <c r="C224" s="317">
        <f>Rollover!A224</f>
        <v>0</v>
      </c>
      <c r="D224" s="22">
        <f>Rollover!B224</f>
        <v>0</v>
      </c>
      <c r="E224" s="22"/>
      <c r="F224" s="315">
        <f>Rollover!C224</f>
        <v>0</v>
      </c>
      <c r="G224" s="23"/>
      <c r="H224" s="24"/>
      <c r="I224" s="24"/>
      <c r="J224" s="24"/>
      <c r="K224" s="25"/>
      <c r="L224" s="23"/>
      <c r="M224" s="24"/>
      <c r="N224" s="24"/>
      <c r="O224" s="24"/>
      <c r="P224" s="25"/>
      <c r="Q224" s="45" t="e">
        <f t="shared" ref="Q224:Q227" si="255">NORMDIST(LN(G224),7.45231,0.73998,1)</f>
        <v>#NUM!</v>
      </c>
      <c r="R224" s="10">
        <f t="shared" ref="R224:R227" si="256">1/(1+EXP(5.3895-0.0919*H224))</f>
        <v>4.5435171224880964E-3</v>
      </c>
      <c r="S224" s="10">
        <f t="shared" ref="S224:S227" si="257">1/(1+EXP(6.04044-0.002133*J224))</f>
        <v>2.3748578822706131E-3</v>
      </c>
      <c r="T224" s="46">
        <f t="shared" ref="T224:T227" si="258">1/(1+EXP(7.5969-0.0011*K224))</f>
        <v>5.0175335722563109E-4</v>
      </c>
      <c r="U224" s="45" t="e">
        <f t="shared" ref="U224:U227" si="259">NORMDIST(LN(L224),7.45231,0.73998,1)</f>
        <v>#NUM!</v>
      </c>
      <c r="V224" s="46">
        <f t="shared" ref="V224:V227" si="260">1/(1+EXP(6.3055-0.00094*P224))</f>
        <v>1.8229037773026034E-3</v>
      </c>
      <c r="W224" s="45" t="e">
        <f t="shared" ref="W224:W227" si="261">ROUND(1-(1-Q224)*(1-R224)*(1-S224)*(1-T224),3)</f>
        <v>#NUM!</v>
      </c>
      <c r="X224" s="10" t="e">
        <f t="shared" ref="X224:X227" si="262">IF(L224="N/A",L224,ROUND(1-(1-U224)*(1-V224),3))</f>
        <v>#NUM!</v>
      </c>
      <c r="Y224" s="46" t="e">
        <f t="shared" ref="Y224:Y227" si="263">ROUND(AVERAGE(W224:X224),3)</f>
        <v>#NUM!</v>
      </c>
      <c r="Z224" s="47" t="e">
        <f t="shared" ref="Z224:Z227" si="264">ROUND(W224/0.15,2)</f>
        <v>#NUM!</v>
      </c>
      <c r="AA224" s="255" t="e">
        <f t="shared" ref="AA224:AA227" si="265">IF(L224="N/A", L224, ROUND(X224/0.15,2))</f>
        <v>#NUM!</v>
      </c>
      <c r="AB224" s="48" t="e">
        <f t="shared" ref="AB224:AB227" si="266">ROUND(Y224/0.15,2)</f>
        <v>#NUM!</v>
      </c>
      <c r="AC224" s="41" t="e">
        <f t="shared" ref="AC224:AC227" si="267">IF(Z224&lt;0.67,5,IF(Z224&lt;1,4,IF(Z224&lt;1.33,3,IF(Z224&lt;2.67,2,1))))</f>
        <v>#NUM!</v>
      </c>
      <c r="AD224" s="257" t="e">
        <f t="shared" ref="AD224:AD227" si="268">IF(L224="N/A",L224,IF(AA224&lt;0.67,5,IF(AA224&lt;1,4,IF(AA224&lt;1.33,3,IF(AA224&lt;2.67,2,1)))))</f>
        <v>#NUM!</v>
      </c>
      <c r="AE224" s="42" t="e">
        <f t="shared" ref="AE224:AE227" si="269">IF(AB224&lt;0.67,5,IF(AB224&lt;1,4,IF(AB224&lt;1.33,3,IF(AB224&lt;2.67,2,1))))</f>
        <v>#NUM!</v>
      </c>
      <c r="AF224" s="26"/>
      <c r="AG224" s="26"/>
      <c r="AH224" s="28"/>
      <c r="AI224" s="28"/>
      <c r="AJ224" s="28"/>
      <c r="AK224" s="28"/>
      <c r="AL224" s="27"/>
      <c r="AM224" s="27"/>
      <c r="AN224" s="27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</row>
    <row r="225" spans="1:51">
      <c r="A225" s="316"/>
      <c r="B225" s="253"/>
      <c r="C225" s="317">
        <f>Rollover!A225</f>
        <v>0</v>
      </c>
      <c r="D225" s="22">
        <f>Rollover!B225</f>
        <v>0</v>
      </c>
      <c r="E225" s="22"/>
      <c r="F225" s="315">
        <f>Rollover!C225</f>
        <v>0</v>
      </c>
      <c r="G225" s="23"/>
      <c r="H225" s="24"/>
      <c r="I225" s="24"/>
      <c r="J225" s="24"/>
      <c r="K225" s="25"/>
      <c r="L225" s="23"/>
      <c r="M225" s="24"/>
      <c r="N225" s="24"/>
      <c r="O225" s="24"/>
      <c r="P225" s="25"/>
      <c r="Q225" s="45" t="e">
        <f t="shared" si="255"/>
        <v>#NUM!</v>
      </c>
      <c r="R225" s="10">
        <f t="shared" si="256"/>
        <v>4.5435171224880964E-3</v>
      </c>
      <c r="S225" s="10">
        <f t="shared" si="257"/>
        <v>2.3748578822706131E-3</v>
      </c>
      <c r="T225" s="46">
        <f t="shared" si="258"/>
        <v>5.0175335722563109E-4</v>
      </c>
      <c r="U225" s="45" t="e">
        <f t="shared" si="259"/>
        <v>#NUM!</v>
      </c>
      <c r="V225" s="46">
        <f t="shared" si="260"/>
        <v>1.8229037773026034E-3</v>
      </c>
      <c r="W225" s="45" t="e">
        <f t="shared" si="261"/>
        <v>#NUM!</v>
      </c>
      <c r="X225" s="10" t="e">
        <f t="shared" si="262"/>
        <v>#NUM!</v>
      </c>
      <c r="Y225" s="46" t="e">
        <f t="shared" si="263"/>
        <v>#NUM!</v>
      </c>
      <c r="Z225" s="47" t="e">
        <f t="shared" si="264"/>
        <v>#NUM!</v>
      </c>
      <c r="AA225" s="255" t="e">
        <f t="shared" si="265"/>
        <v>#NUM!</v>
      </c>
      <c r="AB225" s="48" t="e">
        <f t="shared" si="266"/>
        <v>#NUM!</v>
      </c>
      <c r="AC225" s="41" t="e">
        <f t="shared" si="267"/>
        <v>#NUM!</v>
      </c>
      <c r="AD225" s="257" t="e">
        <f t="shared" si="268"/>
        <v>#NUM!</v>
      </c>
      <c r="AE225" s="42" t="e">
        <f t="shared" si="269"/>
        <v>#NUM!</v>
      </c>
      <c r="AF225" s="26"/>
      <c r="AG225" s="26"/>
      <c r="AH225" s="28"/>
      <c r="AI225" s="28"/>
      <c r="AJ225" s="28"/>
      <c r="AK225" s="28"/>
      <c r="AL225" s="27"/>
      <c r="AM225" s="27"/>
      <c r="AN225" s="27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</row>
    <row r="226" spans="1:51">
      <c r="A226" s="316"/>
      <c r="B226" s="253"/>
      <c r="C226" s="317">
        <f>Rollover!A226</f>
        <v>0</v>
      </c>
      <c r="D226" s="22">
        <f>Rollover!B226</f>
        <v>0</v>
      </c>
      <c r="E226" s="22"/>
      <c r="F226" s="315">
        <f>Rollover!C226</f>
        <v>0</v>
      </c>
      <c r="G226" s="23"/>
      <c r="H226" s="24"/>
      <c r="I226" s="24"/>
      <c r="J226" s="24"/>
      <c r="K226" s="25"/>
      <c r="L226" s="23"/>
      <c r="M226" s="24"/>
      <c r="N226" s="24"/>
      <c r="O226" s="24"/>
      <c r="P226" s="25"/>
      <c r="Q226" s="45" t="e">
        <f t="shared" si="255"/>
        <v>#NUM!</v>
      </c>
      <c r="R226" s="10">
        <f t="shared" si="256"/>
        <v>4.5435171224880964E-3</v>
      </c>
      <c r="S226" s="10">
        <f t="shared" si="257"/>
        <v>2.3748578822706131E-3</v>
      </c>
      <c r="T226" s="46">
        <f t="shared" si="258"/>
        <v>5.0175335722563109E-4</v>
      </c>
      <c r="U226" s="45" t="e">
        <f t="shared" si="259"/>
        <v>#NUM!</v>
      </c>
      <c r="V226" s="46">
        <f t="shared" si="260"/>
        <v>1.8229037773026034E-3</v>
      </c>
      <c r="W226" s="45" t="e">
        <f t="shared" si="261"/>
        <v>#NUM!</v>
      </c>
      <c r="X226" s="10" t="e">
        <f t="shared" si="262"/>
        <v>#NUM!</v>
      </c>
      <c r="Y226" s="46" t="e">
        <f t="shared" si="263"/>
        <v>#NUM!</v>
      </c>
      <c r="Z226" s="47" t="e">
        <f t="shared" si="264"/>
        <v>#NUM!</v>
      </c>
      <c r="AA226" s="255" t="e">
        <f t="shared" si="265"/>
        <v>#NUM!</v>
      </c>
      <c r="AB226" s="48" t="e">
        <f t="shared" si="266"/>
        <v>#NUM!</v>
      </c>
      <c r="AC226" s="41" t="e">
        <f t="shared" si="267"/>
        <v>#NUM!</v>
      </c>
      <c r="AD226" s="257" t="e">
        <f t="shared" si="268"/>
        <v>#NUM!</v>
      </c>
      <c r="AE226" s="42" t="e">
        <f t="shared" si="269"/>
        <v>#NUM!</v>
      </c>
      <c r="AF226" s="26"/>
      <c r="AG226" s="26"/>
      <c r="AH226" s="28"/>
      <c r="AI226" s="28"/>
      <c r="AJ226" s="28"/>
      <c r="AK226" s="28"/>
      <c r="AL226" s="27"/>
      <c r="AM226" s="27"/>
      <c r="AN226" s="27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</row>
    <row r="227" spans="1:51">
      <c r="A227" s="316"/>
      <c r="B227" s="253"/>
      <c r="C227" s="317">
        <f>Rollover!A227</f>
        <v>0</v>
      </c>
      <c r="D227" s="22">
        <f>Rollover!B227</f>
        <v>0</v>
      </c>
      <c r="E227" s="22"/>
      <c r="F227" s="315">
        <f>Rollover!C227</f>
        <v>0</v>
      </c>
      <c r="G227" s="23"/>
      <c r="H227" s="24"/>
      <c r="I227" s="24"/>
      <c r="J227" s="24"/>
      <c r="K227" s="25"/>
      <c r="L227" s="23"/>
      <c r="M227" s="24"/>
      <c r="N227" s="24"/>
      <c r="O227" s="24"/>
      <c r="P227" s="25"/>
      <c r="Q227" s="45" t="e">
        <f t="shared" si="255"/>
        <v>#NUM!</v>
      </c>
      <c r="R227" s="10">
        <f t="shared" si="256"/>
        <v>4.5435171224880964E-3</v>
      </c>
      <c r="S227" s="10">
        <f t="shared" si="257"/>
        <v>2.3748578822706131E-3</v>
      </c>
      <c r="T227" s="46">
        <f t="shared" si="258"/>
        <v>5.0175335722563109E-4</v>
      </c>
      <c r="U227" s="45" t="e">
        <f t="shared" si="259"/>
        <v>#NUM!</v>
      </c>
      <c r="V227" s="46">
        <f t="shared" si="260"/>
        <v>1.8229037773026034E-3</v>
      </c>
      <c r="W227" s="45" t="e">
        <f t="shared" si="261"/>
        <v>#NUM!</v>
      </c>
      <c r="X227" s="10" t="e">
        <f t="shared" si="262"/>
        <v>#NUM!</v>
      </c>
      <c r="Y227" s="46" t="e">
        <f t="shared" si="263"/>
        <v>#NUM!</v>
      </c>
      <c r="Z227" s="47" t="e">
        <f t="shared" si="264"/>
        <v>#NUM!</v>
      </c>
      <c r="AA227" s="255" t="e">
        <f t="shared" si="265"/>
        <v>#NUM!</v>
      </c>
      <c r="AB227" s="48" t="e">
        <f t="shared" si="266"/>
        <v>#NUM!</v>
      </c>
      <c r="AC227" s="41" t="e">
        <f t="shared" si="267"/>
        <v>#NUM!</v>
      </c>
      <c r="AD227" s="257" t="e">
        <f t="shared" si="268"/>
        <v>#NUM!</v>
      </c>
      <c r="AE227" s="42" t="e">
        <f t="shared" si="269"/>
        <v>#NUM!</v>
      </c>
      <c r="AF227" s="26"/>
      <c r="AG227" s="26"/>
      <c r="AH227" s="28"/>
      <c r="AI227" s="28"/>
      <c r="AJ227" s="28"/>
      <c r="AK227" s="28"/>
      <c r="AL227" s="27"/>
      <c r="AM227" s="27"/>
      <c r="AN227" s="27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</row>
    <row r="228" spans="1:51">
      <c r="A228" s="34"/>
      <c r="B228" s="318"/>
      <c r="C228" s="317">
        <f>Rollover!A228</f>
        <v>0</v>
      </c>
      <c r="D228" s="22">
        <f>Rollover!B228</f>
        <v>0</v>
      </c>
      <c r="E228" s="22"/>
      <c r="F228" s="315">
        <f>Rollover!C228</f>
        <v>0</v>
      </c>
      <c r="G228" s="35"/>
      <c r="H228" s="36"/>
      <c r="I228" s="36"/>
      <c r="J228" s="36"/>
      <c r="K228" s="37"/>
      <c r="L228" s="35"/>
      <c r="M228" s="36"/>
      <c r="N228" s="36"/>
      <c r="O228" s="36"/>
      <c r="P228" s="37"/>
      <c r="Q228" s="45" t="e">
        <f t="shared" ref="Q228:Q231" si="270">NORMDIST(LN(G228),7.45231,0.73998,1)</f>
        <v>#NUM!</v>
      </c>
      <c r="R228" s="10">
        <f t="shared" ref="R228:R231" si="271">1/(1+EXP(5.3895-0.0919*H228))</f>
        <v>4.5435171224880964E-3</v>
      </c>
      <c r="S228" s="10">
        <f t="shared" ref="S228:S231" si="272">1/(1+EXP(6.04044-0.002133*J228))</f>
        <v>2.3748578822706131E-3</v>
      </c>
      <c r="T228" s="46">
        <f t="shared" ref="T228:T231" si="273">1/(1+EXP(7.5969-0.0011*K228))</f>
        <v>5.0175335722563109E-4</v>
      </c>
      <c r="U228" s="45" t="e">
        <f t="shared" ref="U228:U231" si="274">NORMDIST(LN(L228),7.45231,0.73998,1)</f>
        <v>#NUM!</v>
      </c>
      <c r="V228" s="46">
        <f t="shared" ref="V228:V231" si="275">1/(1+EXP(6.3055-0.00094*P228))</f>
        <v>1.8229037773026034E-3</v>
      </c>
      <c r="W228" s="45" t="e">
        <f t="shared" ref="W228:W231" si="276">ROUND(1-(1-Q228)*(1-R228)*(1-S228)*(1-T228),3)</f>
        <v>#NUM!</v>
      </c>
      <c r="X228" s="10" t="e">
        <f t="shared" ref="X228:X231" si="277">IF(L228="N/A",L228,ROUND(1-(1-U228)*(1-V228),3))</f>
        <v>#NUM!</v>
      </c>
      <c r="Y228" s="46" t="e">
        <f t="shared" ref="Y228:Y231" si="278">ROUND(AVERAGE(W228:X228),3)</f>
        <v>#NUM!</v>
      </c>
      <c r="Z228" s="47" t="e">
        <f t="shared" ref="Z228:Z231" si="279">ROUND(W228/0.15,2)</f>
        <v>#NUM!</v>
      </c>
      <c r="AA228" s="255" t="e">
        <f t="shared" ref="AA228:AA231" si="280">IF(L228="N/A", L228, ROUND(X228/0.15,2))</f>
        <v>#NUM!</v>
      </c>
      <c r="AB228" s="48" t="e">
        <f t="shared" ref="AB228:AB231" si="281">ROUND(Y228/0.15,2)</f>
        <v>#NUM!</v>
      </c>
      <c r="AC228" s="41" t="e">
        <f t="shared" ref="AC228:AC231" si="282">IF(Z228&lt;0.67,5,IF(Z228&lt;1,4,IF(Z228&lt;1.33,3,IF(Z228&lt;2.67,2,1))))</f>
        <v>#NUM!</v>
      </c>
      <c r="AD228" s="257" t="e">
        <f t="shared" ref="AD228:AD231" si="283">IF(L228="N/A",L228,IF(AA228&lt;0.67,5,IF(AA228&lt;1,4,IF(AA228&lt;1.33,3,IF(AA228&lt;2.67,2,1)))))</f>
        <v>#NUM!</v>
      </c>
      <c r="AE228" s="42" t="e">
        <f t="shared" ref="AE228:AE231" si="284">IF(AB228&lt;0.67,5,IF(AB228&lt;1,4,IF(AB228&lt;1.33,3,IF(AB228&lt;2.67,2,1))))</f>
        <v>#NUM!</v>
      </c>
      <c r="AF228" s="26"/>
      <c r="AG228" s="26"/>
      <c r="AH228" s="28"/>
      <c r="AI228" s="28"/>
      <c r="AJ228" s="28"/>
      <c r="AK228" s="28"/>
      <c r="AL228" s="27"/>
      <c r="AM228" s="27"/>
      <c r="AN228" s="27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</row>
    <row r="229" spans="1:51">
      <c r="A229" s="34"/>
      <c r="B229" s="318"/>
      <c r="C229" s="317">
        <f>Rollover!A229</f>
        <v>0</v>
      </c>
      <c r="D229" s="22">
        <f>Rollover!B229</f>
        <v>0</v>
      </c>
      <c r="E229" s="22"/>
      <c r="F229" s="315">
        <f>Rollover!C229</f>
        <v>0</v>
      </c>
      <c r="G229" s="35"/>
      <c r="H229" s="36"/>
      <c r="I229" s="36"/>
      <c r="J229" s="36"/>
      <c r="K229" s="37"/>
      <c r="L229" s="35"/>
      <c r="M229" s="36"/>
      <c r="N229" s="36"/>
      <c r="O229" s="36"/>
      <c r="P229" s="37"/>
      <c r="Q229" s="45" t="e">
        <f t="shared" si="270"/>
        <v>#NUM!</v>
      </c>
      <c r="R229" s="10">
        <f t="shared" si="271"/>
        <v>4.5435171224880964E-3</v>
      </c>
      <c r="S229" s="10">
        <f t="shared" si="272"/>
        <v>2.3748578822706131E-3</v>
      </c>
      <c r="T229" s="46">
        <f t="shared" si="273"/>
        <v>5.0175335722563109E-4</v>
      </c>
      <c r="U229" s="45" t="e">
        <f t="shared" si="274"/>
        <v>#NUM!</v>
      </c>
      <c r="V229" s="46">
        <f t="shared" si="275"/>
        <v>1.8229037773026034E-3</v>
      </c>
      <c r="W229" s="45" t="e">
        <f t="shared" si="276"/>
        <v>#NUM!</v>
      </c>
      <c r="X229" s="10" t="e">
        <f t="shared" si="277"/>
        <v>#NUM!</v>
      </c>
      <c r="Y229" s="46" t="e">
        <f t="shared" si="278"/>
        <v>#NUM!</v>
      </c>
      <c r="Z229" s="47" t="e">
        <f t="shared" si="279"/>
        <v>#NUM!</v>
      </c>
      <c r="AA229" s="255" t="e">
        <f t="shared" si="280"/>
        <v>#NUM!</v>
      </c>
      <c r="AB229" s="48" t="e">
        <f t="shared" si="281"/>
        <v>#NUM!</v>
      </c>
      <c r="AC229" s="41" t="e">
        <f t="shared" si="282"/>
        <v>#NUM!</v>
      </c>
      <c r="AD229" s="257" t="e">
        <f t="shared" si="283"/>
        <v>#NUM!</v>
      </c>
      <c r="AE229" s="42" t="e">
        <f t="shared" si="284"/>
        <v>#NUM!</v>
      </c>
      <c r="AF229" s="26"/>
      <c r="AG229" s="26"/>
      <c r="AH229" s="28"/>
      <c r="AI229" s="28"/>
      <c r="AJ229" s="28"/>
      <c r="AK229" s="28"/>
      <c r="AL229" s="27"/>
      <c r="AM229" s="27"/>
      <c r="AN229" s="27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</row>
    <row r="230" spans="1:51">
      <c r="A230" s="34"/>
      <c r="B230" s="318"/>
      <c r="C230" s="317">
        <f>Rollover!A230</f>
        <v>0</v>
      </c>
      <c r="D230" s="22">
        <f>Rollover!B230</f>
        <v>0</v>
      </c>
      <c r="E230" s="22"/>
      <c r="F230" s="315">
        <f>Rollover!C230</f>
        <v>0</v>
      </c>
      <c r="G230" s="35"/>
      <c r="H230" s="36"/>
      <c r="I230" s="36"/>
      <c r="J230" s="36"/>
      <c r="K230" s="37"/>
      <c r="L230" s="35"/>
      <c r="M230" s="36"/>
      <c r="N230" s="36"/>
      <c r="O230" s="36"/>
      <c r="P230" s="37"/>
      <c r="Q230" s="45" t="e">
        <f t="shared" si="270"/>
        <v>#NUM!</v>
      </c>
      <c r="R230" s="10">
        <f t="shared" si="271"/>
        <v>4.5435171224880964E-3</v>
      </c>
      <c r="S230" s="10">
        <f t="shared" si="272"/>
        <v>2.3748578822706131E-3</v>
      </c>
      <c r="T230" s="46">
        <f t="shared" si="273"/>
        <v>5.0175335722563109E-4</v>
      </c>
      <c r="U230" s="45" t="e">
        <f t="shared" si="274"/>
        <v>#NUM!</v>
      </c>
      <c r="V230" s="46">
        <f t="shared" si="275"/>
        <v>1.8229037773026034E-3</v>
      </c>
      <c r="W230" s="45" t="e">
        <f t="shared" si="276"/>
        <v>#NUM!</v>
      </c>
      <c r="X230" s="10" t="e">
        <f t="shared" si="277"/>
        <v>#NUM!</v>
      </c>
      <c r="Y230" s="46" t="e">
        <f t="shared" si="278"/>
        <v>#NUM!</v>
      </c>
      <c r="Z230" s="47" t="e">
        <f t="shared" si="279"/>
        <v>#NUM!</v>
      </c>
      <c r="AA230" s="255" t="e">
        <f t="shared" si="280"/>
        <v>#NUM!</v>
      </c>
      <c r="AB230" s="48" t="e">
        <f t="shared" si="281"/>
        <v>#NUM!</v>
      </c>
      <c r="AC230" s="41" t="e">
        <f t="shared" si="282"/>
        <v>#NUM!</v>
      </c>
      <c r="AD230" s="257" t="e">
        <f t="shared" si="283"/>
        <v>#NUM!</v>
      </c>
      <c r="AE230" s="42" t="e">
        <f t="shared" si="284"/>
        <v>#NUM!</v>
      </c>
      <c r="AF230" s="26"/>
      <c r="AG230" s="26"/>
      <c r="AH230" s="28"/>
      <c r="AI230" s="28"/>
      <c r="AJ230" s="28"/>
      <c r="AK230" s="28"/>
      <c r="AL230" s="27"/>
      <c r="AM230" s="27"/>
      <c r="AN230" s="27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</row>
    <row r="231" spans="1:51">
      <c r="A231" s="34"/>
      <c r="B231" s="318"/>
      <c r="C231" s="317">
        <f>Rollover!A231</f>
        <v>0</v>
      </c>
      <c r="D231" s="22">
        <f>Rollover!B231</f>
        <v>0</v>
      </c>
      <c r="E231" s="22"/>
      <c r="F231" s="315">
        <f>Rollover!C231</f>
        <v>0</v>
      </c>
      <c r="G231" s="35"/>
      <c r="H231" s="36"/>
      <c r="I231" s="36"/>
      <c r="J231" s="36"/>
      <c r="K231" s="37"/>
      <c r="L231" s="35"/>
      <c r="M231" s="36"/>
      <c r="N231" s="36"/>
      <c r="O231" s="36"/>
      <c r="P231" s="37"/>
      <c r="Q231" s="45" t="e">
        <f t="shared" si="270"/>
        <v>#NUM!</v>
      </c>
      <c r="R231" s="10">
        <f t="shared" si="271"/>
        <v>4.5435171224880964E-3</v>
      </c>
      <c r="S231" s="10">
        <f t="shared" si="272"/>
        <v>2.3748578822706131E-3</v>
      </c>
      <c r="T231" s="46">
        <f t="shared" si="273"/>
        <v>5.0175335722563109E-4</v>
      </c>
      <c r="U231" s="45" t="e">
        <f t="shared" si="274"/>
        <v>#NUM!</v>
      </c>
      <c r="V231" s="46">
        <f t="shared" si="275"/>
        <v>1.8229037773026034E-3</v>
      </c>
      <c r="W231" s="45" t="e">
        <f t="shared" si="276"/>
        <v>#NUM!</v>
      </c>
      <c r="X231" s="10" t="e">
        <f t="shared" si="277"/>
        <v>#NUM!</v>
      </c>
      <c r="Y231" s="46" t="e">
        <f t="shared" si="278"/>
        <v>#NUM!</v>
      </c>
      <c r="Z231" s="47" t="e">
        <f t="shared" si="279"/>
        <v>#NUM!</v>
      </c>
      <c r="AA231" s="255" t="e">
        <f t="shared" si="280"/>
        <v>#NUM!</v>
      </c>
      <c r="AB231" s="48" t="e">
        <f t="shared" si="281"/>
        <v>#NUM!</v>
      </c>
      <c r="AC231" s="41" t="e">
        <f t="shared" si="282"/>
        <v>#NUM!</v>
      </c>
      <c r="AD231" s="257" t="e">
        <f t="shared" si="283"/>
        <v>#NUM!</v>
      </c>
      <c r="AE231" s="42" t="e">
        <f t="shared" si="284"/>
        <v>#NUM!</v>
      </c>
      <c r="AF231" s="26"/>
      <c r="AG231" s="26"/>
      <c r="AH231" s="28"/>
      <c r="AI231" s="28"/>
      <c r="AJ231" s="28"/>
      <c r="AK231" s="28"/>
      <c r="AL231" s="27"/>
      <c r="AM231" s="27"/>
      <c r="AN231" s="27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</row>
    <row r="232" spans="1:51">
      <c r="A232" s="34"/>
      <c r="B232" s="318"/>
      <c r="C232" s="317">
        <f>Rollover!A232</f>
        <v>0</v>
      </c>
      <c r="D232" s="22">
        <f>Rollover!B232</f>
        <v>0</v>
      </c>
      <c r="E232" s="22"/>
      <c r="F232" s="315">
        <f>Rollover!C232</f>
        <v>0</v>
      </c>
      <c r="G232" s="35"/>
      <c r="H232" s="36"/>
      <c r="I232" s="36"/>
      <c r="J232" s="36"/>
      <c r="K232" s="37"/>
      <c r="L232" s="35"/>
      <c r="M232" s="36"/>
      <c r="N232" s="36"/>
      <c r="O232" s="36"/>
      <c r="P232" s="37"/>
      <c r="Q232" s="45" t="e">
        <f t="shared" ref="Q232:Q235" si="285">NORMDIST(LN(G232),7.45231,0.73998,1)</f>
        <v>#NUM!</v>
      </c>
      <c r="R232" s="10">
        <f t="shared" ref="R232:R235" si="286">1/(1+EXP(5.3895-0.0919*H232))</f>
        <v>4.5435171224880964E-3</v>
      </c>
      <c r="S232" s="10">
        <f t="shared" ref="S232:S235" si="287">1/(1+EXP(6.04044-0.002133*J232))</f>
        <v>2.3748578822706131E-3</v>
      </c>
      <c r="T232" s="46">
        <f t="shared" ref="T232:T235" si="288">1/(1+EXP(7.5969-0.0011*K232))</f>
        <v>5.0175335722563109E-4</v>
      </c>
      <c r="U232" s="45" t="e">
        <f t="shared" ref="U232:U235" si="289">NORMDIST(LN(L232),7.45231,0.73998,1)</f>
        <v>#NUM!</v>
      </c>
      <c r="V232" s="46">
        <f t="shared" ref="V232:V235" si="290">1/(1+EXP(6.3055-0.00094*P232))</f>
        <v>1.8229037773026034E-3</v>
      </c>
      <c r="W232" s="45" t="e">
        <f t="shared" ref="W232:W235" si="291">ROUND(1-(1-Q232)*(1-R232)*(1-S232)*(1-T232),3)</f>
        <v>#NUM!</v>
      </c>
      <c r="X232" s="10" t="e">
        <f t="shared" ref="X232:X235" si="292">IF(L232="N/A",L232,ROUND(1-(1-U232)*(1-V232),3))</f>
        <v>#NUM!</v>
      </c>
      <c r="Y232" s="46" t="e">
        <f t="shared" ref="Y232:Y235" si="293">ROUND(AVERAGE(W232:X232),3)</f>
        <v>#NUM!</v>
      </c>
      <c r="Z232" s="47" t="e">
        <f t="shared" ref="Z232:Z235" si="294">ROUND(W232/0.15,2)</f>
        <v>#NUM!</v>
      </c>
      <c r="AA232" s="255" t="e">
        <f t="shared" ref="AA232:AA235" si="295">IF(L232="N/A", L232, ROUND(X232/0.15,2))</f>
        <v>#NUM!</v>
      </c>
      <c r="AB232" s="48" t="e">
        <f t="shared" ref="AB232:AB235" si="296">ROUND(Y232/0.15,2)</f>
        <v>#NUM!</v>
      </c>
      <c r="AC232" s="41" t="e">
        <f t="shared" ref="AC232:AC235" si="297">IF(Z232&lt;0.67,5,IF(Z232&lt;1,4,IF(Z232&lt;1.33,3,IF(Z232&lt;2.67,2,1))))</f>
        <v>#NUM!</v>
      </c>
      <c r="AD232" s="257" t="e">
        <f t="shared" ref="AD232:AD235" si="298">IF(L232="N/A",L232,IF(AA232&lt;0.67,5,IF(AA232&lt;1,4,IF(AA232&lt;1.33,3,IF(AA232&lt;2.67,2,1)))))</f>
        <v>#NUM!</v>
      </c>
      <c r="AE232" s="42" t="e">
        <f t="shared" ref="AE232:AE235" si="299">IF(AB232&lt;0.67,5,IF(AB232&lt;1,4,IF(AB232&lt;1.33,3,IF(AB232&lt;2.67,2,1))))</f>
        <v>#NUM!</v>
      </c>
      <c r="AF232" s="26"/>
      <c r="AG232" s="26"/>
      <c r="AH232" s="28"/>
      <c r="AI232" s="28"/>
      <c r="AJ232" s="28"/>
      <c r="AK232" s="28"/>
      <c r="AL232" s="27"/>
      <c r="AM232" s="27"/>
      <c r="AN232" s="27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</row>
    <row r="233" spans="1:51">
      <c r="A233" s="34"/>
      <c r="B233" s="318"/>
      <c r="C233" s="317">
        <f>Rollover!A233</f>
        <v>0</v>
      </c>
      <c r="D233" s="22">
        <f>Rollover!B233</f>
        <v>0</v>
      </c>
      <c r="E233" s="22"/>
      <c r="F233" s="315">
        <f>Rollover!C233</f>
        <v>0</v>
      </c>
      <c r="G233" s="35"/>
      <c r="H233" s="36"/>
      <c r="I233" s="36"/>
      <c r="J233" s="36"/>
      <c r="K233" s="37"/>
      <c r="L233" s="35"/>
      <c r="M233" s="36"/>
      <c r="N233" s="36"/>
      <c r="O233" s="36"/>
      <c r="P233" s="37"/>
      <c r="Q233" s="45" t="e">
        <f t="shared" si="285"/>
        <v>#NUM!</v>
      </c>
      <c r="R233" s="10">
        <f t="shared" si="286"/>
        <v>4.5435171224880964E-3</v>
      </c>
      <c r="S233" s="10">
        <f t="shared" si="287"/>
        <v>2.3748578822706131E-3</v>
      </c>
      <c r="T233" s="46">
        <f t="shared" si="288"/>
        <v>5.0175335722563109E-4</v>
      </c>
      <c r="U233" s="45" t="e">
        <f t="shared" si="289"/>
        <v>#NUM!</v>
      </c>
      <c r="V233" s="46">
        <f t="shared" si="290"/>
        <v>1.8229037773026034E-3</v>
      </c>
      <c r="W233" s="45" t="e">
        <f t="shared" si="291"/>
        <v>#NUM!</v>
      </c>
      <c r="X233" s="10" t="e">
        <f t="shared" si="292"/>
        <v>#NUM!</v>
      </c>
      <c r="Y233" s="46" t="e">
        <f t="shared" si="293"/>
        <v>#NUM!</v>
      </c>
      <c r="Z233" s="47" t="e">
        <f t="shared" si="294"/>
        <v>#NUM!</v>
      </c>
      <c r="AA233" s="255" t="e">
        <f t="shared" si="295"/>
        <v>#NUM!</v>
      </c>
      <c r="AB233" s="48" t="e">
        <f t="shared" si="296"/>
        <v>#NUM!</v>
      </c>
      <c r="AC233" s="41" t="e">
        <f t="shared" si="297"/>
        <v>#NUM!</v>
      </c>
      <c r="AD233" s="257" t="e">
        <f t="shared" si="298"/>
        <v>#NUM!</v>
      </c>
      <c r="AE233" s="42" t="e">
        <f t="shared" si="299"/>
        <v>#NUM!</v>
      </c>
      <c r="AF233" s="26"/>
      <c r="AG233" s="26"/>
      <c r="AH233" s="28"/>
      <c r="AI233" s="28"/>
      <c r="AJ233" s="28"/>
      <c r="AK233" s="28"/>
      <c r="AL233" s="27"/>
      <c r="AM233" s="27"/>
      <c r="AN233" s="27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</row>
    <row r="234" spans="1:51">
      <c r="A234" s="316"/>
      <c r="B234" s="253"/>
      <c r="C234" s="317">
        <f>Rollover!A234</f>
        <v>0</v>
      </c>
      <c r="D234" s="22">
        <f>Rollover!B234</f>
        <v>0</v>
      </c>
      <c r="E234" s="22"/>
      <c r="F234" s="315">
        <f>Rollover!C234</f>
        <v>0</v>
      </c>
      <c r="G234" s="23"/>
      <c r="H234" s="24"/>
      <c r="I234" s="24"/>
      <c r="J234" s="24"/>
      <c r="K234" s="25"/>
      <c r="L234" s="23"/>
      <c r="M234" s="24"/>
      <c r="N234" s="24"/>
      <c r="O234" s="24"/>
      <c r="P234" s="25"/>
      <c r="Q234" s="45" t="e">
        <f t="shared" si="285"/>
        <v>#NUM!</v>
      </c>
      <c r="R234" s="10">
        <f t="shared" si="286"/>
        <v>4.5435171224880964E-3</v>
      </c>
      <c r="S234" s="10">
        <f t="shared" si="287"/>
        <v>2.3748578822706131E-3</v>
      </c>
      <c r="T234" s="46">
        <f t="shared" si="288"/>
        <v>5.0175335722563109E-4</v>
      </c>
      <c r="U234" s="45" t="e">
        <f t="shared" si="289"/>
        <v>#NUM!</v>
      </c>
      <c r="V234" s="46">
        <f t="shared" si="290"/>
        <v>1.8229037773026034E-3</v>
      </c>
      <c r="W234" s="45" t="e">
        <f t="shared" si="291"/>
        <v>#NUM!</v>
      </c>
      <c r="X234" s="10" t="e">
        <f t="shared" si="292"/>
        <v>#NUM!</v>
      </c>
      <c r="Y234" s="46" t="e">
        <f t="shared" si="293"/>
        <v>#NUM!</v>
      </c>
      <c r="Z234" s="47" t="e">
        <f t="shared" si="294"/>
        <v>#NUM!</v>
      </c>
      <c r="AA234" s="255" t="e">
        <f t="shared" si="295"/>
        <v>#NUM!</v>
      </c>
      <c r="AB234" s="48" t="e">
        <f t="shared" si="296"/>
        <v>#NUM!</v>
      </c>
      <c r="AC234" s="41" t="e">
        <f t="shared" si="297"/>
        <v>#NUM!</v>
      </c>
      <c r="AD234" s="257" t="e">
        <f t="shared" si="298"/>
        <v>#NUM!</v>
      </c>
      <c r="AE234" s="42" t="e">
        <f t="shared" si="299"/>
        <v>#NUM!</v>
      </c>
      <c r="AF234" s="26"/>
      <c r="AG234" s="26"/>
      <c r="AH234" s="28"/>
      <c r="AI234" s="28"/>
      <c r="AJ234" s="28"/>
      <c r="AK234" s="28"/>
      <c r="AL234" s="27"/>
      <c r="AM234" s="27"/>
      <c r="AN234" s="27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</row>
    <row r="235" spans="1:51">
      <c r="A235" s="316"/>
      <c r="B235" s="253"/>
      <c r="C235" s="317">
        <f>Rollover!A235</f>
        <v>0</v>
      </c>
      <c r="D235" s="22">
        <f>Rollover!B235</f>
        <v>0</v>
      </c>
      <c r="E235" s="22"/>
      <c r="F235" s="315">
        <f>Rollover!C235</f>
        <v>0</v>
      </c>
      <c r="G235" s="23"/>
      <c r="H235" s="24"/>
      <c r="I235" s="24"/>
      <c r="J235" s="24"/>
      <c r="K235" s="25"/>
      <c r="L235" s="23"/>
      <c r="M235" s="24"/>
      <c r="N235" s="24"/>
      <c r="O235" s="24"/>
      <c r="P235" s="25"/>
      <c r="Q235" s="45" t="e">
        <f t="shared" si="285"/>
        <v>#NUM!</v>
      </c>
      <c r="R235" s="10">
        <f t="shared" si="286"/>
        <v>4.5435171224880964E-3</v>
      </c>
      <c r="S235" s="10">
        <f t="shared" si="287"/>
        <v>2.3748578822706131E-3</v>
      </c>
      <c r="T235" s="46">
        <f t="shared" si="288"/>
        <v>5.0175335722563109E-4</v>
      </c>
      <c r="U235" s="45" t="e">
        <f t="shared" si="289"/>
        <v>#NUM!</v>
      </c>
      <c r="V235" s="46">
        <f t="shared" si="290"/>
        <v>1.8229037773026034E-3</v>
      </c>
      <c r="W235" s="45" t="e">
        <f t="shared" si="291"/>
        <v>#NUM!</v>
      </c>
      <c r="X235" s="10" t="e">
        <f t="shared" si="292"/>
        <v>#NUM!</v>
      </c>
      <c r="Y235" s="46" t="e">
        <f t="shared" si="293"/>
        <v>#NUM!</v>
      </c>
      <c r="Z235" s="47" t="e">
        <f t="shared" si="294"/>
        <v>#NUM!</v>
      </c>
      <c r="AA235" s="255" t="e">
        <f t="shared" si="295"/>
        <v>#NUM!</v>
      </c>
      <c r="AB235" s="48" t="e">
        <f t="shared" si="296"/>
        <v>#NUM!</v>
      </c>
      <c r="AC235" s="41" t="e">
        <f t="shared" si="297"/>
        <v>#NUM!</v>
      </c>
      <c r="AD235" s="257" t="e">
        <f t="shared" si="298"/>
        <v>#NUM!</v>
      </c>
      <c r="AE235" s="42" t="e">
        <f t="shared" si="299"/>
        <v>#NUM!</v>
      </c>
      <c r="AF235" s="26"/>
      <c r="AG235" s="26"/>
      <c r="AH235" s="28"/>
      <c r="AI235" s="28"/>
      <c r="AJ235" s="28"/>
      <c r="AK235" s="28"/>
      <c r="AL235" s="27"/>
      <c r="AM235" s="27"/>
      <c r="AN235" s="27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</row>
    <row r="236" spans="1:51">
      <c r="A236" s="316"/>
      <c r="B236" s="253"/>
      <c r="C236" s="317">
        <f>Rollover!A236</f>
        <v>0</v>
      </c>
      <c r="D236" s="22">
        <f>Rollover!B236</f>
        <v>0</v>
      </c>
      <c r="E236" s="22"/>
      <c r="F236" s="315">
        <f>Rollover!C236</f>
        <v>0</v>
      </c>
      <c r="G236" s="23"/>
      <c r="H236" s="24"/>
      <c r="I236" s="24"/>
      <c r="J236" s="24"/>
      <c r="K236" s="25"/>
      <c r="L236" s="23"/>
      <c r="M236" s="24"/>
      <c r="N236" s="24"/>
      <c r="O236" s="24"/>
      <c r="P236" s="25"/>
      <c r="Q236" s="45" t="e">
        <f t="shared" si="195"/>
        <v>#NUM!</v>
      </c>
      <c r="R236" s="10">
        <f t="shared" si="196"/>
        <v>4.5435171224880964E-3</v>
      </c>
      <c r="S236" s="10">
        <f t="shared" si="197"/>
        <v>2.3748578822706131E-3</v>
      </c>
      <c r="T236" s="46">
        <f t="shared" si="198"/>
        <v>5.0175335722563109E-4</v>
      </c>
      <c r="U236" s="45" t="e">
        <f t="shared" si="199"/>
        <v>#NUM!</v>
      </c>
      <c r="V236" s="46">
        <f t="shared" si="200"/>
        <v>1.8229037773026034E-3</v>
      </c>
      <c r="W236" s="45" t="e">
        <f t="shared" si="201"/>
        <v>#NUM!</v>
      </c>
      <c r="X236" s="10" t="e">
        <f t="shared" si="202"/>
        <v>#NUM!</v>
      </c>
      <c r="Y236" s="46" t="e">
        <f t="shared" si="203"/>
        <v>#NUM!</v>
      </c>
      <c r="Z236" s="47" t="e">
        <f t="shared" si="204"/>
        <v>#NUM!</v>
      </c>
      <c r="AA236" s="255" t="e">
        <f t="shared" si="205"/>
        <v>#NUM!</v>
      </c>
      <c r="AB236" s="48" t="e">
        <f t="shared" si="206"/>
        <v>#NUM!</v>
      </c>
      <c r="AC236" s="41" t="e">
        <f t="shared" si="207"/>
        <v>#NUM!</v>
      </c>
      <c r="AD236" s="257" t="e">
        <f t="shared" si="208"/>
        <v>#NUM!</v>
      </c>
      <c r="AE236" s="42" t="e">
        <f t="shared" si="209"/>
        <v>#NUM!</v>
      </c>
      <c r="AF236" s="26"/>
      <c r="AG236" s="26"/>
      <c r="AH236" s="28"/>
      <c r="AI236" s="28"/>
      <c r="AJ236" s="28"/>
      <c r="AK236" s="28"/>
      <c r="AL236" s="27"/>
      <c r="AM236" s="27"/>
      <c r="AN236" s="27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</row>
    <row r="237" spans="1:51">
      <c r="A237" s="316"/>
      <c r="B237" s="253"/>
      <c r="C237" s="317">
        <f>Rollover!A237</f>
        <v>0</v>
      </c>
      <c r="D237" s="22">
        <f>Rollover!B237</f>
        <v>0</v>
      </c>
      <c r="E237" s="22"/>
      <c r="F237" s="315">
        <f>Rollover!C237</f>
        <v>0</v>
      </c>
      <c r="G237" s="23"/>
      <c r="H237" s="24"/>
      <c r="I237" s="24"/>
      <c r="J237" s="24"/>
      <c r="K237" s="25"/>
      <c r="L237" s="23"/>
      <c r="M237" s="24"/>
      <c r="N237" s="24"/>
      <c r="O237" s="24"/>
      <c r="P237" s="25"/>
      <c r="Q237" s="45" t="e">
        <f t="shared" si="195"/>
        <v>#NUM!</v>
      </c>
      <c r="R237" s="10">
        <f t="shared" si="196"/>
        <v>4.5435171224880964E-3</v>
      </c>
      <c r="S237" s="10">
        <f t="shared" si="197"/>
        <v>2.3748578822706131E-3</v>
      </c>
      <c r="T237" s="46">
        <f t="shared" si="198"/>
        <v>5.0175335722563109E-4</v>
      </c>
      <c r="U237" s="45" t="e">
        <f t="shared" si="199"/>
        <v>#NUM!</v>
      </c>
      <c r="V237" s="46">
        <f t="shared" si="200"/>
        <v>1.8229037773026034E-3</v>
      </c>
      <c r="W237" s="45" t="e">
        <f t="shared" si="201"/>
        <v>#NUM!</v>
      </c>
      <c r="X237" s="10" t="e">
        <f t="shared" si="202"/>
        <v>#NUM!</v>
      </c>
      <c r="Y237" s="46" t="e">
        <f t="shared" si="203"/>
        <v>#NUM!</v>
      </c>
      <c r="Z237" s="47" t="e">
        <f t="shared" si="204"/>
        <v>#NUM!</v>
      </c>
      <c r="AA237" s="255" t="e">
        <f t="shared" si="205"/>
        <v>#NUM!</v>
      </c>
      <c r="AB237" s="48" t="e">
        <f t="shared" si="206"/>
        <v>#NUM!</v>
      </c>
      <c r="AC237" s="41" t="e">
        <f t="shared" si="207"/>
        <v>#NUM!</v>
      </c>
      <c r="AD237" s="257" t="e">
        <f t="shared" si="208"/>
        <v>#NUM!</v>
      </c>
      <c r="AE237" s="42" t="e">
        <f t="shared" si="209"/>
        <v>#NUM!</v>
      </c>
      <c r="AF237" s="26"/>
      <c r="AG237" s="26"/>
      <c r="AH237" s="28"/>
      <c r="AI237" s="28"/>
      <c r="AJ237" s="28"/>
      <c r="AK237" s="28"/>
      <c r="AL237" s="27"/>
      <c r="AM237" s="27"/>
      <c r="AN237" s="27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</row>
    <row r="238" spans="1:51">
      <c r="A238" s="316"/>
      <c r="B238" s="253"/>
      <c r="C238" s="317">
        <f>Rollover!A238</f>
        <v>0</v>
      </c>
      <c r="D238" s="22">
        <f>Rollover!B238</f>
        <v>0</v>
      </c>
      <c r="E238" s="22"/>
      <c r="F238" s="315">
        <f>Rollover!C238</f>
        <v>0</v>
      </c>
      <c r="G238" s="23"/>
      <c r="H238" s="24"/>
      <c r="I238" s="24"/>
      <c r="J238" s="24"/>
      <c r="K238" s="25"/>
      <c r="L238" s="23"/>
      <c r="M238" s="24"/>
      <c r="N238" s="24"/>
      <c r="O238" s="24"/>
      <c r="P238" s="25"/>
      <c r="Q238" s="45" t="e">
        <f t="shared" ref="Q238:Q240" si="300">NORMDIST(LN(G238),7.45231,0.73998,1)</f>
        <v>#NUM!</v>
      </c>
      <c r="R238" s="10">
        <f t="shared" ref="R238:R240" si="301">1/(1+EXP(5.3895-0.0919*H238))</f>
        <v>4.5435171224880964E-3</v>
      </c>
      <c r="S238" s="10">
        <f t="shared" ref="S238:S240" si="302">1/(1+EXP(6.04044-0.002133*J238))</f>
        <v>2.3748578822706131E-3</v>
      </c>
      <c r="T238" s="46">
        <f t="shared" ref="T238:T240" si="303">1/(1+EXP(7.5969-0.0011*K238))</f>
        <v>5.0175335722563109E-4</v>
      </c>
      <c r="U238" s="45" t="e">
        <f t="shared" ref="U238:U240" si="304">NORMDIST(LN(L238),7.45231,0.73998,1)</f>
        <v>#NUM!</v>
      </c>
      <c r="V238" s="46">
        <f t="shared" ref="V238:V240" si="305">1/(1+EXP(6.3055-0.00094*P238))</f>
        <v>1.8229037773026034E-3</v>
      </c>
      <c r="W238" s="45" t="e">
        <f t="shared" ref="W238:W240" si="306">ROUND(1-(1-Q238)*(1-R238)*(1-S238)*(1-T238),3)</f>
        <v>#NUM!</v>
      </c>
      <c r="X238" s="10" t="e">
        <f t="shared" ref="X238:X240" si="307">IF(L238="N/A",L238,ROUND(1-(1-U238)*(1-V238),3))</f>
        <v>#NUM!</v>
      </c>
      <c r="Y238" s="46" t="e">
        <f t="shared" ref="Y238:Y240" si="308">ROUND(AVERAGE(W238:X238),3)</f>
        <v>#NUM!</v>
      </c>
      <c r="Z238" s="47" t="e">
        <f t="shared" ref="Z238:Z240" si="309">ROUND(W238/0.15,2)</f>
        <v>#NUM!</v>
      </c>
      <c r="AA238" s="255" t="e">
        <f t="shared" ref="AA238:AA240" si="310">IF(L238="N/A", L238, ROUND(X238/0.15,2))</f>
        <v>#NUM!</v>
      </c>
      <c r="AB238" s="48" t="e">
        <f t="shared" ref="AB238:AB240" si="311">ROUND(Y238/0.15,2)</f>
        <v>#NUM!</v>
      </c>
      <c r="AC238" s="41" t="e">
        <f t="shared" ref="AC238:AC240" si="312">IF(Z238&lt;0.67,5,IF(Z238&lt;1,4,IF(Z238&lt;1.33,3,IF(Z238&lt;2.67,2,1))))</f>
        <v>#NUM!</v>
      </c>
      <c r="AD238" s="257" t="e">
        <f t="shared" ref="AD238:AD240" si="313">IF(L238="N/A",L238,IF(AA238&lt;0.67,5,IF(AA238&lt;1,4,IF(AA238&lt;1.33,3,IF(AA238&lt;2.67,2,1)))))</f>
        <v>#NUM!</v>
      </c>
      <c r="AE238" s="42" t="e">
        <f t="shared" ref="AE238:AE240" si="314">IF(AB238&lt;0.67,5,IF(AB238&lt;1,4,IF(AB238&lt;1.33,3,IF(AB238&lt;2.67,2,1))))</f>
        <v>#NUM!</v>
      </c>
      <c r="AF238" s="26"/>
      <c r="AG238" s="26"/>
      <c r="AH238" s="28"/>
      <c r="AI238" s="28"/>
      <c r="AJ238" s="28"/>
      <c r="AK238" s="28"/>
      <c r="AL238" s="27"/>
      <c r="AM238" s="27"/>
      <c r="AN238" s="27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</row>
    <row r="239" spans="1:51">
      <c r="A239" s="316"/>
      <c r="B239" s="253"/>
      <c r="C239" s="317">
        <f>Rollover!A239</f>
        <v>0</v>
      </c>
      <c r="D239" s="22">
        <f>Rollover!B239</f>
        <v>0</v>
      </c>
      <c r="E239" s="22"/>
      <c r="F239" s="315">
        <f>Rollover!C239</f>
        <v>0</v>
      </c>
      <c r="G239" s="23"/>
      <c r="H239" s="24"/>
      <c r="I239" s="24"/>
      <c r="J239" s="24"/>
      <c r="K239" s="25"/>
      <c r="L239" s="23"/>
      <c r="M239" s="24"/>
      <c r="N239" s="24"/>
      <c r="O239" s="24"/>
      <c r="P239" s="25"/>
      <c r="Q239" s="45" t="e">
        <f t="shared" si="300"/>
        <v>#NUM!</v>
      </c>
      <c r="R239" s="10">
        <f t="shared" si="301"/>
        <v>4.5435171224880964E-3</v>
      </c>
      <c r="S239" s="10">
        <f t="shared" si="302"/>
        <v>2.3748578822706131E-3</v>
      </c>
      <c r="T239" s="46">
        <f t="shared" si="303"/>
        <v>5.0175335722563109E-4</v>
      </c>
      <c r="U239" s="45" t="e">
        <f t="shared" si="304"/>
        <v>#NUM!</v>
      </c>
      <c r="V239" s="46">
        <f t="shared" si="305"/>
        <v>1.8229037773026034E-3</v>
      </c>
      <c r="W239" s="45" t="e">
        <f t="shared" si="306"/>
        <v>#NUM!</v>
      </c>
      <c r="X239" s="10" t="e">
        <f t="shared" si="307"/>
        <v>#NUM!</v>
      </c>
      <c r="Y239" s="46" t="e">
        <f t="shared" si="308"/>
        <v>#NUM!</v>
      </c>
      <c r="Z239" s="47" t="e">
        <f t="shared" si="309"/>
        <v>#NUM!</v>
      </c>
      <c r="AA239" s="255" t="e">
        <f t="shared" si="310"/>
        <v>#NUM!</v>
      </c>
      <c r="AB239" s="48" t="e">
        <f t="shared" si="311"/>
        <v>#NUM!</v>
      </c>
      <c r="AC239" s="41" t="e">
        <f t="shared" si="312"/>
        <v>#NUM!</v>
      </c>
      <c r="AD239" s="257" t="e">
        <f t="shared" si="313"/>
        <v>#NUM!</v>
      </c>
      <c r="AE239" s="42" t="e">
        <f t="shared" si="314"/>
        <v>#NUM!</v>
      </c>
      <c r="AF239" s="26"/>
      <c r="AG239" s="26"/>
      <c r="AH239" s="28"/>
      <c r="AI239" s="28"/>
      <c r="AJ239" s="28"/>
      <c r="AK239" s="28"/>
      <c r="AL239" s="27"/>
      <c r="AM239" s="27"/>
      <c r="AN239" s="27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</row>
    <row r="240" spans="1:51" ht="13.8" thickBot="1">
      <c r="A240" s="316"/>
      <c r="B240" s="253"/>
      <c r="C240" s="324">
        <f>Rollover!A240</f>
        <v>0</v>
      </c>
      <c r="D240" s="325">
        <f>Rollover!B240</f>
        <v>0</v>
      </c>
      <c r="E240" s="325"/>
      <c r="F240" s="326">
        <f>Rollover!C240</f>
        <v>0</v>
      </c>
      <c r="G240" s="337"/>
      <c r="H240" s="250"/>
      <c r="I240" s="250"/>
      <c r="J240" s="250"/>
      <c r="K240" s="251"/>
      <c r="L240" s="337"/>
      <c r="M240" s="250"/>
      <c r="N240" s="250"/>
      <c r="O240" s="250"/>
      <c r="P240" s="251"/>
      <c r="Q240" s="186" t="e">
        <f t="shared" si="300"/>
        <v>#NUM!</v>
      </c>
      <c r="R240" s="188">
        <f t="shared" si="301"/>
        <v>4.5435171224880964E-3</v>
      </c>
      <c r="S240" s="188">
        <f t="shared" si="302"/>
        <v>2.3748578822706131E-3</v>
      </c>
      <c r="T240" s="187">
        <f t="shared" si="303"/>
        <v>5.0175335722563109E-4</v>
      </c>
      <c r="U240" s="186" t="e">
        <f t="shared" si="304"/>
        <v>#NUM!</v>
      </c>
      <c r="V240" s="187">
        <f t="shared" si="305"/>
        <v>1.8229037773026034E-3</v>
      </c>
      <c r="W240" s="186" t="e">
        <f t="shared" si="306"/>
        <v>#NUM!</v>
      </c>
      <c r="X240" s="188" t="e">
        <f t="shared" si="307"/>
        <v>#NUM!</v>
      </c>
      <c r="Y240" s="187" t="e">
        <f t="shared" si="308"/>
        <v>#NUM!</v>
      </c>
      <c r="Z240" s="86" t="e">
        <f t="shared" si="309"/>
        <v>#NUM!</v>
      </c>
      <c r="AA240" s="327" t="e">
        <f t="shared" si="310"/>
        <v>#NUM!</v>
      </c>
      <c r="AB240" s="189" t="e">
        <f t="shared" si="311"/>
        <v>#NUM!</v>
      </c>
      <c r="AC240" s="87" t="e">
        <f t="shared" si="312"/>
        <v>#NUM!</v>
      </c>
      <c r="AD240" s="328" t="e">
        <f t="shared" si="313"/>
        <v>#NUM!</v>
      </c>
      <c r="AE240" s="88" t="e">
        <f t="shared" si="314"/>
        <v>#NUM!</v>
      </c>
      <c r="AF240" s="26"/>
      <c r="AG240" s="26"/>
      <c r="AH240" s="28"/>
      <c r="AI240" s="28"/>
      <c r="AJ240" s="28"/>
      <c r="AK240" s="28"/>
      <c r="AL240" s="27"/>
      <c r="AM240" s="27"/>
      <c r="AN240" s="27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</row>
    <row r="241" spans="1:44" s="307" customFormat="1" ht="13.8" thickBot="1">
      <c r="A241" s="338"/>
      <c r="B241" s="338"/>
      <c r="C241" s="195" t="s">
        <v>58</v>
      </c>
      <c r="D241" s="310" t="s">
        <v>59</v>
      </c>
      <c r="E241" s="310"/>
      <c r="F241" s="196"/>
      <c r="G241" s="339">
        <v>1000</v>
      </c>
      <c r="H241" s="340">
        <v>44</v>
      </c>
      <c r="I241" s="340">
        <v>82</v>
      </c>
      <c r="J241" s="340">
        <v>2500</v>
      </c>
      <c r="K241" s="341">
        <v>6000</v>
      </c>
      <c r="L241" s="339">
        <v>1000</v>
      </c>
      <c r="M241" s="340">
        <v>38</v>
      </c>
      <c r="N241" s="340">
        <v>82</v>
      </c>
      <c r="O241" s="340">
        <v>45</v>
      </c>
      <c r="P241" s="341">
        <v>5525</v>
      </c>
      <c r="Q241" s="56">
        <f>NORMDIST(LN(G241),7.45231,0.73998,1)</f>
        <v>0.23089436437971425</v>
      </c>
      <c r="R241" s="340">
        <f t="shared" ref="R241" si="315">1/(1+EXP(5.3895-0.0919*H241))</f>
        <v>0.20654147999477482</v>
      </c>
      <c r="S241" s="57">
        <f>1/(1+EXP(6.04044-0.002133*J241))</f>
        <v>0.3300541845641532</v>
      </c>
      <c r="T241" s="58">
        <f>1/(1+EXP(7.5969-0.0011*K241))</f>
        <v>0.26955135475864866</v>
      </c>
      <c r="U241" s="56">
        <f>NORMDIST(LN(L241),7.45231,0.73998,1)</f>
        <v>0.23089436437971425</v>
      </c>
      <c r="V241" s="341">
        <f t="shared" ref="V241" si="316">1/(1+EXP(6.3055-0.00094*P241))</f>
        <v>0.24749821478614017</v>
      </c>
      <c r="W241" s="339">
        <f t="shared" ref="W241" si="317">ROUND(1-(1-Q241)*(1-R241)*(1-S241)*(1-T241),3)</f>
        <v>0.70099999999999996</v>
      </c>
      <c r="X241" s="340">
        <f t="shared" ref="X241" si="318">IF(L241="N/A",L241,ROUND(1-(1-U241)*(1-V241),3))</f>
        <v>0.42099999999999999</v>
      </c>
      <c r="Y241" s="341">
        <f>ROUND(AVERAGE(W241:X241),3)</f>
        <v>0.56100000000000005</v>
      </c>
      <c r="Z241" s="56">
        <f>ROUND(W241/0.15,2)</f>
        <v>4.67</v>
      </c>
      <c r="AA241" s="57">
        <f t="shared" ref="AA241" si="319">IF(L241="N/A", L241, ROUND(X241/0.15,2))</f>
        <v>2.81</v>
      </c>
      <c r="AB241" s="58">
        <f>ROUND(Y241/0.15,2)</f>
        <v>3.74</v>
      </c>
      <c r="AC241" s="60">
        <f>IF(Z241&lt;0.67,5,IF(Z241&lt;1,4,IF(Z241&lt;1.33,3,IF(Z241&lt;2.67,2,1))))</f>
        <v>1</v>
      </c>
      <c r="AD241" s="61">
        <f t="shared" ref="AD241" si="320">IF(L241="N/A",L241,IF(AA241&lt;0.67,5,IF(AA241&lt;1,4,IF(AA241&lt;1.33,3,IF(AA241&lt;2.67,2,1)))))</f>
        <v>1</v>
      </c>
      <c r="AE241" s="62">
        <f>IF(AB241&lt;0.67,5,IF(AB241&lt;1,4,IF(AB241&lt;1.33,3,IF(AB241&lt;2.67,2,1))))</f>
        <v>1</v>
      </c>
      <c r="AF241" s="39"/>
      <c r="AG241" s="39"/>
      <c r="AH241" s="4"/>
      <c r="AI241" s="4"/>
      <c r="AJ241" s="4"/>
      <c r="AK241" s="4"/>
      <c r="AL241" s="116"/>
      <c r="AM241" s="116"/>
      <c r="AN241" s="116"/>
      <c r="AO241" s="5"/>
      <c r="AP241" s="5"/>
      <c r="AQ241" s="5"/>
      <c r="AR241" s="5"/>
    </row>
    <row r="242" spans="1:44">
      <c r="G242" s="342"/>
      <c r="H242" s="342"/>
      <c r="I242" s="342"/>
      <c r="J242" s="342"/>
      <c r="K242" s="342"/>
      <c r="L242" s="342"/>
      <c r="M242" s="342"/>
      <c r="N242" s="342"/>
      <c r="O242" s="342"/>
      <c r="P242" s="342"/>
      <c r="Q242" s="27"/>
      <c r="R242" s="27"/>
      <c r="S242" s="27"/>
      <c r="T242" s="27"/>
      <c r="U242" s="27"/>
      <c r="V242" s="27"/>
      <c r="W242" s="343"/>
      <c r="X242" s="343"/>
      <c r="Y242" s="343"/>
      <c r="Z242" s="343"/>
      <c r="AA242" s="343"/>
      <c r="AB242" s="343"/>
      <c r="AC242" s="2"/>
      <c r="AD242" s="2"/>
      <c r="AE242" s="26"/>
      <c r="AF242" s="26"/>
      <c r="AG242" s="26"/>
      <c r="AH242" s="28"/>
      <c r="AI242" s="28"/>
      <c r="AJ242" s="28"/>
      <c r="AK242" s="28"/>
      <c r="AL242" s="27"/>
      <c r="AM242" s="27"/>
      <c r="AN242" s="27"/>
      <c r="AO242" s="32"/>
      <c r="AP242" s="32"/>
      <c r="AQ242" s="32"/>
      <c r="AR242" s="32"/>
    </row>
    <row r="243" spans="1:44">
      <c r="A243" s="329" t="s">
        <v>70</v>
      </c>
      <c r="AE243" s="3"/>
    </row>
    <row r="244" spans="1:44">
      <c r="AE244" s="3"/>
    </row>
    <row r="245" spans="1:44">
      <c r="AE245" s="3"/>
    </row>
    <row r="246" spans="1:44">
      <c r="AE246" s="3"/>
    </row>
    <row r="247" spans="1:44">
      <c r="AE247" s="3"/>
    </row>
    <row r="248" spans="1:44">
      <c r="AE248" s="3"/>
    </row>
    <row r="249" spans="1:44">
      <c r="AE249" s="3"/>
    </row>
    <row r="250" spans="1:44">
      <c r="AE250" s="3"/>
    </row>
    <row r="251" spans="1:44">
      <c r="AE251" s="3"/>
    </row>
    <row r="252" spans="1:44">
      <c r="AE252" s="3"/>
    </row>
    <row r="253" spans="1:44">
      <c r="AE253" s="3"/>
    </row>
    <row r="254" spans="1:44">
      <c r="AE254" s="3"/>
    </row>
    <row r="255" spans="1:44">
      <c r="AE255" s="3"/>
    </row>
    <row r="256" spans="1:44">
      <c r="AE256" s="3"/>
    </row>
    <row r="257" spans="31:31">
      <c r="AE257" s="3"/>
    </row>
    <row r="258" spans="31:31">
      <c r="AE258" s="3"/>
    </row>
    <row r="259" spans="31:31">
      <c r="AE259" s="3"/>
    </row>
    <row r="260" spans="31:31">
      <c r="AE260" s="3"/>
    </row>
    <row r="261" spans="31:31">
      <c r="AE261" s="3"/>
    </row>
    <row r="262" spans="31:31">
      <c r="AE262" s="3"/>
    </row>
    <row r="263" spans="31:31">
      <c r="AE263" s="3"/>
    </row>
    <row r="264" spans="31:31">
      <c r="AE264" s="3"/>
    </row>
    <row r="265" spans="31:31">
      <c r="AE265" s="3"/>
    </row>
    <row r="266" spans="31:31">
      <c r="AE266" s="3"/>
    </row>
    <row r="267" spans="31:31">
      <c r="AE267" s="3"/>
    </row>
    <row r="268" spans="31:31">
      <c r="AE268" s="3"/>
    </row>
    <row r="269" spans="31:31">
      <c r="AE269" s="3"/>
    </row>
    <row r="270" spans="31:31">
      <c r="AE270" s="3"/>
    </row>
    <row r="271" spans="31:31">
      <c r="AE271" s="3"/>
    </row>
    <row r="272" spans="31:31">
      <c r="AE272" s="3"/>
    </row>
    <row r="273" spans="31:31">
      <c r="AE273" s="3"/>
    </row>
    <row r="274" spans="31:31">
      <c r="AE274" s="3"/>
    </row>
    <row r="275" spans="31:31">
      <c r="AE275" s="3"/>
    </row>
    <row r="276" spans="31:31">
      <c r="AE276" s="3"/>
    </row>
    <row r="277" spans="31:31">
      <c r="AE277" s="3"/>
    </row>
    <row r="278" spans="31:31">
      <c r="AE278" s="3"/>
    </row>
    <row r="279" spans="31:31">
      <c r="AE279" s="3"/>
    </row>
    <row r="280" spans="31:31">
      <c r="AE280" s="3"/>
    </row>
    <row r="281" spans="31:31">
      <c r="AE281" s="3"/>
    </row>
    <row r="282" spans="31:31">
      <c r="AE282" s="3"/>
    </row>
    <row r="283" spans="31:31">
      <c r="AE283" s="3"/>
    </row>
    <row r="284" spans="31:31">
      <c r="AE284" s="3"/>
    </row>
    <row r="285" spans="31:31">
      <c r="AE285" s="3"/>
    </row>
    <row r="286" spans="31:31">
      <c r="AE286" s="3"/>
    </row>
    <row r="287" spans="31:31">
      <c r="AE287" s="3"/>
    </row>
    <row r="288" spans="31:31">
      <c r="AE288" s="3"/>
    </row>
    <row r="289" spans="31:31">
      <c r="AE289" s="3"/>
    </row>
    <row r="290" spans="31:31">
      <c r="AE290" s="3"/>
    </row>
    <row r="291" spans="31:31">
      <c r="AE291" s="3"/>
    </row>
    <row r="292" spans="31:31">
      <c r="AE292" s="3"/>
    </row>
    <row r="293" spans="31:31">
      <c r="AE293" s="3"/>
    </row>
    <row r="294" spans="31:31">
      <c r="AE294" s="3"/>
    </row>
    <row r="295" spans="31:31">
      <c r="AE295" s="3"/>
    </row>
    <row r="296" spans="31:31">
      <c r="AE296" s="3"/>
    </row>
    <row r="297" spans="31:31">
      <c r="AE297" s="3"/>
    </row>
    <row r="298" spans="31:31">
      <c r="AE298" s="3"/>
    </row>
    <row r="299" spans="31:31">
      <c r="AE299" s="3"/>
    </row>
    <row r="300" spans="31:31">
      <c r="AE300" s="3"/>
    </row>
    <row r="301" spans="31:31">
      <c r="AE301" s="3"/>
    </row>
    <row r="302" spans="31:31">
      <c r="AE302" s="3"/>
    </row>
    <row r="303" spans="31:31">
      <c r="AE303" s="3"/>
    </row>
    <row r="304" spans="31:31">
      <c r="AE304" s="3"/>
    </row>
    <row r="305" spans="31:31">
      <c r="AE305" s="3"/>
    </row>
    <row r="306" spans="31:31">
      <c r="AE306" s="3"/>
    </row>
    <row r="307" spans="31:31">
      <c r="AE307" s="3"/>
    </row>
    <row r="308" spans="31:31">
      <c r="AE308" s="3"/>
    </row>
    <row r="309" spans="31:31">
      <c r="AE309" s="3"/>
    </row>
    <row r="310" spans="31:31">
      <c r="AE310" s="3"/>
    </row>
    <row r="311" spans="31:31">
      <c r="AE311" s="3"/>
    </row>
    <row r="312" spans="31:31">
      <c r="AE312" s="3"/>
    </row>
    <row r="313" spans="31:31">
      <c r="AE313" s="3"/>
    </row>
    <row r="314" spans="31:31">
      <c r="AE314" s="3"/>
    </row>
    <row r="315" spans="31:31">
      <c r="AE315" s="3"/>
    </row>
    <row r="316" spans="31:31">
      <c r="AE316" s="3"/>
    </row>
    <row r="317" spans="31:31">
      <c r="AE317" s="3"/>
    </row>
    <row r="318" spans="31:31">
      <c r="AE318" s="3"/>
    </row>
    <row r="319" spans="31:31">
      <c r="AE319" s="3"/>
    </row>
    <row r="320" spans="31:31">
      <c r="AE320" s="3"/>
    </row>
    <row r="321" spans="31:31">
      <c r="AE321" s="3"/>
    </row>
    <row r="322" spans="31:31">
      <c r="AE322" s="3"/>
    </row>
    <row r="323" spans="31:31">
      <c r="AE323" s="3"/>
    </row>
    <row r="324" spans="31:31">
      <c r="AE324" s="3"/>
    </row>
    <row r="325" spans="31:31">
      <c r="AE325" s="3"/>
    </row>
    <row r="326" spans="31:31">
      <c r="AE326" s="3"/>
    </row>
    <row r="327" spans="31:31">
      <c r="AE327" s="3"/>
    </row>
    <row r="328" spans="31:31">
      <c r="AE328" s="3"/>
    </row>
    <row r="329" spans="31:31">
      <c r="AE329" s="3"/>
    </row>
    <row r="330" spans="31:31">
      <c r="AE330" s="3"/>
    </row>
    <row r="331" spans="31:31">
      <c r="AE331" s="3"/>
    </row>
    <row r="332" spans="31:31">
      <c r="AE332" s="3"/>
    </row>
    <row r="333" spans="31:31">
      <c r="AE333" s="3"/>
    </row>
    <row r="334" spans="31:31">
      <c r="AE334" s="3"/>
    </row>
    <row r="335" spans="31:31">
      <c r="AE335" s="3"/>
    </row>
    <row r="336" spans="31:31">
      <c r="AE336" s="3"/>
    </row>
    <row r="337" spans="31:31">
      <c r="AE337" s="3"/>
    </row>
    <row r="338" spans="31:31">
      <c r="AE338" s="3"/>
    </row>
    <row r="339" spans="31:31">
      <c r="AE339" s="3"/>
    </row>
    <row r="340" spans="31:31">
      <c r="AE340" s="3"/>
    </row>
    <row r="341" spans="31:31">
      <c r="AE341" s="3"/>
    </row>
    <row r="342" spans="31:31">
      <c r="AE342" s="3"/>
    </row>
    <row r="343" spans="31:31">
      <c r="AE343" s="3"/>
    </row>
    <row r="344" spans="31:31">
      <c r="AE344" s="3"/>
    </row>
    <row r="345" spans="31:31">
      <c r="AE345" s="3"/>
    </row>
    <row r="346" spans="31:31">
      <c r="AE346" s="3"/>
    </row>
    <row r="347" spans="31:31">
      <c r="AE347" s="3"/>
    </row>
    <row r="348" spans="31:31">
      <c r="AE348" s="3"/>
    </row>
    <row r="349" spans="31:31">
      <c r="AE349" s="3"/>
    </row>
    <row r="350" spans="31:31">
      <c r="AE350" s="3"/>
    </row>
    <row r="351" spans="31:31">
      <c r="AE351" s="3"/>
    </row>
    <row r="352" spans="31:31">
      <c r="AE352" s="3"/>
    </row>
    <row r="353" spans="31:31">
      <c r="AE353" s="3"/>
    </row>
    <row r="354" spans="31:31">
      <c r="AE354" s="3"/>
    </row>
    <row r="355" spans="31:31">
      <c r="AE355" s="3"/>
    </row>
    <row r="356" spans="31:31">
      <c r="AE356" s="3"/>
    </row>
    <row r="357" spans="31:31">
      <c r="AE357" s="3"/>
    </row>
    <row r="358" spans="31:31">
      <c r="AE358" s="3"/>
    </row>
    <row r="359" spans="31:31">
      <c r="AE359" s="3"/>
    </row>
    <row r="360" spans="31:31">
      <c r="AE360" s="3"/>
    </row>
    <row r="361" spans="31:31">
      <c r="AE361" s="3"/>
    </row>
    <row r="362" spans="31:31">
      <c r="AE362" s="3"/>
    </row>
    <row r="363" spans="31:31">
      <c r="AE363" s="3"/>
    </row>
    <row r="364" spans="31:31">
      <c r="AE364" s="3"/>
    </row>
    <row r="365" spans="31:31">
      <c r="AE365" s="3"/>
    </row>
    <row r="366" spans="31:31">
      <c r="AE366" s="3"/>
    </row>
    <row r="367" spans="31:31">
      <c r="AE367" s="3"/>
    </row>
    <row r="368" spans="31:31">
      <c r="AE368" s="3"/>
    </row>
    <row r="369" spans="31:31">
      <c r="AE369" s="3"/>
    </row>
    <row r="370" spans="31:31">
      <c r="AE370" s="3"/>
    </row>
    <row r="371" spans="31:31">
      <c r="AE371" s="3"/>
    </row>
    <row r="372" spans="31:31">
      <c r="AE372" s="3"/>
    </row>
    <row r="373" spans="31:31">
      <c r="AE373" s="3"/>
    </row>
    <row r="374" spans="31:31">
      <c r="AE374" s="3"/>
    </row>
    <row r="375" spans="31:31">
      <c r="AE375" s="3"/>
    </row>
    <row r="376" spans="31:31">
      <c r="AE376" s="3"/>
    </row>
    <row r="377" spans="31:31">
      <c r="AE377" s="3"/>
    </row>
    <row r="378" spans="31:31">
      <c r="AE378" s="3"/>
    </row>
    <row r="379" spans="31:31">
      <c r="AE379" s="3"/>
    </row>
    <row r="380" spans="31:31">
      <c r="AE380" s="3"/>
    </row>
    <row r="381" spans="31:31">
      <c r="AE381" s="3"/>
    </row>
    <row r="382" spans="31:31">
      <c r="AE382" s="3"/>
    </row>
    <row r="383" spans="31:31">
      <c r="AE383" s="3"/>
    </row>
    <row r="384" spans="31:31">
      <c r="AE384" s="3"/>
    </row>
    <row r="385" spans="31:31">
      <c r="AE385" s="3"/>
    </row>
    <row r="386" spans="31:31">
      <c r="AE386" s="3"/>
    </row>
    <row r="387" spans="31:31">
      <c r="AE387" s="3"/>
    </row>
    <row r="388" spans="31:31">
      <c r="AE388" s="3"/>
    </row>
    <row r="389" spans="31:31">
      <c r="AE389" s="3"/>
    </row>
    <row r="390" spans="31:31">
      <c r="AE390" s="3"/>
    </row>
    <row r="391" spans="31:31">
      <c r="AE391" s="3"/>
    </row>
    <row r="392" spans="31:31">
      <c r="AE392" s="3"/>
    </row>
    <row r="393" spans="31:31">
      <c r="AE393" s="3"/>
    </row>
    <row r="394" spans="31:31">
      <c r="AE394" s="3"/>
    </row>
    <row r="395" spans="31:31">
      <c r="AE395" s="3"/>
    </row>
    <row r="396" spans="31:31">
      <c r="AE396" s="3"/>
    </row>
    <row r="397" spans="31:31">
      <c r="AE397" s="3"/>
    </row>
    <row r="398" spans="31:31">
      <c r="AE398" s="3"/>
    </row>
    <row r="399" spans="31:31">
      <c r="AE399" s="3"/>
    </row>
    <row r="400" spans="31:31">
      <c r="AE400" s="3"/>
    </row>
    <row r="401" spans="31:31">
      <c r="AE401" s="3"/>
    </row>
    <row r="402" spans="31:31">
      <c r="AE402" s="3"/>
    </row>
    <row r="403" spans="31:31">
      <c r="AE403" s="3"/>
    </row>
    <row r="404" spans="31:31">
      <c r="AE404" s="3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375"/>
  <sheetViews>
    <sheetView zoomScale="115" zoomScaleNormal="115" workbookViewId="0">
      <pane xSplit="6" ySplit="2" topLeftCell="G3" activePane="bottomRight" state="frozen"/>
      <selection activeCell="B91" sqref="B91"/>
      <selection pane="topRight" activeCell="B91" sqref="B91"/>
      <selection pane="bottomLeft" activeCell="B91" sqref="B91"/>
      <selection pane="bottomRight" activeCell="F10" sqref="F10"/>
    </sheetView>
  </sheetViews>
  <sheetFormatPr defaultColWidth="9.44140625" defaultRowHeight="14.1" customHeight="1"/>
  <cols>
    <col min="1" max="1" width="8.5546875" style="400" bestFit="1" customWidth="1"/>
    <col min="2" max="2" width="9" style="400" bestFit="1" customWidth="1"/>
    <col min="3" max="3" width="13.5546875" style="404" bestFit="1" customWidth="1"/>
    <col min="4" max="4" width="36.44140625" style="404" bestFit="1" customWidth="1"/>
    <col min="5" max="5" width="6.5546875" style="405" customWidth="1"/>
    <col min="6" max="6" width="7.44140625" style="406" bestFit="1" customWidth="1"/>
    <col min="7" max="10" width="8.5546875" style="344" customWidth="1"/>
    <col min="11" max="11" width="9.5546875" style="344" customWidth="1"/>
    <col min="12" max="12" width="7" style="344" customWidth="1"/>
    <col min="13" max="13" width="7.44140625" style="344" customWidth="1"/>
    <col min="14" max="14" width="7.5546875" style="407" customWidth="1"/>
    <col min="15" max="15" width="8.5546875" style="407" bestFit="1" customWidth="1"/>
    <col min="16" max="16" width="8.44140625" style="408" customWidth="1"/>
    <col min="17" max="17" width="9.44140625" style="407" customWidth="1"/>
    <col min="18" max="18" width="10.44140625" style="344" customWidth="1"/>
    <col min="19" max="19" width="6" style="400" customWidth="1"/>
    <col min="20" max="20" width="10.44140625" style="400" bestFit="1" customWidth="1"/>
    <col min="21" max="21" width="10.44140625" style="400" customWidth="1"/>
    <col min="22" max="22" width="10.44140625" style="400" bestFit="1" customWidth="1"/>
    <col min="23" max="16384" width="9.44140625" style="344"/>
  </cols>
  <sheetData>
    <row r="1" spans="1:38" s="372" customFormat="1" ht="14.1" customHeight="1" thickBot="1">
      <c r="A1" s="367"/>
      <c r="B1" s="368"/>
      <c r="C1" s="369"/>
      <c r="D1" s="369"/>
      <c r="E1" s="370"/>
      <c r="F1" s="371"/>
      <c r="G1" s="425" t="s">
        <v>46</v>
      </c>
      <c r="H1" s="426"/>
      <c r="I1" s="426"/>
      <c r="J1" s="426"/>
      <c r="K1" s="427"/>
      <c r="L1" s="425" t="s">
        <v>46</v>
      </c>
      <c r="M1" s="427"/>
      <c r="N1" s="339" t="s">
        <v>13</v>
      </c>
      <c r="O1" s="340" t="s">
        <v>13</v>
      </c>
      <c r="P1" s="62" t="s">
        <v>45</v>
      </c>
      <c r="Q1" s="339" t="s">
        <v>13</v>
      </c>
      <c r="R1" s="313" t="s">
        <v>13</v>
      </c>
      <c r="S1" s="62" t="s">
        <v>13</v>
      </c>
      <c r="T1" s="60" t="s">
        <v>61</v>
      </c>
      <c r="U1" s="61" t="s">
        <v>79</v>
      </c>
      <c r="V1" s="62" t="s">
        <v>61</v>
      </c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</row>
    <row r="2" spans="1:38" s="377" customFormat="1" ht="31.8" thickBot="1">
      <c r="A2" s="60" t="s">
        <v>26</v>
      </c>
      <c r="B2" s="61" t="s">
        <v>86</v>
      </c>
      <c r="C2" s="373" t="s">
        <v>18</v>
      </c>
      <c r="D2" s="373" t="s">
        <v>19</v>
      </c>
      <c r="E2" s="374" t="s">
        <v>78</v>
      </c>
      <c r="F2" s="375" t="s">
        <v>20</v>
      </c>
      <c r="G2" s="312" t="s">
        <v>60</v>
      </c>
      <c r="H2" s="313" t="s">
        <v>75</v>
      </c>
      <c r="I2" s="313" t="s">
        <v>76</v>
      </c>
      <c r="J2" s="313" t="s">
        <v>74</v>
      </c>
      <c r="K2" s="376" t="s">
        <v>39</v>
      </c>
      <c r="L2" s="339" t="s">
        <v>1</v>
      </c>
      <c r="M2" s="346" t="s">
        <v>15</v>
      </c>
      <c r="N2" s="339" t="s">
        <v>17</v>
      </c>
      <c r="O2" s="340" t="s">
        <v>68</v>
      </c>
      <c r="P2" s="62" t="s">
        <v>44</v>
      </c>
      <c r="Q2" s="312" t="s">
        <v>82</v>
      </c>
      <c r="R2" s="313" t="s">
        <v>83</v>
      </c>
      <c r="S2" s="347" t="s">
        <v>84</v>
      </c>
      <c r="T2" s="312" t="s">
        <v>81</v>
      </c>
      <c r="U2" s="313" t="s">
        <v>80</v>
      </c>
      <c r="V2" s="347" t="s">
        <v>85</v>
      </c>
      <c r="W2" s="6"/>
      <c r="X2" s="6"/>
      <c r="Y2" s="89"/>
      <c r="Z2" s="89"/>
      <c r="AA2" s="89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</row>
    <row r="3" spans="1:38" ht="14.1" customHeight="1">
      <c r="A3" s="378">
        <v>11353</v>
      </c>
      <c r="B3" s="379" t="s">
        <v>247</v>
      </c>
      <c r="C3" s="380" t="str">
        <f>Rollover!A3</f>
        <v>Acura</v>
      </c>
      <c r="D3" s="380" t="str">
        <f>Rollover!B3</f>
        <v>TLX 4DR FWD</v>
      </c>
      <c r="E3" s="381" t="s">
        <v>96</v>
      </c>
      <c r="F3" s="382">
        <f>Rollover!C3</f>
        <v>2021</v>
      </c>
      <c r="G3" s="190">
        <v>464.25599999999997</v>
      </c>
      <c r="H3" s="24">
        <v>17.504999999999999</v>
      </c>
      <c r="I3" s="24">
        <v>32.673000000000002</v>
      </c>
      <c r="J3" s="191">
        <v>19.827000000000002</v>
      </c>
      <c r="K3" s="25">
        <v>2154.674</v>
      </c>
      <c r="L3" s="45">
        <f t="shared" ref="L3" si="0">NORMDIST(LN(G3),7.45231,0.73998,1)</f>
        <v>3.8126745573523975E-2</v>
      </c>
      <c r="M3" s="46">
        <f t="shared" ref="M3:M25" si="1">1/(1+EXP(6.3055-0.00094*K3))</f>
        <v>1.3652225718880162E-2</v>
      </c>
      <c r="N3" s="45">
        <f t="shared" ref="N3:N25" si="2">ROUND(1-(1-L3)*(1-M3),3)</f>
        <v>5.0999999999999997E-2</v>
      </c>
      <c r="O3" s="10">
        <f t="shared" ref="O3:O25" si="3">ROUND(N3/0.15,2)</f>
        <v>0.34</v>
      </c>
      <c r="P3" s="42">
        <f t="shared" ref="P3:P25" si="4">IF(O3&lt;0.67,5,IF(O3&lt;1,4,IF(O3&lt;1.33,3,IF(O3&lt;2.67,2,1))))</f>
        <v>5</v>
      </c>
      <c r="Q3" s="348">
        <f>ROUND((0.8*'Side MDB'!W3+0.2*'Side Pole'!N3),3)</f>
        <v>4.4999999999999998E-2</v>
      </c>
      <c r="R3" s="349">
        <f t="shared" ref="R3:R25" si="5">ROUND((Q3)/0.15,2)</f>
        <v>0.3</v>
      </c>
      <c r="S3" s="42">
        <f t="shared" ref="S3:S25" si="6">IF(R3&lt;0.67,5,IF(R3&lt;1,4,IF(R3&lt;1.33,3,IF(R3&lt;2.67,2,1))))</f>
        <v>5</v>
      </c>
      <c r="T3" s="348">
        <f>ROUND(((0.8*'Side MDB'!W3+0.2*'Side Pole'!N3)+(IF('Side MDB'!X3="N/A",(0.8*'Side MDB'!W3+0.2*'Side Pole'!N3),'Side MDB'!X3)))/2,3)</f>
        <v>3.1E-2</v>
      </c>
      <c r="U3" s="349">
        <f t="shared" ref="U3:U25" si="7">ROUND((T3)/0.15,2)</f>
        <v>0.21</v>
      </c>
      <c r="V3" s="42">
        <f t="shared" ref="V3:V25" si="8">IF(U3&lt;0.67,5,IF(U3&lt;1,4,IF(U3&lt;1.33,3,IF(U3&lt;2.67,2,1))))</f>
        <v>5</v>
      </c>
      <c r="W3" s="28"/>
      <c r="X3" s="28"/>
      <c r="Y3" s="342"/>
      <c r="Z3" s="342"/>
      <c r="AA3" s="342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</row>
    <row r="4" spans="1:38" ht="14.1" customHeight="1">
      <c r="A4" s="378">
        <v>11353</v>
      </c>
      <c r="B4" s="379" t="s">
        <v>247</v>
      </c>
      <c r="C4" s="351" t="str">
        <f>Rollover!A4</f>
        <v>Acura</v>
      </c>
      <c r="D4" s="351" t="str">
        <f>Rollover!B4</f>
        <v>TLX 4DR AWD</v>
      </c>
      <c r="E4" s="381" t="s">
        <v>96</v>
      </c>
      <c r="F4" s="382">
        <f>Rollover!C4</f>
        <v>2021</v>
      </c>
      <c r="G4" s="190">
        <v>464.25599999999997</v>
      </c>
      <c r="H4" s="24">
        <v>17.504999999999999</v>
      </c>
      <c r="I4" s="24">
        <v>32.673000000000002</v>
      </c>
      <c r="J4" s="191">
        <v>19.827000000000002</v>
      </c>
      <c r="K4" s="25">
        <v>2154.674</v>
      </c>
      <c r="L4" s="45">
        <f t="shared" ref="L4:L5" si="9">NORMDIST(LN(G4),7.45231,0.73998,1)</f>
        <v>3.8126745573523975E-2</v>
      </c>
      <c r="M4" s="46">
        <f t="shared" si="1"/>
        <v>1.3652225718880162E-2</v>
      </c>
      <c r="N4" s="45">
        <f t="shared" si="2"/>
        <v>5.0999999999999997E-2</v>
      </c>
      <c r="O4" s="10">
        <f t="shared" si="3"/>
        <v>0.34</v>
      </c>
      <c r="P4" s="42">
        <f t="shared" si="4"/>
        <v>5</v>
      </c>
      <c r="Q4" s="348">
        <f>ROUND((0.8*'Side MDB'!W4+0.2*'Side Pole'!N4),3)</f>
        <v>4.4999999999999998E-2</v>
      </c>
      <c r="R4" s="349">
        <f t="shared" si="5"/>
        <v>0.3</v>
      </c>
      <c r="S4" s="42">
        <f t="shared" si="6"/>
        <v>5</v>
      </c>
      <c r="T4" s="348">
        <f>ROUND(((0.8*'Side MDB'!W4+0.2*'Side Pole'!N4)+(IF('Side MDB'!X4="N/A",(0.8*'Side MDB'!W4+0.2*'Side Pole'!N4),'Side MDB'!X4)))/2,3)</f>
        <v>3.1E-2</v>
      </c>
      <c r="U4" s="349">
        <f t="shared" si="7"/>
        <v>0.21</v>
      </c>
      <c r="V4" s="42">
        <f t="shared" si="8"/>
        <v>5</v>
      </c>
      <c r="W4" s="28"/>
      <c r="X4" s="28"/>
      <c r="Y4" s="342"/>
      <c r="Z4" s="342"/>
      <c r="AA4" s="342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</row>
    <row r="5" spans="1:38" ht="14.1" customHeight="1">
      <c r="A5" s="378">
        <v>11498</v>
      </c>
      <c r="B5" s="379" t="s">
        <v>285</v>
      </c>
      <c r="C5" s="380" t="str">
        <f>Rollover!A5</f>
        <v>BMW</v>
      </c>
      <c r="D5" s="380" t="str">
        <f>Rollover!B5</f>
        <v>3 Series 4DR RWD</v>
      </c>
      <c r="E5" s="381" t="s">
        <v>198</v>
      </c>
      <c r="F5" s="382">
        <f>Rollover!C5</f>
        <v>2021</v>
      </c>
      <c r="G5" s="190">
        <v>270.30099999999999</v>
      </c>
      <c r="H5" s="24">
        <v>21.917000000000002</v>
      </c>
      <c r="I5" s="24">
        <v>39.365000000000002</v>
      </c>
      <c r="J5" s="191">
        <v>22.37</v>
      </c>
      <c r="K5" s="25">
        <v>2419.087</v>
      </c>
      <c r="L5" s="45">
        <f t="shared" si="9"/>
        <v>6.1430935778488309E-3</v>
      </c>
      <c r="M5" s="46">
        <f t="shared" si="1"/>
        <v>1.7437203172086437E-2</v>
      </c>
      <c r="N5" s="45">
        <f t="shared" si="2"/>
        <v>2.3E-2</v>
      </c>
      <c r="O5" s="10">
        <f t="shared" si="3"/>
        <v>0.15</v>
      </c>
      <c r="P5" s="42">
        <f t="shared" si="4"/>
        <v>5</v>
      </c>
      <c r="Q5" s="348">
        <f>ROUND((0.8*'Side MDB'!W5+0.2*'Side Pole'!N5),3)</f>
        <v>4.1000000000000002E-2</v>
      </c>
      <c r="R5" s="349">
        <f t="shared" si="5"/>
        <v>0.27</v>
      </c>
      <c r="S5" s="42">
        <f t="shared" si="6"/>
        <v>5</v>
      </c>
      <c r="T5" s="348">
        <f>ROUND(((0.8*'Side MDB'!W5+0.2*'Side Pole'!N5)+(IF('Side MDB'!X5="N/A",(0.8*'Side MDB'!W5+0.2*'Side Pole'!N5),'Side MDB'!X5)))/2,3)</f>
        <v>3.3000000000000002E-2</v>
      </c>
      <c r="U5" s="349">
        <f t="shared" si="7"/>
        <v>0.22</v>
      </c>
      <c r="V5" s="42">
        <f t="shared" si="8"/>
        <v>5</v>
      </c>
      <c r="W5" s="28"/>
      <c r="X5" s="28"/>
      <c r="Y5" s="342"/>
      <c r="Z5" s="342"/>
      <c r="AA5" s="342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</row>
    <row r="6" spans="1:38" ht="14.1" customHeight="1">
      <c r="A6" s="378">
        <v>11498</v>
      </c>
      <c r="B6" s="379" t="s">
        <v>285</v>
      </c>
      <c r="C6" s="380" t="str">
        <f>Rollover!A6</f>
        <v>BMW</v>
      </c>
      <c r="D6" s="380" t="str">
        <f>Rollover!B6</f>
        <v>3 Series 4DR AWD</v>
      </c>
      <c r="E6" s="381" t="s">
        <v>198</v>
      </c>
      <c r="F6" s="382">
        <f>Rollover!C6</f>
        <v>2021</v>
      </c>
      <c r="G6" s="190">
        <v>270.30099999999999</v>
      </c>
      <c r="H6" s="24">
        <v>21.917000000000002</v>
      </c>
      <c r="I6" s="24">
        <v>39.365000000000002</v>
      </c>
      <c r="J6" s="191">
        <v>22.37</v>
      </c>
      <c r="K6" s="25">
        <v>2419.087</v>
      </c>
      <c r="L6" s="45">
        <f t="shared" ref="L6:L25" si="10">NORMDIST(LN(G6),7.45231,0.73998,1)</f>
        <v>6.1430935778488309E-3</v>
      </c>
      <c r="M6" s="46">
        <f t="shared" si="1"/>
        <v>1.7437203172086437E-2</v>
      </c>
      <c r="N6" s="45">
        <f t="shared" si="2"/>
        <v>2.3E-2</v>
      </c>
      <c r="O6" s="10">
        <f t="shared" si="3"/>
        <v>0.15</v>
      </c>
      <c r="P6" s="42">
        <f t="shared" si="4"/>
        <v>5</v>
      </c>
      <c r="Q6" s="348">
        <f>ROUND((0.8*'Side MDB'!W6+0.2*'Side Pole'!N6),3)</f>
        <v>4.1000000000000002E-2</v>
      </c>
      <c r="R6" s="349">
        <f t="shared" si="5"/>
        <v>0.27</v>
      </c>
      <c r="S6" s="42">
        <f t="shared" si="6"/>
        <v>5</v>
      </c>
      <c r="T6" s="348">
        <f>ROUND(((0.8*'Side MDB'!W6+0.2*'Side Pole'!N6)+(IF('Side MDB'!X6="N/A",(0.8*'Side MDB'!W6+0.2*'Side Pole'!N6),'Side MDB'!X6)))/2,3)</f>
        <v>3.3000000000000002E-2</v>
      </c>
      <c r="U6" s="349">
        <f t="shared" si="7"/>
        <v>0.22</v>
      </c>
      <c r="V6" s="42">
        <f t="shared" si="8"/>
        <v>5</v>
      </c>
      <c r="W6" s="28"/>
      <c r="X6" s="28"/>
      <c r="Y6" s="342"/>
      <c r="Z6" s="342"/>
      <c r="AA6" s="342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</row>
    <row r="7" spans="1:38" ht="14.1" customHeight="1">
      <c r="A7" s="378">
        <v>11487</v>
      </c>
      <c r="B7" s="379" t="s">
        <v>276</v>
      </c>
      <c r="C7" s="380" t="str">
        <f>Rollover!A7</f>
        <v>Buick</v>
      </c>
      <c r="D7" s="380" t="str">
        <f>Rollover!B7</f>
        <v>Envision SUV FWD</v>
      </c>
      <c r="E7" s="381" t="s">
        <v>190</v>
      </c>
      <c r="F7" s="382">
        <f>Rollover!C7</f>
        <v>2021</v>
      </c>
      <c r="G7" s="190">
        <v>249.25800000000001</v>
      </c>
      <c r="H7" s="24">
        <v>18.111000000000001</v>
      </c>
      <c r="I7" s="24">
        <v>36.487000000000002</v>
      </c>
      <c r="J7" s="191">
        <v>13.16</v>
      </c>
      <c r="K7" s="191">
        <v>1393.511</v>
      </c>
      <c r="L7" s="45">
        <f t="shared" si="10"/>
        <v>4.4830644166199418E-3</v>
      </c>
      <c r="M7" s="46">
        <f t="shared" si="1"/>
        <v>6.7221682262995257E-3</v>
      </c>
      <c r="N7" s="45">
        <f t="shared" si="2"/>
        <v>1.0999999999999999E-2</v>
      </c>
      <c r="O7" s="10">
        <f t="shared" si="3"/>
        <v>7.0000000000000007E-2</v>
      </c>
      <c r="P7" s="42">
        <f t="shared" si="4"/>
        <v>5</v>
      </c>
      <c r="Q7" s="348">
        <f>ROUND((0.8*'Side MDB'!W7+0.2*'Side Pole'!N7),3)</f>
        <v>2.9000000000000001E-2</v>
      </c>
      <c r="R7" s="349">
        <f t="shared" si="5"/>
        <v>0.19</v>
      </c>
      <c r="S7" s="42">
        <f t="shared" si="6"/>
        <v>5</v>
      </c>
      <c r="T7" s="348">
        <f>ROUND(((0.8*'Side MDB'!W7+0.2*'Side Pole'!N7)+(IF('Side MDB'!X7="N/A",(0.8*'Side MDB'!W7+0.2*'Side Pole'!N7),'Side MDB'!X7)))/2,3)</f>
        <v>2.9000000000000001E-2</v>
      </c>
      <c r="U7" s="349">
        <f t="shared" si="7"/>
        <v>0.19</v>
      </c>
      <c r="V7" s="42">
        <f t="shared" si="8"/>
        <v>5</v>
      </c>
      <c r="W7" s="28"/>
      <c r="X7" s="28"/>
      <c r="Y7" s="342"/>
      <c r="Z7" s="342"/>
      <c r="AA7" s="342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</row>
    <row r="8" spans="1:38" ht="14.1" customHeight="1">
      <c r="A8" s="378">
        <v>11487</v>
      </c>
      <c r="B8" s="379" t="s">
        <v>276</v>
      </c>
      <c r="C8" s="351" t="str">
        <f>Rollover!A8</f>
        <v>Buick</v>
      </c>
      <c r="D8" s="351" t="str">
        <f>Rollover!B8</f>
        <v>Envision SUV AWD</v>
      </c>
      <c r="E8" s="381" t="s">
        <v>190</v>
      </c>
      <c r="F8" s="382">
        <f>Rollover!C8</f>
        <v>2021</v>
      </c>
      <c r="G8" s="190">
        <v>249.25800000000001</v>
      </c>
      <c r="H8" s="24">
        <v>18.111000000000001</v>
      </c>
      <c r="I8" s="24">
        <v>36.487000000000002</v>
      </c>
      <c r="J8" s="191">
        <v>13.16</v>
      </c>
      <c r="K8" s="191">
        <v>1393.511</v>
      </c>
      <c r="L8" s="45">
        <f t="shared" si="10"/>
        <v>4.4830644166199418E-3</v>
      </c>
      <c r="M8" s="46">
        <f t="shared" si="1"/>
        <v>6.7221682262995257E-3</v>
      </c>
      <c r="N8" s="45">
        <f t="shared" si="2"/>
        <v>1.0999999999999999E-2</v>
      </c>
      <c r="O8" s="10">
        <f t="shared" si="3"/>
        <v>7.0000000000000007E-2</v>
      </c>
      <c r="P8" s="42">
        <f t="shared" si="4"/>
        <v>5</v>
      </c>
      <c r="Q8" s="348">
        <f>ROUND((0.8*'Side MDB'!W8+0.2*'Side Pole'!N8),3)</f>
        <v>2.9000000000000001E-2</v>
      </c>
      <c r="R8" s="349">
        <f t="shared" si="5"/>
        <v>0.19</v>
      </c>
      <c r="S8" s="42">
        <f t="shared" si="6"/>
        <v>5</v>
      </c>
      <c r="T8" s="348">
        <f>ROUND(((0.8*'Side MDB'!W8+0.2*'Side Pole'!N8)+(IF('Side MDB'!X8="N/A",(0.8*'Side MDB'!W8+0.2*'Side Pole'!N8),'Side MDB'!X8)))/2,3)</f>
        <v>2.9000000000000001E-2</v>
      </c>
      <c r="U8" s="349">
        <f t="shared" si="7"/>
        <v>0.19</v>
      </c>
      <c r="V8" s="42">
        <f t="shared" si="8"/>
        <v>5</v>
      </c>
      <c r="W8" s="28"/>
      <c r="X8" s="28"/>
      <c r="Y8" s="342"/>
      <c r="Z8" s="342"/>
      <c r="AA8" s="342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</row>
    <row r="9" spans="1:38" ht="14.1" customHeight="1">
      <c r="A9" s="378">
        <v>11358</v>
      </c>
      <c r="B9" s="379" t="s">
        <v>254</v>
      </c>
      <c r="C9" s="380" t="str">
        <f>Rollover!A9</f>
        <v>Cadillac</v>
      </c>
      <c r="D9" s="380" t="str">
        <f>Rollover!B9</f>
        <v>XT6 SUV FWD</v>
      </c>
      <c r="E9" s="381" t="s">
        <v>190</v>
      </c>
      <c r="F9" s="382">
        <f>Rollover!C9</f>
        <v>2021</v>
      </c>
      <c r="G9" s="190">
        <v>282.87299999999999</v>
      </c>
      <c r="H9" s="24">
        <v>35.893000000000001</v>
      </c>
      <c r="I9" s="24">
        <v>43.072000000000003</v>
      </c>
      <c r="J9" s="191">
        <v>40.024000000000001</v>
      </c>
      <c r="K9" s="25">
        <v>2782.8380000000002</v>
      </c>
      <c r="L9" s="45">
        <f t="shared" si="10"/>
        <v>7.295400267543709E-3</v>
      </c>
      <c r="M9" s="46">
        <f t="shared" si="1"/>
        <v>2.4372336552130919E-2</v>
      </c>
      <c r="N9" s="45">
        <f t="shared" si="2"/>
        <v>3.1E-2</v>
      </c>
      <c r="O9" s="10">
        <f t="shared" si="3"/>
        <v>0.21</v>
      </c>
      <c r="P9" s="42">
        <f t="shared" si="4"/>
        <v>5</v>
      </c>
      <c r="Q9" s="348">
        <f>ROUND((0.8*'Side MDB'!W9+0.2*'Side Pole'!N9),3)</f>
        <v>3.2000000000000001E-2</v>
      </c>
      <c r="R9" s="349">
        <f t="shared" si="5"/>
        <v>0.21</v>
      </c>
      <c r="S9" s="42">
        <f t="shared" si="6"/>
        <v>5</v>
      </c>
      <c r="T9" s="348">
        <f>ROUND(((0.8*'Side MDB'!W9+0.2*'Side Pole'!N9)+(IF('Side MDB'!X9="N/A",(0.8*'Side MDB'!W9+0.2*'Side Pole'!N9),'Side MDB'!X9)))/2,3)</f>
        <v>2.1000000000000001E-2</v>
      </c>
      <c r="U9" s="349">
        <f t="shared" si="7"/>
        <v>0.14000000000000001</v>
      </c>
      <c r="V9" s="42">
        <f t="shared" si="8"/>
        <v>5</v>
      </c>
      <c r="W9" s="28"/>
      <c r="X9" s="28"/>
      <c r="Y9" s="342"/>
      <c r="Z9" s="342"/>
      <c r="AA9" s="342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</row>
    <row r="10" spans="1:38" ht="14.1" customHeight="1">
      <c r="A10" s="378">
        <v>11358</v>
      </c>
      <c r="B10" s="379" t="s">
        <v>254</v>
      </c>
      <c r="C10" s="351" t="str">
        <f>Rollover!A10</f>
        <v>Cadillac</v>
      </c>
      <c r="D10" s="351" t="str">
        <f>Rollover!B10</f>
        <v>XT6 SUV AWD</v>
      </c>
      <c r="E10" s="381" t="s">
        <v>190</v>
      </c>
      <c r="F10" s="382">
        <f>Rollover!C10</f>
        <v>2021</v>
      </c>
      <c r="G10" s="190">
        <v>282.87299999999999</v>
      </c>
      <c r="H10" s="24">
        <v>35.893000000000001</v>
      </c>
      <c r="I10" s="24">
        <v>43.072000000000003</v>
      </c>
      <c r="J10" s="191">
        <v>40.024000000000001</v>
      </c>
      <c r="K10" s="25">
        <v>2782.8380000000002</v>
      </c>
      <c r="L10" s="45">
        <f t="shared" si="10"/>
        <v>7.295400267543709E-3</v>
      </c>
      <c r="M10" s="46">
        <f t="shared" si="1"/>
        <v>2.4372336552130919E-2</v>
      </c>
      <c r="N10" s="45">
        <f t="shared" si="2"/>
        <v>3.1E-2</v>
      </c>
      <c r="O10" s="10">
        <f t="shared" si="3"/>
        <v>0.21</v>
      </c>
      <c r="P10" s="42">
        <f t="shared" si="4"/>
        <v>5</v>
      </c>
      <c r="Q10" s="348">
        <f>ROUND((0.8*'Side MDB'!W10+0.2*'Side Pole'!N10),3)</f>
        <v>3.2000000000000001E-2</v>
      </c>
      <c r="R10" s="349">
        <f t="shared" si="5"/>
        <v>0.21</v>
      </c>
      <c r="S10" s="42">
        <f t="shared" si="6"/>
        <v>5</v>
      </c>
      <c r="T10" s="348">
        <f>ROUND(((0.8*'Side MDB'!W10+0.2*'Side Pole'!N10)+(IF('Side MDB'!X10="N/A",(0.8*'Side MDB'!W10+0.2*'Side Pole'!N10),'Side MDB'!X10)))/2,3)</f>
        <v>2.1000000000000001E-2</v>
      </c>
      <c r="U10" s="349">
        <f t="shared" si="7"/>
        <v>0.14000000000000001</v>
      </c>
      <c r="V10" s="42">
        <f t="shared" si="8"/>
        <v>5</v>
      </c>
      <c r="W10" s="28"/>
      <c r="X10" s="28"/>
      <c r="Y10" s="342"/>
      <c r="Z10" s="342"/>
      <c r="AA10" s="342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</row>
    <row r="11" spans="1:38" ht="14.1" customHeight="1">
      <c r="A11" s="378">
        <v>11349</v>
      </c>
      <c r="B11" s="379" t="s">
        <v>251</v>
      </c>
      <c r="C11" s="380" t="str">
        <f>Rollover!A11</f>
        <v>Chevrolet</v>
      </c>
      <c r="D11" s="380" t="str">
        <f>Rollover!B11</f>
        <v>Tahoe SUV 2WD</v>
      </c>
      <c r="E11" s="381" t="s">
        <v>188</v>
      </c>
      <c r="F11" s="382">
        <f>Rollover!C11</f>
        <v>2021</v>
      </c>
      <c r="G11" s="190">
        <v>239.029</v>
      </c>
      <c r="H11" s="24">
        <v>17.385999999999999</v>
      </c>
      <c r="I11" s="24">
        <v>38.186999999999998</v>
      </c>
      <c r="J11" s="191">
        <v>17.359000000000002</v>
      </c>
      <c r="K11" s="25">
        <v>3396.3969999999999</v>
      </c>
      <c r="L11" s="45">
        <f t="shared" si="10"/>
        <v>3.7928902848494211E-3</v>
      </c>
      <c r="M11" s="46">
        <f t="shared" si="1"/>
        <v>4.2578805022149134E-2</v>
      </c>
      <c r="N11" s="45">
        <f t="shared" si="2"/>
        <v>4.5999999999999999E-2</v>
      </c>
      <c r="O11" s="10">
        <f t="shared" si="3"/>
        <v>0.31</v>
      </c>
      <c r="P11" s="42">
        <f t="shared" si="4"/>
        <v>5</v>
      </c>
      <c r="Q11" s="348">
        <f>ROUND((0.8*'Side MDB'!W11+0.2*'Side Pole'!N11),3)</f>
        <v>3.3000000000000002E-2</v>
      </c>
      <c r="R11" s="349">
        <f t="shared" si="5"/>
        <v>0.22</v>
      </c>
      <c r="S11" s="42">
        <f t="shared" si="6"/>
        <v>5</v>
      </c>
      <c r="T11" s="348">
        <f>ROUND(((0.8*'Side MDB'!W11+0.2*'Side Pole'!N11)+(IF('Side MDB'!X11="N/A",(0.8*'Side MDB'!W11+0.2*'Side Pole'!N11),'Side MDB'!X11)))/2,3)</f>
        <v>1.9E-2</v>
      </c>
      <c r="U11" s="349">
        <f t="shared" si="7"/>
        <v>0.13</v>
      </c>
      <c r="V11" s="42">
        <f t="shared" si="8"/>
        <v>5</v>
      </c>
      <c r="W11" s="28"/>
      <c r="X11" s="28"/>
      <c r="Y11" s="342"/>
      <c r="Z11" s="342"/>
      <c r="AA11" s="342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</row>
    <row r="12" spans="1:38" ht="14.1" customHeight="1">
      <c r="A12" s="378">
        <v>11349</v>
      </c>
      <c r="B12" s="379" t="s">
        <v>251</v>
      </c>
      <c r="C12" s="351" t="str">
        <f>Rollover!A12</f>
        <v>Chevrolet</v>
      </c>
      <c r="D12" s="351" t="str">
        <f>Rollover!B12</f>
        <v>Tahoe SUV 4WD</v>
      </c>
      <c r="E12" s="381" t="s">
        <v>188</v>
      </c>
      <c r="F12" s="382">
        <f>Rollover!C12</f>
        <v>2021</v>
      </c>
      <c r="G12" s="190">
        <v>239.029</v>
      </c>
      <c r="H12" s="24">
        <v>17.385999999999999</v>
      </c>
      <c r="I12" s="24">
        <v>38.186999999999998</v>
      </c>
      <c r="J12" s="191">
        <v>17.359000000000002</v>
      </c>
      <c r="K12" s="25">
        <v>3396.3969999999999</v>
      </c>
      <c r="L12" s="45">
        <f t="shared" si="10"/>
        <v>3.7928902848494211E-3</v>
      </c>
      <c r="M12" s="46">
        <f t="shared" si="1"/>
        <v>4.2578805022149134E-2</v>
      </c>
      <c r="N12" s="45">
        <f t="shared" si="2"/>
        <v>4.5999999999999999E-2</v>
      </c>
      <c r="O12" s="10">
        <f t="shared" si="3"/>
        <v>0.31</v>
      </c>
      <c r="P12" s="42">
        <f t="shared" si="4"/>
        <v>5</v>
      </c>
      <c r="Q12" s="348">
        <f>ROUND((0.8*'Side MDB'!W12+0.2*'Side Pole'!N12),3)</f>
        <v>3.3000000000000002E-2</v>
      </c>
      <c r="R12" s="349">
        <f t="shared" si="5"/>
        <v>0.22</v>
      </c>
      <c r="S12" s="42">
        <f t="shared" si="6"/>
        <v>5</v>
      </c>
      <c r="T12" s="348">
        <f>ROUND(((0.8*'Side MDB'!W12+0.2*'Side Pole'!N12)+(IF('Side MDB'!X12="N/A",(0.8*'Side MDB'!W12+0.2*'Side Pole'!N12),'Side MDB'!X12)))/2,3)</f>
        <v>1.9E-2</v>
      </c>
      <c r="U12" s="349">
        <f t="shared" si="7"/>
        <v>0.13</v>
      </c>
      <c r="V12" s="42">
        <f t="shared" si="8"/>
        <v>5</v>
      </c>
      <c r="W12" s="28"/>
      <c r="X12" s="28"/>
      <c r="Y12" s="342"/>
      <c r="Z12" s="342"/>
      <c r="AA12" s="342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</row>
    <row r="13" spans="1:38" ht="13.35" customHeight="1">
      <c r="A13" s="378">
        <v>11349</v>
      </c>
      <c r="B13" s="379" t="s">
        <v>251</v>
      </c>
      <c r="C13" s="351" t="str">
        <f>Rollover!A13</f>
        <v xml:space="preserve">GMC </v>
      </c>
      <c r="D13" s="351" t="str">
        <f>Rollover!B13</f>
        <v>Yukon SUV 2WD</v>
      </c>
      <c r="E13" s="381" t="s">
        <v>188</v>
      </c>
      <c r="F13" s="382">
        <f>Rollover!C13</f>
        <v>2021</v>
      </c>
      <c r="G13" s="190">
        <v>239.029</v>
      </c>
      <c r="H13" s="24">
        <v>17.385999999999999</v>
      </c>
      <c r="I13" s="24">
        <v>38.186999999999998</v>
      </c>
      <c r="J13" s="191">
        <v>17.359000000000002</v>
      </c>
      <c r="K13" s="25">
        <v>3396.3969999999999</v>
      </c>
      <c r="L13" s="45">
        <f t="shared" si="10"/>
        <v>3.7928902848494211E-3</v>
      </c>
      <c r="M13" s="46">
        <f t="shared" si="1"/>
        <v>4.2578805022149134E-2</v>
      </c>
      <c r="N13" s="45">
        <f t="shared" si="2"/>
        <v>4.5999999999999999E-2</v>
      </c>
      <c r="O13" s="10">
        <f t="shared" si="3"/>
        <v>0.31</v>
      </c>
      <c r="P13" s="42">
        <f t="shared" si="4"/>
        <v>5</v>
      </c>
      <c r="Q13" s="348">
        <f>ROUND((0.8*'Side MDB'!W13+0.2*'Side Pole'!N13),3)</f>
        <v>3.3000000000000002E-2</v>
      </c>
      <c r="R13" s="349">
        <f t="shared" si="5"/>
        <v>0.22</v>
      </c>
      <c r="S13" s="42">
        <f t="shared" si="6"/>
        <v>5</v>
      </c>
      <c r="T13" s="348">
        <f>ROUND(((0.8*'Side MDB'!W13+0.2*'Side Pole'!N13)+(IF('Side MDB'!X13="N/A",(0.8*'Side MDB'!W13+0.2*'Side Pole'!N13),'Side MDB'!X13)))/2,3)</f>
        <v>1.9E-2</v>
      </c>
      <c r="U13" s="349">
        <f t="shared" si="7"/>
        <v>0.13</v>
      </c>
      <c r="V13" s="42">
        <f t="shared" si="8"/>
        <v>5</v>
      </c>
      <c r="W13" s="28"/>
      <c r="X13" s="28"/>
      <c r="Y13" s="342"/>
      <c r="Z13" s="342"/>
      <c r="AA13" s="342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</row>
    <row r="14" spans="1:38" ht="14.1" customHeight="1">
      <c r="A14" s="378">
        <v>11349</v>
      </c>
      <c r="B14" s="379" t="s">
        <v>251</v>
      </c>
      <c r="C14" s="351" t="str">
        <f>Rollover!A14</f>
        <v xml:space="preserve">GMC </v>
      </c>
      <c r="D14" s="351" t="str">
        <f>Rollover!B14</f>
        <v>Yukon SUV 4WD</v>
      </c>
      <c r="E14" s="381" t="s">
        <v>188</v>
      </c>
      <c r="F14" s="382">
        <f>Rollover!C14</f>
        <v>2021</v>
      </c>
      <c r="G14" s="190">
        <v>239.029</v>
      </c>
      <c r="H14" s="24">
        <v>17.385999999999999</v>
      </c>
      <c r="I14" s="24">
        <v>38.186999999999998</v>
      </c>
      <c r="J14" s="191">
        <v>17.359000000000002</v>
      </c>
      <c r="K14" s="25">
        <v>3396.3969999999999</v>
      </c>
      <c r="L14" s="45">
        <f t="shared" si="10"/>
        <v>3.7928902848494211E-3</v>
      </c>
      <c r="M14" s="46">
        <f t="shared" si="1"/>
        <v>4.2578805022149134E-2</v>
      </c>
      <c r="N14" s="45">
        <f t="shared" si="2"/>
        <v>4.5999999999999999E-2</v>
      </c>
      <c r="O14" s="10">
        <f t="shared" si="3"/>
        <v>0.31</v>
      </c>
      <c r="P14" s="42">
        <f t="shared" si="4"/>
        <v>5</v>
      </c>
      <c r="Q14" s="348">
        <f>ROUND((0.8*'Side MDB'!W14+0.2*'Side Pole'!N14),3)</f>
        <v>3.3000000000000002E-2</v>
      </c>
      <c r="R14" s="349">
        <f t="shared" si="5"/>
        <v>0.22</v>
      </c>
      <c r="S14" s="42">
        <f t="shared" si="6"/>
        <v>5</v>
      </c>
      <c r="T14" s="348">
        <f>ROUND(((0.8*'Side MDB'!W14+0.2*'Side Pole'!N14)+(IF('Side MDB'!X14="N/A",(0.8*'Side MDB'!W14+0.2*'Side Pole'!N14),'Side MDB'!X14)))/2,3)</f>
        <v>1.9E-2</v>
      </c>
      <c r="U14" s="349">
        <f t="shared" si="7"/>
        <v>0.13</v>
      </c>
      <c r="V14" s="42">
        <f t="shared" si="8"/>
        <v>5</v>
      </c>
      <c r="W14" s="28"/>
      <c r="X14" s="28"/>
      <c r="Y14" s="342"/>
      <c r="Z14" s="342"/>
      <c r="AA14" s="342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</row>
    <row r="15" spans="1:38" ht="14.1" customHeight="1">
      <c r="A15" s="378">
        <v>11349</v>
      </c>
      <c r="B15" s="379" t="s">
        <v>251</v>
      </c>
      <c r="C15" s="351" t="str">
        <f>Rollover!A15</f>
        <v>Cadillac</v>
      </c>
      <c r="D15" s="351" t="str">
        <f>Rollover!B15</f>
        <v>Escalade SUV 2WD</v>
      </c>
      <c r="E15" s="381" t="s">
        <v>188</v>
      </c>
      <c r="F15" s="382">
        <f>Rollover!C15</f>
        <v>2021</v>
      </c>
      <c r="G15" s="190">
        <v>239.029</v>
      </c>
      <c r="H15" s="24">
        <v>17.385999999999999</v>
      </c>
      <c r="I15" s="24">
        <v>38.186999999999998</v>
      </c>
      <c r="J15" s="191">
        <v>17.359000000000002</v>
      </c>
      <c r="K15" s="25">
        <v>3396.3969999999999</v>
      </c>
      <c r="L15" s="45">
        <f t="shared" si="10"/>
        <v>3.7928902848494211E-3</v>
      </c>
      <c r="M15" s="46">
        <f t="shared" si="1"/>
        <v>4.2578805022149134E-2</v>
      </c>
      <c r="N15" s="45">
        <f t="shared" si="2"/>
        <v>4.5999999999999999E-2</v>
      </c>
      <c r="O15" s="10">
        <f t="shared" si="3"/>
        <v>0.31</v>
      </c>
      <c r="P15" s="42">
        <f t="shared" si="4"/>
        <v>5</v>
      </c>
      <c r="Q15" s="348">
        <f>ROUND((0.8*'Side MDB'!W15+0.2*'Side Pole'!N15),3)</f>
        <v>3.3000000000000002E-2</v>
      </c>
      <c r="R15" s="349">
        <f t="shared" si="5"/>
        <v>0.22</v>
      </c>
      <c r="S15" s="42">
        <f t="shared" si="6"/>
        <v>5</v>
      </c>
      <c r="T15" s="348">
        <f>ROUND(((0.8*'Side MDB'!W15+0.2*'Side Pole'!N15)+(IF('Side MDB'!X15="N/A",(0.8*'Side MDB'!W15+0.2*'Side Pole'!N15),'Side MDB'!X15)))/2,3)</f>
        <v>1.9E-2</v>
      </c>
      <c r="U15" s="349">
        <f t="shared" si="7"/>
        <v>0.13</v>
      </c>
      <c r="V15" s="42">
        <f t="shared" si="8"/>
        <v>5</v>
      </c>
      <c r="W15" s="28"/>
      <c r="X15" s="28"/>
      <c r="Y15" s="342"/>
      <c r="Z15" s="342"/>
      <c r="AA15" s="342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</row>
    <row r="16" spans="1:38" ht="14.1" customHeight="1">
      <c r="A16" s="378">
        <v>11349</v>
      </c>
      <c r="B16" s="379" t="s">
        <v>251</v>
      </c>
      <c r="C16" s="351" t="str">
        <f>Rollover!A16</f>
        <v>Cadillac</v>
      </c>
      <c r="D16" s="351" t="str">
        <f>Rollover!B16</f>
        <v>Escalade SUV 4WD</v>
      </c>
      <c r="E16" s="381" t="s">
        <v>188</v>
      </c>
      <c r="F16" s="382">
        <f>Rollover!C16</f>
        <v>2021</v>
      </c>
      <c r="G16" s="190">
        <v>239.029</v>
      </c>
      <c r="H16" s="24">
        <v>17.385999999999999</v>
      </c>
      <c r="I16" s="24">
        <v>38.186999999999998</v>
      </c>
      <c r="J16" s="191">
        <v>17.359000000000002</v>
      </c>
      <c r="K16" s="25">
        <v>3396.3969999999999</v>
      </c>
      <c r="L16" s="45">
        <f t="shared" si="10"/>
        <v>3.7928902848494211E-3</v>
      </c>
      <c r="M16" s="46">
        <f t="shared" si="1"/>
        <v>4.2578805022149134E-2</v>
      </c>
      <c r="N16" s="45">
        <f t="shared" si="2"/>
        <v>4.5999999999999999E-2</v>
      </c>
      <c r="O16" s="10">
        <f t="shared" si="3"/>
        <v>0.31</v>
      </c>
      <c r="P16" s="42">
        <f t="shared" si="4"/>
        <v>5</v>
      </c>
      <c r="Q16" s="348">
        <f>ROUND((0.8*'Side MDB'!W16+0.2*'Side Pole'!N16),3)</f>
        <v>3.3000000000000002E-2</v>
      </c>
      <c r="R16" s="349">
        <f t="shared" si="5"/>
        <v>0.22</v>
      </c>
      <c r="S16" s="42">
        <f t="shared" si="6"/>
        <v>5</v>
      </c>
      <c r="T16" s="348">
        <f>ROUND(((0.8*'Side MDB'!W16+0.2*'Side Pole'!N16)+(IF('Side MDB'!X16="N/A",(0.8*'Side MDB'!W16+0.2*'Side Pole'!N16),'Side MDB'!X16)))/2,3)</f>
        <v>1.9E-2</v>
      </c>
      <c r="U16" s="349">
        <f t="shared" si="7"/>
        <v>0.13</v>
      </c>
      <c r="V16" s="42">
        <f t="shared" si="8"/>
        <v>5</v>
      </c>
      <c r="W16" s="28"/>
      <c r="X16" s="28"/>
      <c r="Y16" s="342"/>
      <c r="Z16" s="342"/>
      <c r="AA16" s="342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</row>
    <row r="17" spans="1:38" ht="14.1" customHeight="1">
      <c r="A17" s="378">
        <v>11349</v>
      </c>
      <c r="B17" s="379" t="s">
        <v>251</v>
      </c>
      <c r="C17" s="351" t="str">
        <f>Rollover!A17</f>
        <v>Chevrolet</v>
      </c>
      <c r="D17" s="351" t="str">
        <f>Rollover!B17</f>
        <v>Suburban SUV 2WD</v>
      </c>
      <c r="E17" s="381" t="s">
        <v>188</v>
      </c>
      <c r="F17" s="382">
        <f>Rollover!C17</f>
        <v>2021</v>
      </c>
      <c r="G17" s="190">
        <v>239.029</v>
      </c>
      <c r="H17" s="24">
        <v>17.385999999999999</v>
      </c>
      <c r="I17" s="24">
        <v>38.186999999999998</v>
      </c>
      <c r="J17" s="191">
        <v>17.359000000000002</v>
      </c>
      <c r="K17" s="25">
        <v>3396.3969999999999</v>
      </c>
      <c r="L17" s="45">
        <f t="shared" si="10"/>
        <v>3.7928902848494211E-3</v>
      </c>
      <c r="M17" s="46">
        <f t="shared" si="1"/>
        <v>4.2578805022149134E-2</v>
      </c>
      <c r="N17" s="45">
        <f t="shared" si="2"/>
        <v>4.5999999999999999E-2</v>
      </c>
      <c r="O17" s="10">
        <f t="shared" si="3"/>
        <v>0.31</v>
      </c>
      <c r="P17" s="42">
        <f t="shared" si="4"/>
        <v>5</v>
      </c>
      <c r="Q17" s="348">
        <f>ROUND((0.8*'Side MDB'!W17+0.2*'Side Pole'!N17),3)</f>
        <v>3.3000000000000002E-2</v>
      </c>
      <c r="R17" s="349">
        <f t="shared" si="5"/>
        <v>0.22</v>
      </c>
      <c r="S17" s="42">
        <f t="shared" si="6"/>
        <v>5</v>
      </c>
      <c r="T17" s="348">
        <f>ROUND(((0.8*'Side MDB'!W17+0.2*'Side Pole'!N17)+(IF('Side MDB'!X17="N/A",(0.8*'Side MDB'!W17+0.2*'Side Pole'!N17),'Side MDB'!X17)))/2,3)</f>
        <v>1.9E-2</v>
      </c>
      <c r="U17" s="349">
        <f t="shared" si="7"/>
        <v>0.13</v>
      </c>
      <c r="V17" s="42">
        <f t="shared" si="8"/>
        <v>5</v>
      </c>
      <c r="W17" s="28"/>
      <c r="X17" s="28"/>
      <c r="Y17" s="342"/>
      <c r="Z17" s="342"/>
      <c r="AA17" s="342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</row>
    <row r="18" spans="1:38" ht="14.1" customHeight="1">
      <c r="A18" s="378">
        <v>11349</v>
      </c>
      <c r="B18" s="379" t="s">
        <v>251</v>
      </c>
      <c r="C18" s="351" t="str">
        <f>Rollover!A18</f>
        <v>Chevrolet</v>
      </c>
      <c r="D18" s="351" t="str">
        <f>Rollover!B18</f>
        <v>Suburban SUV 4WD</v>
      </c>
      <c r="E18" s="381" t="s">
        <v>188</v>
      </c>
      <c r="F18" s="382">
        <f>Rollover!C18</f>
        <v>2021</v>
      </c>
      <c r="G18" s="190">
        <v>239.029</v>
      </c>
      <c r="H18" s="24">
        <v>17.385999999999999</v>
      </c>
      <c r="I18" s="24">
        <v>38.186999999999998</v>
      </c>
      <c r="J18" s="191">
        <v>17.359000000000002</v>
      </c>
      <c r="K18" s="25">
        <v>3396.3969999999999</v>
      </c>
      <c r="L18" s="45">
        <f t="shared" si="10"/>
        <v>3.7928902848494211E-3</v>
      </c>
      <c r="M18" s="46">
        <f t="shared" si="1"/>
        <v>4.2578805022149134E-2</v>
      </c>
      <c r="N18" s="45">
        <f t="shared" si="2"/>
        <v>4.5999999999999999E-2</v>
      </c>
      <c r="O18" s="10">
        <f t="shared" si="3"/>
        <v>0.31</v>
      </c>
      <c r="P18" s="42">
        <f t="shared" si="4"/>
        <v>5</v>
      </c>
      <c r="Q18" s="348">
        <f>ROUND((0.8*'Side MDB'!W18+0.2*'Side Pole'!N18),3)</f>
        <v>3.3000000000000002E-2</v>
      </c>
      <c r="R18" s="349">
        <f t="shared" si="5"/>
        <v>0.22</v>
      </c>
      <c r="S18" s="42">
        <f t="shared" si="6"/>
        <v>5</v>
      </c>
      <c r="T18" s="348">
        <f>ROUND(((0.8*'Side MDB'!W18+0.2*'Side Pole'!N18)+(IF('Side MDB'!X18="N/A",(0.8*'Side MDB'!W18+0.2*'Side Pole'!N18),'Side MDB'!X18)))/2,3)</f>
        <v>1.9E-2</v>
      </c>
      <c r="U18" s="349">
        <f t="shared" si="7"/>
        <v>0.13</v>
      </c>
      <c r="V18" s="42">
        <f t="shared" si="8"/>
        <v>5</v>
      </c>
      <c r="W18" s="28"/>
      <c r="X18" s="28"/>
      <c r="Y18" s="342"/>
      <c r="Z18" s="342"/>
      <c r="AA18" s="342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</row>
    <row r="19" spans="1:38" ht="14.1" customHeight="1">
      <c r="A19" s="378">
        <v>11349</v>
      </c>
      <c r="B19" s="379" t="s">
        <v>251</v>
      </c>
      <c r="C19" s="351" t="str">
        <f>Rollover!A19</f>
        <v xml:space="preserve">GMC </v>
      </c>
      <c r="D19" s="351" t="str">
        <f>Rollover!B19</f>
        <v>Yukon XL SUV 2WD</v>
      </c>
      <c r="E19" s="381" t="s">
        <v>188</v>
      </c>
      <c r="F19" s="382">
        <f>Rollover!C19</f>
        <v>2021</v>
      </c>
      <c r="G19" s="190">
        <v>239.029</v>
      </c>
      <c r="H19" s="24">
        <v>17.385999999999999</v>
      </c>
      <c r="I19" s="24">
        <v>38.186999999999998</v>
      </c>
      <c r="J19" s="191">
        <v>17.359000000000002</v>
      </c>
      <c r="K19" s="25">
        <v>3396.3969999999999</v>
      </c>
      <c r="L19" s="45">
        <f t="shared" si="10"/>
        <v>3.7928902848494211E-3</v>
      </c>
      <c r="M19" s="46">
        <f t="shared" si="1"/>
        <v>4.2578805022149134E-2</v>
      </c>
      <c r="N19" s="45">
        <f t="shared" si="2"/>
        <v>4.5999999999999999E-2</v>
      </c>
      <c r="O19" s="10">
        <f t="shared" si="3"/>
        <v>0.31</v>
      </c>
      <c r="P19" s="42">
        <f t="shared" si="4"/>
        <v>5</v>
      </c>
      <c r="Q19" s="348">
        <f>ROUND((0.8*'Side MDB'!W19+0.2*'Side Pole'!N19),3)</f>
        <v>3.3000000000000002E-2</v>
      </c>
      <c r="R19" s="349">
        <f t="shared" si="5"/>
        <v>0.22</v>
      </c>
      <c r="S19" s="42">
        <f t="shared" si="6"/>
        <v>5</v>
      </c>
      <c r="T19" s="348">
        <f>ROUND(((0.8*'Side MDB'!W19+0.2*'Side Pole'!N19)+(IF('Side MDB'!X19="N/A",(0.8*'Side MDB'!W19+0.2*'Side Pole'!N19),'Side MDB'!X19)))/2,3)</f>
        <v>1.9E-2</v>
      </c>
      <c r="U19" s="349">
        <f t="shared" si="7"/>
        <v>0.13</v>
      </c>
      <c r="V19" s="42">
        <f t="shared" si="8"/>
        <v>5</v>
      </c>
      <c r="W19" s="28"/>
      <c r="X19" s="28"/>
      <c r="Y19" s="342"/>
      <c r="Z19" s="342"/>
      <c r="AA19" s="342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</row>
    <row r="20" spans="1:38" ht="14.1" customHeight="1">
      <c r="A20" s="378">
        <v>11349</v>
      </c>
      <c r="B20" s="379" t="s">
        <v>251</v>
      </c>
      <c r="C20" s="351" t="str">
        <f>Rollover!A20</f>
        <v xml:space="preserve">GMC </v>
      </c>
      <c r="D20" s="351" t="str">
        <f>Rollover!B20</f>
        <v>Yukon XL SUV 4WD</v>
      </c>
      <c r="E20" s="381" t="s">
        <v>188</v>
      </c>
      <c r="F20" s="382">
        <f>Rollover!C20</f>
        <v>2021</v>
      </c>
      <c r="G20" s="190">
        <v>239.029</v>
      </c>
      <c r="H20" s="24">
        <v>17.385999999999999</v>
      </c>
      <c r="I20" s="24">
        <v>38.186999999999998</v>
      </c>
      <c r="J20" s="191">
        <v>17.359000000000002</v>
      </c>
      <c r="K20" s="25">
        <v>3396.3969999999999</v>
      </c>
      <c r="L20" s="45">
        <f t="shared" si="10"/>
        <v>3.7928902848494211E-3</v>
      </c>
      <c r="M20" s="46">
        <f t="shared" si="1"/>
        <v>4.2578805022149134E-2</v>
      </c>
      <c r="N20" s="45">
        <f t="shared" si="2"/>
        <v>4.5999999999999999E-2</v>
      </c>
      <c r="O20" s="10">
        <f t="shared" si="3"/>
        <v>0.31</v>
      </c>
      <c r="P20" s="42">
        <f t="shared" si="4"/>
        <v>5</v>
      </c>
      <c r="Q20" s="348">
        <f>ROUND((0.8*'Side MDB'!W20+0.2*'Side Pole'!N20),3)</f>
        <v>3.3000000000000002E-2</v>
      </c>
      <c r="R20" s="349">
        <f t="shared" si="5"/>
        <v>0.22</v>
      </c>
      <c r="S20" s="42">
        <f t="shared" si="6"/>
        <v>5</v>
      </c>
      <c r="T20" s="348">
        <f>ROUND(((0.8*'Side MDB'!W20+0.2*'Side Pole'!N20)+(IF('Side MDB'!X20="N/A",(0.8*'Side MDB'!W20+0.2*'Side Pole'!N20),'Side MDB'!X20)))/2,3)</f>
        <v>1.9E-2</v>
      </c>
      <c r="U20" s="349">
        <f t="shared" si="7"/>
        <v>0.13</v>
      </c>
      <c r="V20" s="42">
        <f t="shared" si="8"/>
        <v>5</v>
      </c>
      <c r="W20" s="28"/>
      <c r="X20" s="28"/>
      <c r="Y20" s="342"/>
      <c r="Z20" s="342"/>
      <c r="AA20" s="342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</row>
    <row r="21" spans="1:38" ht="14.1" customHeight="1">
      <c r="A21" s="378">
        <v>11349</v>
      </c>
      <c r="B21" s="379" t="s">
        <v>251</v>
      </c>
      <c r="C21" s="351" t="str">
        <f>Rollover!A21</f>
        <v>Cadillac</v>
      </c>
      <c r="D21" s="351" t="str">
        <f>Rollover!B21</f>
        <v>Escalade ESV SUV 2WD</v>
      </c>
      <c r="E21" s="381" t="s">
        <v>188</v>
      </c>
      <c r="F21" s="382">
        <f>Rollover!C21</f>
        <v>2021</v>
      </c>
      <c r="G21" s="190">
        <v>239.029</v>
      </c>
      <c r="H21" s="24">
        <v>17.385999999999999</v>
      </c>
      <c r="I21" s="24">
        <v>38.186999999999998</v>
      </c>
      <c r="J21" s="191">
        <v>17.359000000000002</v>
      </c>
      <c r="K21" s="25">
        <v>3396.3969999999999</v>
      </c>
      <c r="L21" s="45">
        <f t="shared" si="10"/>
        <v>3.7928902848494211E-3</v>
      </c>
      <c r="M21" s="46">
        <f t="shared" si="1"/>
        <v>4.2578805022149134E-2</v>
      </c>
      <c r="N21" s="45">
        <f t="shared" si="2"/>
        <v>4.5999999999999999E-2</v>
      </c>
      <c r="O21" s="10">
        <f t="shared" si="3"/>
        <v>0.31</v>
      </c>
      <c r="P21" s="42">
        <f t="shared" si="4"/>
        <v>5</v>
      </c>
      <c r="Q21" s="348">
        <f>ROUND((0.8*'Side MDB'!W21+0.2*'Side Pole'!N21),3)</f>
        <v>3.3000000000000002E-2</v>
      </c>
      <c r="R21" s="349">
        <f t="shared" si="5"/>
        <v>0.22</v>
      </c>
      <c r="S21" s="42">
        <f t="shared" si="6"/>
        <v>5</v>
      </c>
      <c r="T21" s="348">
        <f>ROUND(((0.8*'Side MDB'!W21+0.2*'Side Pole'!N21)+(IF('Side MDB'!X21="N/A",(0.8*'Side MDB'!W21+0.2*'Side Pole'!N21),'Side MDB'!X21)))/2,3)</f>
        <v>1.9E-2</v>
      </c>
      <c r="U21" s="349">
        <f t="shared" si="7"/>
        <v>0.13</v>
      </c>
      <c r="V21" s="42">
        <f t="shared" si="8"/>
        <v>5</v>
      </c>
      <c r="W21" s="28"/>
      <c r="X21" s="28"/>
      <c r="Y21" s="342"/>
      <c r="Z21" s="342"/>
      <c r="AA21" s="342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</row>
    <row r="22" spans="1:38" ht="14.1" customHeight="1">
      <c r="A22" s="378">
        <v>11349</v>
      </c>
      <c r="B22" s="379" t="s">
        <v>251</v>
      </c>
      <c r="C22" s="351" t="str">
        <f>Rollover!A22</f>
        <v>Cadillac</v>
      </c>
      <c r="D22" s="351" t="str">
        <f>Rollover!B22</f>
        <v>Escalade ESV SUV 4WD</v>
      </c>
      <c r="E22" s="381" t="s">
        <v>188</v>
      </c>
      <c r="F22" s="382">
        <f>Rollover!C22</f>
        <v>2021</v>
      </c>
      <c r="G22" s="190">
        <v>239.029</v>
      </c>
      <c r="H22" s="24">
        <v>17.385999999999999</v>
      </c>
      <c r="I22" s="24">
        <v>38.186999999999998</v>
      </c>
      <c r="J22" s="191">
        <v>17.359000000000002</v>
      </c>
      <c r="K22" s="25">
        <v>3396.3969999999999</v>
      </c>
      <c r="L22" s="45">
        <f t="shared" si="10"/>
        <v>3.7928902848494211E-3</v>
      </c>
      <c r="M22" s="46">
        <f t="shared" si="1"/>
        <v>4.2578805022149134E-2</v>
      </c>
      <c r="N22" s="45">
        <f t="shared" si="2"/>
        <v>4.5999999999999999E-2</v>
      </c>
      <c r="O22" s="10">
        <f t="shared" si="3"/>
        <v>0.31</v>
      </c>
      <c r="P22" s="42">
        <f t="shared" si="4"/>
        <v>5</v>
      </c>
      <c r="Q22" s="348">
        <f>ROUND((0.8*'Side MDB'!W22+0.2*'Side Pole'!N22),3)</f>
        <v>3.3000000000000002E-2</v>
      </c>
      <c r="R22" s="349">
        <f t="shared" si="5"/>
        <v>0.22</v>
      </c>
      <c r="S22" s="42">
        <f t="shared" si="6"/>
        <v>5</v>
      </c>
      <c r="T22" s="348">
        <f>ROUND(((0.8*'Side MDB'!W22+0.2*'Side Pole'!N22)+(IF('Side MDB'!X22="N/A",(0.8*'Side MDB'!W22+0.2*'Side Pole'!N22),'Side MDB'!X22)))/2,3)</f>
        <v>1.9E-2</v>
      </c>
      <c r="U22" s="349">
        <f t="shared" si="7"/>
        <v>0.13</v>
      </c>
      <c r="V22" s="42">
        <f t="shared" si="8"/>
        <v>5</v>
      </c>
      <c r="W22" s="28"/>
      <c r="X22" s="28"/>
      <c r="Y22" s="342"/>
      <c r="Z22" s="342"/>
      <c r="AA22" s="342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</row>
    <row r="23" spans="1:38" ht="14.1" customHeight="1">
      <c r="A23" s="378">
        <v>11054</v>
      </c>
      <c r="B23" s="379" t="s">
        <v>189</v>
      </c>
      <c r="C23" s="380" t="str">
        <f>Rollover!A23</f>
        <v>Chevrolet</v>
      </c>
      <c r="D23" s="380" t="str">
        <f>Rollover!B23</f>
        <v>Trailblazer SUV FWD (Later Release)</v>
      </c>
      <c r="E23" s="381" t="s">
        <v>190</v>
      </c>
      <c r="F23" s="382">
        <f>Rollover!C23</f>
        <v>2021</v>
      </c>
      <c r="G23" s="190">
        <v>336.51400000000001</v>
      </c>
      <c r="H23" s="24">
        <v>16.571999999999999</v>
      </c>
      <c r="I23" s="24">
        <v>37.764000000000003</v>
      </c>
      <c r="J23" s="191">
        <v>18.177</v>
      </c>
      <c r="K23" s="25">
        <v>2630.681</v>
      </c>
      <c r="L23" s="45">
        <f t="shared" si="10"/>
        <v>1.3631823406957523E-2</v>
      </c>
      <c r="M23" s="46">
        <f t="shared" si="1"/>
        <v>2.1193076434665531E-2</v>
      </c>
      <c r="N23" s="45">
        <f t="shared" si="2"/>
        <v>3.5000000000000003E-2</v>
      </c>
      <c r="O23" s="10">
        <f t="shared" si="3"/>
        <v>0.23</v>
      </c>
      <c r="P23" s="42">
        <f t="shared" si="4"/>
        <v>5</v>
      </c>
      <c r="Q23" s="348">
        <f>ROUND((0.8*'Side MDB'!W23+0.2*'Side Pole'!N23),3)</f>
        <v>6.8000000000000005E-2</v>
      </c>
      <c r="R23" s="349">
        <f t="shared" si="5"/>
        <v>0.45</v>
      </c>
      <c r="S23" s="42">
        <f t="shared" si="6"/>
        <v>5</v>
      </c>
      <c r="T23" s="348">
        <f>ROUND(((0.8*'Side MDB'!W23+0.2*'Side Pole'!N23)+(IF('Side MDB'!X23="N/A",(0.8*'Side MDB'!W23+0.2*'Side Pole'!N23),'Side MDB'!X23)))/2,3)</f>
        <v>4.2000000000000003E-2</v>
      </c>
      <c r="U23" s="349">
        <f t="shared" si="7"/>
        <v>0.28000000000000003</v>
      </c>
      <c r="V23" s="42">
        <f t="shared" si="8"/>
        <v>5</v>
      </c>
      <c r="W23" s="28"/>
      <c r="X23" s="28"/>
      <c r="Y23" s="342"/>
      <c r="Z23" s="342"/>
      <c r="AA23" s="342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</row>
    <row r="24" spans="1:38" ht="14.1" customHeight="1">
      <c r="A24" s="378">
        <v>11054</v>
      </c>
      <c r="B24" s="379" t="s">
        <v>189</v>
      </c>
      <c r="C24" s="380" t="str">
        <f>Rollover!A24</f>
        <v>Chevrolet</v>
      </c>
      <c r="D24" s="380" t="str">
        <f>Rollover!B24</f>
        <v>Trailblazer SUV AWD (Later Release)</v>
      </c>
      <c r="E24" s="381" t="s">
        <v>190</v>
      </c>
      <c r="F24" s="382">
        <f>Rollover!C24</f>
        <v>2021</v>
      </c>
      <c r="G24" s="190">
        <v>336.51400000000001</v>
      </c>
      <c r="H24" s="24">
        <v>16.571999999999999</v>
      </c>
      <c r="I24" s="24">
        <v>37.764000000000003</v>
      </c>
      <c r="J24" s="191">
        <v>18.177</v>
      </c>
      <c r="K24" s="25">
        <v>2630.681</v>
      </c>
      <c r="L24" s="45">
        <f t="shared" si="10"/>
        <v>1.3631823406957523E-2</v>
      </c>
      <c r="M24" s="46">
        <f t="shared" si="1"/>
        <v>2.1193076434665531E-2</v>
      </c>
      <c r="N24" s="45">
        <f t="shared" si="2"/>
        <v>3.5000000000000003E-2</v>
      </c>
      <c r="O24" s="10">
        <f t="shared" si="3"/>
        <v>0.23</v>
      </c>
      <c r="P24" s="42">
        <f t="shared" si="4"/>
        <v>5</v>
      </c>
      <c r="Q24" s="348">
        <f>ROUND((0.8*'Side MDB'!W24+0.2*'Side Pole'!N24),3)</f>
        <v>6.8000000000000005E-2</v>
      </c>
      <c r="R24" s="349">
        <f t="shared" si="5"/>
        <v>0.45</v>
      </c>
      <c r="S24" s="42">
        <f t="shared" si="6"/>
        <v>5</v>
      </c>
      <c r="T24" s="348">
        <f>ROUND(((0.8*'Side MDB'!W24+0.2*'Side Pole'!N24)+(IF('Side MDB'!X24="N/A",(0.8*'Side MDB'!W24+0.2*'Side Pole'!N24),'Side MDB'!X24)))/2,3)</f>
        <v>4.2000000000000003E-2</v>
      </c>
      <c r="U24" s="349">
        <f t="shared" si="7"/>
        <v>0.28000000000000003</v>
      </c>
      <c r="V24" s="42">
        <f t="shared" si="8"/>
        <v>5</v>
      </c>
      <c r="W24" s="28"/>
      <c r="X24" s="28"/>
      <c r="Y24" s="342"/>
      <c r="Z24" s="342"/>
      <c r="AA24" s="342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</row>
    <row r="25" spans="1:38" ht="14.1" customHeight="1">
      <c r="A25" s="378">
        <v>11054</v>
      </c>
      <c r="B25" s="379" t="s">
        <v>189</v>
      </c>
      <c r="C25" s="351" t="str">
        <f>Rollover!A25</f>
        <v>Buick</v>
      </c>
      <c r="D25" s="351" t="str">
        <f>Rollover!B25</f>
        <v>Encore GX SUV FWD</v>
      </c>
      <c r="E25" s="381" t="s">
        <v>190</v>
      </c>
      <c r="F25" s="382">
        <f>Rollover!C25</f>
        <v>2021</v>
      </c>
      <c r="G25" s="190">
        <v>336.51400000000001</v>
      </c>
      <c r="H25" s="24">
        <v>16.571999999999999</v>
      </c>
      <c r="I25" s="24">
        <v>37.764000000000003</v>
      </c>
      <c r="J25" s="191">
        <v>18.177</v>
      </c>
      <c r="K25" s="25">
        <v>2630.681</v>
      </c>
      <c r="L25" s="45">
        <f t="shared" si="10"/>
        <v>1.3631823406957523E-2</v>
      </c>
      <c r="M25" s="46">
        <f t="shared" si="1"/>
        <v>2.1193076434665531E-2</v>
      </c>
      <c r="N25" s="45">
        <f t="shared" si="2"/>
        <v>3.5000000000000003E-2</v>
      </c>
      <c r="O25" s="10">
        <f t="shared" si="3"/>
        <v>0.23</v>
      </c>
      <c r="P25" s="42">
        <f t="shared" si="4"/>
        <v>5</v>
      </c>
      <c r="Q25" s="348">
        <f>ROUND((0.8*'Side MDB'!W25+0.2*'Side Pole'!N25),3)</f>
        <v>6.8000000000000005E-2</v>
      </c>
      <c r="R25" s="349">
        <f t="shared" si="5"/>
        <v>0.45</v>
      </c>
      <c r="S25" s="42">
        <f t="shared" si="6"/>
        <v>5</v>
      </c>
      <c r="T25" s="348">
        <f>ROUND(((0.8*'Side MDB'!W25+0.2*'Side Pole'!N25)+(IF('Side MDB'!X25="N/A",(0.8*'Side MDB'!W25+0.2*'Side Pole'!N25),'Side MDB'!X25)))/2,3)</f>
        <v>4.2000000000000003E-2</v>
      </c>
      <c r="U25" s="349">
        <f t="shared" si="7"/>
        <v>0.28000000000000003</v>
      </c>
      <c r="V25" s="42">
        <f t="shared" si="8"/>
        <v>5</v>
      </c>
      <c r="W25" s="28"/>
      <c r="X25" s="28"/>
      <c r="Y25" s="342"/>
      <c r="Z25" s="342"/>
      <c r="AA25" s="342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</row>
    <row r="26" spans="1:38" ht="14.1" customHeight="1">
      <c r="A26" s="378">
        <v>11054</v>
      </c>
      <c r="B26" s="379" t="s">
        <v>189</v>
      </c>
      <c r="C26" s="351" t="str">
        <f>Rollover!A26</f>
        <v>Buick</v>
      </c>
      <c r="D26" s="351" t="str">
        <f>Rollover!B26</f>
        <v>Encore GX SUV AWD</v>
      </c>
      <c r="E26" s="381" t="s">
        <v>190</v>
      </c>
      <c r="F26" s="382">
        <f>Rollover!C26</f>
        <v>2021</v>
      </c>
      <c r="G26" s="190">
        <v>336.51400000000001</v>
      </c>
      <c r="H26" s="24">
        <v>16.571999999999999</v>
      </c>
      <c r="I26" s="24">
        <v>37.764000000000003</v>
      </c>
      <c r="J26" s="191">
        <v>18.177</v>
      </c>
      <c r="K26" s="25">
        <v>2630.681</v>
      </c>
      <c r="L26" s="45">
        <f t="shared" ref="L26:L70" si="11">NORMDIST(LN(G26),7.45231,0.73998,1)</f>
        <v>1.3631823406957523E-2</v>
      </c>
      <c r="M26" s="46">
        <f t="shared" ref="M26:M70" si="12">1/(1+EXP(6.3055-0.00094*K26))</f>
        <v>2.1193076434665531E-2</v>
      </c>
      <c r="N26" s="45">
        <f t="shared" ref="N26:N70" si="13">ROUND(1-(1-L26)*(1-M26),3)</f>
        <v>3.5000000000000003E-2</v>
      </c>
      <c r="O26" s="10">
        <f t="shared" ref="O26:O70" si="14">ROUND(N26/0.15,2)</f>
        <v>0.23</v>
      </c>
      <c r="P26" s="42">
        <f t="shared" ref="P26:P70" si="15">IF(O26&lt;0.67,5,IF(O26&lt;1,4,IF(O26&lt;1.33,3,IF(O26&lt;2.67,2,1))))</f>
        <v>5</v>
      </c>
      <c r="Q26" s="348">
        <f>ROUND((0.8*'Side MDB'!W26+0.2*'Side Pole'!N26),3)</f>
        <v>6.8000000000000005E-2</v>
      </c>
      <c r="R26" s="349">
        <f t="shared" ref="R26:R70" si="16">ROUND((Q26)/0.15,2)</f>
        <v>0.45</v>
      </c>
      <c r="S26" s="42">
        <f t="shared" ref="S26:S70" si="17">IF(R26&lt;0.67,5,IF(R26&lt;1,4,IF(R26&lt;1.33,3,IF(R26&lt;2.67,2,1))))</f>
        <v>5</v>
      </c>
      <c r="T26" s="348">
        <f>ROUND(((0.8*'Side MDB'!W26+0.2*'Side Pole'!N26)+(IF('Side MDB'!X26="N/A",(0.8*'Side MDB'!W26+0.2*'Side Pole'!N26),'Side MDB'!X26)))/2,3)</f>
        <v>4.2000000000000003E-2</v>
      </c>
      <c r="U26" s="349">
        <f t="shared" ref="U26:U70" si="18">ROUND((T26)/0.15,2)</f>
        <v>0.28000000000000003</v>
      </c>
      <c r="V26" s="42">
        <f t="shared" ref="V26:V70" si="19">IF(U26&lt;0.67,5,IF(U26&lt;1,4,IF(U26&lt;1.33,3,IF(U26&lt;2.67,2,1))))</f>
        <v>5</v>
      </c>
      <c r="W26" s="28"/>
      <c r="X26" s="28"/>
      <c r="Y26" s="342"/>
      <c r="Z26" s="342"/>
      <c r="AA26" s="342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</row>
    <row r="27" spans="1:38" ht="14.1" customHeight="1">
      <c r="A27" s="383">
        <v>10568</v>
      </c>
      <c r="B27" s="379" t="s">
        <v>192</v>
      </c>
      <c r="C27" s="380" t="str">
        <f>Rollover!A27</f>
        <v>Dodge</v>
      </c>
      <c r="D27" s="380" t="str">
        <f>Rollover!B27</f>
        <v>Durango SUV RWD</v>
      </c>
      <c r="E27" s="381" t="s">
        <v>96</v>
      </c>
      <c r="F27" s="382">
        <f>Rollover!C27</f>
        <v>2021</v>
      </c>
      <c r="G27" s="190">
        <v>193.77</v>
      </c>
      <c r="H27" s="24">
        <v>22.082999999999998</v>
      </c>
      <c r="I27" s="24">
        <v>43.29</v>
      </c>
      <c r="J27" s="191">
        <v>21.141999999999999</v>
      </c>
      <c r="K27" s="25">
        <v>3176.9670000000001</v>
      </c>
      <c r="L27" s="45">
        <f t="shared" si="11"/>
        <v>1.5702259781252075E-3</v>
      </c>
      <c r="M27" s="46">
        <f t="shared" si="12"/>
        <v>3.4920008374121417E-2</v>
      </c>
      <c r="N27" s="45">
        <f t="shared" si="13"/>
        <v>3.5999999999999997E-2</v>
      </c>
      <c r="O27" s="10">
        <f t="shared" si="14"/>
        <v>0.24</v>
      </c>
      <c r="P27" s="42">
        <f t="shared" si="15"/>
        <v>5</v>
      </c>
      <c r="Q27" s="348">
        <f>ROUND((0.8*'Side MDB'!W27+0.2*'Side Pole'!N27),3)</f>
        <v>0.06</v>
      </c>
      <c r="R27" s="349">
        <f t="shared" si="16"/>
        <v>0.4</v>
      </c>
      <c r="S27" s="42">
        <f t="shared" si="17"/>
        <v>5</v>
      </c>
      <c r="T27" s="348">
        <f>ROUND(((0.8*'Side MDB'!W27+0.2*'Side Pole'!N27)+(IF('Side MDB'!X27="N/A",(0.8*'Side MDB'!W27+0.2*'Side Pole'!N27),'Side MDB'!X27)))/2,3)</f>
        <v>3.5999999999999997E-2</v>
      </c>
      <c r="U27" s="349">
        <f t="shared" si="18"/>
        <v>0.24</v>
      </c>
      <c r="V27" s="42">
        <f t="shared" si="19"/>
        <v>5</v>
      </c>
      <c r="W27" s="28"/>
      <c r="X27" s="28"/>
      <c r="Y27" s="342"/>
      <c r="Z27" s="342"/>
      <c r="AA27" s="342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</row>
    <row r="28" spans="1:38" ht="14.1" customHeight="1">
      <c r="A28" s="378">
        <v>10568</v>
      </c>
      <c r="B28" s="379" t="s">
        <v>192</v>
      </c>
      <c r="C28" s="380" t="str">
        <f>Rollover!A28</f>
        <v>Dodge</v>
      </c>
      <c r="D28" s="380" t="str">
        <f>Rollover!B28</f>
        <v>Durango SUV 4WD</v>
      </c>
      <c r="E28" s="381" t="s">
        <v>96</v>
      </c>
      <c r="F28" s="382">
        <f>Rollover!C28</f>
        <v>2021</v>
      </c>
      <c r="G28" s="190">
        <v>193.77</v>
      </c>
      <c r="H28" s="24">
        <v>22.082999999999998</v>
      </c>
      <c r="I28" s="24">
        <v>43.29</v>
      </c>
      <c r="J28" s="191">
        <v>21.141999999999999</v>
      </c>
      <c r="K28" s="25">
        <v>3176.9670000000001</v>
      </c>
      <c r="L28" s="45">
        <f t="shared" si="11"/>
        <v>1.5702259781252075E-3</v>
      </c>
      <c r="M28" s="46">
        <f t="shared" si="12"/>
        <v>3.4920008374121417E-2</v>
      </c>
      <c r="N28" s="45">
        <f t="shared" si="13"/>
        <v>3.5999999999999997E-2</v>
      </c>
      <c r="O28" s="10">
        <f t="shared" si="14"/>
        <v>0.24</v>
      </c>
      <c r="P28" s="42">
        <f t="shared" si="15"/>
        <v>5</v>
      </c>
      <c r="Q28" s="348">
        <f>ROUND((0.8*'Side MDB'!W28+0.2*'Side Pole'!N28),3)</f>
        <v>0.06</v>
      </c>
      <c r="R28" s="349">
        <f t="shared" si="16"/>
        <v>0.4</v>
      </c>
      <c r="S28" s="42">
        <f t="shared" si="17"/>
        <v>5</v>
      </c>
      <c r="T28" s="348">
        <f>ROUND(((0.8*'Side MDB'!W28+0.2*'Side Pole'!N28)+(IF('Side MDB'!X28="N/A",(0.8*'Side MDB'!W28+0.2*'Side Pole'!N28),'Side MDB'!X28)))/2,3)</f>
        <v>3.5999999999999997E-2</v>
      </c>
      <c r="U28" s="349">
        <f t="shared" si="18"/>
        <v>0.24</v>
      </c>
      <c r="V28" s="42">
        <f t="shared" si="19"/>
        <v>5</v>
      </c>
      <c r="W28" s="28"/>
      <c r="X28" s="28"/>
      <c r="Y28" s="342"/>
      <c r="Z28" s="342"/>
      <c r="AA28" s="342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</row>
    <row r="29" spans="1:38" ht="14.1" customHeight="1">
      <c r="A29" s="378">
        <v>11588</v>
      </c>
      <c r="B29" s="379" t="s">
        <v>310</v>
      </c>
      <c r="C29" s="380" t="str">
        <f>Rollover!A29</f>
        <v xml:space="preserve">Ford </v>
      </c>
      <c r="D29" s="380" t="str">
        <f>Rollover!B29</f>
        <v>F-250 Crew Cab PU/CC 2WD</v>
      </c>
      <c r="E29" s="381" t="s">
        <v>190</v>
      </c>
      <c r="F29" s="382">
        <f>Rollover!C29</f>
        <v>2021</v>
      </c>
      <c r="G29" s="190">
        <v>229.53800000000001</v>
      </c>
      <c r="H29" s="24">
        <v>19.738</v>
      </c>
      <c r="I29" s="24">
        <v>37.646999999999998</v>
      </c>
      <c r="J29" s="191">
        <v>18.044</v>
      </c>
      <c r="K29" s="191">
        <v>2227.1950000000002</v>
      </c>
      <c r="L29" s="45">
        <f t="shared" ref="L29:L33" si="20">NORMDIST(LN(G29),7.45231,0.73998,1)</f>
        <v>3.217761106195077E-3</v>
      </c>
      <c r="M29" s="46">
        <f t="shared" ref="M29:M33" si="21">1/(1+EXP(6.3055-0.00094*K29))</f>
        <v>1.4601286547152568E-2</v>
      </c>
      <c r="N29" s="45">
        <f t="shared" ref="N29:N33" si="22">ROUND(1-(1-L29)*(1-M29),3)</f>
        <v>1.7999999999999999E-2</v>
      </c>
      <c r="O29" s="10">
        <f t="shared" ref="O29:O33" si="23">ROUND(N29/0.15,2)</f>
        <v>0.12</v>
      </c>
      <c r="P29" s="42">
        <f t="shared" ref="P29:P33" si="24">IF(O29&lt;0.67,5,IF(O29&lt;1,4,IF(O29&lt;1.33,3,IF(O29&lt;2.67,2,1))))</f>
        <v>5</v>
      </c>
      <c r="Q29" s="348">
        <f>ROUND((0.8*'Side MDB'!W29+0.2*'Side Pole'!N29),3)</f>
        <v>2.4E-2</v>
      </c>
      <c r="R29" s="349">
        <f t="shared" ref="R29:R33" si="25">ROUND((Q29)/0.15,2)</f>
        <v>0.16</v>
      </c>
      <c r="S29" s="42">
        <f t="shared" ref="S29:S33" si="26">IF(R29&lt;0.67,5,IF(R29&lt;1,4,IF(R29&lt;1.33,3,IF(R29&lt;2.67,2,1))))</f>
        <v>5</v>
      </c>
      <c r="T29" s="348">
        <f>ROUND(((0.8*'Side MDB'!W29+0.2*'Side Pole'!N29)+(IF('Side MDB'!X29="N/A",(0.8*'Side MDB'!W29+0.2*'Side Pole'!N29),'Side MDB'!X29)))/2,3)</f>
        <v>1.2999999999999999E-2</v>
      </c>
      <c r="U29" s="349">
        <f t="shared" ref="U29:U33" si="27">ROUND((T29)/0.15,2)</f>
        <v>0.09</v>
      </c>
      <c r="V29" s="42">
        <f t="shared" ref="V29:V33" si="28">IF(U29&lt;0.67,5,IF(U29&lt;1,4,IF(U29&lt;1.33,3,IF(U29&lt;2.67,2,1))))</f>
        <v>5</v>
      </c>
      <c r="W29" s="28"/>
      <c r="X29" s="28"/>
      <c r="Y29" s="342"/>
      <c r="Z29" s="342"/>
      <c r="AA29" s="342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</row>
    <row r="30" spans="1:38" ht="12" customHeight="1">
      <c r="A30" s="378">
        <v>11588</v>
      </c>
      <c r="B30" s="379" t="s">
        <v>310</v>
      </c>
      <c r="C30" s="351" t="str">
        <f>Rollover!A30</f>
        <v xml:space="preserve">Ford </v>
      </c>
      <c r="D30" s="351" t="str">
        <f>Rollover!B30</f>
        <v>F-250 Crew Cab PU/CC 4WD</v>
      </c>
      <c r="E30" s="381" t="s">
        <v>190</v>
      </c>
      <c r="F30" s="382">
        <f>Rollover!C30</f>
        <v>2021</v>
      </c>
      <c r="G30" s="190">
        <v>229.53800000000001</v>
      </c>
      <c r="H30" s="24">
        <v>19.738</v>
      </c>
      <c r="I30" s="24">
        <v>37.646999999999998</v>
      </c>
      <c r="J30" s="191">
        <v>18.044</v>
      </c>
      <c r="K30" s="191">
        <v>2227.1950000000002</v>
      </c>
      <c r="L30" s="45">
        <f t="shared" si="20"/>
        <v>3.217761106195077E-3</v>
      </c>
      <c r="M30" s="46">
        <f t="shared" si="21"/>
        <v>1.4601286547152568E-2</v>
      </c>
      <c r="N30" s="45">
        <f t="shared" si="22"/>
        <v>1.7999999999999999E-2</v>
      </c>
      <c r="O30" s="10">
        <f t="shared" si="23"/>
        <v>0.12</v>
      </c>
      <c r="P30" s="42">
        <f t="shared" si="24"/>
        <v>5</v>
      </c>
      <c r="Q30" s="348">
        <f>ROUND((0.8*'Side MDB'!W30+0.2*'Side Pole'!N30),3)</f>
        <v>2.4E-2</v>
      </c>
      <c r="R30" s="349">
        <f t="shared" si="25"/>
        <v>0.16</v>
      </c>
      <c r="S30" s="42">
        <f t="shared" si="26"/>
        <v>5</v>
      </c>
      <c r="T30" s="348">
        <f>ROUND(((0.8*'Side MDB'!W30+0.2*'Side Pole'!N30)+(IF('Side MDB'!X30="N/A",(0.8*'Side MDB'!W30+0.2*'Side Pole'!N30),'Side MDB'!X30)))/2,3)</f>
        <v>1.2999999999999999E-2</v>
      </c>
      <c r="U30" s="349">
        <f t="shared" si="27"/>
        <v>0.09</v>
      </c>
      <c r="V30" s="42">
        <f t="shared" si="28"/>
        <v>5</v>
      </c>
      <c r="W30" s="28"/>
      <c r="X30" s="28"/>
      <c r="Y30" s="342"/>
      <c r="Z30" s="342"/>
      <c r="AA30" s="342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</row>
    <row r="31" spans="1:38" ht="14.1" customHeight="1">
      <c r="A31" s="378">
        <v>11588</v>
      </c>
      <c r="B31" s="379" t="s">
        <v>310</v>
      </c>
      <c r="C31" s="351" t="str">
        <f>Rollover!A31</f>
        <v xml:space="preserve">Ford </v>
      </c>
      <c r="D31" s="351" t="str">
        <f>Rollover!B31</f>
        <v>F-250 Tremor Crew Cab PU/CC 4WD</v>
      </c>
      <c r="E31" s="381" t="s">
        <v>190</v>
      </c>
      <c r="F31" s="382">
        <f>Rollover!C31</f>
        <v>2021</v>
      </c>
      <c r="G31" s="190">
        <v>229.53800000000001</v>
      </c>
      <c r="H31" s="24">
        <v>19.738</v>
      </c>
      <c r="I31" s="24">
        <v>37.646999999999998</v>
      </c>
      <c r="J31" s="191">
        <v>18.044</v>
      </c>
      <c r="K31" s="191">
        <v>2227.1950000000002</v>
      </c>
      <c r="L31" s="45">
        <f t="shared" si="20"/>
        <v>3.217761106195077E-3</v>
      </c>
      <c r="M31" s="46">
        <f t="shared" si="21"/>
        <v>1.4601286547152568E-2</v>
      </c>
      <c r="N31" s="45">
        <f t="shared" si="22"/>
        <v>1.7999999999999999E-2</v>
      </c>
      <c r="O31" s="10">
        <f t="shared" si="23"/>
        <v>0.12</v>
      </c>
      <c r="P31" s="42">
        <f t="shared" si="24"/>
        <v>5</v>
      </c>
      <c r="Q31" s="348">
        <f>ROUND((0.8*'Side MDB'!W31+0.2*'Side Pole'!N31),3)</f>
        <v>2.4E-2</v>
      </c>
      <c r="R31" s="349">
        <f t="shared" si="25"/>
        <v>0.16</v>
      </c>
      <c r="S31" s="42">
        <f t="shared" si="26"/>
        <v>5</v>
      </c>
      <c r="T31" s="348">
        <f>ROUND(((0.8*'Side MDB'!W31+0.2*'Side Pole'!N31)+(IF('Side MDB'!X31="N/A",(0.8*'Side MDB'!W31+0.2*'Side Pole'!N31),'Side MDB'!X31)))/2,3)</f>
        <v>1.2999999999999999E-2</v>
      </c>
      <c r="U31" s="349">
        <f t="shared" si="27"/>
        <v>0.09</v>
      </c>
      <c r="V31" s="42">
        <f t="shared" si="28"/>
        <v>5</v>
      </c>
      <c r="W31" s="28"/>
      <c r="X31" s="28"/>
      <c r="Y31" s="342"/>
      <c r="Z31" s="342"/>
      <c r="AA31" s="342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</row>
    <row r="32" spans="1:38" ht="14.1" customHeight="1">
      <c r="A32" s="383">
        <v>11290</v>
      </c>
      <c r="B32" s="379" t="s">
        <v>233</v>
      </c>
      <c r="C32" s="380" t="str">
        <f>Rollover!A32</f>
        <v xml:space="preserve">Ford </v>
      </c>
      <c r="D32" s="380" t="str">
        <f>Rollover!B32</f>
        <v>Transit Connect Wagon FWD</v>
      </c>
      <c r="E32" s="381" t="s">
        <v>96</v>
      </c>
      <c r="F32" s="382">
        <f>Rollover!C32</f>
        <v>2021</v>
      </c>
      <c r="G32" s="190">
        <v>182.506</v>
      </c>
      <c r="H32" s="24">
        <v>21.222000000000001</v>
      </c>
      <c r="I32" s="24">
        <v>36.950000000000003</v>
      </c>
      <c r="J32" s="191">
        <v>22.695</v>
      </c>
      <c r="K32" s="25">
        <v>3228.5889999999999</v>
      </c>
      <c r="L32" s="45">
        <f t="shared" si="20"/>
        <v>1.2043627234715223E-3</v>
      </c>
      <c r="M32" s="46">
        <f t="shared" si="21"/>
        <v>3.6592741054187881E-2</v>
      </c>
      <c r="N32" s="45">
        <f t="shared" si="22"/>
        <v>3.7999999999999999E-2</v>
      </c>
      <c r="O32" s="10">
        <f t="shared" si="23"/>
        <v>0.25</v>
      </c>
      <c r="P32" s="42">
        <f t="shared" si="24"/>
        <v>5</v>
      </c>
      <c r="Q32" s="348">
        <f>ROUND((0.8*'Side MDB'!W32+0.2*'Side Pole'!N32),3)</f>
        <v>6.2E-2</v>
      </c>
      <c r="R32" s="349">
        <f t="shared" si="25"/>
        <v>0.41</v>
      </c>
      <c r="S32" s="42">
        <f t="shared" si="26"/>
        <v>5</v>
      </c>
      <c r="T32" s="348">
        <f>ROUND(((0.8*'Side MDB'!W32+0.2*'Side Pole'!N32)+(IF('Side MDB'!X32="N/A",(0.8*'Side MDB'!W32+0.2*'Side Pole'!N32),'Side MDB'!X32)))/2,3)</f>
        <v>5.7000000000000002E-2</v>
      </c>
      <c r="U32" s="349">
        <f t="shared" si="27"/>
        <v>0.38</v>
      </c>
      <c r="V32" s="42">
        <f t="shared" si="28"/>
        <v>5</v>
      </c>
      <c r="W32" s="28"/>
      <c r="X32" s="28"/>
      <c r="Y32" s="342"/>
      <c r="Z32" s="342"/>
      <c r="AA32" s="342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</row>
    <row r="33" spans="1:38" ht="14.1" customHeight="1">
      <c r="A33" s="378">
        <v>11290</v>
      </c>
      <c r="B33" s="379" t="s">
        <v>233</v>
      </c>
      <c r="C33" s="351" t="str">
        <f>Rollover!A33</f>
        <v xml:space="preserve">Ford </v>
      </c>
      <c r="D33" s="351" t="str">
        <f>Rollover!B33</f>
        <v>Transit Connect Van FWD</v>
      </c>
      <c r="E33" s="381" t="s">
        <v>96</v>
      </c>
      <c r="F33" s="382">
        <f>Rollover!C33</f>
        <v>2021</v>
      </c>
      <c r="G33" s="190">
        <v>182.506</v>
      </c>
      <c r="H33" s="24">
        <v>21.222000000000001</v>
      </c>
      <c r="I33" s="24">
        <v>36.950000000000003</v>
      </c>
      <c r="J33" s="191">
        <v>22.695</v>
      </c>
      <c r="K33" s="25">
        <v>3228.5889999999999</v>
      </c>
      <c r="L33" s="45">
        <f t="shared" si="20"/>
        <v>1.2043627234715223E-3</v>
      </c>
      <c r="M33" s="46">
        <f t="shared" si="21"/>
        <v>3.6592741054187881E-2</v>
      </c>
      <c r="N33" s="45">
        <f t="shared" si="22"/>
        <v>3.7999999999999999E-2</v>
      </c>
      <c r="O33" s="10">
        <f t="shared" si="23"/>
        <v>0.25</v>
      </c>
      <c r="P33" s="42">
        <f t="shared" si="24"/>
        <v>5</v>
      </c>
      <c r="Q33" s="348">
        <f>ROUND((0.8*'Side MDB'!W33+0.2*'Side Pole'!N33),3)</f>
        <v>6.2E-2</v>
      </c>
      <c r="R33" s="349">
        <f t="shared" si="25"/>
        <v>0.41</v>
      </c>
      <c r="S33" s="42">
        <f t="shared" si="26"/>
        <v>5</v>
      </c>
      <c r="T33" s="348">
        <f>ROUND(((0.8*'Side MDB'!W33+0.2*'Side Pole'!N33)+(IF('Side MDB'!X33="N/A",(0.8*'Side MDB'!W33+0.2*'Side Pole'!N33),'Side MDB'!X33)))/2,3)</f>
        <v>6.2E-2</v>
      </c>
      <c r="U33" s="349">
        <f t="shared" si="27"/>
        <v>0.41</v>
      </c>
      <c r="V33" s="42">
        <f t="shared" si="28"/>
        <v>5</v>
      </c>
      <c r="W33" s="28"/>
      <c r="X33" s="28"/>
      <c r="Y33" s="342"/>
      <c r="Z33" s="342"/>
      <c r="AA33" s="342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</row>
    <row r="34" spans="1:38" ht="14.1" customHeight="1">
      <c r="A34" s="378">
        <v>11577</v>
      </c>
      <c r="B34" s="379" t="s">
        <v>295</v>
      </c>
      <c r="C34" s="380" t="str">
        <f>Rollover!A34</f>
        <v>Hyundai</v>
      </c>
      <c r="D34" s="380" t="str">
        <f>Rollover!B34</f>
        <v>Elantra 4DR FWD</v>
      </c>
      <c r="E34" s="381" t="s">
        <v>96</v>
      </c>
      <c r="F34" s="382">
        <f>Rollover!C34</f>
        <v>2021</v>
      </c>
      <c r="G34" s="190">
        <v>184.01900000000001</v>
      </c>
      <c r="H34" s="24">
        <v>29.512</v>
      </c>
      <c r="I34" s="24">
        <v>39.996000000000002</v>
      </c>
      <c r="J34" s="191">
        <v>25.216000000000001</v>
      </c>
      <c r="K34" s="191">
        <v>4243.7139999999999</v>
      </c>
      <c r="L34" s="45">
        <f t="shared" si="11"/>
        <v>1.2496718488060304E-3</v>
      </c>
      <c r="M34" s="46">
        <f t="shared" si="12"/>
        <v>8.9773074932060826E-2</v>
      </c>
      <c r="N34" s="45">
        <f t="shared" si="13"/>
        <v>9.0999999999999998E-2</v>
      </c>
      <c r="O34" s="10">
        <f t="shared" si="14"/>
        <v>0.61</v>
      </c>
      <c r="P34" s="42">
        <f t="shared" si="15"/>
        <v>5</v>
      </c>
      <c r="Q34" s="348">
        <f>ROUND((0.8*'Side MDB'!W34+0.2*'Side Pole'!N34),3)</f>
        <v>9.4E-2</v>
      </c>
      <c r="R34" s="349">
        <f t="shared" si="16"/>
        <v>0.63</v>
      </c>
      <c r="S34" s="42">
        <f t="shared" si="17"/>
        <v>5</v>
      </c>
      <c r="T34" s="348">
        <f>ROUND(((0.8*'Side MDB'!W34+0.2*'Side Pole'!N34)+(IF('Side MDB'!X34="N/A",(0.8*'Side MDB'!W34+0.2*'Side Pole'!N34),'Side MDB'!X34)))/2,3)</f>
        <v>5.8999999999999997E-2</v>
      </c>
      <c r="U34" s="349">
        <f t="shared" si="18"/>
        <v>0.39</v>
      </c>
      <c r="V34" s="42">
        <f t="shared" si="19"/>
        <v>5</v>
      </c>
      <c r="W34" s="28"/>
      <c r="X34" s="28"/>
      <c r="Y34" s="342"/>
      <c r="Z34" s="342"/>
      <c r="AA34" s="342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</row>
    <row r="35" spans="1:38" ht="14.1" customHeight="1">
      <c r="A35" s="378">
        <v>11577</v>
      </c>
      <c r="B35" s="379" t="s">
        <v>295</v>
      </c>
      <c r="C35" s="351" t="str">
        <f>Rollover!A35</f>
        <v>Hyundai</v>
      </c>
      <c r="D35" s="351" t="str">
        <f>Rollover!B35</f>
        <v>Elantra Hybrid 4DR FWD</v>
      </c>
      <c r="E35" s="381" t="s">
        <v>96</v>
      </c>
      <c r="F35" s="382">
        <f>Rollover!C35</f>
        <v>2021</v>
      </c>
      <c r="G35" s="190">
        <v>184.01900000000001</v>
      </c>
      <c r="H35" s="24">
        <v>29.512</v>
      </c>
      <c r="I35" s="24">
        <v>39.996000000000002</v>
      </c>
      <c r="J35" s="191">
        <v>25.216000000000001</v>
      </c>
      <c r="K35" s="191">
        <v>4243.7139999999999</v>
      </c>
      <c r="L35" s="45">
        <f t="shared" si="11"/>
        <v>1.2496718488060304E-3</v>
      </c>
      <c r="M35" s="46">
        <f t="shared" si="12"/>
        <v>8.9773074932060826E-2</v>
      </c>
      <c r="N35" s="45">
        <f t="shared" si="13"/>
        <v>9.0999999999999998E-2</v>
      </c>
      <c r="O35" s="10">
        <f t="shared" si="14"/>
        <v>0.61</v>
      </c>
      <c r="P35" s="42">
        <f t="shared" si="15"/>
        <v>5</v>
      </c>
      <c r="Q35" s="348">
        <f>ROUND((0.8*'Side MDB'!W35+0.2*'Side Pole'!N35),3)</f>
        <v>9.4E-2</v>
      </c>
      <c r="R35" s="349">
        <f t="shared" si="16"/>
        <v>0.63</v>
      </c>
      <c r="S35" s="42">
        <f t="shared" si="17"/>
        <v>5</v>
      </c>
      <c r="T35" s="348">
        <f>ROUND(((0.8*'Side MDB'!W35+0.2*'Side Pole'!N35)+(IF('Side MDB'!X35="N/A",(0.8*'Side MDB'!W35+0.2*'Side Pole'!N35),'Side MDB'!X35)))/2,3)</f>
        <v>5.8999999999999997E-2</v>
      </c>
      <c r="U35" s="349">
        <f t="shared" si="18"/>
        <v>0.39</v>
      </c>
      <c r="V35" s="42">
        <f t="shared" si="19"/>
        <v>5</v>
      </c>
      <c r="W35" s="28"/>
      <c r="X35" s="28"/>
      <c r="Y35" s="342"/>
      <c r="Z35" s="342"/>
      <c r="AA35" s="342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</row>
    <row r="36" spans="1:38" ht="14.1" customHeight="1">
      <c r="A36" s="378">
        <v>11577</v>
      </c>
      <c r="B36" s="379" t="s">
        <v>295</v>
      </c>
      <c r="C36" s="351" t="str">
        <f>Rollover!A36</f>
        <v>Hyundai</v>
      </c>
      <c r="D36" s="351" t="str">
        <f>Rollover!B36</f>
        <v>Elantra N 4DR FWD</v>
      </c>
      <c r="E36" s="381" t="s">
        <v>96</v>
      </c>
      <c r="F36" s="382">
        <f>Rollover!C36</f>
        <v>2021</v>
      </c>
      <c r="G36" s="190">
        <v>184.01900000000001</v>
      </c>
      <c r="H36" s="24">
        <v>29.512</v>
      </c>
      <c r="I36" s="24">
        <v>39.996000000000002</v>
      </c>
      <c r="J36" s="191">
        <v>25.216000000000001</v>
      </c>
      <c r="K36" s="191">
        <v>4243.7139999999999</v>
      </c>
      <c r="L36" s="45">
        <f t="shared" si="11"/>
        <v>1.2496718488060304E-3</v>
      </c>
      <c r="M36" s="46">
        <f t="shared" si="12"/>
        <v>8.9773074932060826E-2</v>
      </c>
      <c r="N36" s="45">
        <f t="shared" si="13"/>
        <v>9.0999999999999998E-2</v>
      </c>
      <c r="O36" s="10">
        <f t="shared" si="14"/>
        <v>0.61</v>
      </c>
      <c r="P36" s="42">
        <f t="shared" si="15"/>
        <v>5</v>
      </c>
      <c r="Q36" s="348">
        <f>ROUND((0.8*'Side MDB'!W36+0.2*'Side Pole'!N36),3)</f>
        <v>9.4E-2</v>
      </c>
      <c r="R36" s="349">
        <f t="shared" si="16"/>
        <v>0.63</v>
      </c>
      <c r="S36" s="42">
        <f t="shared" si="17"/>
        <v>5</v>
      </c>
      <c r="T36" s="348">
        <f>ROUND(((0.8*'Side MDB'!W36+0.2*'Side Pole'!N36)+(IF('Side MDB'!X36="N/A",(0.8*'Side MDB'!W36+0.2*'Side Pole'!N36),'Side MDB'!X36)))/2,3)</f>
        <v>5.8999999999999997E-2</v>
      </c>
      <c r="U36" s="349">
        <f t="shared" si="18"/>
        <v>0.39</v>
      </c>
      <c r="V36" s="42">
        <f t="shared" si="19"/>
        <v>5</v>
      </c>
      <c r="W36" s="28"/>
      <c r="X36" s="28"/>
      <c r="Y36" s="342"/>
      <c r="Z36" s="342"/>
      <c r="AA36" s="342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</row>
    <row r="37" spans="1:38" ht="14.1" customHeight="1">
      <c r="A37" s="378">
        <v>11592</v>
      </c>
      <c r="B37" s="379" t="s">
        <v>312</v>
      </c>
      <c r="C37" s="380" t="str">
        <f>Rollover!A37</f>
        <v>Hyundai</v>
      </c>
      <c r="D37" s="380" t="str">
        <f>Rollover!B37</f>
        <v>Santa Fe SUV FWD</v>
      </c>
      <c r="E37" s="381" t="s">
        <v>96</v>
      </c>
      <c r="F37" s="382">
        <f>Rollover!C37</f>
        <v>2021</v>
      </c>
      <c r="G37" s="190">
        <v>376.33</v>
      </c>
      <c r="H37" s="24">
        <v>23.190999999999999</v>
      </c>
      <c r="I37" s="24">
        <v>44.424999999999997</v>
      </c>
      <c r="J37" s="191">
        <v>22.3</v>
      </c>
      <c r="K37" s="191">
        <v>2561.86</v>
      </c>
      <c r="L37" s="45">
        <f t="shared" si="11"/>
        <v>1.986231267805609E-2</v>
      </c>
      <c r="M37" s="46">
        <f t="shared" si="12"/>
        <v>1.9891873836305207E-2</v>
      </c>
      <c r="N37" s="45">
        <f t="shared" si="13"/>
        <v>3.9E-2</v>
      </c>
      <c r="O37" s="10">
        <f t="shared" si="14"/>
        <v>0.26</v>
      </c>
      <c r="P37" s="42">
        <f t="shared" si="15"/>
        <v>5</v>
      </c>
      <c r="Q37" s="348">
        <f>ROUND((0.8*'Side MDB'!W37+0.2*'Side Pole'!N37),3)</f>
        <v>6.3E-2</v>
      </c>
      <c r="R37" s="349">
        <f t="shared" si="16"/>
        <v>0.42</v>
      </c>
      <c r="S37" s="42">
        <f t="shared" si="17"/>
        <v>5</v>
      </c>
      <c r="T37" s="348">
        <f>ROUND(((0.8*'Side MDB'!W37+0.2*'Side Pole'!N37)+(IF('Side MDB'!X37="N/A",(0.8*'Side MDB'!W37+0.2*'Side Pole'!N37),'Side MDB'!X37)))/2,3)</f>
        <v>5.0999999999999997E-2</v>
      </c>
      <c r="U37" s="349">
        <f t="shared" si="18"/>
        <v>0.34</v>
      </c>
      <c r="V37" s="42">
        <f t="shared" si="19"/>
        <v>5</v>
      </c>
      <c r="W37" s="28"/>
      <c r="X37" s="28"/>
      <c r="Y37" s="342"/>
      <c r="Z37" s="342"/>
      <c r="AA37" s="342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</row>
    <row r="38" spans="1:38" ht="14.1" customHeight="1">
      <c r="A38" s="378">
        <v>11592</v>
      </c>
      <c r="B38" s="379" t="s">
        <v>312</v>
      </c>
      <c r="C38" s="380" t="str">
        <f>Rollover!A38</f>
        <v>Hyundai</v>
      </c>
      <c r="D38" s="380" t="str">
        <f>Rollover!B38</f>
        <v>Santa Fe SUV AWD</v>
      </c>
      <c r="E38" s="381" t="s">
        <v>96</v>
      </c>
      <c r="F38" s="382">
        <f>Rollover!C38</f>
        <v>2021</v>
      </c>
      <c r="G38" s="190">
        <v>376.33</v>
      </c>
      <c r="H38" s="24">
        <v>23.190999999999999</v>
      </c>
      <c r="I38" s="24">
        <v>44.424999999999997</v>
      </c>
      <c r="J38" s="191">
        <v>22.3</v>
      </c>
      <c r="K38" s="191">
        <v>2561.86</v>
      </c>
      <c r="L38" s="45">
        <f t="shared" si="11"/>
        <v>1.986231267805609E-2</v>
      </c>
      <c r="M38" s="46">
        <f t="shared" si="12"/>
        <v>1.9891873836305207E-2</v>
      </c>
      <c r="N38" s="45">
        <f t="shared" si="13"/>
        <v>3.9E-2</v>
      </c>
      <c r="O38" s="10">
        <f t="shared" si="14"/>
        <v>0.26</v>
      </c>
      <c r="P38" s="42">
        <f t="shared" si="15"/>
        <v>5</v>
      </c>
      <c r="Q38" s="348">
        <f>ROUND((0.8*'Side MDB'!W38+0.2*'Side Pole'!N38),3)</f>
        <v>6.3E-2</v>
      </c>
      <c r="R38" s="349">
        <f t="shared" si="16"/>
        <v>0.42</v>
      </c>
      <c r="S38" s="42">
        <f t="shared" si="17"/>
        <v>5</v>
      </c>
      <c r="T38" s="348">
        <f>ROUND(((0.8*'Side MDB'!W38+0.2*'Side Pole'!N38)+(IF('Side MDB'!X38="N/A",(0.8*'Side MDB'!W38+0.2*'Side Pole'!N38),'Side MDB'!X38)))/2,3)</f>
        <v>5.0999999999999997E-2</v>
      </c>
      <c r="U38" s="349">
        <f t="shared" si="18"/>
        <v>0.34</v>
      </c>
      <c r="V38" s="42">
        <f t="shared" si="19"/>
        <v>5</v>
      </c>
      <c r="W38" s="28"/>
      <c r="X38" s="28"/>
      <c r="Y38" s="342"/>
      <c r="Z38" s="342"/>
      <c r="AA38" s="342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</row>
    <row r="39" spans="1:38" ht="14.1" customHeight="1">
      <c r="A39" s="378">
        <v>11592</v>
      </c>
      <c r="B39" s="379" t="s">
        <v>312</v>
      </c>
      <c r="C39" s="380" t="str">
        <f>Rollover!A39</f>
        <v>Hyundai</v>
      </c>
      <c r="D39" s="380" t="str">
        <f>Rollover!B39</f>
        <v>Santa Fe Hybrid SUV FWD</v>
      </c>
      <c r="E39" s="381" t="s">
        <v>96</v>
      </c>
      <c r="F39" s="382">
        <f>Rollover!C39</f>
        <v>2021</v>
      </c>
      <c r="G39" s="190">
        <v>376.33</v>
      </c>
      <c r="H39" s="24">
        <v>23.190999999999999</v>
      </c>
      <c r="I39" s="24">
        <v>44.424999999999997</v>
      </c>
      <c r="J39" s="191">
        <v>22.3</v>
      </c>
      <c r="K39" s="191">
        <v>2561.86</v>
      </c>
      <c r="L39" s="45">
        <f t="shared" si="11"/>
        <v>1.986231267805609E-2</v>
      </c>
      <c r="M39" s="46">
        <f t="shared" si="12"/>
        <v>1.9891873836305207E-2</v>
      </c>
      <c r="N39" s="45">
        <f t="shared" si="13"/>
        <v>3.9E-2</v>
      </c>
      <c r="O39" s="10">
        <f t="shared" si="14"/>
        <v>0.26</v>
      </c>
      <c r="P39" s="42">
        <f t="shared" si="15"/>
        <v>5</v>
      </c>
      <c r="Q39" s="348">
        <f>ROUND((0.8*'Side MDB'!W39+0.2*'Side Pole'!N39),3)</f>
        <v>6.3E-2</v>
      </c>
      <c r="R39" s="349">
        <f t="shared" si="16"/>
        <v>0.42</v>
      </c>
      <c r="S39" s="42">
        <f t="shared" si="17"/>
        <v>5</v>
      </c>
      <c r="T39" s="348">
        <f>ROUND(((0.8*'Side MDB'!W39+0.2*'Side Pole'!N39)+(IF('Side MDB'!X39="N/A",(0.8*'Side MDB'!W39+0.2*'Side Pole'!N39),'Side MDB'!X39)))/2,3)</f>
        <v>5.0999999999999997E-2</v>
      </c>
      <c r="U39" s="349">
        <f t="shared" si="18"/>
        <v>0.34</v>
      </c>
      <c r="V39" s="42">
        <f t="shared" si="19"/>
        <v>5</v>
      </c>
      <c r="W39" s="28"/>
      <c r="X39" s="28"/>
      <c r="Y39" s="342"/>
      <c r="Z39" s="342"/>
      <c r="AA39" s="342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</row>
    <row r="40" spans="1:38" ht="14.1" customHeight="1">
      <c r="A40" s="378">
        <v>11592</v>
      </c>
      <c r="B40" s="379" t="s">
        <v>312</v>
      </c>
      <c r="C40" s="380" t="str">
        <f>Rollover!A40</f>
        <v>Hyundai</v>
      </c>
      <c r="D40" s="380" t="str">
        <f>Rollover!B40</f>
        <v>Santa Fe Hybrid SUV AWD</v>
      </c>
      <c r="E40" s="381" t="s">
        <v>96</v>
      </c>
      <c r="F40" s="382">
        <f>Rollover!C40</f>
        <v>2021</v>
      </c>
      <c r="G40" s="190">
        <v>376.33</v>
      </c>
      <c r="H40" s="24">
        <v>23.190999999999999</v>
      </c>
      <c r="I40" s="24">
        <v>44.424999999999997</v>
      </c>
      <c r="J40" s="191">
        <v>22.3</v>
      </c>
      <c r="K40" s="191">
        <v>2561.86</v>
      </c>
      <c r="L40" s="45">
        <f t="shared" si="11"/>
        <v>1.986231267805609E-2</v>
      </c>
      <c r="M40" s="46">
        <f t="shared" si="12"/>
        <v>1.9891873836305207E-2</v>
      </c>
      <c r="N40" s="45">
        <f t="shared" si="13"/>
        <v>3.9E-2</v>
      </c>
      <c r="O40" s="10">
        <f t="shared" si="14"/>
        <v>0.26</v>
      </c>
      <c r="P40" s="42">
        <f t="shared" si="15"/>
        <v>5</v>
      </c>
      <c r="Q40" s="348">
        <f>ROUND((0.8*'Side MDB'!W40+0.2*'Side Pole'!N40),3)</f>
        <v>6.3E-2</v>
      </c>
      <c r="R40" s="349">
        <f t="shared" si="16"/>
        <v>0.42</v>
      </c>
      <c r="S40" s="42">
        <f t="shared" si="17"/>
        <v>5</v>
      </c>
      <c r="T40" s="348">
        <f>ROUND(((0.8*'Side MDB'!W40+0.2*'Side Pole'!N40)+(IF('Side MDB'!X40="N/A",(0.8*'Side MDB'!W40+0.2*'Side Pole'!N40),'Side MDB'!X40)))/2,3)</f>
        <v>5.0999999999999997E-2</v>
      </c>
      <c r="U40" s="349">
        <f t="shared" si="18"/>
        <v>0.34</v>
      </c>
      <c r="V40" s="42">
        <f t="shared" si="19"/>
        <v>5</v>
      </c>
      <c r="W40" s="28"/>
      <c r="X40" s="28"/>
      <c r="Y40" s="342"/>
      <c r="Z40" s="342"/>
      <c r="AA40" s="342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</row>
    <row r="41" spans="1:38" ht="14.1" customHeight="1">
      <c r="A41" s="378">
        <v>11269</v>
      </c>
      <c r="B41" s="379" t="s">
        <v>224</v>
      </c>
      <c r="C41" s="380" t="str">
        <f>Rollover!A41</f>
        <v>Kia</v>
      </c>
      <c r="D41" s="380" t="str">
        <f>Rollover!B41</f>
        <v>K5 4DR FWD</v>
      </c>
      <c r="E41" s="381" t="s">
        <v>96</v>
      </c>
      <c r="F41" s="382">
        <f>Rollover!C41</f>
        <v>2021</v>
      </c>
      <c r="G41" s="190">
        <v>296.85399999999998</v>
      </c>
      <c r="H41" s="24">
        <v>23.672999999999998</v>
      </c>
      <c r="I41" s="24">
        <v>31.783999999999999</v>
      </c>
      <c r="J41" s="191">
        <v>15.914</v>
      </c>
      <c r="K41" s="191">
        <v>2621.0100000000002</v>
      </c>
      <c r="L41" s="45">
        <f t="shared" si="11"/>
        <v>8.7226614174344165E-3</v>
      </c>
      <c r="M41" s="46">
        <f t="shared" si="12"/>
        <v>2.1005317314864116E-2</v>
      </c>
      <c r="N41" s="45">
        <f t="shared" si="13"/>
        <v>0.03</v>
      </c>
      <c r="O41" s="10">
        <f t="shared" si="14"/>
        <v>0.2</v>
      </c>
      <c r="P41" s="42">
        <f t="shared" si="15"/>
        <v>5</v>
      </c>
      <c r="Q41" s="348">
        <f>ROUND((0.8*'Side MDB'!W41+0.2*'Side Pole'!N41),3)</f>
        <v>5.6000000000000001E-2</v>
      </c>
      <c r="R41" s="349">
        <f t="shared" si="16"/>
        <v>0.37</v>
      </c>
      <c r="S41" s="42">
        <f t="shared" si="17"/>
        <v>5</v>
      </c>
      <c r="T41" s="348">
        <f>ROUND(((0.8*'Side MDB'!W41+0.2*'Side Pole'!N41)+(IF('Side MDB'!X41="N/A",(0.8*'Side MDB'!W41+0.2*'Side Pole'!N41),'Side MDB'!X41)))/2,3)</f>
        <v>4.3999999999999997E-2</v>
      </c>
      <c r="U41" s="349">
        <f t="shared" si="18"/>
        <v>0.28999999999999998</v>
      </c>
      <c r="V41" s="42">
        <f t="shared" si="19"/>
        <v>5</v>
      </c>
      <c r="W41" s="28"/>
      <c r="X41" s="28"/>
      <c r="Y41" s="342"/>
      <c r="Z41" s="342"/>
      <c r="AA41" s="342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</row>
    <row r="42" spans="1:38" ht="14.1" customHeight="1">
      <c r="A42" s="383">
        <v>11078</v>
      </c>
      <c r="B42" s="379" t="s">
        <v>95</v>
      </c>
      <c r="C42" s="380" t="str">
        <f>Rollover!A42</f>
        <v>Kia</v>
      </c>
      <c r="D42" s="380" t="str">
        <f>Rollover!B42</f>
        <v>Seltos SUV FWD</v>
      </c>
      <c r="E42" s="381" t="s">
        <v>96</v>
      </c>
      <c r="F42" s="382">
        <f>Rollover!C42</f>
        <v>2021</v>
      </c>
      <c r="G42" s="190">
        <v>225.005</v>
      </c>
      <c r="H42" s="24">
        <v>21.611000000000001</v>
      </c>
      <c r="I42" s="24">
        <v>32.741999999999997</v>
      </c>
      <c r="J42" s="191">
        <v>13.589</v>
      </c>
      <c r="K42" s="25">
        <v>1927.626</v>
      </c>
      <c r="L42" s="45">
        <f t="shared" si="11"/>
        <v>2.964530963824544E-3</v>
      </c>
      <c r="M42" s="46">
        <f t="shared" si="12"/>
        <v>1.1057452974636553E-2</v>
      </c>
      <c r="N42" s="45">
        <f t="shared" si="13"/>
        <v>1.4E-2</v>
      </c>
      <c r="O42" s="10">
        <f t="shared" si="14"/>
        <v>0.09</v>
      </c>
      <c r="P42" s="42">
        <f t="shared" si="15"/>
        <v>5</v>
      </c>
      <c r="Q42" s="348">
        <f>ROUND((0.8*'Side MDB'!W42+0.2*'Side Pole'!N42),3)</f>
        <v>6.8000000000000005E-2</v>
      </c>
      <c r="R42" s="349">
        <f t="shared" si="16"/>
        <v>0.45</v>
      </c>
      <c r="S42" s="42">
        <f t="shared" si="17"/>
        <v>5</v>
      </c>
      <c r="T42" s="348">
        <f>ROUND(((0.8*'Side MDB'!W42+0.2*'Side Pole'!N42)+(IF('Side MDB'!X42="N/A",(0.8*'Side MDB'!W42+0.2*'Side Pole'!N42),'Side MDB'!X42)))/2,3)</f>
        <v>5.6000000000000001E-2</v>
      </c>
      <c r="U42" s="349">
        <f t="shared" si="18"/>
        <v>0.37</v>
      </c>
      <c r="V42" s="42">
        <f t="shared" si="19"/>
        <v>5</v>
      </c>
      <c r="W42" s="28"/>
      <c r="X42" s="28"/>
      <c r="Y42" s="342"/>
      <c r="Z42" s="342"/>
      <c r="AA42" s="342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</row>
    <row r="43" spans="1:38" ht="14.1" customHeight="1">
      <c r="A43" s="378">
        <v>11078</v>
      </c>
      <c r="B43" s="379" t="s">
        <v>95</v>
      </c>
      <c r="C43" s="380" t="str">
        <f>Rollover!A43</f>
        <v>Kia</v>
      </c>
      <c r="D43" s="380" t="str">
        <f>Rollover!B43</f>
        <v>Seltos SUV AWD</v>
      </c>
      <c r="E43" s="381" t="s">
        <v>96</v>
      </c>
      <c r="F43" s="382">
        <f>Rollover!C43</f>
        <v>2021</v>
      </c>
      <c r="G43" s="190">
        <v>225.005</v>
      </c>
      <c r="H43" s="24">
        <v>21.611000000000001</v>
      </c>
      <c r="I43" s="24">
        <v>32.741999999999997</v>
      </c>
      <c r="J43" s="191">
        <v>13.589</v>
      </c>
      <c r="K43" s="25">
        <v>1927.626</v>
      </c>
      <c r="L43" s="45">
        <f t="shared" si="11"/>
        <v>2.964530963824544E-3</v>
      </c>
      <c r="M43" s="46">
        <f t="shared" si="12"/>
        <v>1.1057452974636553E-2</v>
      </c>
      <c r="N43" s="45">
        <f t="shared" si="13"/>
        <v>1.4E-2</v>
      </c>
      <c r="O43" s="10">
        <f t="shared" si="14"/>
        <v>0.09</v>
      </c>
      <c r="P43" s="42">
        <f t="shared" si="15"/>
        <v>5</v>
      </c>
      <c r="Q43" s="348">
        <f>ROUND((0.8*'Side MDB'!W43+0.2*'Side Pole'!N43),3)</f>
        <v>6.8000000000000005E-2</v>
      </c>
      <c r="R43" s="349">
        <f t="shared" si="16"/>
        <v>0.45</v>
      </c>
      <c r="S43" s="42">
        <f t="shared" si="17"/>
        <v>5</v>
      </c>
      <c r="T43" s="348">
        <f>ROUND(((0.8*'Side MDB'!W43+0.2*'Side Pole'!N43)+(IF('Side MDB'!X43="N/A",(0.8*'Side MDB'!W43+0.2*'Side Pole'!N43),'Side MDB'!X43)))/2,3)</f>
        <v>5.6000000000000001E-2</v>
      </c>
      <c r="U43" s="349">
        <f t="shared" si="18"/>
        <v>0.37</v>
      </c>
      <c r="V43" s="42">
        <f t="shared" si="19"/>
        <v>5</v>
      </c>
      <c r="W43" s="28"/>
      <c r="X43" s="28"/>
      <c r="Y43" s="342"/>
      <c r="Z43" s="342"/>
      <c r="AA43" s="342"/>
      <c r="AB43" s="350"/>
      <c r="AC43" s="350"/>
      <c r="AD43" s="350"/>
      <c r="AE43" s="350"/>
      <c r="AF43" s="350"/>
      <c r="AG43" s="350"/>
      <c r="AH43" s="350"/>
      <c r="AI43" s="350"/>
      <c r="AJ43" s="350"/>
      <c r="AK43" s="350"/>
      <c r="AL43" s="350"/>
    </row>
    <row r="44" spans="1:38" ht="14.1" customHeight="1">
      <c r="A44" s="383">
        <v>11582</v>
      </c>
      <c r="B44" s="384" t="s">
        <v>299</v>
      </c>
      <c r="C44" s="380" t="str">
        <f>Rollover!A44</f>
        <v>Kia</v>
      </c>
      <c r="D44" s="380" t="str">
        <f>Rollover!B44</f>
        <v>Sorento SUV FWD</v>
      </c>
      <c r="E44" s="381" t="s">
        <v>96</v>
      </c>
      <c r="F44" s="382">
        <f>Rollover!C44</f>
        <v>2021</v>
      </c>
      <c r="G44" s="190">
        <v>279.56799999999998</v>
      </c>
      <c r="H44" s="24">
        <v>23.719000000000001</v>
      </c>
      <c r="I44" s="24">
        <v>31.632000000000001</v>
      </c>
      <c r="J44" s="191">
        <v>22.707999999999998</v>
      </c>
      <c r="K44" s="25">
        <v>2575.1619999999998</v>
      </c>
      <c r="L44" s="45">
        <f>NORMDIST(LN(G44),7.45231,0.73998,1)</f>
        <v>6.9805710753225378E-3</v>
      </c>
      <c r="M44" s="46">
        <f>1/(1+EXP(6.3055-0.00094*K44))</f>
        <v>2.0137120896795081E-2</v>
      </c>
      <c r="N44" s="45">
        <f>ROUND(1-(1-L44)*(1-M44),3)</f>
        <v>2.7E-2</v>
      </c>
      <c r="O44" s="10">
        <f>ROUND(N44/0.15,2)</f>
        <v>0.18</v>
      </c>
      <c r="P44" s="42">
        <f>IF(O44&lt;0.67,5,IF(O44&lt;1,4,IF(O44&lt;1.33,3,IF(O44&lt;2.67,2,1))))</f>
        <v>5</v>
      </c>
      <c r="Q44" s="348">
        <f>ROUND((0.8*'Side MDB'!W44+0.2*'Side Pole'!N44),3)</f>
        <v>8.4000000000000005E-2</v>
      </c>
      <c r="R44" s="349">
        <f>ROUND((Q44)/0.15,2)</f>
        <v>0.56000000000000005</v>
      </c>
      <c r="S44" s="42">
        <f>IF(R44&lt;0.67,5,IF(R44&lt;1,4,IF(R44&lt;1.33,3,IF(R44&lt;2.67,2,1))))</f>
        <v>5</v>
      </c>
      <c r="T44" s="348">
        <f>ROUND(((0.8*'Side MDB'!W44+0.2*'Side Pole'!N44)+(IF('Side MDB'!X44="N/A",(0.8*'Side MDB'!W44+0.2*'Side Pole'!N44),'Side MDB'!X44)))/2,3)</f>
        <v>4.4999999999999998E-2</v>
      </c>
      <c r="U44" s="349">
        <f>ROUND((T44)/0.15,2)</f>
        <v>0.3</v>
      </c>
      <c r="V44" s="42">
        <f>IF(U44&lt;0.67,5,IF(U44&lt;1,4,IF(U44&lt;1.33,3,IF(U44&lt;2.67,2,1))))</f>
        <v>5</v>
      </c>
      <c r="W44" s="28"/>
      <c r="X44" s="28"/>
      <c r="Y44" s="342"/>
      <c r="Z44" s="342"/>
      <c r="AA44" s="342"/>
      <c r="AB44" s="350"/>
      <c r="AC44" s="350"/>
      <c r="AD44" s="350"/>
      <c r="AE44" s="350"/>
      <c r="AF44" s="350"/>
      <c r="AG44" s="350"/>
      <c r="AH44" s="350"/>
      <c r="AI44" s="350"/>
      <c r="AJ44" s="350"/>
      <c r="AK44" s="350"/>
      <c r="AL44" s="350"/>
    </row>
    <row r="45" spans="1:38" ht="14.1" customHeight="1">
      <c r="A45" s="383">
        <v>11582</v>
      </c>
      <c r="B45" s="384" t="s">
        <v>299</v>
      </c>
      <c r="C45" s="351" t="str">
        <f>Rollover!A45</f>
        <v>Kia</v>
      </c>
      <c r="D45" s="351" t="str">
        <f>Rollover!B45</f>
        <v>Sorento SUV AWD</v>
      </c>
      <c r="E45" s="381" t="s">
        <v>96</v>
      </c>
      <c r="F45" s="382">
        <f>Rollover!C45</f>
        <v>2021</v>
      </c>
      <c r="G45" s="190">
        <v>279.56799999999998</v>
      </c>
      <c r="H45" s="24">
        <v>23.719000000000001</v>
      </c>
      <c r="I45" s="24">
        <v>31.632000000000001</v>
      </c>
      <c r="J45" s="191">
        <v>22.707999999999998</v>
      </c>
      <c r="K45" s="25">
        <v>2575.1619999999998</v>
      </c>
      <c r="L45" s="45">
        <f t="shared" ref="L45" si="29">NORMDIST(LN(G45),7.45231,0.73998,1)</f>
        <v>6.9805710753225378E-3</v>
      </c>
      <c r="M45" s="46">
        <f t="shared" ref="M45" si="30">1/(1+EXP(6.3055-0.00094*K45))</f>
        <v>2.0137120896795081E-2</v>
      </c>
      <c r="N45" s="45">
        <f t="shared" ref="N45" si="31">ROUND(1-(1-L45)*(1-M45),3)</f>
        <v>2.7E-2</v>
      </c>
      <c r="O45" s="10">
        <f t="shared" ref="O45" si="32">ROUND(N45/0.15,2)</f>
        <v>0.18</v>
      </c>
      <c r="P45" s="42">
        <f t="shared" ref="P45" si="33">IF(O45&lt;0.67,5,IF(O45&lt;1,4,IF(O45&lt;1.33,3,IF(O45&lt;2.67,2,1))))</f>
        <v>5</v>
      </c>
      <c r="Q45" s="348">
        <f>ROUND((0.8*'Side MDB'!W45+0.2*'Side Pole'!N45),3)</f>
        <v>8.4000000000000005E-2</v>
      </c>
      <c r="R45" s="349">
        <f t="shared" ref="R45" si="34">ROUND((Q45)/0.15,2)</f>
        <v>0.56000000000000005</v>
      </c>
      <c r="S45" s="42">
        <f t="shared" ref="S45" si="35">IF(R45&lt;0.67,5,IF(R45&lt;1,4,IF(R45&lt;1.33,3,IF(R45&lt;2.67,2,1))))</f>
        <v>5</v>
      </c>
      <c r="T45" s="348">
        <f>ROUND(((0.8*'Side MDB'!W45+0.2*'Side Pole'!N45)+(IF('Side MDB'!X45="N/A",(0.8*'Side MDB'!W45+0.2*'Side Pole'!N45),'Side MDB'!X45)))/2,3)</f>
        <v>4.4999999999999998E-2</v>
      </c>
      <c r="U45" s="349">
        <f t="shared" ref="U45" si="36">ROUND((T45)/0.15,2)</f>
        <v>0.3</v>
      </c>
      <c r="V45" s="42">
        <f t="shared" ref="V45" si="37">IF(U45&lt;0.67,5,IF(U45&lt;1,4,IF(U45&lt;1.33,3,IF(U45&lt;2.67,2,1))))</f>
        <v>5</v>
      </c>
      <c r="W45" s="28"/>
      <c r="X45" s="28"/>
      <c r="Y45" s="342"/>
      <c r="Z45" s="342"/>
      <c r="AA45" s="342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</row>
    <row r="46" spans="1:38" ht="14.1" customHeight="1">
      <c r="A46" s="383">
        <v>11582</v>
      </c>
      <c r="B46" s="384" t="s">
        <v>299</v>
      </c>
      <c r="C46" s="351" t="str">
        <f>Rollover!A46</f>
        <v>Kia</v>
      </c>
      <c r="D46" s="351" t="str">
        <f>Rollover!B46</f>
        <v>Sorento Hybrid SUV FWD</v>
      </c>
      <c r="E46" s="381" t="s">
        <v>96</v>
      </c>
      <c r="F46" s="382">
        <f>Rollover!C46</f>
        <v>2021</v>
      </c>
      <c r="G46" s="190">
        <v>279.56799999999998</v>
      </c>
      <c r="H46" s="24">
        <v>23.719000000000001</v>
      </c>
      <c r="I46" s="24">
        <v>31.632000000000001</v>
      </c>
      <c r="J46" s="191">
        <v>22.707999999999998</v>
      </c>
      <c r="K46" s="25">
        <v>2575.1619999999998</v>
      </c>
      <c r="L46" s="45">
        <f t="shared" si="11"/>
        <v>6.9805710753225378E-3</v>
      </c>
      <c r="M46" s="46">
        <f t="shared" si="12"/>
        <v>2.0137120896795081E-2</v>
      </c>
      <c r="N46" s="45">
        <f t="shared" si="13"/>
        <v>2.7E-2</v>
      </c>
      <c r="O46" s="10">
        <f t="shared" si="14"/>
        <v>0.18</v>
      </c>
      <c r="P46" s="42">
        <f t="shared" si="15"/>
        <v>5</v>
      </c>
      <c r="Q46" s="348">
        <f>ROUND((0.8*'Side MDB'!W46+0.2*'Side Pole'!N46),3)</f>
        <v>8.4000000000000005E-2</v>
      </c>
      <c r="R46" s="349">
        <f t="shared" si="16"/>
        <v>0.56000000000000005</v>
      </c>
      <c r="S46" s="42">
        <f t="shared" si="17"/>
        <v>5</v>
      </c>
      <c r="T46" s="348">
        <f>ROUND(((0.8*'Side MDB'!W46+0.2*'Side Pole'!N46)+(IF('Side MDB'!X46="N/A",(0.8*'Side MDB'!W46+0.2*'Side Pole'!N46),'Side MDB'!X46)))/2,3)</f>
        <v>4.4999999999999998E-2</v>
      </c>
      <c r="U46" s="349">
        <f t="shared" si="18"/>
        <v>0.3</v>
      </c>
      <c r="V46" s="42">
        <f t="shared" si="19"/>
        <v>5</v>
      </c>
      <c r="W46" s="28"/>
      <c r="X46" s="28"/>
      <c r="Y46" s="342"/>
      <c r="Z46" s="342"/>
      <c r="AA46" s="342"/>
      <c r="AB46" s="350"/>
      <c r="AC46" s="350"/>
      <c r="AD46" s="350"/>
      <c r="AE46" s="350"/>
      <c r="AF46" s="350"/>
      <c r="AG46" s="350"/>
      <c r="AH46" s="350"/>
      <c r="AI46" s="350"/>
      <c r="AJ46" s="350"/>
      <c r="AK46" s="350"/>
      <c r="AL46" s="350"/>
    </row>
    <row r="47" spans="1:38" ht="14.1" customHeight="1">
      <c r="A47" s="378">
        <v>11385</v>
      </c>
      <c r="B47" s="379" t="s">
        <v>263</v>
      </c>
      <c r="C47" s="380" t="str">
        <f>Rollover!A47</f>
        <v>Lexus</v>
      </c>
      <c r="D47" s="380" t="str">
        <f>Rollover!B47</f>
        <v>IS 300 4DR AWD</v>
      </c>
      <c r="E47" s="381" t="s">
        <v>96</v>
      </c>
      <c r="F47" s="382">
        <f>Rollover!C47</f>
        <v>2021</v>
      </c>
      <c r="G47" s="190">
        <v>293.21800000000002</v>
      </c>
      <c r="H47" s="24">
        <v>16.954000000000001</v>
      </c>
      <c r="I47" s="24">
        <v>33.670999999999999</v>
      </c>
      <c r="J47" s="191">
        <v>15.571999999999999</v>
      </c>
      <c r="K47" s="25">
        <v>2890.078</v>
      </c>
      <c r="L47" s="45">
        <f t="shared" si="11"/>
        <v>8.3365126668185872E-3</v>
      </c>
      <c r="M47" s="46">
        <f t="shared" si="12"/>
        <v>2.6887801487961212E-2</v>
      </c>
      <c r="N47" s="45">
        <f t="shared" si="13"/>
        <v>3.5000000000000003E-2</v>
      </c>
      <c r="O47" s="10">
        <f t="shared" si="14"/>
        <v>0.23</v>
      </c>
      <c r="P47" s="42">
        <f t="shared" si="15"/>
        <v>5</v>
      </c>
      <c r="Q47" s="348">
        <f>ROUND((0.8*'Side MDB'!W47+0.2*'Side Pole'!N47),3)</f>
        <v>5.7000000000000002E-2</v>
      </c>
      <c r="R47" s="349">
        <f t="shared" si="16"/>
        <v>0.38</v>
      </c>
      <c r="S47" s="42">
        <f t="shared" si="17"/>
        <v>5</v>
      </c>
      <c r="T47" s="348">
        <f>ROUND(((0.8*'Side MDB'!W47+0.2*'Side Pole'!N47)+(IF('Side MDB'!X47="N/A",(0.8*'Side MDB'!W47+0.2*'Side Pole'!N47),'Side MDB'!X47)))/2,3)</f>
        <v>3.4000000000000002E-2</v>
      </c>
      <c r="U47" s="349">
        <f t="shared" si="18"/>
        <v>0.23</v>
      </c>
      <c r="V47" s="42">
        <f t="shared" si="19"/>
        <v>5</v>
      </c>
      <c r="W47" s="28"/>
      <c r="X47" s="28"/>
      <c r="Y47" s="342"/>
      <c r="Z47" s="342"/>
      <c r="AA47" s="342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0"/>
    </row>
    <row r="48" spans="1:38" ht="14.1" customHeight="1">
      <c r="A48" s="378">
        <v>11385</v>
      </c>
      <c r="B48" s="379" t="s">
        <v>263</v>
      </c>
      <c r="C48" s="351" t="str">
        <f>Rollover!A48</f>
        <v>Lexus</v>
      </c>
      <c r="D48" s="351" t="str">
        <f>Rollover!B48</f>
        <v>IS 300 4DR RWD</v>
      </c>
      <c r="E48" s="381" t="s">
        <v>96</v>
      </c>
      <c r="F48" s="382">
        <f>Rollover!C48</f>
        <v>2021</v>
      </c>
      <c r="G48" s="190">
        <v>293.21800000000002</v>
      </c>
      <c r="H48" s="24">
        <v>16.954000000000001</v>
      </c>
      <c r="I48" s="24">
        <v>33.670999999999999</v>
      </c>
      <c r="J48" s="191">
        <v>15.571999999999999</v>
      </c>
      <c r="K48" s="25">
        <v>2890.078</v>
      </c>
      <c r="L48" s="45">
        <f t="shared" si="11"/>
        <v>8.3365126668185872E-3</v>
      </c>
      <c r="M48" s="46">
        <f t="shared" si="12"/>
        <v>2.6887801487961212E-2</v>
      </c>
      <c r="N48" s="45">
        <f t="shared" si="13"/>
        <v>3.5000000000000003E-2</v>
      </c>
      <c r="O48" s="10">
        <f t="shared" si="14"/>
        <v>0.23</v>
      </c>
      <c r="P48" s="42">
        <f t="shared" si="15"/>
        <v>5</v>
      </c>
      <c r="Q48" s="348">
        <f>ROUND((0.8*'Side MDB'!W48+0.2*'Side Pole'!N48),3)</f>
        <v>5.7000000000000002E-2</v>
      </c>
      <c r="R48" s="349">
        <f t="shared" si="16"/>
        <v>0.38</v>
      </c>
      <c r="S48" s="42">
        <f t="shared" si="17"/>
        <v>5</v>
      </c>
      <c r="T48" s="348">
        <f>ROUND(((0.8*'Side MDB'!W48+0.2*'Side Pole'!N48)+(IF('Side MDB'!X48="N/A",(0.8*'Side MDB'!W48+0.2*'Side Pole'!N48),'Side MDB'!X48)))/2,3)</f>
        <v>3.4000000000000002E-2</v>
      </c>
      <c r="U48" s="349">
        <f t="shared" si="18"/>
        <v>0.23</v>
      </c>
      <c r="V48" s="42">
        <f t="shared" si="19"/>
        <v>5</v>
      </c>
      <c r="W48" s="28"/>
      <c r="X48" s="28"/>
      <c r="Y48" s="342"/>
      <c r="Z48" s="342"/>
      <c r="AA48" s="342"/>
      <c r="AB48" s="350"/>
      <c r="AC48" s="350"/>
      <c r="AD48" s="350"/>
      <c r="AE48" s="350"/>
      <c r="AF48" s="350"/>
      <c r="AG48" s="350"/>
      <c r="AH48" s="350"/>
      <c r="AI48" s="350"/>
      <c r="AJ48" s="350"/>
      <c r="AK48" s="350"/>
      <c r="AL48" s="350"/>
    </row>
    <row r="49" spans="1:38" ht="14.1" customHeight="1">
      <c r="A49" s="378">
        <v>11385</v>
      </c>
      <c r="B49" s="379" t="s">
        <v>263</v>
      </c>
      <c r="C49" s="351" t="str">
        <f>Rollover!A49</f>
        <v>Lexus</v>
      </c>
      <c r="D49" s="351" t="str">
        <f>Rollover!B49</f>
        <v>IS 350 4DR RWD</v>
      </c>
      <c r="E49" s="381" t="s">
        <v>96</v>
      </c>
      <c r="F49" s="382">
        <f>Rollover!C49</f>
        <v>2021</v>
      </c>
      <c r="G49" s="190">
        <v>293.21800000000002</v>
      </c>
      <c r="H49" s="24">
        <v>16.954000000000001</v>
      </c>
      <c r="I49" s="24">
        <v>33.670999999999999</v>
      </c>
      <c r="J49" s="191">
        <v>15.571999999999999</v>
      </c>
      <c r="K49" s="25">
        <v>2890.078</v>
      </c>
      <c r="L49" s="45">
        <f t="shared" si="11"/>
        <v>8.3365126668185872E-3</v>
      </c>
      <c r="M49" s="46">
        <f t="shared" si="12"/>
        <v>2.6887801487961212E-2</v>
      </c>
      <c r="N49" s="45">
        <f t="shared" si="13"/>
        <v>3.5000000000000003E-2</v>
      </c>
      <c r="O49" s="10">
        <f t="shared" si="14"/>
        <v>0.23</v>
      </c>
      <c r="P49" s="42">
        <f t="shared" si="15"/>
        <v>5</v>
      </c>
      <c r="Q49" s="348">
        <f>ROUND((0.8*'Side MDB'!W49+0.2*'Side Pole'!N49),3)</f>
        <v>5.7000000000000002E-2</v>
      </c>
      <c r="R49" s="349">
        <f t="shared" si="16"/>
        <v>0.38</v>
      </c>
      <c r="S49" s="42">
        <f t="shared" si="17"/>
        <v>5</v>
      </c>
      <c r="T49" s="348">
        <f>ROUND(((0.8*'Side MDB'!W49+0.2*'Side Pole'!N49)+(IF('Side MDB'!X49="N/A",(0.8*'Side MDB'!W49+0.2*'Side Pole'!N49),'Side MDB'!X49)))/2,3)</f>
        <v>3.4000000000000002E-2</v>
      </c>
      <c r="U49" s="349">
        <f t="shared" si="18"/>
        <v>0.23</v>
      </c>
      <c r="V49" s="42">
        <f t="shared" si="19"/>
        <v>5</v>
      </c>
      <c r="W49" s="28"/>
      <c r="X49" s="28"/>
      <c r="Y49" s="342"/>
      <c r="Z49" s="342"/>
      <c r="AA49" s="342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</row>
    <row r="50" spans="1:38" ht="14.1" customHeight="1">
      <c r="A50" s="378">
        <v>11385</v>
      </c>
      <c r="B50" s="379" t="s">
        <v>263</v>
      </c>
      <c r="C50" s="351" t="str">
        <f>Rollover!A50</f>
        <v>Lexus</v>
      </c>
      <c r="D50" s="351" t="str">
        <f>Rollover!B50</f>
        <v>IS 350 4DR AWD</v>
      </c>
      <c r="E50" s="381" t="s">
        <v>96</v>
      </c>
      <c r="F50" s="382">
        <f>Rollover!C50</f>
        <v>2021</v>
      </c>
      <c r="G50" s="190">
        <v>293.21800000000002</v>
      </c>
      <c r="H50" s="24">
        <v>16.954000000000001</v>
      </c>
      <c r="I50" s="24">
        <v>33.670999999999999</v>
      </c>
      <c r="J50" s="191">
        <v>15.571999999999999</v>
      </c>
      <c r="K50" s="25">
        <v>2890.078</v>
      </c>
      <c r="L50" s="45">
        <f t="shared" si="11"/>
        <v>8.3365126668185872E-3</v>
      </c>
      <c r="M50" s="46">
        <f t="shared" si="12"/>
        <v>2.6887801487961212E-2</v>
      </c>
      <c r="N50" s="45">
        <f t="shared" si="13"/>
        <v>3.5000000000000003E-2</v>
      </c>
      <c r="O50" s="10">
        <f t="shared" si="14"/>
        <v>0.23</v>
      </c>
      <c r="P50" s="42">
        <f t="shared" si="15"/>
        <v>5</v>
      </c>
      <c r="Q50" s="348">
        <f>ROUND((0.8*'Side MDB'!W50+0.2*'Side Pole'!N50),3)</f>
        <v>5.7000000000000002E-2</v>
      </c>
      <c r="R50" s="349">
        <f t="shared" si="16"/>
        <v>0.38</v>
      </c>
      <c r="S50" s="42">
        <f t="shared" si="17"/>
        <v>5</v>
      </c>
      <c r="T50" s="348">
        <f>ROUND(((0.8*'Side MDB'!W50+0.2*'Side Pole'!N50)+(IF('Side MDB'!X50="N/A",(0.8*'Side MDB'!W50+0.2*'Side Pole'!N50),'Side MDB'!X50)))/2,3)</f>
        <v>3.4000000000000002E-2</v>
      </c>
      <c r="U50" s="349">
        <f t="shared" si="18"/>
        <v>0.23</v>
      </c>
      <c r="V50" s="42">
        <f t="shared" si="19"/>
        <v>5</v>
      </c>
      <c r="W50" s="28"/>
      <c r="X50" s="28"/>
      <c r="Y50" s="342"/>
      <c r="Z50" s="342"/>
      <c r="AA50" s="342"/>
      <c r="AB50" s="350"/>
      <c r="AC50" s="350"/>
      <c r="AD50" s="350"/>
      <c r="AE50" s="350"/>
      <c r="AF50" s="350"/>
      <c r="AG50" s="350"/>
      <c r="AH50" s="350"/>
      <c r="AI50" s="350"/>
      <c r="AJ50" s="350"/>
      <c r="AK50" s="350"/>
      <c r="AL50" s="350"/>
    </row>
    <row r="51" spans="1:38" ht="14.1" customHeight="1">
      <c r="A51" s="379">
        <v>9584</v>
      </c>
      <c r="B51" s="379" t="s">
        <v>200</v>
      </c>
      <c r="C51" s="380" t="str">
        <f>Rollover!A51</f>
        <v>Lexus</v>
      </c>
      <c r="D51" s="380" t="str">
        <f>Rollover!B51</f>
        <v>RX 350 SUV FWD</v>
      </c>
      <c r="E51" s="381" t="s">
        <v>96</v>
      </c>
      <c r="F51" s="382">
        <f>Rollover!C51</f>
        <v>2021</v>
      </c>
      <c r="G51" s="190">
        <v>274.66899999999998</v>
      </c>
      <c r="H51" s="24">
        <v>17.404</v>
      </c>
      <c r="I51" s="24">
        <v>44.133000000000003</v>
      </c>
      <c r="J51" s="191">
        <v>23.085000000000001</v>
      </c>
      <c r="K51" s="191">
        <v>3046.7280000000001</v>
      </c>
      <c r="L51" s="45">
        <f t="shared" si="11"/>
        <v>6.5295672439673645E-3</v>
      </c>
      <c r="M51" s="46">
        <f t="shared" si="12"/>
        <v>3.1021086128331075E-2</v>
      </c>
      <c r="N51" s="45">
        <f t="shared" si="13"/>
        <v>3.6999999999999998E-2</v>
      </c>
      <c r="O51" s="10">
        <f t="shared" si="14"/>
        <v>0.25</v>
      </c>
      <c r="P51" s="42">
        <f t="shared" si="15"/>
        <v>5</v>
      </c>
      <c r="Q51" s="348">
        <f>ROUND((0.8*'Side MDB'!W51+0.2*'Side Pole'!N51),3)</f>
        <v>3.2000000000000001E-2</v>
      </c>
      <c r="R51" s="349">
        <f t="shared" si="16"/>
        <v>0.21</v>
      </c>
      <c r="S51" s="42">
        <f t="shared" si="17"/>
        <v>5</v>
      </c>
      <c r="T51" s="348">
        <f>ROUND(((0.8*'Side MDB'!W51+0.2*'Side Pole'!N51)+(IF('Side MDB'!X51="N/A",(0.8*'Side MDB'!W51+0.2*'Side Pole'!N51),'Side MDB'!X51)))/2,3)</f>
        <v>2.7E-2</v>
      </c>
      <c r="U51" s="349">
        <f t="shared" si="18"/>
        <v>0.18</v>
      </c>
      <c r="V51" s="42">
        <f t="shared" si="19"/>
        <v>5</v>
      </c>
      <c r="W51" s="28"/>
      <c r="X51" s="28"/>
      <c r="Y51" s="342"/>
      <c r="Z51" s="342"/>
      <c r="AA51" s="342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</row>
    <row r="52" spans="1:38" ht="14.1" customHeight="1">
      <c r="A52" s="379">
        <v>9584</v>
      </c>
      <c r="B52" s="379" t="s">
        <v>200</v>
      </c>
      <c r="C52" s="380" t="str">
        <f>Rollover!A52</f>
        <v>Lexus</v>
      </c>
      <c r="D52" s="380" t="str">
        <f>Rollover!B52</f>
        <v>RX 350 SUV AWD</v>
      </c>
      <c r="E52" s="381" t="s">
        <v>96</v>
      </c>
      <c r="F52" s="382">
        <f>Rollover!C52</f>
        <v>2021</v>
      </c>
      <c r="G52" s="190">
        <v>274.66899999999998</v>
      </c>
      <c r="H52" s="24">
        <v>17.404</v>
      </c>
      <c r="I52" s="24">
        <v>44.133000000000003</v>
      </c>
      <c r="J52" s="191">
        <v>23.085000000000001</v>
      </c>
      <c r="K52" s="191">
        <v>3046.7280000000001</v>
      </c>
      <c r="L52" s="45">
        <f t="shared" si="11"/>
        <v>6.5295672439673645E-3</v>
      </c>
      <c r="M52" s="46">
        <f t="shared" si="12"/>
        <v>3.1021086128331075E-2</v>
      </c>
      <c r="N52" s="45">
        <f t="shared" si="13"/>
        <v>3.6999999999999998E-2</v>
      </c>
      <c r="O52" s="10">
        <f t="shared" si="14"/>
        <v>0.25</v>
      </c>
      <c r="P52" s="42">
        <f t="shared" si="15"/>
        <v>5</v>
      </c>
      <c r="Q52" s="348">
        <f>ROUND((0.8*'Side MDB'!W52+0.2*'Side Pole'!N52),3)</f>
        <v>3.2000000000000001E-2</v>
      </c>
      <c r="R52" s="349">
        <f t="shared" si="16"/>
        <v>0.21</v>
      </c>
      <c r="S52" s="42">
        <f t="shared" si="17"/>
        <v>5</v>
      </c>
      <c r="T52" s="348">
        <f>ROUND(((0.8*'Side MDB'!W52+0.2*'Side Pole'!N52)+(IF('Side MDB'!X52="N/A",(0.8*'Side MDB'!W52+0.2*'Side Pole'!N52),'Side MDB'!X52)))/2,3)</f>
        <v>2.7E-2</v>
      </c>
      <c r="U52" s="349">
        <f t="shared" si="18"/>
        <v>0.18</v>
      </c>
      <c r="V52" s="42">
        <f t="shared" si="19"/>
        <v>5</v>
      </c>
      <c r="W52" s="28"/>
      <c r="X52" s="28"/>
      <c r="Y52" s="342"/>
      <c r="Z52" s="342"/>
      <c r="AA52" s="342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</row>
    <row r="53" spans="1:38" ht="14.1" customHeight="1">
      <c r="A53" s="379">
        <v>9584</v>
      </c>
      <c r="B53" s="379" t="s">
        <v>200</v>
      </c>
      <c r="C53" s="351" t="str">
        <f>Rollover!A53</f>
        <v>Lexus</v>
      </c>
      <c r="D53" s="351" t="str">
        <f>Rollover!B53</f>
        <v>RX 350L SUV FWD</v>
      </c>
      <c r="E53" s="381" t="s">
        <v>96</v>
      </c>
      <c r="F53" s="382">
        <f>Rollover!C53</f>
        <v>2021</v>
      </c>
      <c r="G53" s="190">
        <v>274.66899999999998</v>
      </c>
      <c r="H53" s="24">
        <v>17.404</v>
      </c>
      <c r="I53" s="24">
        <v>44.133000000000003</v>
      </c>
      <c r="J53" s="191">
        <v>23.085000000000001</v>
      </c>
      <c r="K53" s="191">
        <v>3046.7280000000001</v>
      </c>
      <c r="L53" s="45">
        <f t="shared" si="11"/>
        <v>6.5295672439673645E-3</v>
      </c>
      <c r="M53" s="46">
        <f t="shared" si="12"/>
        <v>3.1021086128331075E-2</v>
      </c>
      <c r="N53" s="45">
        <f t="shared" si="13"/>
        <v>3.6999999999999998E-2</v>
      </c>
      <c r="O53" s="10">
        <f t="shared" si="14"/>
        <v>0.25</v>
      </c>
      <c r="P53" s="42">
        <f t="shared" si="15"/>
        <v>5</v>
      </c>
      <c r="Q53" s="348">
        <f>ROUND((0.8*'Side MDB'!W53+0.2*'Side Pole'!N53),3)</f>
        <v>3.2000000000000001E-2</v>
      </c>
      <c r="R53" s="349">
        <f t="shared" si="16"/>
        <v>0.21</v>
      </c>
      <c r="S53" s="42">
        <f t="shared" si="17"/>
        <v>5</v>
      </c>
      <c r="T53" s="348">
        <f>ROUND(((0.8*'Side MDB'!W53+0.2*'Side Pole'!N53)+(IF('Side MDB'!X53="N/A",(0.8*'Side MDB'!W53+0.2*'Side Pole'!N53),'Side MDB'!X53)))/2,3)</f>
        <v>2.7E-2</v>
      </c>
      <c r="U53" s="349">
        <f t="shared" si="18"/>
        <v>0.18</v>
      </c>
      <c r="V53" s="42">
        <f t="shared" si="19"/>
        <v>5</v>
      </c>
      <c r="W53" s="28"/>
      <c r="X53" s="28"/>
      <c r="Y53" s="342"/>
      <c r="Z53" s="342"/>
      <c r="AA53" s="342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</row>
    <row r="54" spans="1:38" ht="12" customHeight="1">
      <c r="A54" s="379">
        <v>9584</v>
      </c>
      <c r="B54" s="379" t="s">
        <v>200</v>
      </c>
      <c r="C54" s="351" t="str">
        <f>Rollover!A54</f>
        <v>Lexus</v>
      </c>
      <c r="D54" s="351" t="str">
        <f>Rollover!B54</f>
        <v>RX 350L SUV AWD</v>
      </c>
      <c r="E54" s="381" t="s">
        <v>96</v>
      </c>
      <c r="F54" s="382">
        <f>Rollover!C54</f>
        <v>2021</v>
      </c>
      <c r="G54" s="190">
        <v>274.66899999999998</v>
      </c>
      <c r="H54" s="24">
        <v>17.404</v>
      </c>
      <c r="I54" s="24">
        <v>44.133000000000003</v>
      </c>
      <c r="J54" s="191">
        <v>23.085000000000001</v>
      </c>
      <c r="K54" s="191">
        <v>3046.7280000000001</v>
      </c>
      <c r="L54" s="45">
        <f t="shared" si="11"/>
        <v>6.5295672439673645E-3</v>
      </c>
      <c r="M54" s="46">
        <f t="shared" si="12"/>
        <v>3.1021086128331075E-2</v>
      </c>
      <c r="N54" s="45">
        <f t="shared" si="13"/>
        <v>3.6999999999999998E-2</v>
      </c>
      <c r="O54" s="10">
        <f t="shared" si="14"/>
        <v>0.25</v>
      </c>
      <c r="P54" s="42">
        <f t="shared" si="15"/>
        <v>5</v>
      </c>
      <c r="Q54" s="348">
        <f>ROUND((0.8*'Side MDB'!W54+0.2*'Side Pole'!N54),3)</f>
        <v>3.2000000000000001E-2</v>
      </c>
      <c r="R54" s="349">
        <f t="shared" si="16"/>
        <v>0.21</v>
      </c>
      <c r="S54" s="42">
        <f t="shared" si="17"/>
        <v>5</v>
      </c>
      <c r="T54" s="348">
        <f>ROUND(((0.8*'Side MDB'!W54+0.2*'Side Pole'!N54)+(IF('Side MDB'!X54="N/A",(0.8*'Side MDB'!W54+0.2*'Side Pole'!N54),'Side MDB'!X54)))/2,3)</f>
        <v>2.7E-2</v>
      </c>
      <c r="U54" s="349">
        <f t="shared" si="18"/>
        <v>0.18</v>
      </c>
      <c r="V54" s="42">
        <f t="shared" si="19"/>
        <v>5</v>
      </c>
      <c r="W54" s="28"/>
      <c r="X54" s="28"/>
      <c r="Y54" s="342"/>
      <c r="Z54" s="342"/>
      <c r="AA54" s="342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</row>
    <row r="55" spans="1:38" ht="14.1" customHeight="1">
      <c r="A55" s="379">
        <v>9584</v>
      </c>
      <c r="B55" s="379" t="s">
        <v>200</v>
      </c>
      <c r="C55" s="351" t="str">
        <f>Rollover!A55</f>
        <v>Lexus</v>
      </c>
      <c r="D55" s="351" t="str">
        <f>Rollover!B55</f>
        <v>RX 450h SUV AWD</v>
      </c>
      <c r="E55" s="381" t="s">
        <v>96</v>
      </c>
      <c r="F55" s="382">
        <f>Rollover!C55</f>
        <v>2021</v>
      </c>
      <c r="G55" s="190">
        <v>274.66899999999998</v>
      </c>
      <c r="H55" s="24">
        <v>17.404</v>
      </c>
      <c r="I55" s="24">
        <v>44.133000000000003</v>
      </c>
      <c r="J55" s="191">
        <v>23.085000000000001</v>
      </c>
      <c r="K55" s="191">
        <v>3046.7280000000001</v>
      </c>
      <c r="L55" s="45">
        <f t="shared" si="11"/>
        <v>6.5295672439673645E-3</v>
      </c>
      <c r="M55" s="46">
        <f t="shared" si="12"/>
        <v>3.1021086128331075E-2</v>
      </c>
      <c r="N55" s="45">
        <f t="shared" si="13"/>
        <v>3.6999999999999998E-2</v>
      </c>
      <c r="O55" s="10">
        <f t="shared" si="14"/>
        <v>0.25</v>
      </c>
      <c r="P55" s="42">
        <f t="shared" si="15"/>
        <v>5</v>
      </c>
      <c r="Q55" s="348">
        <f>ROUND((0.8*'Side MDB'!W55+0.2*'Side Pole'!N55),3)</f>
        <v>3.2000000000000001E-2</v>
      </c>
      <c r="R55" s="349">
        <f t="shared" si="16"/>
        <v>0.21</v>
      </c>
      <c r="S55" s="42">
        <f t="shared" si="17"/>
        <v>5</v>
      </c>
      <c r="T55" s="348">
        <f>ROUND(((0.8*'Side MDB'!W55+0.2*'Side Pole'!N55)+(IF('Side MDB'!X55="N/A",(0.8*'Side MDB'!W55+0.2*'Side Pole'!N55),'Side MDB'!X55)))/2,3)</f>
        <v>2.7E-2</v>
      </c>
      <c r="U55" s="349">
        <f t="shared" si="18"/>
        <v>0.18</v>
      </c>
      <c r="V55" s="42">
        <f t="shared" si="19"/>
        <v>5</v>
      </c>
      <c r="W55" s="28"/>
      <c r="X55" s="28"/>
      <c r="Y55" s="342"/>
      <c r="Z55" s="342"/>
      <c r="AA55" s="342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</row>
    <row r="56" spans="1:38" ht="14.1" customHeight="1">
      <c r="A56" s="379">
        <v>9584</v>
      </c>
      <c r="B56" s="379" t="s">
        <v>200</v>
      </c>
      <c r="C56" s="351" t="str">
        <f>Rollover!A56</f>
        <v>Lexus</v>
      </c>
      <c r="D56" s="351" t="str">
        <f>Rollover!B56</f>
        <v>RX 450hL SUV AWD</v>
      </c>
      <c r="E56" s="381" t="s">
        <v>96</v>
      </c>
      <c r="F56" s="382">
        <f>Rollover!C56</f>
        <v>2021</v>
      </c>
      <c r="G56" s="190">
        <v>274.66899999999998</v>
      </c>
      <c r="H56" s="24">
        <v>17.404</v>
      </c>
      <c r="I56" s="24">
        <v>44.133000000000003</v>
      </c>
      <c r="J56" s="191">
        <v>23.085000000000001</v>
      </c>
      <c r="K56" s="191">
        <v>3046.7280000000001</v>
      </c>
      <c r="L56" s="45">
        <f t="shared" si="11"/>
        <v>6.5295672439673645E-3</v>
      </c>
      <c r="M56" s="46">
        <f t="shared" si="12"/>
        <v>3.1021086128331075E-2</v>
      </c>
      <c r="N56" s="45">
        <f t="shared" si="13"/>
        <v>3.6999999999999998E-2</v>
      </c>
      <c r="O56" s="10">
        <f t="shared" si="14"/>
        <v>0.25</v>
      </c>
      <c r="P56" s="42">
        <f t="shared" si="15"/>
        <v>5</v>
      </c>
      <c r="Q56" s="348">
        <f>ROUND((0.8*'Side MDB'!W56+0.2*'Side Pole'!N56),3)</f>
        <v>3.2000000000000001E-2</v>
      </c>
      <c r="R56" s="349">
        <f t="shared" si="16"/>
        <v>0.21</v>
      </c>
      <c r="S56" s="42">
        <f t="shared" si="17"/>
        <v>5</v>
      </c>
      <c r="T56" s="348">
        <f>ROUND(((0.8*'Side MDB'!W56+0.2*'Side Pole'!N56)+(IF('Side MDB'!X56="N/A",(0.8*'Side MDB'!W56+0.2*'Side Pole'!N56),'Side MDB'!X56)))/2,3)</f>
        <v>2.7E-2</v>
      </c>
      <c r="U56" s="349">
        <f t="shared" si="18"/>
        <v>0.18</v>
      </c>
      <c r="V56" s="42">
        <f t="shared" si="19"/>
        <v>5</v>
      </c>
      <c r="W56" s="28"/>
      <c r="X56" s="28"/>
      <c r="Y56" s="342"/>
      <c r="Z56" s="342"/>
      <c r="AA56" s="342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</row>
    <row r="57" spans="1:38" ht="14.1" customHeight="1">
      <c r="A57" s="378">
        <v>11381</v>
      </c>
      <c r="B57" s="379" t="s">
        <v>268</v>
      </c>
      <c r="C57" s="380" t="str">
        <f>Rollover!A57</f>
        <v>Mercedes-Benz</v>
      </c>
      <c r="D57" s="380" t="str">
        <f>Rollover!B57</f>
        <v>C-Class 4DR RWD</v>
      </c>
      <c r="E57" s="381" t="s">
        <v>190</v>
      </c>
      <c r="F57" s="382">
        <f>Rollover!C57</f>
        <v>2021</v>
      </c>
      <c r="G57" s="190">
        <v>395.42899999999997</v>
      </c>
      <c r="H57" s="24">
        <v>26.257000000000001</v>
      </c>
      <c r="I57" s="24">
        <v>50.877000000000002</v>
      </c>
      <c r="J57" s="191">
        <v>19.149000000000001</v>
      </c>
      <c r="K57" s="25">
        <v>2961.9830000000002</v>
      </c>
      <c r="L57" s="45">
        <f t="shared" si="11"/>
        <v>2.3311955949762281E-2</v>
      </c>
      <c r="M57" s="46">
        <f t="shared" si="12"/>
        <v>2.8714004962282828E-2</v>
      </c>
      <c r="N57" s="45">
        <f t="shared" si="13"/>
        <v>5.0999999999999997E-2</v>
      </c>
      <c r="O57" s="10">
        <f t="shared" si="14"/>
        <v>0.34</v>
      </c>
      <c r="P57" s="42">
        <f t="shared" si="15"/>
        <v>5</v>
      </c>
      <c r="Q57" s="348">
        <f>ROUND((0.8*'Side MDB'!W57+0.2*'Side Pole'!N57),3)</f>
        <v>6.4000000000000001E-2</v>
      </c>
      <c r="R57" s="349">
        <f t="shared" si="16"/>
        <v>0.43</v>
      </c>
      <c r="S57" s="42">
        <f t="shared" si="17"/>
        <v>5</v>
      </c>
      <c r="T57" s="348">
        <f>ROUND(((0.8*'Side MDB'!W57+0.2*'Side Pole'!N57)+(IF('Side MDB'!X57="N/A",(0.8*'Side MDB'!W57+0.2*'Side Pole'!N57),'Side MDB'!X57)))/2,3)</f>
        <v>6.0999999999999999E-2</v>
      </c>
      <c r="U57" s="349">
        <f t="shared" si="18"/>
        <v>0.41</v>
      </c>
      <c r="V57" s="42">
        <f t="shared" si="19"/>
        <v>5</v>
      </c>
      <c r="W57" s="28"/>
      <c r="X57" s="28"/>
      <c r="Y57" s="342"/>
      <c r="Z57" s="342"/>
      <c r="AA57" s="342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</row>
    <row r="58" spans="1:38" ht="14.1" customHeight="1">
      <c r="A58" s="378">
        <v>11381</v>
      </c>
      <c r="B58" s="379" t="s">
        <v>268</v>
      </c>
      <c r="C58" s="380" t="str">
        <f>Rollover!A58</f>
        <v>Mercedes-Benz</v>
      </c>
      <c r="D58" s="380" t="str">
        <f>Rollover!B58</f>
        <v>C-Class 4DR 4WD</v>
      </c>
      <c r="E58" s="381" t="s">
        <v>190</v>
      </c>
      <c r="F58" s="382">
        <f>Rollover!C58</f>
        <v>2021</v>
      </c>
      <c r="G58" s="190">
        <v>395.42899999999997</v>
      </c>
      <c r="H58" s="24">
        <v>26.257000000000001</v>
      </c>
      <c r="I58" s="24">
        <v>50.877000000000002</v>
      </c>
      <c r="J58" s="191">
        <v>19.149000000000001</v>
      </c>
      <c r="K58" s="25">
        <v>2961.9830000000002</v>
      </c>
      <c r="L58" s="45">
        <f t="shared" si="11"/>
        <v>2.3311955949762281E-2</v>
      </c>
      <c r="M58" s="46">
        <f t="shared" si="12"/>
        <v>2.8714004962282828E-2</v>
      </c>
      <c r="N58" s="45">
        <f t="shared" si="13"/>
        <v>5.0999999999999997E-2</v>
      </c>
      <c r="O58" s="10">
        <f t="shared" si="14"/>
        <v>0.34</v>
      </c>
      <c r="P58" s="42">
        <f t="shared" si="15"/>
        <v>5</v>
      </c>
      <c r="Q58" s="348">
        <f>ROUND((0.8*'Side MDB'!W58+0.2*'Side Pole'!N58),3)</f>
        <v>6.4000000000000001E-2</v>
      </c>
      <c r="R58" s="349">
        <f t="shared" si="16"/>
        <v>0.43</v>
      </c>
      <c r="S58" s="42">
        <f t="shared" si="17"/>
        <v>5</v>
      </c>
      <c r="T58" s="348">
        <f>ROUND(((0.8*'Side MDB'!W58+0.2*'Side Pole'!N58)+(IF('Side MDB'!X58="N/A",(0.8*'Side MDB'!W58+0.2*'Side Pole'!N58),'Side MDB'!X58)))/2,3)</f>
        <v>6.0999999999999999E-2</v>
      </c>
      <c r="U58" s="349">
        <f t="shared" si="18"/>
        <v>0.41</v>
      </c>
      <c r="V58" s="42">
        <f t="shared" si="19"/>
        <v>5</v>
      </c>
      <c r="W58" s="28"/>
      <c r="X58" s="28"/>
      <c r="Y58" s="342"/>
      <c r="Z58" s="342"/>
      <c r="AA58" s="342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</row>
    <row r="59" spans="1:38" ht="14.1" customHeight="1">
      <c r="A59" s="379">
        <v>9994</v>
      </c>
      <c r="B59" s="379" t="s">
        <v>203</v>
      </c>
      <c r="C59" s="380" t="str">
        <f>Rollover!A59</f>
        <v>Mercedes-Benz</v>
      </c>
      <c r="D59" s="380" t="str">
        <f>Rollover!B59</f>
        <v>E-Class 4DR RWD</v>
      </c>
      <c r="E59" s="381" t="s">
        <v>188</v>
      </c>
      <c r="F59" s="382">
        <f>Rollover!C59</f>
        <v>2021</v>
      </c>
      <c r="G59" s="190">
        <v>326.46600000000001</v>
      </c>
      <c r="H59" s="24">
        <v>18.033000000000001</v>
      </c>
      <c r="I59" s="24">
        <v>42.878999999999998</v>
      </c>
      <c r="J59" s="191">
        <v>21.378</v>
      </c>
      <c r="K59" s="191">
        <v>3719.7150000000001</v>
      </c>
      <c r="L59" s="45">
        <f t="shared" si="11"/>
        <v>1.2266174645319287E-2</v>
      </c>
      <c r="M59" s="46">
        <f t="shared" si="12"/>
        <v>5.6841486938133429E-2</v>
      </c>
      <c r="N59" s="45">
        <f t="shared" si="13"/>
        <v>6.8000000000000005E-2</v>
      </c>
      <c r="O59" s="10">
        <f t="shared" si="14"/>
        <v>0.45</v>
      </c>
      <c r="P59" s="42">
        <f t="shared" si="15"/>
        <v>5</v>
      </c>
      <c r="Q59" s="348">
        <f>ROUND((0.8*'Side MDB'!W59+0.2*'Side Pole'!N59),3)</f>
        <v>6.5000000000000002E-2</v>
      </c>
      <c r="R59" s="349">
        <f t="shared" si="16"/>
        <v>0.43</v>
      </c>
      <c r="S59" s="42">
        <f t="shared" si="17"/>
        <v>5</v>
      </c>
      <c r="T59" s="348">
        <f>ROUND(((0.8*'Side MDB'!W59+0.2*'Side Pole'!N59)+(IF('Side MDB'!X59="N/A",(0.8*'Side MDB'!W59+0.2*'Side Pole'!N59),'Side MDB'!X59)))/2,3)</f>
        <v>4.3999999999999997E-2</v>
      </c>
      <c r="U59" s="349">
        <f t="shared" si="18"/>
        <v>0.28999999999999998</v>
      </c>
      <c r="V59" s="42">
        <f t="shared" si="19"/>
        <v>5</v>
      </c>
      <c r="W59" s="28"/>
      <c r="X59" s="28"/>
      <c r="Y59" s="342"/>
      <c r="Z59" s="342"/>
      <c r="AA59" s="342"/>
      <c r="AB59" s="350"/>
      <c r="AC59" s="350"/>
      <c r="AD59" s="350"/>
      <c r="AE59" s="350"/>
      <c r="AF59" s="350"/>
      <c r="AG59" s="350"/>
      <c r="AH59" s="350"/>
      <c r="AI59" s="350"/>
      <c r="AJ59" s="350"/>
      <c r="AK59" s="350"/>
      <c r="AL59" s="350"/>
    </row>
    <row r="60" spans="1:38" ht="14.1" customHeight="1">
      <c r="A60" s="379">
        <v>9994</v>
      </c>
      <c r="B60" s="379" t="s">
        <v>203</v>
      </c>
      <c r="C60" s="380" t="str">
        <f>Rollover!A60</f>
        <v>Mercedes-Benz</v>
      </c>
      <c r="D60" s="380" t="str">
        <f>Rollover!B60</f>
        <v>E-Class 4DR 4WD</v>
      </c>
      <c r="E60" s="381" t="s">
        <v>188</v>
      </c>
      <c r="F60" s="382">
        <f>Rollover!C60</f>
        <v>2021</v>
      </c>
      <c r="G60" s="190">
        <v>326.46600000000001</v>
      </c>
      <c r="H60" s="24">
        <v>18.033000000000001</v>
      </c>
      <c r="I60" s="24">
        <v>42.878999999999998</v>
      </c>
      <c r="J60" s="191">
        <v>21.378</v>
      </c>
      <c r="K60" s="191">
        <v>3719.7150000000001</v>
      </c>
      <c r="L60" s="45">
        <f t="shared" si="11"/>
        <v>1.2266174645319287E-2</v>
      </c>
      <c r="M60" s="46">
        <f t="shared" si="12"/>
        <v>5.6841486938133429E-2</v>
      </c>
      <c r="N60" s="45">
        <f t="shared" si="13"/>
        <v>6.8000000000000005E-2</v>
      </c>
      <c r="O60" s="10">
        <f t="shared" si="14"/>
        <v>0.45</v>
      </c>
      <c r="P60" s="42">
        <f t="shared" si="15"/>
        <v>5</v>
      </c>
      <c r="Q60" s="348">
        <f>ROUND((0.8*'Side MDB'!W60+0.2*'Side Pole'!N60),3)</f>
        <v>6.5000000000000002E-2</v>
      </c>
      <c r="R60" s="349">
        <f t="shared" si="16"/>
        <v>0.43</v>
      </c>
      <c r="S60" s="42">
        <f t="shared" si="17"/>
        <v>5</v>
      </c>
      <c r="T60" s="348">
        <f>ROUND(((0.8*'Side MDB'!W60+0.2*'Side Pole'!N60)+(IF('Side MDB'!X60="N/A",(0.8*'Side MDB'!W60+0.2*'Side Pole'!N60),'Side MDB'!X60)))/2,3)</f>
        <v>4.3999999999999997E-2</v>
      </c>
      <c r="U60" s="349">
        <f t="shared" si="18"/>
        <v>0.28999999999999998</v>
      </c>
      <c r="V60" s="42">
        <f t="shared" si="19"/>
        <v>5</v>
      </c>
      <c r="W60" s="28"/>
      <c r="X60" s="28"/>
      <c r="Y60" s="342"/>
      <c r="Z60" s="342"/>
      <c r="AA60" s="342"/>
      <c r="AB60" s="350"/>
      <c r="AC60" s="350"/>
      <c r="AD60" s="350"/>
      <c r="AE60" s="350"/>
      <c r="AF60" s="350"/>
      <c r="AG60" s="350"/>
      <c r="AH60" s="350"/>
      <c r="AI60" s="350"/>
      <c r="AJ60" s="350"/>
      <c r="AK60" s="350"/>
      <c r="AL60" s="350"/>
    </row>
    <row r="61" spans="1:38" ht="14.1" customHeight="1">
      <c r="A61" s="379">
        <v>9994</v>
      </c>
      <c r="B61" s="379" t="s">
        <v>203</v>
      </c>
      <c r="C61" s="351" t="str">
        <f>Rollover!A61</f>
        <v>Mercedes-Benz</v>
      </c>
      <c r="D61" s="380" t="str">
        <f>Rollover!B61</f>
        <v>E-Class SW RWD</v>
      </c>
      <c r="E61" s="381" t="s">
        <v>188</v>
      </c>
      <c r="F61" s="382">
        <f>Rollover!C61</f>
        <v>2021</v>
      </c>
      <c r="G61" s="190">
        <v>326.46600000000001</v>
      </c>
      <c r="H61" s="24">
        <v>18.033000000000001</v>
      </c>
      <c r="I61" s="24">
        <v>42.878999999999998</v>
      </c>
      <c r="J61" s="191">
        <v>21.378</v>
      </c>
      <c r="K61" s="191">
        <v>3719.7150000000001</v>
      </c>
      <c r="L61" s="45">
        <f t="shared" si="11"/>
        <v>1.2266174645319287E-2</v>
      </c>
      <c r="M61" s="46">
        <f t="shared" si="12"/>
        <v>5.6841486938133429E-2</v>
      </c>
      <c r="N61" s="45">
        <f t="shared" si="13"/>
        <v>6.8000000000000005E-2</v>
      </c>
      <c r="O61" s="10">
        <f t="shared" si="14"/>
        <v>0.45</v>
      </c>
      <c r="P61" s="42">
        <f t="shared" si="15"/>
        <v>5</v>
      </c>
      <c r="Q61" s="348">
        <f>ROUND((0.8*'Side MDB'!W61+0.2*'Side Pole'!N61),3)</f>
        <v>6.5000000000000002E-2</v>
      </c>
      <c r="R61" s="349">
        <f t="shared" si="16"/>
        <v>0.43</v>
      </c>
      <c r="S61" s="42">
        <f t="shared" si="17"/>
        <v>5</v>
      </c>
      <c r="T61" s="348">
        <f>ROUND(((0.8*'Side MDB'!W61+0.2*'Side Pole'!N61)+(IF('Side MDB'!X61="N/A",(0.8*'Side MDB'!W61+0.2*'Side Pole'!N61),'Side MDB'!X61)))/2,3)</f>
        <v>4.3999999999999997E-2</v>
      </c>
      <c r="U61" s="349">
        <f t="shared" si="18"/>
        <v>0.28999999999999998</v>
      </c>
      <c r="V61" s="42">
        <f t="shared" si="19"/>
        <v>5</v>
      </c>
      <c r="W61" s="28"/>
      <c r="X61" s="28"/>
      <c r="Y61" s="342"/>
      <c r="Z61" s="342"/>
      <c r="AA61" s="342"/>
      <c r="AB61" s="350"/>
      <c r="AC61" s="350"/>
      <c r="AD61" s="350"/>
      <c r="AE61" s="350"/>
      <c r="AF61" s="350"/>
      <c r="AG61" s="350"/>
      <c r="AH61" s="350"/>
      <c r="AI61" s="350"/>
      <c r="AJ61" s="350"/>
      <c r="AK61" s="350"/>
      <c r="AL61" s="350"/>
    </row>
    <row r="62" spans="1:38" ht="14.1" customHeight="1">
      <c r="A62" s="379">
        <v>9994</v>
      </c>
      <c r="B62" s="379" t="s">
        <v>203</v>
      </c>
      <c r="C62" s="351" t="str">
        <f>Rollover!A62</f>
        <v>Mercedes-Benz</v>
      </c>
      <c r="D62" s="351" t="str">
        <f>Rollover!B62</f>
        <v>E-Class SW 4WD</v>
      </c>
      <c r="E62" s="381" t="s">
        <v>188</v>
      </c>
      <c r="F62" s="382">
        <f>Rollover!C62</f>
        <v>2021</v>
      </c>
      <c r="G62" s="190">
        <v>326.46600000000001</v>
      </c>
      <c r="H62" s="24">
        <v>18.033000000000001</v>
      </c>
      <c r="I62" s="24">
        <v>42.878999999999998</v>
      </c>
      <c r="J62" s="191">
        <v>21.378</v>
      </c>
      <c r="K62" s="191">
        <v>3719.7150000000001</v>
      </c>
      <c r="L62" s="45">
        <f t="shared" si="11"/>
        <v>1.2266174645319287E-2</v>
      </c>
      <c r="M62" s="46">
        <f t="shared" si="12"/>
        <v>5.6841486938133429E-2</v>
      </c>
      <c r="N62" s="45">
        <f t="shared" si="13"/>
        <v>6.8000000000000005E-2</v>
      </c>
      <c r="O62" s="10">
        <f t="shared" si="14"/>
        <v>0.45</v>
      </c>
      <c r="P62" s="42">
        <f t="shared" si="15"/>
        <v>5</v>
      </c>
      <c r="Q62" s="348">
        <f>ROUND((0.8*'Side MDB'!W62+0.2*'Side Pole'!N62),3)</f>
        <v>6.5000000000000002E-2</v>
      </c>
      <c r="R62" s="349">
        <f t="shared" si="16"/>
        <v>0.43</v>
      </c>
      <c r="S62" s="42">
        <f t="shared" si="17"/>
        <v>5</v>
      </c>
      <c r="T62" s="348">
        <f>ROUND(((0.8*'Side MDB'!W62+0.2*'Side Pole'!N62)+(IF('Side MDB'!X62="N/A",(0.8*'Side MDB'!W62+0.2*'Side Pole'!N62),'Side MDB'!X62)))/2,3)</f>
        <v>4.3999999999999997E-2</v>
      </c>
      <c r="U62" s="349">
        <f t="shared" si="18"/>
        <v>0.28999999999999998</v>
      </c>
      <c r="V62" s="42">
        <f t="shared" si="19"/>
        <v>5</v>
      </c>
      <c r="W62" s="28"/>
      <c r="X62" s="28"/>
      <c r="Y62" s="342"/>
      <c r="Z62" s="342"/>
      <c r="AA62" s="342"/>
      <c r="AB62" s="350"/>
      <c r="AC62" s="350"/>
      <c r="AD62" s="350"/>
      <c r="AE62" s="350"/>
      <c r="AF62" s="350"/>
      <c r="AG62" s="350"/>
      <c r="AH62" s="350"/>
      <c r="AI62" s="350"/>
      <c r="AJ62" s="350"/>
      <c r="AK62" s="350"/>
      <c r="AL62" s="350"/>
    </row>
    <row r="63" spans="1:38" ht="14.1" customHeight="1">
      <c r="A63" s="378">
        <v>11384</v>
      </c>
      <c r="B63" s="379" t="s">
        <v>265</v>
      </c>
      <c r="C63" s="380" t="str">
        <f>Rollover!A63</f>
        <v>Mercedes-Benz</v>
      </c>
      <c r="D63" s="380" t="str">
        <f>Rollover!B63</f>
        <v>GLB Class SUV FWD</v>
      </c>
      <c r="E63" s="381" t="s">
        <v>198</v>
      </c>
      <c r="F63" s="382">
        <f>Rollover!C63</f>
        <v>2021</v>
      </c>
      <c r="G63" s="190">
        <v>467.685</v>
      </c>
      <c r="H63" s="112">
        <v>38.305</v>
      </c>
      <c r="I63" s="24">
        <v>57.103000000000002</v>
      </c>
      <c r="J63" s="191">
        <v>32.456000000000003</v>
      </c>
      <c r="K63" s="25">
        <v>3813.4059999999999</v>
      </c>
      <c r="L63" s="45">
        <f t="shared" si="11"/>
        <v>3.8958192327917585E-2</v>
      </c>
      <c r="M63" s="46">
        <f t="shared" si="12"/>
        <v>6.1751396440194575E-2</v>
      </c>
      <c r="N63" s="45">
        <f t="shared" si="13"/>
        <v>9.8000000000000004E-2</v>
      </c>
      <c r="O63" s="10">
        <f t="shared" si="14"/>
        <v>0.65</v>
      </c>
      <c r="P63" s="42">
        <f t="shared" si="15"/>
        <v>5</v>
      </c>
      <c r="Q63" s="348">
        <f>ROUND((0.8*'Side MDB'!W63+0.2*'Side Pole'!N63),3)</f>
        <v>4.1000000000000002E-2</v>
      </c>
      <c r="R63" s="349">
        <f t="shared" si="16"/>
        <v>0.27</v>
      </c>
      <c r="S63" s="42">
        <f t="shared" si="17"/>
        <v>5</v>
      </c>
      <c r="T63" s="348">
        <f>ROUND(((0.8*'Side MDB'!W63+0.2*'Side Pole'!N63)+(IF('Side MDB'!X63="N/A",(0.8*'Side MDB'!W63+0.2*'Side Pole'!N63),'Side MDB'!X63)))/2,3)</f>
        <v>3.2000000000000001E-2</v>
      </c>
      <c r="U63" s="349">
        <f t="shared" si="18"/>
        <v>0.21</v>
      </c>
      <c r="V63" s="42">
        <f t="shared" si="19"/>
        <v>5</v>
      </c>
      <c r="W63" s="28"/>
      <c r="X63" s="28"/>
      <c r="Y63" s="342"/>
      <c r="Z63" s="342"/>
      <c r="AA63" s="342"/>
      <c r="AB63" s="350"/>
      <c r="AC63" s="350"/>
      <c r="AD63" s="350"/>
      <c r="AE63" s="350"/>
      <c r="AF63" s="350"/>
      <c r="AG63" s="350"/>
      <c r="AH63" s="350"/>
      <c r="AI63" s="350"/>
      <c r="AJ63" s="350"/>
      <c r="AK63" s="350"/>
      <c r="AL63" s="350"/>
    </row>
    <row r="64" spans="1:38" ht="14.1" customHeight="1">
      <c r="A64" s="378">
        <v>11384</v>
      </c>
      <c r="B64" s="379" t="s">
        <v>265</v>
      </c>
      <c r="C64" s="351" t="str">
        <f>Rollover!A64</f>
        <v>Mercedes-Benz</v>
      </c>
      <c r="D64" s="351" t="str">
        <f>Rollover!B64</f>
        <v>GLB Class SUV 4WD</v>
      </c>
      <c r="E64" s="381" t="s">
        <v>198</v>
      </c>
      <c r="F64" s="382">
        <f>Rollover!C64</f>
        <v>2021</v>
      </c>
      <c r="G64" s="190">
        <v>467.685</v>
      </c>
      <c r="H64" s="112">
        <v>38.305</v>
      </c>
      <c r="I64" s="24">
        <v>57.103000000000002</v>
      </c>
      <c r="J64" s="191">
        <v>32.456000000000003</v>
      </c>
      <c r="K64" s="25">
        <v>3813.4059999999999</v>
      </c>
      <c r="L64" s="45">
        <f t="shared" si="11"/>
        <v>3.8958192327917585E-2</v>
      </c>
      <c r="M64" s="46">
        <f t="shared" si="12"/>
        <v>6.1751396440194575E-2</v>
      </c>
      <c r="N64" s="45">
        <f t="shared" si="13"/>
        <v>9.8000000000000004E-2</v>
      </c>
      <c r="O64" s="10">
        <f t="shared" si="14"/>
        <v>0.65</v>
      </c>
      <c r="P64" s="42">
        <f t="shared" si="15"/>
        <v>5</v>
      </c>
      <c r="Q64" s="348">
        <f>ROUND((0.8*'Side MDB'!W64+0.2*'Side Pole'!N64),3)</f>
        <v>4.1000000000000002E-2</v>
      </c>
      <c r="R64" s="349">
        <f t="shared" si="16"/>
        <v>0.27</v>
      </c>
      <c r="S64" s="42">
        <f t="shared" si="17"/>
        <v>5</v>
      </c>
      <c r="T64" s="348">
        <f>ROUND(((0.8*'Side MDB'!W64+0.2*'Side Pole'!N64)+(IF('Side MDB'!X64="N/A",(0.8*'Side MDB'!W64+0.2*'Side Pole'!N64),'Side MDB'!X64)))/2,3)</f>
        <v>3.2000000000000001E-2</v>
      </c>
      <c r="U64" s="349">
        <f t="shared" si="18"/>
        <v>0.21</v>
      </c>
      <c r="V64" s="42">
        <f t="shared" si="19"/>
        <v>5</v>
      </c>
      <c r="W64" s="28"/>
      <c r="X64" s="28"/>
      <c r="Y64" s="342"/>
      <c r="Z64" s="342"/>
      <c r="AA64" s="342"/>
      <c r="AB64" s="350"/>
      <c r="AC64" s="350"/>
      <c r="AD64" s="350"/>
      <c r="AE64" s="350"/>
      <c r="AF64" s="350"/>
      <c r="AG64" s="350"/>
      <c r="AH64" s="350"/>
      <c r="AI64" s="350"/>
      <c r="AJ64" s="350"/>
      <c r="AK64" s="350"/>
      <c r="AL64" s="350"/>
    </row>
    <row r="65" spans="1:38" ht="14.1" customHeight="1">
      <c r="A65" s="379">
        <v>10194</v>
      </c>
      <c r="B65" s="379" t="s">
        <v>205</v>
      </c>
      <c r="C65" s="380" t="str">
        <f>Rollover!A65</f>
        <v>Mercedes-Benz</v>
      </c>
      <c r="D65" s="380" t="str">
        <f>Rollover!B65</f>
        <v>GLC Class SUV RWD</v>
      </c>
      <c r="E65" s="381" t="s">
        <v>198</v>
      </c>
      <c r="F65" s="382">
        <f>Rollover!C65</f>
        <v>2021</v>
      </c>
      <c r="G65" s="190">
        <v>205.548</v>
      </c>
      <c r="H65" s="24">
        <v>29.670999999999999</v>
      </c>
      <c r="I65" s="24">
        <v>39.713999999999999</v>
      </c>
      <c r="J65" s="191">
        <v>24.49</v>
      </c>
      <c r="K65" s="191">
        <v>3501.1680000000001</v>
      </c>
      <c r="L65" s="45">
        <f t="shared" si="11"/>
        <v>2.0271701273248412E-3</v>
      </c>
      <c r="M65" s="46">
        <f t="shared" si="12"/>
        <v>4.6779459811198632E-2</v>
      </c>
      <c r="N65" s="45">
        <f t="shared" si="13"/>
        <v>4.9000000000000002E-2</v>
      </c>
      <c r="O65" s="10">
        <f t="shared" si="14"/>
        <v>0.33</v>
      </c>
      <c r="P65" s="42">
        <f t="shared" si="15"/>
        <v>5</v>
      </c>
      <c r="Q65" s="348">
        <f>ROUND((0.8*'Side MDB'!W65+0.2*'Side Pole'!N65),3)</f>
        <v>5.0999999999999997E-2</v>
      </c>
      <c r="R65" s="349">
        <f t="shared" si="16"/>
        <v>0.34</v>
      </c>
      <c r="S65" s="42">
        <f t="shared" si="17"/>
        <v>5</v>
      </c>
      <c r="T65" s="348">
        <f>ROUND(((0.8*'Side MDB'!W65+0.2*'Side Pole'!N65)+(IF('Side MDB'!X65="N/A",(0.8*'Side MDB'!W65+0.2*'Side Pole'!N65),'Side MDB'!X65)))/2,3)</f>
        <v>4.8000000000000001E-2</v>
      </c>
      <c r="U65" s="349">
        <f t="shared" si="18"/>
        <v>0.32</v>
      </c>
      <c r="V65" s="42">
        <f t="shared" si="19"/>
        <v>5</v>
      </c>
      <c r="W65" s="28"/>
      <c r="X65" s="28"/>
      <c r="Y65" s="342"/>
      <c r="Z65" s="342"/>
      <c r="AA65" s="342"/>
      <c r="AB65" s="350"/>
      <c r="AC65" s="350"/>
      <c r="AD65" s="350"/>
      <c r="AE65" s="350"/>
      <c r="AF65" s="350"/>
      <c r="AG65" s="350"/>
      <c r="AH65" s="350"/>
      <c r="AI65" s="350"/>
      <c r="AJ65" s="350"/>
      <c r="AK65" s="350"/>
      <c r="AL65" s="350"/>
    </row>
    <row r="66" spans="1:38" ht="14.1" customHeight="1">
      <c r="A66" s="379">
        <v>10194</v>
      </c>
      <c r="B66" s="379" t="s">
        <v>205</v>
      </c>
      <c r="C66" s="380" t="str">
        <f>Rollover!A66</f>
        <v>Mercedes-Benz</v>
      </c>
      <c r="D66" s="380" t="str">
        <f>Rollover!B66</f>
        <v>GLC Class SUV 4WD</v>
      </c>
      <c r="E66" s="381" t="s">
        <v>198</v>
      </c>
      <c r="F66" s="382">
        <f>Rollover!C66</f>
        <v>2021</v>
      </c>
      <c r="G66" s="190">
        <v>205.548</v>
      </c>
      <c r="H66" s="24">
        <v>29.670999999999999</v>
      </c>
      <c r="I66" s="24">
        <v>39.713999999999999</v>
      </c>
      <c r="J66" s="191">
        <v>24.49</v>
      </c>
      <c r="K66" s="191">
        <v>3501.1680000000001</v>
      </c>
      <c r="L66" s="45">
        <f>NORMDIST(LN(G66),7.45231,0.73998,1)</f>
        <v>2.0271701273248412E-3</v>
      </c>
      <c r="M66" s="46">
        <f>1/(1+EXP(6.3055-0.00094*K66))</f>
        <v>4.6779459811198632E-2</v>
      </c>
      <c r="N66" s="45">
        <f>ROUND(1-(1-L66)*(1-M66),3)</f>
        <v>4.9000000000000002E-2</v>
      </c>
      <c r="O66" s="10">
        <f t="shared" si="14"/>
        <v>0.33</v>
      </c>
      <c r="P66" s="42">
        <f t="shared" si="15"/>
        <v>5</v>
      </c>
      <c r="Q66" s="348">
        <f>ROUND((0.8*'Side MDB'!W66+0.2*'Side Pole'!N66),3)</f>
        <v>5.0999999999999997E-2</v>
      </c>
      <c r="R66" s="349">
        <f t="shared" si="16"/>
        <v>0.34</v>
      </c>
      <c r="S66" s="42">
        <f t="shared" si="17"/>
        <v>5</v>
      </c>
      <c r="T66" s="348">
        <f>ROUND(((0.8*'Side MDB'!W66+0.2*'Side Pole'!N66)+(IF('Side MDB'!X66="N/A",(0.8*'Side MDB'!W66+0.2*'Side Pole'!N66),'Side MDB'!X66)))/2,3)</f>
        <v>4.8000000000000001E-2</v>
      </c>
      <c r="U66" s="349">
        <f t="shared" si="18"/>
        <v>0.32</v>
      </c>
      <c r="V66" s="42">
        <f t="shared" si="19"/>
        <v>5</v>
      </c>
      <c r="W66" s="28"/>
      <c r="X66" s="28"/>
      <c r="Y66" s="342"/>
      <c r="Z66" s="342"/>
      <c r="AA66" s="342"/>
      <c r="AB66" s="350"/>
      <c r="AC66" s="350"/>
      <c r="AD66" s="350"/>
      <c r="AE66" s="350"/>
      <c r="AF66" s="350"/>
      <c r="AG66" s="350"/>
      <c r="AH66" s="350"/>
      <c r="AI66" s="350"/>
      <c r="AJ66" s="350"/>
      <c r="AK66" s="350"/>
      <c r="AL66" s="350"/>
    </row>
    <row r="67" spans="1:38" ht="14.1" customHeight="1">
      <c r="A67" s="378">
        <v>11375</v>
      </c>
      <c r="B67" s="379" t="s">
        <v>257</v>
      </c>
      <c r="C67" s="380" t="str">
        <f>Rollover!A67</f>
        <v>Mercedes-Benz</v>
      </c>
      <c r="D67" s="380" t="str">
        <f>Rollover!B67</f>
        <v>GLE Class SUV RWD</v>
      </c>
      <c r="E67" s="381" t="s">
        <v>198</v>
      </c>
      <c r="F67" s="382">
        <f>Rollover!C67</f>
        <v>2021</v>
      </c>
      <c r="G67" s="190">
        <v>263.62099999999998</v>
      </c>
      <c r="H67" s="24">
        <v>20.704999999999998</v>
      </c>
      <c r="I67" s="24">
        <v>35.04</v>
      </c>
      <c r="J67" s="191">
        <v>23.193999999999999</v>
      </c>
      <c r="K67" s="25">
        <v>2736.7689999999998</v>
      </c>
      <c r="L67" s="45">
        <f t="shared" si="11"/>
        <v>5.5802504804537299E-3</v>
      </c>
      <c r="M67" s="46">
        <f t="shared" si="12"/>
        <v>2.3363554990364476E-2</v>
      </c>
      <c r="N67" s="45">
        <f t="shared" si="13"/>
        <v>2.9000000000000001E-2</v>
      </c>
      <c r="O67" s="10">
        <f t="shared" si="14"/>
        <v>0.19</v>
      </c>
      <c r="P67" s="42">
        <f t="shared" si="15"/>
        <v>5</v>
      </c>
      <c r="Q67" s="348">
        <f>ROUND((0.8*'Side MDB'!W67+0.2*'Side Pole'!N67),3)</f>
        <v>3.2000000000000001E-2</v>
      </c>
      <c r="R67" s="349">
        <f t="shared" si="16"/>
        <v>0.21</v>
      </c>
      <c r="S67" s="42">
        <f t="shared" si="17"/>
        <v>5</v>
      </c>
      <c r="T67" s="348">
        <f>ROUND(((0.8*'Side MDB'!W67+0.2*'Side Pole'!N67)+(IF('Side MDB'!X67="N/A",(0.8*'Side MDB'!W67+0.2*'Side Pole'!N67),'Side MDB'!X67)))/2,3)</f>
        <v>3.1E-2</v>
      </c>
      <c r="U67" s="349">
        <f t="shared" si="18"/>
        <v>0.21</v>
      </c>
      <c r="V67" s="42">
        <f t="shared" si="19"/>
        <v>5</v>
      </c>
      <c r="W67" s="28"/>
      <c r="X67" s="28"/>
      <c r="Y67" s="342"/>
      <c r="Z67" s="342"/>
      <c r="AA67" s="342"/>
      <c r="AB67" s="350"/>
      <c r="AC67" s="350"/>
      <c r="AD67" s="350"/>
      <c r="AE67" s="350"/>
      <c r="AF67" s="350"/>
      <c r="AG67" s="350"/>
      <c r="AH67" s="350"/>
      <c r="AI67" s="350"/>
      <c r="AJ67" s="350"/>
      <c r="AK67" s="350"/>
      <c r="AL67" s="350"/>
    </row>
    <row r="68" spans="1:38" ht="14.1" customHeight="1">
      <c r="A68" s="378">
        <v>11375</v>
      </c>
      <c r="B68" s="379" t="s">
        <v>257</v>
      </c>
      <c r="C68" s="351" t="str">
        <f>Rollover!A68</f>
        <v>Mercedes-Benz</v>
      </c>
      <c r="D68" s="351" t="str">
        <f>Rollover!B68</f>
        <v>GLE Class SUV 4WD</v>
      </c>
      <c r="E68" s="381" t="s">
        <v>198</v>
      </c>
      <c r="F68" s="382">
        <f>Rollover!C68</f>
        <v>2021</v>
      </c>
      <c r="G68" s="190">
        <v>263.62099999999998</v>
      </c>
      <c r="H68" s="24">
        <v>20.704999999999998</v>
      </c>
      <c r="I68" s="24">
        <v>35.04</v>
      </c>
      <c r="J68" s="191">
        <v>23.193999999999999</v>
      </c>
      <c r="K68" s="25">
        <v>2736.7689999999998</v>
      </c>
      <c r="L68" s="45">
        <f t="shared" si="11"/>
        <v>5.5802504804537299E-3</v>
      </c>
      <c r="M68" s="46">
        <f t="shared" si="12"/>
        <v>2.3363554990364476E-2</v>
      </c>
      <c r="N68" s="45">
        <f t="shared" si="13"/>
        <v>2.9000000000000001E-2</v>
      </c>
      <c r="O68" s="10">
        <f t="shared" si="14"/>
        <v>0.19</v>
      </c>
      <c r="P68" s="42">
        <f t="shared" si="15"/>
        <v>5</v>
      </c>
      <c r="Q68" s="348">
        <f>ROUND((0.8*'Side MDB'!W68+0.2*'Side Pole'!N68),3)</f>
        <v>3.2000000000000001E-2</v>
      </c>
      <c r="R68" s="349">
        <f t="shared" si="16"/>
        <v>0.21</v>
      </c>
      <c r="S68" s="42">
        <f t="shared" si="17"/>
        <v>5</v>
      </c>
      <c r="T68" s="348">
        <f>ROUND(((0.8*'Side MDB'!W68+0.2*'Side Pole'!N68)+(IF('Side MDB'!X68="N/A",(0.8*'Side MDB'!W68+0.2*'Side Pole'!N68),'Side MDB'!X68)))/2,3)</f>
        <v>3.1E-2</v>
      </c>
      <c r="U68" s="349">
        <f t="shared" si="18"/>
        <v>0.21</v>
      </c>
      <c r="V68" s="42">
        <f t="shared" si="19"/>
        <v>5</v>
      </c>
      <c r="W68" s="28"/>
      <c r="X68" s="28"/>
      <c r="Y68" s="342"/>
      <c r="Z68" s="342"/>
      <c r="AA68" s="342"/>
      <c r="AB68" s="350"/>
      <c r="AC68" s="350"/>
      <c r="AD68" s="350"/>
      <c r="AE68" s="350"/>
      <c r="AF68" s="350"/>
      <c r="AG68" s="350"/>
      <c r="AH68" s="350"/>
      <c r="AI68" s="350"/>
      <c r="AJ68" s="350"/>
      <c r="AK68" s="350"/>
      <c r="AL68" s="350"/>
    </row>
    <row r="69" spans="1:38" ht="14.1" customHeight="1">
      <c r="A69" s="378">
        <v>11359</v>
      </c>
      <c r="B69" s="379" t="s">
        <v>256</v>
      </c>
      <c r="C69" s="380" t="str">
        <f>Rollover!A69</f>
        <v>Nissan</v>
      </c>
      <c r="D69" s="380" t="str">
        <f>Rollover!B69</f>
        <v>Maxima 4DR FWD</v>
      </c>
      <c r="E69" s="381" t="s">
        <v>190</v>
      </c>
      <c r="F69" s="382">
        <f>Rollover!C69</f>
        <v>2021</v>
      </c>
      <c r="G69" s="352">
        <v>275.28100000000001</v>
      </c>
      <c r="H69" s="36">
        <v>22.193999999999999</v>
      </c>
      <c r="I69" s="36">
        <v>41.439</v>
      </c>
      <c r="J69" s="353">
        <v>20.413</v>
      </c>
      <c r="K69" s="353">
        <v>2136.7399999999998</v>
      </c>
      <c r="L69" s="45">
        <f t="shared" si="11"/>
        <v>6.5848905518476079E-3</v>
      </c>
      <c r="M69" s="46">
        <f t="shared" si="12"/>
        <v>1.342707042794393E-2</v>
      </c>
      <c r="N69" s="45">
        <f t="shared" si="13"/>
        <v>0.02</v>
      </c>
      <c r="O69" s="10">
        <f t="shared" si="14"/>
        <v>0.13</v>
      </c>
      <c r="P69" s="42">
        <f t="shared" si="15"/>
        <v>5</v>
      </c>
      <c r="Q69" s="348">
        <f>ROUND((0.8*'Side MDB'!W69+0.2*'Side Pole'!N69),3)</f>
        <v>5.1999999999999998E-2</v>
      </c>
      <c r="R69" s="349">
        <f t="shared" si="16"/>
        <v>0.35</v>
      </c>
      <c r="S69" s="42">
        <f t="shared" si="17"/>
        <v>5</v>
      </c>
      <c r="T69" s="348">
        <f>ROUND(((0.8*'Side MDB'!W69+0.2*'Side Pole'!N69)+(IF('Side MDB'!X69="N/A",(0.8*'Side MDB'!W69+0.2*'Side Pole'!N69),'Side MDB'!X69)))/2,3)</f>
        <v>3.2000000000000001E-2</v>
      </c>
      <c r="U69" s="349">
        <f t="shared" si="18"/>
        <v>0.21</v>
      </c>
      <c r="V69" s="42">
        <f t="shared" si="19"/>
        <v>5</v>
      </c>
      <c r="W69" s="28"/>
      <c r="X69" s="28"/>
      <c r="Y69" s="342"/>
      <c r="Z69" s="342"/>
      <c r="AA69" s="342"/>
      <c r="AB69" s="350"/>
      <c r="AC69" s="350"/>
      <c r="AD69" s="350"/>
      <c r="AE69" s="350"/>
      <c r="AF69" s="350"/>
      <c r="AG69" s="350"/>
      <c r="AH69" s="350"/>
      <c r="AI69" s="350"/>
      <c r="AJ69" s="350"/>
      <c r="AK69" s="350"/>
      <c r="AL69" s="350"/>
    </row>
    <row r="70" spans="1:38" ht="14.1" customHeight="1">
      <c r="A70" s="383">
        <v>11344</v>
      </c>
      <c r="B70" s="384" t="s">
        <v>243</v>
      </c>
      <c r="C70" s="380" t="str">
        <f>Rollover!A70</f>
        <v>Nissan</v>
      </c>
      <c r="D70" s="380" t="str">
        <f>Rollover!B70</f>
        <v>Rogue SUV FWD (early release)</v>
      </c>
      <c r="E70" s="381" t="s">
        <v>190</v>
      </c>
      <c r="F70" s="382">
        <f>Rollover!C70</f>
        <v>2021</v>
      </c>
      <c r="G70" s="190">
        <v>161.607</v>
      </c>
      <c r="H70" s="24">
        <v>17.387</v>
      </c>
      <c r="I70" s="24" t="s">
        <v>244</v>
      </c>
      <c r="J70" s="191">
        <v>18.036999999999999</v>
      </c>
      <c r="K70" s="25">
        <v>1770.261</v>
      </c>
      <c r="L70" s="45">
        <f t="shared" si="11"/>
        <v>6.8969872624144272E-4</v>
      </c>
      <c r="M70" s="46">
        <f t="shared" si="12"/>
        <v>9.5515473073525935E-3</v>
      </c>
      <c r="N70" s="45">
        <f t="shared" si="13"/>
        <v>0.01</v>
      </c>
      <c r="O70" s="10">
        <f t="shared" si="14"/>
        <v>7.0000000000000007E-2</v>
      </c>
      <c r="P70" s="42">
        <f t="shared" si="15"/>
        <v>5</v>
      </c>
      <c r="Q70" s="348">
        <f>ROUND((0.8*'Side MDB'!W70+0.2*'Side Pole'!N70),3)</f>
        <v>1.7000000000000001E-2</v>
      </c>
      <c r="R70" s="349">
        <f t="shared" si="16"/>
        <v>0.11</v>
      </c>
      <c r="S70" s="42">
        <f t="shared" si="17"/>
        <v>5</v>
      </c>
      <c r="T70" s="348">
        <f>ROUND(((0.8*'Side MDB'!W70+0.2*'Side Pole'!N70)+(IF('Side MDB'!X70="N/A",(0.8*'Side MDB'!W70+0.2*'Side Pole'!N70),'Side MDB'!X70)))/2,3)</f>
        <v>1.7000000000000001E-2</v>
      </c>
      <c r="U70" s="349">
        <f t="shared" si="18"/>
        <v>0.11</v>
      </c>
      <c r="V70" s="42">
        <f t="shared" si="19"/>
        <v>5</v>
      </c>
      <c r="W70" s="28"/>
      <c r="X70" s="28"/>
      <c r="Y70" s="342"/>
      <c r="Z70" s="342"/>
      <c r="AA70" s="342"/>
      <c r="AB70" s="350"/>
      <c r="AC70" s="350"/>
      <c r="AD70" s="350"/>
      <c r="AE70" s="350"/>
      <c r="AF70" s="350"/>
      <c r="AG70" s="350"/>
      <c r="AH70" s="350"/>
      <c r="AI70" s="350"/>
      <c r="AJ70" s="350"/>
      <c r="AK70" s="350"/>
      <c r="AL70" s="350"/>
    </row>
    <row r="71" spans="1:38" ht="14.1" customHeight="1">
      <c r="A71" s="383">
        <v>11344</v>
      </c>
      <c r="B71" s="384" t="s">
        <v>243</v>
      </c>
      <c r="C71" s="380" t="str">
        <f>Rollover!A71</f>
        <v>Nissan</v>
      </c>
      <c r="D71" s="380" t="str">
        <f>Rollover!B71</f>
        <v>Rogue SUV AWD (early release)</v>
      </c>
      <c r="E71" s="381" t="s">
        <v>190</v>
      </c>
      <c r="F71" s="382">
        <f>Rollover!C71</f>
        <v>2021</v>
      </c>
      <c r="G71" s="190">
        <v>161.607</v>
      </c>
      <c r="H71" s="24">
        <v>17.387</v>
      </c>
      <c r="I71" s="24" t="s">
        <v>244</v>
      </c>
      <c r="J71" s="191">
        <v>18.036999999999999</v>
      </c>
      <c r="K71" s="25">
        <v>1770.261</v>
      </c>
      <c r="L71" s="45">
        <f t="shared" ref="L71:L73" si="38">NORMDIST(LN(G71),7.45231,0.73998,1)</f>
        <v>6.8969872624144272E-4</v>
      </c>
      <c r="M71" s="46">
        <f t="shared" ref="M71:M73" si="39">1/(1+EXP(6.3055-0.00094*K71))</f>
        <v>9.5515473073525935E-3</v>
      </c>
      <c r="N71" s="45">
        <f t="shared" ref="N71:N73" si="40">ROUND(1-(1-L71)*(1-M71),3)</f>
        <v>0.01</v>
      </c>
      <c r="O71" s="10">
        <f t="shared" ref="O71:O73" si="41">ROUND(N71/0.15,2)</f>
        <v>7.0000000000000007E-2</v>
      </c>
      <c r="P71" s="42">
        <f t="shared" ref="P71:P73" si="42">IF(O71&lt;0.67,5,IF(O71&lt;1,4,IF(O71&lt;1.33,3,IF(O71&lt;2.67,2,1))))</f>
        <v>5</v>
      </c>
      <c r="Q71" s="348">
        <f>ROUND((0.8*'Side MDB'!W71+0.2*'Side Pole'!N71),3)</f>
        <v>1.7000000000000001E-2</v>
      </c>
      <c r="R71" s="349">
        <f t="shared" ref="R71:R73" si="43">ROUND((Q71)/0.15,2)</f>
        <v>0.11</v>
      </c>
      <c r="S71" s="42">
        <f t="shared" ref="S71:S73" si="44">IF(R71&lt;0.67,5,IF(R71&lt;1,4,IF(R71&lt;1.33,3,IF(R71&lt;2.67,2,1))))</f>
        <v>5</v>
      </c>
      <c r="T71" s="348">
        <f>ROUND(((0.8*'Side MDB'!W71+0.2*'Side Pole'!N71)+(IF('Side MDB'!X71="N/A",(0.8*'Side MDB'!W71+0.2*'Side Pole'!N71),'Side MDB'!X71)))/2,3)</f>
        <v>1.7000000000000001E-2</v>
      </c>
      <c r="U71" s="349">
        <f t="shared" ref="U71:U73" si="45">ROUND((T71)/0.15,2)</f>
        <v>0.11</v>
      </c>
      <c r="V71" s="42">
        <f t="shared" ref="V71:V73" si="46">IF(U71&lt;0.67,5,IF(U71&lt;1,4,IF(U71&lt;1.33,3,IF(U71&lt;2.67,2,1))))</f>
        <v>5</v>
      </c>
      <c r="W71" s="28"/>
      <c r="X71" s="28"/>
      <c r="Y71" s="342"/>
      <c r="Z71" s="342"/>
      <c r="AA71" s="342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</row>
    <row r="72" spans="1:38" ht="14.1" customHeight="1">
      <c r="A72" s="383">
        <v>11344</v>
      </c>
      <c r="B72" s="384" t="s">
        <v>243</v>
      </c>
      <c r="C72" s="380" t="str">
        <f>Rollover!A72</f>
        <v>Nissan</v>
      </c>
      <c r="D72" s="380" t="str">
        <f>Rollover!B72</f>
        <v>Rogue SUV FWD (later release)</v>
      </c>
      <c r="E72" s="381" t="s">
        <v>190</v>
      </c>
      <c r="F72" s="382">
        <f>Rollover!C72</f>
        <v>2021</v>
      </c>
      <c r="G72" s="190">
        <v>161.607</v>
      </c>
      <c r="H72" s="24">
        <v>17.387</v>
      </c>
      <c r="I72" s="24" t="s">
        <v>244</v>
      </c>
      <c r="J72" s="191">
        <v>18.036999999999999</v>
      </c>
      <c r="K72" s="25">
        <v>1770.261</v>
      </c>
      <c r="L72" s="45">
        <f t="shared" si="38"/>
        <v>6.8969872624144272E-4</v>
      </c>
      <c r="M72" s="46">
        <f t="shared" si="39"/>
        <v>9.5515473073525935E-3</v>
      </c>
      <c r="N72" s="45">
        <f t="shared" si="40"/>
        <v>0.01</v>
      </c>
      <c r="O72" s="10">
        <f t="shared" si="41"/>
        <v>7.0000000000000007E-2</v>
      </c>
      <c r="P72" s="42">
        <f t="shared" si="42"/>
        <v>5</v>
      </c>
      <c r="Q72" s="348">
        <f>ROUND((0.8*'Side MDB'!W72+0.2*'Side Pole'!N72),3)</f>
        <v>1.7000000000000001E-2</v>
      </c>
      <c r="R72" s="349">
        <f t="shared" si="43"/>
        <v>0.11</v>
      </c>
      <c r="S72" s="42">
        <f t="shared" si="44"/>
        <v>5</v>
      </c>
      <c r="T72" s="348">
        <f>ROUND(((0.8*'Side MDB'!W72+0.2*'Side Pole'!N72)+(IF('Side MDB'!X72="N/A",(0.8*'Side MDB'!W72+0.2*'Side Pole'!N72),'Side MDB'!X72)))/2,3)</f>
        <v>1.7000000000000001E-2</v>
      </c>
      <c r="U72" s="349">
        <f t="shared" si="45"/>
        <v>0.11</v>
      </c>
      <c r="V72" s="42">
        <f t="shared" si="46"/>
        <v>5</v>
      </c>
      <c r="W72" s="28"/>
      <c r="X72" s="28"/>
      <c r="Y72" s="342"/>
      <c r="Z72" s="342"/>
      <c r="AA72" s="342"/>
      <c r="AB72" s="350"/>
      <c r="AC72" s="350"/>
      <c r="AD72" s="350"/>
      <c r="AE72" s="350"/>
      <c r="AF72" s="350"/>
      <c r="AG72" s="350"/>
      <c r="AH72" s="350"/>
      <c r="AI72" s="350"/>
      <c r="AJ72" s="350"/>
      <c r="AK72" s="350"/>
      <c r="AL72" s="350"/>
    </row>
    <row r="73" spans="1:38" ht="14.1" customHeight="1">
      <c r="A73" s="383">
        <v>11344</v>
      </c>
      <c r="B73" s="384" t="s">
        <v>243</v>
      </c>
      <c r="C73" s="380" t="str">
        <f>Rollover!A73</f>
        <v>Nissan</v>
      </c>
      <c r="D73" s="380" t="str">
        <f>Rollover!B73</f>
        <v>Rogue SUV AWD (later release)</v>
      </c>
      <c r="E73" s="381" t="s">
        <v>190</v>
      </c>
      <c r="F73" s="382">
        <f>Rollover!C73</f>
        <v>2021</v>
      </c>
      <c r="G73" s="190">
        <v>161.607</v>
      </c>
      <c r="H73" s="24">
        <v>17.387</v>
      </c>
      <c r="I73" s="24" t="s">
        <v>244</v>
      </c>
      <c r="J73" s="191">
        <v>18.036999999999999</v>
      </c>
      <c r="K73" s="25">
        <v>1770.261</v>
      </c>
      <c r="L73" s="45">
        <f t="shared" si="38"/>
        <v>6.8969872624144272E-4</v>
      </c>
      <c r="M73" s="46">
        <f t="shared" si="39"/>
        <v>9.5515473073525935E-3</v>
      </c>
      <c r="N73" s="45">
        <f t="shared" si="40"/>
        <v>0.01</v>
      </c>
      <c r="O73" s="10">
        <f t="shared" si="41"/>
        <v>7.0000000000000007E-2</v>
      </c>
      <c r="P73" s="42">
        <f t="shared" si="42"/>
        <v>5</v>
      </c>
      <c r="Q73" s="348">
        <f>ROUND((0.8*'Side MDB'!W73+0.2*'Side Pole'!N73),3)</f>
        <v>1.7000000000000001E-2</v>
      </c>
      <c r="R73" s="349">
        <f t="shared" si="43"/>
        <v>0.11</v>
      </c>
      <c r="S73" s="42">
        <f t="shared" si="44"/>
        <v>5</v>
      </c>
      <c r="T73" s="348">
        <f>ROUND(((0.8*'Side MDB'!W73+0.2*'Side Pole'!N73)+(IF('Side MDB'!X73="N/A",(0.8*'Side MDB'!W73+0.2*'Side Pole'!N73),'Side MDB'!X73)))/2,3)</f>
        <v>1.7000000000000001E-2</v>
      </c>
      <c r="U73" s="349">
        <f t="shared" si="45"/>
        <v>0.11</v>
      </c>
      <c r="V73" s="42">
        <f t="shared" si="46"/>
        <v>5</v>
      </c>
      <c r="W73" s="28"/>
      <c r="X73" s="28"/>
      <c r="Y73" s="342"/>
      <c r="Z73" s="342"/>
      <c r="AA73" s="342"/>
      <c r="AB73" s="350"/>
      <c r="AC73" s="350"/>
      <c r="AD73" s="350"/>
      <c r="AE73" s="350"/>
      <c r="AF73" s="350"/>
      <c r="AG73" s="350"/>
      <c r="AH73" s="350"/>
      <c r="AI73" s="350"/>
      <c r="AJ73" s="350"/>
      <c r="AK73" s="350"/>
      <c r="AL73" s="350"/>
    </row>
    <row r="74" spans="1:38" ht="14.1" customHeight="1">
      <c r="A74" s="384">
        <v>10356</v>
      </c>
      <c r="B74" s="379" t="s">
        <v>292</v>
      </c>
      <c r="C74" s="380" t="str">
        <f>Rollover!A74</f>
        <v>Nissan</v>
      </c>
      <c r="D74" s="380" t="str">
        <f>Rollover!B74</f>
        <v>Rogue Sport SUV FWD</v>
      </c>
      <c r="E74" s="381" t="s">
        <v>190</v>
      </c>
      <c r="F74" s="382">
        <f>Rollover!C74</f>
        <v>2021</v>
      </c>
      <c r="G74" s="352">
        <v>326.3</v>
      </c>
      <c r="H74" s="36">
        <v>24.032</v>
      </c>
      <c r="I74" s="36">
        <v>45.023000000000003</v>
      </c>
      <c r="J74" s="353">
        <v>21.094999999999999</v>
      </c>
      <c r="K74" s="353">
        <v>2622.9070000000002</v>
      </c>
      <c r="L74" s="45">
        <f t="shared" ref="L74:L91" si="47">NORMDIST(LN(G74),7.45231,0.73998,1)</f>
        <v>1.2244311696415404E-2</v>
      </c>
      <c r="M74" s="46">
        <f t="shared" ref="M74:M91" si="48">1/(1+EXP(6.3055-0.00094*K74))</f>
        <v>2.10420181336132E-2</v>
      </c>
      <c r="N74" s="45">
        <f t="shared" ref="N74:N91" si="49">ROUND(1-(1-L74)*(1-M74),3)</f>
        <v>3.3000000000000002E-2</v>
      </c>
      <c r="O74" s="10">
        <f t="shared" ref="O74:O91" si="50">ROUND(N74/0.15,2)</f>
        <v>0.22</v>
      </c>
      <c r="P74" s="42">
        <f t="shared" ref="P74:P91" si="51">IF(O74&lt;0.67,5,IF(O74&lt;1,4,IF(O74&lt;1.33,3,IF(O74&lt;2.67,2,1))))</f>
        <v>5</v>
      </c>
      <c r="Q74" s="348">
        <f>ROUND((0.8*'Side MDB'!W74+0.2*'Side Pole'!N74),3)</f>
        <v>4.8000000000000001E-2</v>
      </c>
      <c r="R74" s="349">
        <f t="shared" ref="R74:R91" si="52">ROUND((Q74)/0.15,2)</f>
        <v>0.32</v>
      </c>
      <c r="S74" s="42">
        <f t="shared" ref="S74:S91" si="53">IF(R74&lt;0.67,5,IF(R74&lt;1,4,IF(R74&lt;1.33,3,IF(R74&lt;2.67,2,1))))</f>
        <v>5</v>
      </c>
      <c r="T74" s="348">
        <f>ROUND(((0.8*'Side MDB'!W74+0.2*'Side Pole'!N74)+(IF('Side MDB'!X74="N/A",(0.8*'Side MDB'!W74+0.2*'Side Pole'!N74),'Side MDB'!X74)))/2,3)</f>
        <v>3.3000000000000002E-2</v>
      </c>
      <c r="U74" s="349">
        <f t="shared" ref="U74:U91" si="54">ROUND((T74)/0.15,2)</f>
        <v>0.22</v>
      </c>
      <c r="V74" s="42">
        <f t="shared" ref="V74:V91" si="55">IF(U74&lt;0.67,5,IF(U74&lt;1,4,IF(U74&lt;1.33,3,IF(U74&lt;2.67,2,1))))</f>
        <v>5</v>
      </c>
      <c r="W74" s="28"/>
      <c r="X74" s="28"/>
      <c r="Y74" s="342"/>
      <c r="Z74" s="342"/>
      <c r="AA74" s="342"/>
      <c r="AB74" s="350"/>
      <c r="AC74" s="350"/>
      <c r="AD74" s="350"/>
      <c r="AE74" s="350"/>
      <c r="AF74" s="350"/>
      <c r="AG74" s="350"/>
      <c r="AH74" s="350"/>
      <c r="AI74" s="350"/>
      <c r="AJ74" s="350"/>
      <c r="AK74" s="350"/>
      <c r="AL74" s="350"/>
    </row>
    <row r="75" spans="1:38" ht="14.1" customHeight="1">
      <c r="A75" s="379">
        <v>10356</v>
      </c>
      <c r="B75" s="379" t="s">
        <v>292</v>
      </c>
      <c r="C75" s="380" t="str">
        <f>Rollover!A75</f>
        <v>Nissan</v>
      </c>
      <c r="D75" s="380" t="str">
        <f>Rollover!B75</f>
        <v>Rogue Sport SUV AWD</v>
      </c>
      <c r="E75" s="381" t="s">
        <v>190</v>
      </c>
      <c r="F75" s="382">
        <f>Rollover!C75</f>
        <v>2021</v>
      </c>
      <c r="G75" s="352">
        <v>326.3</v>
      </c>
      <c r="H75" s="36">
        <v>24.032</v>
      </c>
      <c r="I75" s="36">
        <v>45.023000000000003</v>
      </c>
      <c r="J75" s="353">
        <v>21.094999999999999</v>
      </c>
      <c r="K75" s="353">
        <v>2622.9070000000002</v>
      </c>
      <c r="L75" s="45">
        <f t="shared" si="47"/>
        <v>1.2244311696415404E-2</v>
      </c>
      <c r="M75" s="46">
        <f t="shared" si="48"/>
        <v>2.10420181336132E-2</v>
      </c>
      <c r="N75" s="45">
        <f t="shared" si="49"/>
        <v>3.3000000000000002E-2</v>
      </c>
      <c r="O75" s="10">
        <f t="shared" si="50"/>
        <v>0.22</v>
      </c>
      <c r="P75" s="42">
        <f t="shared" si="51"/>
        <v>5</v>
      </c>
      <c r="Q75" s="348">
        <f>ROUND((0.8*'Side MDB'!W75+0.2*'Side Pole'!N75),3)</f>
        <v>4.8000000000000001E-2</v>
      </c>
      <c r="R75" s="349">
        <f t="shared" si="52"/>
        <v>0.32</v>
      </c>
      <c r="S75" s="42">
        <f t="shared" si="53"/>
        <v>5</v>
      </c>
      <c r="T75" s="348">
        <f>ROUND(((0.8*'Side MDB'!W75+0.2*'Side Pole'!N75)+(IF('Side MDB'!X75="N/A",(0.8*'Side MDB'!W75+0.2*'Side Pole'!N75),'Side MDB'!X75)))/2,3)</f>
        <v>3.3000000000000002E-2</v>
      </c>
      <c r="U75" s="349">
        <f t="shared" si="54"/>
        <v>0.22</v>
      </c>
      <c r="V75" s="42">
        <f t="shared" si="55"/>
        <v>5</v>
      </c>
      <c r="W75" s="28"/>
      <c r="X75" s="28"/>
      <c r="Y75" s="342"/>
      <c r="Z75" s="342"/>
      <c r="AA75" s="342"/>
      <c r="AB75" s="350"/>
      <c r="AC75" s="350"/>
      <c r="AD75" s="350"/>
      <c r="AE75" s="350"/>
      <c r="AF75" s="350"/>
      <c r="AG75" s="350"/>
      <c r="AH75" s="350"/>
      <c r="AI75" s="350"/>
      <c r="AJ75" s="350"/>
      <c r="AK75" s="350"/>
      <c r="AL75" s="350"/>
    </row>
    <row r="76" spans="1:38" ht="14.1" customHeight="1">
      <c r="A76" s="379">
        <v>10927</v>
      </c>
      <c r="B76" s="379" t="s">
        <v>209</v>
      </c>
      <c r="C76" s="380" t="str">
        <f>Rollover!A76</f>
        <v>Nissan</v>
      </c>
      <c r="D76" s="380" t="str">
        <f>Rollover!B76</f>
        <v>Versa 4DR FWD</v>
      </c>
      <c r="E76" s="381" t="s">
        <v>198</v>
      </c>
      <c r="F76" s="382">
        <f>Rollover!C76</f>
        <v>2021</v>
      </c>
      <c r="G76" s="190">
        <v>231.83</v>
      </c>
      <c r="H76" s="24">
        <v>17.526</v>
      </c>
      <c r="I76" s="24">
        <v>28.695</v>
      </c>
      <c r="J76" s="191">
        <v>15.093999999999999</v>
      </c>
      <c r="K76" s="191">
        <v>2139.5940000000001</v>
      </c>
      <c r="L76" s="45">
        <f t="shared" si="47"/>
        <v>3.3510268700184518E-3</v>
      </c>
      <c r="M76" s="46">
        <f t="shared" si="48"/>
        <v>1.3462654799760962E-2</v>
      </c>
      <c r="N76" s="45">
        <f t="shared" si="49"/>
        <v>1.7000000000000001E-2</v>
      </c>
      <c r="O76" s="10">
        <f t="shared" si="50"/>
        <v>0.11</v>
      </c>
      <c r="P76" s="42">
        <f t="shared" si="51"/>
        <v>5</v>
      </c>
      <c r="Q76" s="348">
        <f>ROUND((0.8*'Side MDB'!W76+0.2*'Side Pole'!N76),3)</f>
        <v>5.8000000000000003E-2</v>
      </c>
      <c r="R76" s="349">
        <f t="shared" si="52"/>
        <v>0.39</v>
      </c>
      <c r="S76" s="42">
        <f t="shared" si="53"/>
        <v>5</v>
      </c>
      <c r="T76" s="348">
        <f>ROUND(((0.8*'Side MDB'!W76+0.2*'Side Pole'!N76)+(IF('Side MDB'!X76="N/A",(0.8*'Side MDB'!W76+0.2*'Side Pole'!N76),'Side MDB'!X76)))/2,3)</f>
        <v>3.6999999999999998E-2</v>
      </c>
      <c r="U76" s="349">
        <f t="shared" si="54"/>
        <v>0.25</v>
      </c>
      <c r="V76" s="42">
        <f t="shared" si="55"/>
        <v>5</v>
      </c>
      <c r="W76" s="28"/>
      <c r="X76" s="28"/>
      <c r="Y76" s="342"/>
      <c r="Z76" s="342"/>
      <c r="AA76" s="342"/>
      <c r="AB76" s="350"/>
      <c r="AC76" s="350"/>
      <c r="AD76" s="350"/>
      <c r="AE76" s="350"/>
      <c r="AF76" s="350"/>
      <c r="AG76" s="350"/>
      <c r="AH76" s="350"/>
      <c r="AI76" s="350"/>
      <c r="AJ76" s="350"/>
      <c r="AK76" s="350"/>
      <c r="AL76" s="350"/>
    </row>
    <row r="77" spans="1:38" ht="14.1" customHeight="1">
      <c r="A77" s="378">
        <v>11266</v>
      </c>
      <c r="B77" s="379" t="s">
        <v>221</v>
      </c>
      <c r="C77" s="380" t="str">
        <f>Rollover!A77</f>
        <v>Ram</v>
      </c>
      <c r="D77" s="380" t="str">
        <f>Rollover!B77</f>
        <v>2500 Crew Cab PU/CC 2WD</v>
      </c>
      <c r="E77" s="381" t="s">
        <v>188</v>
      </c>
      <c r="F77" s="382">
        <f>Rollover!C77</f>
        <v>2021</v>
      </c>
      <c r="G77" s="190">
        <v>269.25299999999999</v>
      </c>
      <c r="H77" s="24">
        <v>21.645</v>
      </c>
      <c r="I77" s="24">
        <v>40.856999999999999</v>
      </c>
      <c r="J77" s="191">
        <v>24.236000000000001</v>
      </c>
      <c r="K77" s="25">
        <v>4078.9839999999999</v>
      </c>
      <c r="L77" s="45">
        <f t="shared" si="47"/>
        <v>6.0525459329285316E-3</v>
      </c>
      <c r="M77" s="46">
        <f t="shared" si="48"/>
        <v>7.7898037918921789E-2</v>
      </c>
      <c r="N77" s="45">
        <f t="shared" si="49"/>
        <v>8.3000000000000004E-2</v>
      </c>
      <c r="O77" s="10">
        <f t="shared" si="50"/>
        <v>0.55000000000000004</v>
      </c>
      <c r="P77" s="42">
        <f t="shared" si="51"/>
        <v>5</v>
      </c>
      <c r="Q77" s="348">
        <f>ROUND((0.8*'Side MDB'!W77+0.2*'Side Pole'!N77),3)</f>
        <v>6.5000000000000002E-2</v>
      </c>
      <c r="R77" s="349">
        <f t="shared" si="52"/>
        <v>0.43</v>
      </c>
      <c r="S77" s="42">
        <f t="shared" si="53"/>
        <v>5</v>
      </c>
      <c r="T77" s="348">
        <f>ROUND(((0.8*'Side MDB'!W77+0.2*'Side Pole'!N77)+(IF('Side MDB'!X77="N/A",(0.8*'Side MDB'!W77+0.2*'Side Pole'!N77),'Side MDB'!X77)))/2,3)</f>
        <v>3.4000000000000002E-2</v>
      </c>
      <c r="U77" s="349">
        <f t="shared" si="54"/>
        <v>0.23</v>
      </c>
      <c r="V77" s="42">
        <f t="shared" si="55"/>
        <v>5</v>
      </c>
      <c r="W77" s="28"/>
      <c r="X77" s="28"/>
      <c r="Y77" s="342"/>
      <c r="Z77" s="342"/>
      <c r="AA77" s="342"/>
      <c r="AB77" s="350"/>
      <c r="AC77" s="350"/>
      <c r="AD77" s="350"/>
      <c r="AE77" s="350"/>
      <c r="AF77" s="350"/>
      <c r="AG77" s="350"/>
      <c r="AH77" s="350"/>
      <c r="AI77" s="350"/>
      <c r="AJ77" s="350"/>
      <c r="AK77" s="350"/>
      <c r="AL77" s="350"/>
    </row>
    <row r="78" spans="1:38" ht="14.1" customHeight="1">
      <c r="A78" s="378">
        <v>11266</v>
      </c>
      <c r="B78" s="379" t="s">
        <v>221</v>
      </c>
      <c r="C78" s="380" t="str">
        <f>Rollover!A78</f>
        <v>Ram</v>
      </c>
      <c r="D78" s="380" t="str">
        <f>Rollover!B78</f>
        <v>2500 Crew Cab PU/CC 4WD</v>
      </c>
      <c r="E78" s="381" t="s">
        <v>188</v>
      </c>
      <c r="F78" s="382">
        <f>Rollover!C78</f>
        <v>2021</v>
      </c>
      <c r="G78" s="190">
        <v>269.25299999999999</v>
      </c>
      <c r="H78" s="24">
        <v>21.645</v>
      </c>
      <c r="I78" s="24">
        <v>40.856999999999999</v>
      </c>
      <c r="J78" s="191">
        <v>24.236000000000001</v>
      </c>
      <c r="K78" s="25">
        <v>4078.9839999999999</v>
      </c>
      <c r="L78" s="45">
        <f t="shared" si="47"/>
        <v>6.0525459329285316E-3</v>
      </c>
      <c r="M78" s="46">
        <f t="shared" si="48"/>
        <v>7.7898037918921789E-2</v>
      </c>
      <c r="N78" s="45">
        <f t="shared" si="49"/>
        <v>8.3000000000000004E-2</v>
      </c>
      <c r="O78" s="10">
        <f t="shared" si="50"/>
        <v>0.55000000000000004</v>
      </c>
      <c r="P78" s="42">
        <f t="shared" si="51"/>
        <v>5</v>
      </c>
      <c r="Q78" s="348">
        <f>ROUND((0.8*'Side MDB'!W78+0.2*'Side Pole'!N78),3)</f>
        <v>6.5000000000000002E-2</v>
      </c>
      <c r="R78" s="349">
        <f t="shared" si="52"/>
        <v>0.43</v>
      </c>
      <c r="S78" s="42">
        <f t="shared" si="53"/>
        <v>5</v>
      </c>
      <c r="T78" s="348">
        <f>ROUND(((0.8*'Side MDB'!W78+0.2*'Side Pole'!N78)+(IF('Side MDB'!X78="N/A",(0.8*'Side MDB'!W78+0.2*'Side Pole'!N78),'Side MDB'!X78)))/2,3)</f>
        <v>3.4000000000000002E-2</v>
      </c>
      <c r="U78" s="349">
        <f t="shared" si="54"/>
        <v>0.23</v>
      </c>
      <c r="V78" s="42">
        <f t="shared" si="55"/>
        <v>5</v>
      </c>
      <c r="W78" s="28"/>
      <c r="X78" s="28"/>
      <c r="Y78" s="342"/>
      <c r="Z78" s="342"/>
      <c r="AA78" s="342"/>
      <c r="AB78" s="350"/>
      <c r="AC78" s="350"/>
      <c r="AD78" s="350"/>
      <c r="AE78" s="350"/>
      <c r="AF78" s="350"/>
      <c r="AG78" s="350"/>
      <c r="AH78" s="350"/>
      <c r="AI78" s="350"/>
      <c r="AJ78" s="350"/>
      <c r="AK78" s="350"/>
      <c r="AL78" s="350"/>
    </row>
    <row r="79" spans="1:38" ht="14.1" customHeight="1">
      <c r="A79" s="378">
        <v>10911</v>
      </c>
      <c r="B79" s="379" t="s">
        <v>212</v>
      </c>
      <c r="C79" s="380" t="str">
        <f>Rollover!A79</f>
        <v>Subaru</v>
      </c>
      <c r="D79" s="380" t="str">
        <f>Rollover!B79</f>
        <v>Outback SW AWD</v>
      </c>
      <c r="E79" s="381" t="s">
        <v>198</v>
      </c>
      <c r="F79" s="382">
        <f>Rollover!C79</f>
        <v>2021</v>
      </c>
      <c r="G79" s="190">
        <v>145.62</v>
      </c>
      <c r="H79" s="24">
        <v>18.956</v>
      </c>
      <c r="I79" s="24">
        <v>43.360999999999997</v>
      </c>
      <c r="J79" s="191">
        <v>21.535</v>
      </c>
      <c r="K79" s="191">
        <v>2999.2440000000001</v>
      </c>
      <c r="L79" s="45">
        <f t="shared" si="47"/>
        <v>4.1934813984900748E-4</v>
      </c>
      <c r="M79" s="46">
        <f t="shared" si="48"/>
        <v>2.9707136613067439E-2</v>
      </c>
      <c r="N79" s="45">
        <f t="shared" si="49"/>
        <v>0.03</v>
      </c>
      <c r="O79" s="10">
        <f t="shared" si="50"/>
        <v>0.2</v>
      </c>
      <c r="P79" s="42">
        <f t="shared" si="51"/>
        <v>5</v>
      </c>
      <c r="Q79" s="348">
        <f>ROUND((0.8*'Side MDB'!W79+0.2*'Side Pole'!N79),3)</f>
        <v>2.4E-2</v>
      </c>
      <c r="R79" s="349">
        <f t="shared" si="52"/>
        <v>0.16</v>
      </c>
      <c r="S79" s="42">
        <f t="shared" si="53"/>
        <v>5</v>
      </c>
      <c r="T79" s="348">
        <f>ROUND(((0.8*'Side MDB'!W79+0.2*'Side Pole'!N79)+(IF('Side MDB'!X79="N/A",(0.8*'Side MDB'!W79+0.2*'Side Pole'!N79),'Side MDB'!X79)))/2,3)</f>
        <v>2.4E-2</v>
      </c>
      <c r="U79" s="349">
        <f t="shared" si="54"/>
        <v>0.16</v>
      </c>
      <c r="V79" s="42">
        <f t="shared" si="55"/>
        <v>5</v>
      </c>
      <c r="W79" s="28"/>
      <c r="X79" s="28"/>
      <c r="Y79" s="342"/>
      <c r="Z79" s="342"/>
      <c r="AA79" s="342"/>
      <c r="AB79" s="350"/>
      <c r="AC79" s="350"/>
      <c r="AD79" s="350"/>
      <c r="AE79" s="350"/>
      <c r="AF79" s="350"/>
      <c r="AG79" s="350"/>
      <c r="AH79" s="350"/>
      <c r="AI79" s="350"/>
      <c r="AJ79" s="350"/>
      <c r="AK79" s="350"/>
      <c r="AL79" s="350"/>
    </row>
    <row r="80" spans="1:38" ht="12" customHeight="1">
      <c r="A80" s="378">
        <v>10846</v>
      </c>
      <c r="B80" s="379" t="s">
        <v>213</v>
      </c>
      <c r="C80" s="351" t="str">
        <f>Rollover!A80</f>
        <v>Subaru</v>
      </c>
      <c r="D80" s="351" t="str">
        <f>Rollover!B80</f>
        <v>Legacy 4DR AWD</v>
      </c>
      <c r="E80" s="381" t="s">
        <v>198</v>
      </c>
      <c r="F80" s="382">
        <f>Rollover!C80</f>
        <v>2021</v>
      </c>
      <c r="G80" s="190">
        <v>103.797</v>
      </c>
      <c r="H80" s="24">
        <v>19.646999999999998</v>
      </c>
      <c r="I80" s="24">
        <v>38.470999999999997</v>
      </c>
      <c r="J80" s="191">
        <v>14.347</v>
      </c>
      <c r="K80" s="25">
        <v>3028.7040000000002</v>
      </c>
      <c r="L80" s="45">
        <f t="shared" si="47"/>
        <v>7.316153487279784E-5</v>
      </c>
      <c r="M80" s="46">
        <f t="shared" si="48"/>
        <v>3.0515840093706635E-2</v>
      </c>
      <c r="N80" s="45">
        <f t="shared" si="49"/>
        <v>3.1E-2</v>
      </c>
      <c r="O80" s="10">
        <f t="shared" si="50"/>
        <v>0.21</v>
      </c>
      <c r="P80" s="42">
        <f t="shared" si="51"/>
        <v>5</v>
      </c>
      <c r="Q80" s="348">
        <f>ROUND((0.8*'Side MDB'!W80+0.2*'Side Pole'!N80),3)</f>
        <v>4.2999999999999997E-2</v>
      </c>
      <c r="R80" s="349">
        <f t="shared" si="52"/>
        <v>0.28999999999999998</v>
      </c>
      <c r="S80" s="42">
        <f t="shared" si="53"/>
        <v>5</v>
      </c>
      <c r="T80" s="348">
        <f>ROUND(((0.8*'Side MDB'!W80+0.2*'Side Pole'!N80)+(IF('Side MDB'!X80="N/A",(0.8*'Side MDB'!W80+0.2*'Side Pole'!N80),'Side MDB'!X80)))/2,3)</f>
        <v>3.3000000000000002E-2</v>
      </c>
      <c r="U80" s="349">
        <f t="shared" si="54"/>
        <v>0.22</v>
      </c>
      <c r="V80" s="42">
        <f t="shared" si="55"/>
        <v>5</v>
      </c>
      <c r="W80" s="28"/>
      <c r="X80" s="28"/>
      <c r="Y80" s="342"/>
      <c r="Z80" s="342"/>
      <c r="AA80" s="342"/>
      <c r="AB80" s="350"/>
      <c r="AC80" s="350"/>
      <c r="AD80" s="350"/>
      <c r="AE80" s="350"/>
      <c r="AF80" s="350"/>
      <c r="AG80" s="350"/>
      <c r="AH80" s="350"/>
      <c r="AI80" s="350"/>
      <c r="AJ80" s="350"/>
      <c r="AK80" s="350"/>
      <c r="AL80" s="350"/>
    </row>
    <row r="81" spans="1:38" ht="14.1" customHeight="1">
      <c r="A81" s="379">
        <v>11294</v>
      </c>
      <c r="B81" s="379" t="s">
        <v>284</v>
      </c>
      <c r="C81" s="351" t="str">
        <f>Rollover!A81</f>
        <v>Tesla</v>
      </c>
      <c r="D81" s="351" t="str">
        <f>Rollover!B81</f>
        <v>Model Y SUV RWD</v>
      </c>
      <c r="E81" s="381" t="s">
        <v>198</v>
      </c>
      <c r="F81" s="382">
        <f>Rollover!C81</f>
        <v>2021</v>
      </c>
      <c r="G81" s="190">
        <v>283.13600000000002</v>
      </c>
      <c r="H81" s="24">
        <v>26.829000000000001</v>
      </c>
      <c r="I81" s="24">
        <v>39.417000000000002</v>
      </c>
      <c r="J81" s="191">
        <v>23.451000000000001</v>
      </c>
      <c r="K81" s="191">
        <v>3033.7660000000001</v>
      </c>
      <c r="L81" s="45">
        <f t="shared" si="47"/>
        <v>7.3208210028138368E-3</v>
      </c>
      <c r="M81" s="46">
        <f t="shared" si="48"/>
        <v>3.06569269293929E-2</v>
      </c>
      <c r="N81" s="45">
        <f t="shared" si="49"/>
        <v>3.7999999999999999E-2</v>
      </c>
      <c r="O81" s="10">
        <f t="shared" si="50"/>
        <v>0.25</v>
      </c>
      <c r="P81" s="42">
        <f t="shared" si="51"/>
        <v>5</v>
      </c>
      <c r="Q81" s="348">
        <f>ROUND((0.8*'Side MDB'!W81+0.2*'Side Pole'!N81),3)</f>
        <v>2.9000000000000001E-2</v>
      </c>
      <c r="R81" s="349">
        <f t="shared" si="52"/>
        <v>0.19</v>
      </c>
      <c r="S81" s="42">
        <f t="shared" si="53"/>
        <v>5</v>
      </c>
      <c r="T81" s="348">
        <f>ROUND(((0.8*'Side MDB'!W81+0.2*'Side Pole'!N81)+(IF('Side MDB'!X81="N/A",(0.8*'Side MDB'!W81+0.2*'Side Pole'!N81),'Side MDB'!X81)))/2,3)</f>
        <v>3.3000000000000002E-2</v>
      </c>
      <c r="U81" s="349">
        <f t="shared" si="54"/>
        <v>0.22</v>
      </c>
      <c r="V81" s="42">
        <f t="shared" si="55"/>
        <v>5</v>
      </c>
      <c r="W81" s="28"/>
      <c r="X81" s="28"/>
      <c r="Y81" s="342"/>
      <c r="Z81" s="342"/>
      <c r="AA81" s="342"/>
      <c r="AB81" s="350"/>
      <c r="AC81" s="350"/>
      <c r="AD81" s="350"/>
      <c r="AE81" s="350"/>
      <c r="AF81" s="350"/>
      <c r="AG81" s="350"/>
      <c r="AH81" s="350"/>
      <c r="AI81" s="350"/>
      <c r="AJ81" s="350"/>
      <c r="AK81" s="350"/>
      <c r="AL81" s="350"/>
    </row>
    <row r="82" spans="1:38" ht="14.1" customHeight="1">
      <c r="A82" s="379">
        <v>10152</v>
      </c>
      <c r="B82" s="379" t="s">
        <v>215</v>
      </c>
      <c r="C82" s="380" t="str">
        <f>Rollover!A82</f>
        <v>Toyota</v>
      </c>
      <c r="D82" s="380" t="str">
        <f>Rollover!B82</f>
        <v>C-HR 5HB FWD</v>
      </c>
      <c r="E82" s="381" t="s">
        <v>96</v>
      </c>
      <c r="F82" s="382">
        <f>Rollover!C82</f>
        <v>2021</v>
      </c>
      <c r="G82" s="190">
        <v>243.08</v>
      </c>
      <c r="H82" s="24">
        <v>15.573</v>
      </c>
      <c r="I82" s="24">
        <v>40.058</v>
      </c>
      <c r="J82" s="191">
        <v>17.567</v>
      </c>
      <c r="K82" s="191">
        <v>3176.886</v>
      </c>
      <c r="L82" s="45">
        <f t="shared" si="47"/>
        <v>4.0573478408207639E-3</v>
      </c>
      <c r="M82" s="46">
        <f t="shared" si="48"/>
        <v>3.4917442501193489E-2</v>
      </c>
      <c r="N82" s="45">
        <f t="shared" si="49"/>
        <v>3.9E-2</v>
      </c>
      <c r="O82" s="10">
        <f t="shared" si="50"/>
        <v>0.26</v>
      </c>
      <c r="P82" s="42">
        <f t="shared" si="51"/>
        <v>5</v>
      </c>
      <c r="Q82" s="348">
        <f>ROUND((0.8*'Side MDB'!W82+0.2*'Side Pole'!N82),3)</f>
        <v>3.3000000000000002E-2</v>
      </c>
      <c r="R82" s="349">
        <f t="shared" si="52"/>
        <v>0.22</v>
      </c>
      <c r="S82" s="42">
        <f t="shared" si="53"/>
        <v>5</v>
      </c>
      <c r="T82" s="348">
        <f>ROUND(((0.8*'Side MDB'!W82+0.2*'Side Pole'!N82)+(IF('Side MDB'!X82="N/A",(0.8*'Side MDB'!W82+0.2*'Side Pole'!N82),'Side MDB'!X82)))/2,3)</f>
        <v>3.1E-2</v>
      </c>
      <c r="U82" s="349">
        <f t="shared" si="54"/>
        <v>0.21</v>
      </c>
      <c r="V82" s="42">
        <f t="shared" si="55"/>
        <v>5</v>
      </c>
      <c r="W82" s="28"/>
      <c r="X82" s="28"/>
      <c r="Y82" s="342"/>
      <c r="Z82" s="342"/>
      <c r="AA82" s="342"/>
      <c r="AB82" s="350"/>
      <c r="AC82" s="350"/>
      <c r="AD82" s="350"/>
      <c r="AE82" s="350"/>
      <c r="AF82" s="350"/>
      <c r="AG82" s="350"/>
      <c r="AH82" s="350"/>
      <c r="AI82" s="350"/>
      <c r="AJ82" s="350"/>
      <c r="AK82" s="350"/>
      <c r="AL82" s="350"/>
    </row>
    <row r="83" spans="1:38" ht="14.1" customHeight="1">
      <c r="A83" s="379">
        <v>10650</v>
      </c>
      <c r="B83" s="379" t="s">
        <v>217</v>
      </c>
      <c r="C83" s="380" t="str">
        <f>Rollover!A83</f>
        <v>Toyota</v>
      </c>
      <c r="D83" s="380" t="str">
        <f>Rollover!B83</f>
        <v>Corolla 4DR FWD</v>
      </c>
      <c r="E83" s="381" t="s">
        <v>96</v>
      </c>
      <c r="F83" s="382">
        <f>Rollover!C83</f>
        <v>2021</v>
      </c>
      <c r="G83" s="190">
        <v>239.12200000000001</v>
      </c>
      <c r="H83" s="24">
        <v>14.971</v>
      </c>
      <c r="I83" s="24">
        <v>31.571999999999999</v>
      </c>
      <c r="J83" s="191">
        <v>21.445</v>
      </c>
      <c r="K83" s="25">
        <v>2769.5720000000001</v>
      </c>
      <c r="L83" s="45">
        <f t="shared" si="47"/>
        <v>3.7988325969970905E-3</v>
      </c>
      <c r="M83" s="46">
        <f t="shared" si="48"/>
        <v>2.4077571975424518E-2</v>
      </c>
      <c r="N83" s="45">
        <f t="shared" si="49"/>
        <v>2.8000000000000001E-2</v>
      </c>
      <c r="O83" s="10">
        <f t="shared" si="50"/>
        <v>0.19</v>
      </c>
      <c r="P83" s="42">
        <f t="shared" si="51"/>
        <v>5</v>
      </c>
      <c r="Q83" s="348">
        <f>ROUND((0.8*'Side MDB'!W83+0.2*'Side Pole'!N83),3)</f>
        <v>4.2999999999999997E-2</v>
      </c>
      <c r="R83" s="349">
        <f t="shared" si="52"/>
        <v>0.28999999999999998</v>
      </c>
      <c r="S83" s="42">
        <f t="shared" si="53"/>
        <v>5</v>
      </c>
      <c r="T83" s="348">
        <f>ROUND(((0.8*'Side MDB'!W83+0.2*'Side Pole'!N83)+(IF('Side MDB'!X83="N/A",(0.8*'Side MDB'!W83+0.2*'Side Pole'!N83),'Side MDB'!X83)))/2,3)</f>
        <v>2.5999999999999999E-2</v>
      </c>
      <c r="U83" s="349">
        <f t="shared" si="54"/>
        <v>0.17</v>
      </c>
      <c r="V83" s="42">
        <f t="shared" si="55"/>
        <v>5</v>
      </c>
      <c r="W83" s="28"/>
      <c r="X83" s="28"/>
      <c r="Y83" s="342"/>
      <c r="Z83" s="342"/>
      <c r="AA83" s="342"/>
      <c r="AB83" s="350"/>
      <c r="AC83" s="350"/>
      <c r="AD83" s="350"/>
      <c r="AE83" s="350"/>
      <c r="AF83" s="350"/>
      <c r="AG83" s="350"/>
      <c r="AH83" s="350"/>
      <c r="AI83" s="350"/>
      <c r="AJ83" s="350"/>
      <c r="AK83" s="350"/>
      <c r="AL83" s="350"/>
    </row>
    <row r="84" spans="1:38" ht="14.1" customHeight="1">
      <c r="A84" s="379">
        <v>10650</v>
      </c>
      <c r="B84" s="379" t="s">
        <v>217</v>
      </c>
      <c r="C84" s="351" t="str">
        <f>Rollover!A84</f>
        <v>Toyota</v>
      </c>
      <c r="D84" s="351" t="str">
        <f>Rollover!B84</f>
        <v>Corolla Hybrid 4DR FWD</v>
      </c>
      <c r="E84" s="381" t="s">
        <v>96</v>
      </c>
      <c r="F84" s="382">
        <f>Rollover!C84</f>
        <v>2021</v>
      </c>
      <c r="G84" s="190">
        <v>239.12200000000001</v>
      </c>
      <c r="H84" s="24">
        <v>14.971</v>
      </c>
      <c r="I84" s="24">
        <v>31.571999999999999</v>
      </c>
      <c r="J84" s="191">
        <v>21.445</v>
      </c>
      <c r="K84" s="25">
        <v>2769.5720000000001</v>
      </c>
      <c r="L84" s="45">
        <f t="shared" si="47"/>
        <v>3.7988325969970905E-3</v>
      </c>
      <c r="M84" s="46">
        <f t="shared" si="48"/>
        <v>2.4077571975424518E-2</v>
      </c>
      <c r="N84" s="45">
        <f t="shared" si="49"/>
        <v>2.8000000000000001E-2</v>
      </c>
      <c r="O84" s="10">
        <f t="shared" si="50"/>
        <v>0.19</v>
      </c>
      <c r="P84" s="42">
        <f t="shared" si="51"/>
        <v>5</v>
      </c>
      <c r="Q84" s="348">
        <f>ROUND((0.8*'Side MDB'!W84+0.2*'Side Pole'!N84),3)</f>
        <v>4.2999999999999997E-2</v>
      </c>
      <c r="R84" s="349">
        <f t="shared" si="52"/>
        <v>0.28999999999999998</v>
      </c>
      <c r="S84" s="42">
        <f t="shared" si="53"/>
        <v>5</v>
      </c>
      <c r="T84" s="348">
        <f>ROUND(((0.8*'Side MDB'!W84+0.2*'Side Pole'!N84)+(IF('Side MDB'!X84="N/A",(0.8*'Side MDB'!W84+0.2*'Side Pole'!N84),'Side MDB'!X84)))/2,3)</f>
        <v>2.5999999999999999E-2</v>
      </c>
      <c r="U84" s="349">
        <f t="shared" si="54"/>
        <v>0.17</v>
      </c>
      <c r="V84" s="42">
        <f t="shared" si="55"/>
        <v>5</v>
      </c>
      <c r="W84" s="28"/>
      <c r="X84" s="28"/>
      <c r="Y84" s="342"/>
      <c r="Z84" s="342"/>
      <c r="AA84" s="342"/>
      <c r="AB84" s="350"/>
      <c r="AC84" s="350"/>
      <c r="AD84" s="350"/>
      <c r="AE84" s="350"/>
      <c r="AF84" s="350"/>
      <c r="AG84" s="350"/>
      <c r="AH84" s="350"/>
      <c r="AI84" s="350"/>
      <c r="AJ84" s="350"/>
      <c r="AK84" s="350"/>
      <c r="AL84" s="350"/>
    </row>
    <row r="85" spans="1:38" ht="14.1" customHeight="1">
      <c r="A85" s="379">
        <v>10650</v>
      </c>
      <c r="B85" s="379" t="s">
        <v>217</v>
      </c>
      <c r="C85" s="351" t="str">
        <f>Rollover!A85</f>
        <v>Toyota</v>
      </c>
      <c r="D85" s="351" t="str">
        <f>Rollover!B85</f>
        <v>Corolla Hatchback 5HB FWD</v>
      </c>
      <c r="E85" s="381" t="s">
        <v>96</v>
      </c>
      <c r="F85" s="382">
        <f>Rollover!C85</f>
        <v>2021</v>
      </c>
      <c r="G85" s="190">
        <v>239.12200000000001</v>
      </c>
      <c r="H85" s="24">
        <v>14.971</v>
      </c>
      <c r="I85" s="24">
        <v>31.571999999999999</v>
      </c>
      <c r="J85" s="191">
        <v>21.445</v>
      </c>
      <c r="K85" s="25">
        <v>2769.5720000000001</v>
      </c>
      <c r="L85" s="45">
        <f t="shared" si="47"/>
        <v>3.7988325969970905E-3</v>
      </c>
      <c r="M85" s="46">
        <f t="shared" si="48"/>
        <v>2.4077571975424518E-2</v>
      </c>
      <c r="N85" s="45">
        <f t="shared" si="49"/>
        <v>2.8000000000000001E-2</v>
      </c>
      <c r="O85" s="10">
        <f t="shared" si="50"/>
        <v>0.19</v>
      </c>
      <c r="P85" s="42">
        <f t="shared" si="51"/>
        <v>5</v>
      </c>
      <c r="Q85" s="348">
        <f>ROUND((0.8*'Side MDB'!W85+0.2*'Side Pole'!N85),3)</f>
        <v>4.2999999999999997E-2</v>
      </c>
      <c r="R85" s="349">
        <f t="shared" si="52"/>
        <v>0.28999999999999998</v>
      </c>
      <c r="S85" s="42">
        <f t="shared" si="53"/>
        <v>5</v>
      </c>
      <c r="T85" s="348">
        <f>ROUND(((0.8*'Side MDB'!W85+0.2*'Side Pole'!N85)+(IF('Side MDB'!X85="N/A",(0.8*'Side MDB'!W85+0.2*'Side Pole'!N85),'Side MDB'!X85)))/2,3)</f>
        <v>2.5999999999999999E-2</v>
      </c>
      <c r="U85" s="349">
        <f t="shared" si="54"/>
        <v>0.17</v>
      </c>
      <c r="V85" s="42">
        <f t="shared" si="55"/>
        <v>5</v>
      </c>
      <c r="W85" s="28"/>
      <c r="X85" s="28"/>
      <c r="Y85" s="342"/>
      <c r="Z85" s="342"/>
      <c r="AA85" s="342"/>
      <c r="AB85" s="350"/>
      <c r="AC85" s="350"/>
      <c r="AD85" s="350"/>
      <c r="AE85" s="350"/>
      <c r="AF85" s="350"/>
      <c r="AG85" s="350"/>
      <c r="AH85" s="350"/>
      <c r="AI85" s="350"/>
      <c r="AJ85" s="350"/>
      <c r="AK85" s="350"/>
      <c r="AL85" s="350"/>
    </row>
    <row r="86" spans="1:38" ht="14.1" customHeight="1">
      <c r="A86" s="383">
        <v>11586</v>
      </c>
      <c r="B86" s="384" t="s">
        <v>303</v>
      </c>
      <c r="C86" s="380" t="str">
        <f>Rollover!A86</f>
        <v>Toyota</v>
      </c>
      <c r="D86" s="380" t="str">
        <f>Rollover!B86</f>
        <v>Prius 5HB FWD</v>
      </c>
      <c r="E86" s="381" t="s">
        <v>96</v>
      </c>
      <c r="F86" s="382">
        <f>Rollover!C86</f>
        <v>2021</v>
      </c>
      <c r="G86" s="190">
        <v>267.37900000000002</v>
      </c>
      <c r="H86" s="24">
        <v>17.329999999999998</v>
      </c>
      <c r="I86" s="24">
        <v>38.973999999999997</v>
      </c>
      <c r="J86" s="191">
        <v>23.04</v>
      </c>
      <c r="K86" s="191">
        <v>3474.819</v>
      </c>
      <c r="L86" s="45">
        <f t="shared" si="47"/>
        <v>5.8927208552593856E-3</v>
      </c>
      <c r="M86" s="46">
        <f t="shared" si="48"/>
        <v>4.5687339047418292E-2</v>
      </c>
      <c r="N86" s="45">
        <f t="shared" si="49"/>
        <v>5.0999999999999997E-2</v>
      </c>
      <c r="O86" s="10">
        <f t="shared" si="50"/>
        <v>0.34</v>
      </c>
      <c r="P86" s="42">
        <f t="shared" si="51"/>
        <v>5</v>
      </c>
      <c r="Q86" s="348">
        <f>ROUND((0.8*'Side MDB'!W86+0.2*'Side Pole'!N86),3)</f>
        <v>4.1000000000000002E-2</v>
      </c>
      <c r="R86" s="349">
        <f t="shared" si="52"/>
        <v>0.27</v>
      </c>
      <c r="S86" s="42">
        <f t="shared" si="53"/>
        <v>5</v>
      </c>
      <c r="T86" s="348">
        <f>ROUND(((0.8*'Side MDB'!W86+0.2*'Side Pole'!N86)+(IF('Side MDB'!X86="N/A",(0.8*'Side MDB'!W86+0.2*'Side Pole'!N86),'Side MDB'!X86)))/2,3)</f>
        <v>2.9000000000000001E-2</v>
      </c>
      <c r="U86" s="349">
        <f t="shared" si="54"/>
        <v>0.19</v>
      </c>
      <c r="V86" s="42">
        <f t="shared" si="55"/>
        <v>5</v>
      </c>
      <c r="W86" s="28"/>
      <c r="X86" s="28"/>
      <c r="Y86" s="342"/>
      <c r="Z86" s="342"/>
      <c r="AA86" s="342"/>
      <c r="AB86" s="350"/>
      <c r="AC86" s="350"/>
      <c r="AD86" s="350"/>
      <c r="AE86" s="350"/>
      <c r="AF86" s="350"/>
      <c r="AG86" s="350"/>
      <c r="AH86" s="350"/>
      <c r="AI86" s="350"/>
      <c r="AJ86" s="350"/>
      <c r="AK86" s="350"/>
      <c r="AL86" s="350"/>
    </row>
    <row r="87" spans="1:38" ht="14.1" customHeight="1">
      <c r="A87" s="383">
        <v>11586</v>
      </c>
      <c r="B87" s="384" t="s">
        <v>303</v>
      </c>
      <c r="C87" s="380" t="str">
        <f>Rollover!A87</f>
        <v>Toyota</v>
      </c>
      <c r="D87" s="380" t="str">
        <f>Rollover!B87</f>
        <v>Prius 5HB AWD</v>
      </c>
      <c r="E87" s="381" t="s">
        <v>96</v>
      </c>
      <c r="F87" s="382">
        <f>Rollover!C87</f>
        <v>2021</v>
      </c>
      <c r="G87" s="190">
        <v>267.37900000000002</v>
      </c>
      <c r="H87" s="24">
        <v>17.329999999999998</v>
      </c>
      <c r="I87" s="24">
        <v>38.973999999999997</v>
      </c>
      <c r="J87" s="191">
        <v>23.04</v>
      </c>
      <c r="K87" s="191">
        <v>3474.819</v>
      </c>
      <c r="L87" s="45">
        <f t="shared" si="47"/>
        <v>5.8927208552593856E-3</v>
      </c>
      <c r="M87" s="46">
        <f t="shared" si="48"/>
        <v>4.5687339047418292E-2</v>
      </c>
      <c r="N87" s="45">
        <f t="shared" si="49"/>
        <v>5.0999999999999997E-2</v>
      </c>
      <c r="O87" s="10">
        <f t="shared" si="50"/>
        <v>0.34</v>
      </c>
      <c r="P87" s="42">
        <f t="shared" si="51"/>
        <v>5</v>
      </c>
      <c r="Q87" s="348">
        <f>ROUND((0.8*'Side MDB'!W87+0.2*'Side Pole'!N87),3)</f>
        <v>4.1000000000000002E-2</v>
      </c>
      <c r="R87" s="349">
        <f t="shared" si="52"/>
        <v>0.27</v>
      </c>
      <c r="S87" s="42">
        <f t="shared" si="53"/>
        <v>5</v>
      </c>
      <c r="T87" s="348">
        <f>ROUND(((0.8*'Side MDB'!W87+0.2*'Side Pole'!N87)+(IF('Side MDB'!X87="N/A",(0.8*'Side MDB'!W87+0.2*'Side Pole'!N87),'Side MDB'!X87)))/2,3)</f>
        <v>2.9000000000000001E-2</v>
      </c>
      <c r="U87" s="349">
        <f t="shared" si="54"/>
        <v>0.19</v>
      </c>
      <c r="V87" s="42">
        <f t="shared" si="55"/>
        <v>5</v>
      </c>
      <c r="W87" s="28"/>
      <c r="X87" s="28"/>
      <c r="Y87" s="342"/>
      <c r="Z87" s="342"/>
      <c r="AA87" s="342"/>
      <c r="AB87" s="350"/>
      <c r="AC87" s="350"/>
      <c r="AD87" s="350"/>
      <c r="AE87" s="350"/>
      <c r="AF87" s="350"/>
      <c r="AG87" s="350"/>
      <c r="AH87" s="350"/>
      <c r="AI87" s="350"/>
      <c r="AJ87" s="350"/>
      <c r="AK87" s="350"/>
      <c r="AL87" s="350"/>
    </row>
    <row r="88" spans="1:38" ht="14.1" customHeight="1">
      <c r="A88" s="378">
        <v>11398</v>
      </c>
      <c r="B88" s="379" t="s">
        <v>274</v>
      </c>
      <c r="C88" s="380" t="str">
        <f>Rollover!A88</f>
        <v>Toyota</v>
      </c>
      <c r="D88" s="380" t="str">
        <f>Rollover!B88</f>
        <v>Prius Prime 5HB FWD</v>
      </c>
      <c r="E88" s="381" t="s">
        <v>96</v>
      </c>
      <c r="F88" s="382">
        <f>Rollover!C88</f>
        <v>2021</v>
      </c>
      <c r="G88" s="190">
        <v>298.78100000000001</v>
      </c>
      <c r="H88" s="24">
        <v>15.231</v>
      </c>
      <c r="I88" s="24">
        <v>45.414999999999999</v>
      </c>
      <c r="J88" s="191">
        <v>23.266999999999999</v>
      </c>
      <c r="K88" s="191">
        <v>3647.6930000000002</v>
      </c>
      <c r="L88" s="45">
        <f t="shared" si="47"/>
        <v>8.9316092311990721E-3</v>
      </c>
      <c r="M88" s="46">
        <f t="shared" si="48"/>
        <v>5.331904354935009E-2</v>
      </c>
      <c r="N88" s="45">
        <f t="shared" si="49"/>
        <v>6.2E-2</v>
      </c>
      <c r="O88" s="10">
        <f t="shared" si="50"/>
        <v>0.41</v>
      </c>
      <c r="P88" s="42">
        <f t="shared" si="51"/>
        <v>5</v>
      </c>
      <c r="Q88" s="348">
        <f>ROUND((0.8*'Side MDB'!W88+0.2*'Side Pole'!N88),3)</f>
        <v>4.5999999999999999E-2</v>
      </c>
      <c r="R88" s="349">
        <f t="shared" si="52"/>
        <v>0.31</v>
      </c>
      <c r="S88" s="42">
        <f t="shared" si="53"/>
        <v>5</v>
      </c>
      <c r="T88" s="348">
        <f>ROUND(((0.8*'Side MDB'!W88+0.2*'Side Pole'!N88)+(IF('Side MDB'!X88="N/A",(0.8*'Side MDB'!W88+0.2*'Side Pole'!N88),'Side MDB'!X88)))/2,3)</f>
        <v>2.8000000000000001E-2</v>
      </c>
      <c r="U88" s="349">
        <f t="shared" si="54"/>
        <v>0.19</v>
      </c>
      <c r="V88" s="42">
        <f t="shared" si="55"/>
        <v>5</v>
      </c>
      <c r="W88" s="28"/>
      <c r="X88" s="28"/>
      <c r="Y88" s="342"/>
      <c r="Z88" s="342"/>
      <c r="AA88" s="342"/>
      <c r="AB88" s="350"/>
      <c r="AC88" s="350"/>
      <c r="AD88" s="350"/>
      <c r="AE88" s="350"/>
      <c r="AF88" s="350"/>
      <c r="AG88" s="350"/>
      <c r="AH88" s="350"/>
      <c r="AI88" s="350"/>
      <c r="AJ88" s="350"/>
      <c r="AK88" s="350"/>
      <c r="AL88" s="350"/>
    </row>
    <row r="89" spans="1:38" ht="14.1" customHeight="1">
      <c r="A89" s="383">
        <v>11489</v>
      </c>
      <c r="B89" s="384" t="s">
        <v>290</v>
      </c>
      <c r="C89" s="380" t="str">
        <f>Rollover!A89</f>
        <v>Toyota</v>
      </c>
      <c r="D89" s="380" t="str">
        <f>Rollover!B89</f>
        <v>Sienna Hybrid Van FWD</v>
      </c>
      <c r="E89" s="381" t="s">
        <v>96</v>
      </c>
      <c r="F89" s="382">
        <f>Rollover!C89</f>
        <v>2021</v>
      </c>
      <c r="G89" s="190">
        <v>370.68599999999998</v>
      </c>
      <c r="H89" s="24">
        <v>18.315999999999999</v>
      </c>
      <c r="I89" s="24">
        <v>31.152000000000001</v>
      </c>
      <c r="J89" s="191">
        <v>18.603000000000002</v>
      </c>
      <c r="K89" s="191">
        <v>2220.058</v>
      </c>
      <c r="L89" s="45">
        <f t="shared" si="47"/>
        <v>1.8899769530915263E-2</v>
      </c>
      <c r="M89" s="46">
        <f t="shared" si="48"/>
        <v>1.4505073695160133E-2</v>
      </c>
      <c r="N89" s="45">
        <f t="shared" si="49"/>
        <v>3.3000000000000002E-2</v>
      </c>
      <c r="O89" s="10">
        <f t="shared" si="50"/>
        <v>0.22</v>
      </c>
      <c r="P89" s="42">
        <f t="shared" si="51"/>
        <v>5</v>
      </c>
      <c r="Q89" s="348">
        <f>ROUND((0.8*'Side MDB'!W89+0.2*'Side Pole'!N89),3)</f>
        <v>2.5999999999999999E-2</v>
      </c>
      <c r="R89" s="349">
        <f t="shared" si="52"/>
        <v>0.17</v>
      </c>
      <c r="S89" s="42">
        <f t="shared" si="53"/>
        <v>5</v>
      </c>
      <c r="T89" s="348">
        <f>ROUND(((0.8*'Side MDB'!W89+0.2*'Side Pole'!N89)+(IF('Side MDB'!X89="N/A",(0.8*'Side MDB'!W89+0.2*'Side Pole'!N89),'Side MDB'!X89)))/2,3)</f>
        <v>2.1000000000000001E-2</v>
      </c>
      <c r="U89" s="349">
        <f t="shared" si="54"/>
        <v>0.14000000000000001</v>
      </c>
      <c r="V89" s="42">
        <f t="shared" si="55"/>
        <v>5</v>
      </c>
      <c r="W89" s="28"/>
      <c r="X89" s="28"/>
      <c r="Y89" s="342"/>
      <c r="Z89" s="342"/>
      <c r="AA89" s="342"/>
      <c r="AB89" s="350"/>
      <c r="AC89" s="350"/>
      <c r="AD89" s="350"/>
      <c r="AE89" s="350"/>
      <c r="AF89" s="350"/>
      <c r="AG89" s="350"/>
      <c r="AH89" s="350"/>
      <c r="AI89" s="350"/>
      <c r="AJ89" s="350"/>
      <c r="AK89" s="350"/>
      <c r="AL89" s="350"/>
    </row>
    <row r="90" spans="1:38" ht="14.1" customHeight="1">
      <c r="A90" s="383">
        <v>11489</v>
      </c>
      <c r="B90" s="384" t="s">
        <v>290</v>
      </c>
      <c r="C90" s="351" t="str">
        <f>Rollover!A90</f>
        <v>Toyota</v>
      </c>
      <c r="D90" s="351" t="str">
        <f>Rollover!B90</f>
        <v>Sienna Hybrid Van AWD</v>
      </c>
      <c r="E90" s="381" t="s">
        <v>96</v>
      </c>
      <c r="F90" s="382">
        <f>Rollover!C90</f>
        <v>2021</v>
      </c>
      <c r="G90" s="190">
        <v>370.68599999999998</v>
      </c>
      <c r="H90" s="24">
        <v>18.315999999999999</v>
      </c>
      <c r="I90" s="24">
        <v>31.152000000000001</v>
      </c>
      <c r="J90" s="191">
        <v>18.603000000000002</v>
      </c>
      <c r="K90" s="191">
        <v>2220.058</v>
      </c>
      <c r="L90" s="45">
        <f t="shared" si="47"/>
        <v>1.8899769530915263E-2</v>
      </c>
      <c r="M90" s="46">
        <f t="shared" si="48"/>
        <v>1.4505073695160133E-2</v>
      </c>
      <c r="N90" s="45">
        <f t="shared" si="49"/>
        <v>3.3000000000000002E-2</v>
      </c>
      <c r="O90" s="10">
        <f t="shared" si="50"/>
        <v>0.22</v>
      </c>
      <c r="P90" s="42">
        <f t="shared" si="51"/>
        <v>5</v>
      </c>
      <c r="Q90" s="348">
        <f>ROUND((0.8*'Side MDB'!W90+0.2*'Side Pole'!N90),3)</f>
        <v>2.5999999999999999E-2</v>
      </c>
      <c r="R90" s="349">
        <f t="shared" si="52"/>
        <v>0.17</v>
      </c>
      <c r="S90" s="42">
        <f t="shared" si="53"/>
        <v>5</v>
      </c>
      <c r="T90" s="348">
        <f>ROUND(((0.8*'Side MDB'!W90+0.2*'Side Pole'!N90)+(IF('Side MDB'!X90="N/A",(0.8*'Side MDB'!W90+0.2*'Side Pole'!N90),'Side MDB'!X90)))/2,3)</f>
        <v>2.1000000000000001E-2</v>
      </c>
      <c r="U90" s="349">
        <f t="shared" si="54"/>
        <v>0.14000000000000001</v>
      </c>
      <c r="V90" s="42">
        <f t="shared" si="55"/>
        <v>5</v>
      </c>
      <c r="W90" s="28"/>
      <c r="X90" s="28"/>
      <c r="Y90" s="342"/>
      <c r="Z90" s="342"/>
      <c r="AA90" s="342"/>
      <c r="AB90" s="350"/>
      <c r="AC90" s="350"/>
      <c r="AD90" s="350"/>
      <c r="AE90" s="350"/>
      <c r="AF90" s="350"/>
      <c r="AG90" s="350"/>
      <c r="AH90" s="350"/>
      <c r="AI90" s="350"/>
      <c r="AJ90" s="350"/>
      <c r="AK90" s="350"/>
      <c r="AL90" s="350"/>
    </row>
    <row r="91" spans="1:38" ht="14.1" customHeight="1">
      <c r="A91" s="378">
        <v>10997</v>
      </c>
      <c r="B91" s="379" t="s">
        <v>308</v>
      </c>
      <c r="C91" s="351" t="str">
        <f>Rollover!A91</f>
        <v>Volkswagen</v>
      </c>
      <c r="D91" s="351" t="str">
        <f>Rollover!B91</f>
        <v>Passat 4DR FWD</v>
      </c>
      <c r="E91" s="381" t="s">
        <v>190</v>
      </c>
      <c r="F91" s="382">
        <f>Rollover!C91</f>
        <v>2021</v>
      </c>
      <c r="G91" s="190">
        <v>359.322</v>
      </c>
      <c r="H91" s="24">
        <v>19.015000000000001</v>
      </c>
      <c r="I91" s="24">
        <v>49.017000000000003</v>
      </c>
      <c r="J91" s="191">
        <v>25.071000000000002</v>
      </c>
      <c r="K91" s="25">
        <v>3203.59</v>
      </c>
      <c r="L91" s="45">
        <f t="shared" si="47"/>
        <v>1.7041039218774486E-2</v>
      </c>
      <c r="M91" s="46">
        <f t="shared" si="48"/>
        <v>3.5773273365534992E-2</v>
      </c>
      <c r="N91" s="45">
        <f t="shared" si="49"/>
        <v>5.1999999999999998E-2</v>
      </c>
      <c r="O91" s="10">
        <f t="shared" si="50"/>
        <v>0.35</v>
      </c>
      <c r="P91" s="42">
        <f t="shared" si="51"/>
        <v>5</v>
      </c>
      <c r="Q91" s="348">
        <f>ROUND((0.8*'Side MDB'!W91+0.2*'Side Pole'!N91),3)</f>
        <v>5.8000000000000003E-2</v>
      </c>
      <c r="R91" s="349">
        <f t="shared" si="52"/>
        <v>0.39</v>
      </c>
      <c r="S91" s="42">
        <f t="shared" si="53"/>
        <v>5</v>
      </c>
      <c r="T91" s="348">
        <f>ROUND(((0.8*'Side MDB'!W91+0.2*'Side Pole'!N91)+(IF('Side MDB'!X91="N/A",(0.8*'Side MDB'!W91+0.2*'Side Pole'!N91),'Side MDB'!X91)))/2,3)</f>
        <v>4.9000000000000002E-2</v>
      </c>
      <c r="U91" s="349">
        <f t="shared" si="54"/>
        <v>0.33</v>
      </c>
      <c r="V91" s="42">
        <f t="shared" si="55"/>
        <v>5</v>
      </c>
      <c r="W91" s="28"/>
      <c r="X91" s="28"/>
      <c r="Y91" s="342"/>
      <c r="Z91" s="342"/>
      <c r="AA91" s="342"/>
      <c r="AB91" s="350"/>
      <c r="AC91" s="350"/>
      <c r="AD91" s="350"/>
      <c r="AE91" s="350"/>
      <c r="AF91" s="350"/>
      <c r="AG91" s="350"/>
      <c r="AH91" s="350"/>
      <c r="AI91" s="350"/>
      <c r="AJ91" s="350"/>
      <c r="AK91" s="350"/>
      <c r="AL91" s="350"/>
    </row>
    <row r="92" spans="1:38" ht="14.1" customHeight="1">
      <c r="A92" s="378"/>
      <c r="B92" s="379"/>
      <c r="C92" s="351">
        <f>Rollover!A92</f>
        <v>0</v>
      </c>
      <c r="D92" s="351">
        <f>Rollover!B92</f>
        <v>0</v>
      </c>
      <c r="E92" s="381"/>
      <c r="F92" s="382">
        <f>Rollover!C92</f>
        <v>0</v>
      </c>
      <c r="G92" s="190"/>
      <c r="H92" s="24"/>
      <c r="I92" s="24"/>
      <c r="J92" s="191"/>
      <c r="K92" s="25"/>
      <c r="L92" s="45" t="e">
        <f t="shared" ref="L92:L98" si="56">NORMDIST(LN(G92),7.45231,0.73998,1)</f>
        <v>#NUM!</v>
      </c>
      <c r="M92" s="46">
        <f t="shared" ref="M92:M98" si="57">1/(1+EXP(6.3055-0.00094*K92))</f>
        <v>1.8229037773026034E-3</v>
      </c>
      <c r="N92" s="45" t="e">
        <f t="shared" ref="N92:N98" si="58">ROUND(1-(1-L92)*(1-M92),3)</f>
        <v>#NUM!</v>
      </c>
      <c r="O92" s="10" t="e">
        <f t="shared" ref="O92:O98" si="59">ROUND(N92/0.15,2)</f>
        <v>#NUM!</v>
      </c>
      <c r="P92" s="42" t="e">
        <f t="shared" ref="P92:P98" si="60">IF(O92&lt;0.67,5,IF(O92&lt;1,4,IF(O92&lt;1.33,3,IF(O92&lt;2.67,2,1))))</f>
        <v>#NUM!</v>
      </c>
      <c r="Q92" s="348" t="e">
        <f>ROUND((0.8*'Side MDB'!W92+0.2*'Side Pole'!N92),3)</f>
        <v>#NUM!</v>
      </c>
      <c r="R92" s="349" t="e">
        <f t="shared" ref="R92:R98" si="61">ROUND((Q92)/0.15,2)</f>
        <v>#NUM!</v>
      </c>
      <c r="S92" s="42" t="e">
        <f t="shared" ref="S92:S98" si="62">IF(R92&lt;0.67,5,IF(R92&lt;1,4,IF(R92&lt;1.33,3,IF(R92&lt;2.67,2,1))))</f>
        <v>#NUM!</v>
      </c>
      <c r="T92" s="348" t="e">
        <f>ROUND(((0.8*'Side MDB'!W92+0.2*'Side Pole'!N92)+(IF('Side MDB'!X92="N/A",(0.8*'Side MDB'!W92+0.2*'Side Pole'!N92),'Side MDB'!X92)))/2,3)</f>
        <v>#NUM!</v>
      </c>
      <c r="U92" s="349" t="e">
        <f t="shared" ref="U92:U98" si="63">ROUND((T92)/0.15,2)</f>
        <v>#NUM!</v>
      </c>
      <c r="V92" s="42" t="e">
        <f t="shared" ref="V92:V98" si="64">IF(U92&lt;0.67,5,IF(U92&lt;1,4,IF(U92&lt;1.33,3,IF(U92&lt;2.67,2,1))))</f>
        <v>#NUM!</v>
      </c>
      <c r="W92" s="28"/>
      <c r="X92" s="28"/>
      <c r="Y92" s="342"/>
      <c r="Z92" s="342"/>
      <c r="AA92" s="342"/>
      <c r="AB92" s="350"/>
      <c r="AC92" s="350"/>
      <c r="AD92" s="350"/>
      <c r="AE92" s="350"/>
      <c r="AF92" s="350"/>
      <c r="AG92" s="350"/>
      <c r="AH92" s="350"/>
      <c r="AI92" s="350"/>
      <c r="AJ92" s="350"/>
      <c r="AK92" s="350"/>
      <c r="AL92" s="350"/>
    </row>
    <row r="93" spans="1:38" ht="14.1" customHeight="1">
      <c r="A93" s="378"/>
      <c r="B93" s="379"/>
      <c r="C93" s="351">
        <f>Rollover!A93</f>
        <v>0</v>
      </c>
      <c r="D93" s="351">
        <f>Rollover!B93</f>
        <v>0</v>
      </c>
      <c r="E93" s="381"/>
      <c r="F93" s="382">
        <f>Rollover!C93</f>
        <v>0</v>
      </c>
      <c r="G93" s="190"/>
      <c r="H93" s="24"/>
      <c r="I93" s="24"/>
      <c r="J93" s="191"/>
      <c r="K93" s="25"/>
      <c r="L93" s="45" t="e">
        <f t="shared" si="56"/>
        <v>#NUM!</v>
      </c>
      <c r="M93" s="46">
        <f t="shared" si="57"/>
        <v>1.8229037773026034E-3</v>
      </c>
      <c r="N93" s="45" t="e">
        <f t="shared" si="58"/>
        <v>#NUM!</v>
      </c>
      <c r="O93" s="10" t="e">
        <f t="shared" si="59"/>
        <v>#NUM!</v>
      </c>
      <c r="P93" s="42" t="e">
        <f t="shared" si="60"/>
        <v>#NUM!</v>
      </c>
      <c r="Q93" s="348" t="e">
        <f>ROUND((0.8*'Side MDB'!W93+0.2*'Side Pole'!N93),3)</f>
        <v>#NUM!</v>
      </c>
      <c r="R93" s="349" t="e">
        <f t="shared" si="61"/>
        <v>#NUM!</v>
      </c>
      <c r="S93" s="42" t="e">
        <f t="shared" si="62"/>
        <v>#NUM!</v>
      </c>
      <c r="T93" s="348" t="e">
        <f>ROUND(((0.8*'Side MDB'!W93+0.2*'Side Pole'!N93)+(IF('Side MDB'!X93="N/A",(0.8*'Side MDB'!W93+0.2*'Side Pole'!N93),'Side MDB'!X93)))/2,3)</f>
        <v>#NUM!</v>
      </c>
      <c r="U93" s="349" t="e">
        <f t="shared" si="63"/>
        <v>#NUM!</v>
      </c>
      <c r="V93" s="42" t="e">
        <f t="shared" si="64"/>
        <v>#NUM!</v>
      </c>
      <c r="W93" s="28"/>
      <c r="X93" s="28"/>
      <c r="Y93" s="342"/>
      <c r="Z93" s="342"/>
      <c r="AA93" s="342"/>
      <c r="AB93" s="350"/>
      <c r="AC93" s="350"/>
      <c r="AD93" s="350"/>
      <c r="AE93" s="350"/>
      <c r="AF93" s="350"/>
      <c r="AG93" s="350"/>
      <c r="AH93" s="350"/>
      <c r="AI93" s="350"/>
      <c r="AJ93" s="350"/>
      <c r="AK93" s="350"/>
      <c r="AL93" s="350"/>
    </row>
    <row r="94" spans="1:38" ht="14.1" customHeight="1">
      <c r="A94" s="378"/>
      <c r="B94" s="379"/>
      <c r="C94" s="351">
        <f>Rollover!A94</f>
        <v>0</v>
      </c>
      <c r="D94" s="351">
        <f>Rollover!B94</f>
        <v>0</v>
      </c>
      <c r="E94" s="381"/>
      <c r="F94" s="382">
        <f>Rollover!C94</f>
        <v>0</v>
      </c>
      <c r="G94" s="190"/>
      <c r="H94" s="24"/>
      <c r="I94" s="24"/>
      <c r="J94" s="191"/>
      <c r="K94" s="191"/>
      <c r="L94" s="45" t="e">
        <f t="shared" si="56"/>
        <v>#NUM!</v>
      </c>
      <c r="M94" s="46">
        <f t="shared" si="57"/>
        <v>1.8229037773026034E-3</v>
      </c>
      <c r="N94" s="45" t="e">
        <f t="shared" si="58"/>
        <v>#NUM!</v>
      </c>
      <c r="O94" s="10" t="e">
        <f t="shared" si="59"/>
        <v>#NUM!</v>
      </c>
      <c r="P94" s="42" t="e">
        <f t="shared" si="60"/>
        <v>#NUM!</v>
      </c>
      <c r="Q94" s="348" t="e">
        <f>ROUND((0.8*'Side MDB'!W94+0.2*'Side Pole'!N94),3)</f>
        <v>#NUM!</v>
      </c>
      <c r="R94" s="349" t="e">
        <f t="shared" si="61"/>
        <v>#NUM!</v>
      </c>
      <c r="S94" s="42" t="e">
        <f t="shared" si="62"/>
        <v>#NUM!</v>
      </c>
      <c r="T94" s="348" t="e">
        <f>ROUND(((0.8*'Side MDB'!W94+0.2*'Side Pole'!N94)+(IF('Side MDB'!X94="N/A",(0.8*'Side MDB'!W94+0.2*'Side Pole'!N94),'Side MDB'!X94)))/2,3)</f>
        <v>#NUM!</v>
      </c>
      <c r="U94" s="349" t="e">
        <f t="shared" si="63"/>
        <v>#NUM!</v>
      </c>
      <c r="V94" s="42" t="e">
        <f t="shared" si="64"/>
        <v>#NUM!</v>
      </c>
      <c r="W94" s="28"/>
      <c r="X94" s="28"/>
      <c r="Y94" s="342"/>
      <c r="Z94" s="342"/>
      <c r="AA94" s="342"/>
      <c r="AB94" s="350"/>
      <c r="AC94" s="350"/>
      <c r="AD94" s="350"/>
      <c r="AE94" s="350"/>
      <c r="AF94" s="350"/>
      <c r="AG94" s="350"/>
      <c r="AH94" s="350"/>
      <c r="AI94" s="350"/>
      <c r="AJ94" s="350"/>
      <c r="AK94" s="350"/>
      <c r="AL94" s="350"/>
    </row>
    <row r="95" spans="1:38" ht="14.1" customHeight="1">
      <c r="A95" s="378"/>
      <c r="B95" s="379"/>
      <c r="C95" s="351">
        <f>Rollover!A95</f>
        <v>0</v>
      </c>
      <c r="D95" s="351">
        <f>Rollover!B95</f>
        <v>0</v>
      </c>
      <c r="E95" s="381"/>
      <c r="F95" s="382">
        <f>Rollover!C95</f>
        <v>0</v>
      </c>
      <c r="G95" s="190"/>
      <c r="H95" s="24"/>
      <c r="I95" s="24"/>
      <c r="J95" s="191"/>
      <c r="K95" s="25"/>
      <c r="L95" s="45" t="e">
        <f t="shared" si="56"/>
        <v>#NUM!</v>
      </c>
      <c r="M95" s="46">
        <f t="shared" si="57"/>
        <v>1.8229037773026034E-3</v>
      </c>
      <c r="N95" s="45" t="e">
        <f t="shared" si="58"/>
        <v>#NUM!</v>
      </c>
      <c r="O95" s="10" t="e">
        <f t="shared" si="59"/>
        <v>#NUM!</v>
      </c>
      <c r="P95" s="42" t="e">
        <f t="shared" si="60"/>
        <v>#NUM!</v>
      </c>
      <c r="Q95" s="348" t="e">
        <f>ROUND((0.8*'Side MDB'!W95+0.2*'Side Pole'!N95),3)</f>
        <v>#NUM!</v>
      </c>
      <c r="R95" s="349" t="e">
        <f t="shared" si="61"/>
        <v>#NUM!</v>
      </c>
      <c r="S95" s="42" t="e">
        <f t="shared" si="62"/>
        <v>#NUM!</v>
      </c>
      <c r="T95" s="348" t="e">
        <f>ROUND(((0.8*'Side MDB'!W95+0.2*'Side Pole'!N95)+(IF('Side MDB'!X95="N/A",(0.8*'Side MDB'!W95+0.2*'Side Pole'!N95),'Side MDB'!X95)))/2,3)</f>
        <v>#NUM!</v>
      </c>
      <c r="U95" s="349" t="e">
        <f t="shared" si="63"/>
        <v>#NUM!</v>
      </c>
      <c r="V95" s="42" t="e">
        <f t="shared" si="64"/>
        <v>#NUM!</v>
      </c>
      <c r="W95" s="28"/>
      <c r="X95" s="28"/>
      <c r="Y95" s="342"/>
      <c r="Z95" s="342"/>
      <c r="AA95" s="342"/>
      <c r="AB95" s="350"/>
      <c r="AC95" s="350"/>
      <c r="AD95" s="350"/>
      <c r="AE95" s="350"/>
      <c r="AF95" s="350"/>
      <c r="AG95" s="350"/>
      <c r="AH95" s="350"/>
      <c r="AI95" s="350"/>
      <c r="AJ95" s="350"/>
      <c r="AK95" s="350"/>
      <c r="AL95" s="350"/>
    </row>
    <row r="96" spans="1:38" ht="14.1" customHeight="1">
      <c r="A96" s="378"/>
      <c r="B96" s="379"/>
      <c r="C96" s="351">
        <f>Rollover!A96</f>
        <v>0</v>
      </c>
      <c r="D96" s="351">
        <f>Rollover!B96</f>
        <v>0</v>
      </c>
      <c r="E96" s="381"/>
      <c r="F96" s="382">
        <f>Rollover!C96</f>
        <v>0</v>
      </c>
      <c r="G96" s="190"/>
      <c r="H96" s="24"/>
      <c r="I96" s="24"/>
      <c r="J96" s="191"/>
      <c r="K96" s="25"/>
      <c r="L96" s="45" t="e">
        <f t="shared" si="56"/>
        <v>#NUM!</v>
      </c>
      <c r="M96" s="46">
        <f t="shared" si="57"/>
        <v>1.8229037773026034E-3</v>
      </c>
      <c r="N96" s="45" t="e">
        <f t="shared" si="58"/>
        <v>#NUM!</v>
      </c>
      <c r="O96" s="10" t="e">
        <f t="shared" si="59"/>
        <v>#NUM!</v>
      </c>
      <c r="P96" s="42" t="e">
        <f t="shared" si="60"/>
        <v>#NUM!</v>
      </c>
      <c r="Q96" s="348" t="e">
        <f>ROUND((0.8*'Side MDB'!W96+0.2*'Side Pole'!N96),3)</f>
        <v>#NUM!</v>
      </c>
      <c r="R96" s="349" t="e">
        <f t="shared" si="61"/>
        <v>#NUM!</v>
      </c>
      <c r="S96" s="42" t="e">
        <f t="shared" si="62"/>
        <v>#NUM!</v>
      </c>
      <c r="T96" s="348" t="e">
        <f>ROUND(((0.8*'Side MDB'!W96+0.2*'Side Pole'!N96)+(IF('Side MDB'!X96="N/A",(0.8*'Side MDB'!W96+0.2*'Side Pole'!N96),'Side MDB'!X96)))/2,3)</f>
        <v>#NUM!</v>
      </c>
      <c r="U96" s="349" t="e">
        <f t="shared" si="63"/>
        <v>#NUM!</v>
      </c>
      <c r="V96" s="42" t="e">
        <f t="shared" si="64"/>
        <v>#NUM!</v>
      </c>
      <c r="W96" s="28"/>
      <c r="X96" s="28"/>
      <c r="Y96" s="342"/>
      <c r="Z96" s="342"/>
      <c r="AA96" s="342"/>
      <c r="AB96" s="350"/>
      <c r="AC96" s="350"/>
      <c r="AD96" s="350"/>
      <c r="AE96" s="350"/>
      <c r="AF96" s="350"/>
      <c r="AG96" s="350"/>
      <c r="AH96" s="350"/>
      <c r="AI96" s="350"/>
      <c r="AJ96" s="350"/>
      <c r="AK96" s="350"/>
      <c r="AL96" s="350"/>
    </row>
    <row r="97" spans="1:38" ht="14.1" customHeight="1">
      <c r="A97" s="378"/>
      <c r="B97" s="379"/>
      <c r="C97" s="351">
        <f>Rollover!A97</f>
        <v>0</v>
      </c>
      <c r="D97" s="351">
        <f>Rollover!B97</f>
        <v>0</v>
      </c>
      <c r="E97" s="381"/>
      <c r="F97" s="382">
        <f>Rollover!C97</f>
        <v>0</v>
      </c>
      <c r="G97" s="190"/>
      <c r="H97" s="24"/>
      <c r="I97" s="24"/>
      <c r="J97" s="191"/>
      <c r="K97" s="25"/>
      <c r="L97" s="45" t="e">
        <f t="shared" si="56"/>
        <v>#NUM!</v>
      </c>
      <c r="M97" s="46">
        <f t="shared" si="57"/>
        <v>1.8229037773026034E-3</v>
      </c>
      <c r="N97" s="45" t="e">
        <f t="shared" si="58"/>
        <v>#NUM!</v>
      </c>
      <c r="O97" s="10" t="e">
        <f t="shared" si="59"/>
        <v>#NUM!</v>
      </c>
      <c r="P97" s="42" t="e">
        <f t="shared" si="60"/>
        <v>#NUM!</v>
      </c>
      <c r="Q97" s="348" t="e">
        <f>ROUND((0.8*'Side MDB'!W97+0.2*'Side Pole'!N97),3)</f>
        <v>#NUM!</v>
      </c>
      <c r="R97" s="349" t="e">
        <f t="shared" si="61"/>
        <v>#NUM!</v>
      </c>
      <c r="S97" s="42" t="e">
        <f t="shared" si="62"/>
        <v>#NUM!</v>
      </c>
      <c r="T97" s="348" t="e">
        <f>ROUND(((0.8*'Side MDB'!W97+0.2*'Side Pole'!N97)+(IF('Side MDB'!X97="N/A",(0.8*'Side MDB'!W97+0.2*'Side Pole'!N97),'Side MDB'!X97)))/2,3)</f>
        <v>#NUM!</v>
      </c>
      <c r="U97" s="349" t="e">
        <f t="shared" si="63"/>
        <v>#NUM!</v>
      </c>
      <c r="V97" s="42" t="e">
        <f t="shared" si="64"/>
        <v>#NUM!</v>
      </c>
      <c r="W97" s="28"/>
      <c r="X97" s="28"/>
      <c r="Y97" s="342"/>
      <c r="Z97" s="342"/>
      <c r="AA97" s="342"/>
      <c r="AB97" s="350"/>
      <c r="AC97" s="350"/>
      <c r="AD97" s="350"/>
      <c r="AE97" s="350"/>
      <c r="AF97" s="350"/>
      <c r="AG97" s="350"/>
      <c r="AH97" s="350"/>
      <c r="AI97" s="350"/>
      <c r="AJ97" s="350"/>
      <c r="AK97" s="350"/>
      <c r="AL97" s="350"/>
    </row>
    <row r="98" spans="1:38" ht="14.1" customHeight="1">
      <c r="A98" s="378"/>
      <c r="B98" s="379"/>
      <c r="C98" s="351">
        <f>Rollover!A98</f>
        <v>0</v>
      </c>
      <c r="D98" s="351">
        <f>Rollover!B98</f>
        <v>0</v>
      </c>
      <c r="E98" s="381"/>
      <c r="F98" s="382">
        <f>Rollover!C98</f>
        <v>0</v>
      </c>
      <c r="G98" s="190"/>
      <c r="H98" s="24"/>
      <c r="I98" s="24"/>
      <c r="J98" s="191"/>
      <c r="K98" s="25"/>
      <c r="L98" s="45" t="e">
        <f t="shared" si="56"/>
        <v>#NUM!</v>
      </c>
      <c r="M98" s="46">
        <f t="shared" si="57"/>
        <v>1.8229037773026034E-3</v>
      </c>
      <c r="N98" s="45" t="e">
        <f t="shared" si="58"/>
        <v>#NUM!</v>
      </c>
      <c r="O98" s="10" t="e">
        <f t="shared" si="59"/>
        <v>#NUM!</v>
      </c>
      <c r="P98" s="42" t="e">
        <f t="shared" si="60"/>
        <v>#NUM!</v>
      </c>
      <c r="Q98" s="348" t="e">
        <f>ROUND((0.8*'Side MDB'!W98+0.2*'Side Pole'!N98),3)</f>
        <v>#NUM!</v>
      </c>
      <c r="R98" s="349" t="e">
        <f t="shared" si="61"/>
        <v>#NUM!</v>
      </c>
      <c r="S98" s="42" t="e">
        <f t="shared" si="62"/>
        <v>#NUM!</v>
      </c>
      <c r="T98" s="348" t="e">
        <f>ROUND(((0.8*'Side MDB'!W98+0.2*'Side Pole'!N98)+(IF('Side MDB'!X98="N/A",(0.8*'Side MDB'!W98+0.2*'Side Pole'!N98),'Side MDB'!X98)))/2,3)</f>
        <v>#NUM!</v>
      </c>
      <c r="U98" s="349" t="e">
        <f t="shared" si="63"/>
        <v>#NUM!</v>
      </c>
      <c r="V98" s="42" t="e">
        <f t="shared" si="64"/>
        <v>#NUM!</v>
      </c>
      <c r="W98" s="28"/>
      <c r="X98" s="28"/>
      <c r="Y98" s="342"/>
      <c r="Z98" s="342"/>
      <c r="AA98" s="342"/>
      <c r="AB98" s="350"/>
      <c r="AC98" s="350"/>
      <c r="AD98" s="350"/>
      <c r="AE98" s="350"/>
      <c r="AF98" s="350"/>
      <c r="AG98" s="350"/>
      <c r="AH98" s="350"/>
      <c r="AI98" s="350"/>
      <c r="AJ98" s="350"/>
      <c r="AK98" s="350"/>
      <c r="AL98" s="350"/>
    </row>
    <row r="99" spans="1:38" ht="14.1" customHeight="1">
      <c r="A99" s="378"/>
      <c r="B99" s="379"/>
      <c r="C99" s="351">
        <f>Rollover!A99</f>
        <v>0</v>
      </c>
      <c r="D99" s="351">
        <f>Rollover!B99</f>
        <v>0</v>
      </c>
      <c r="E99" s="381"/>
      <c r="F99" s="382">
        <f>Rollover!C99</f>
        <v>0</v>
      </c>
      <c r="G99" s="190"/>
      <c r="H99" s="24"/>
      <c r="I99" s="24"/>
      <c r="J99" s="191"/>
      <c r="K99" s="25"/>
      <c r="L99" s="45" t="e">
        <f t="shared" ref="L99:L166" si="65">NORMDIST(LN(G99),7.45231,0.73998,1)</f>
        <v>#NUM!</v>
      </c>
      <c r="M99" s="46">
        <f t="shared" ref="M99:M166" si="66">1/(1+EXP(6.3055-0.00094*K99))</f>
        <v>1.8229037773026034E-3</v>
      </c>
      <c r="N99" s="45" t="e">
        <f t="shared" ref="N99:N166" si="67">ROUND(1-(1-L99)*(1-M99),3)</f>
        <v>#NUM!</v>
      </c>
      <c r="O99" s="10" t="e">
        <f t="shared" ref="O99:O166" si="68">ROUND(N99/0.15,2)</f>
        <v>#NUM!</v>
      </c>
      <c r="P99" s="42" t="e">
        <f t="shared" ref="P99:P166" si="69">IF(O99&lt;0.67,5,IF(O99&lt;1,4,IF(O99&lt;1.33,3,IF(O99&lt;2.67,2,1))))</f>
        <v>#NUM!</v>
      </c>
      <c r="Q99" s="348" t="e">
        <f>ROUND((0.8*'Side MDB'!W99+0.2*'Side Pole'!N99),3)</f>
        <v>#NUM!</v>
      </c>
      <c r="R99" s="349" t="e">
        <f t="shared" ref="R99:R166" si="70">ROUND((Q99)/0.15,2)</f>
        <v>#NUM!</v>
      </c>
      <c r="S99" s="42" t="e">
        <f t="shared" ref="S99:S166" si="71">IF(R99&lt;0.67,5,IF(R99&lt;1,4,IF(R99&lt;1.33,3,IF(R99&lt;2.67,2,1))))</f>
        <v>#NUM!</v>
      </c>
      <c r="T99" s="348" t="e">
        <f>ROUND(((0.8*'Side MDB'!W99+0.2*'Side Pole'!N99)+(IF('Side MDB'!X99="N/A",(0.8*'Side MDB'!W99+0.2*'Side Pole'!N99),'Side MDB'!X99)))/2,3)</f>
        <v>#NUM!</v>
      </c>
      <c r="U99" s="349" t="e">
        <f t="shared" ref="U99:U166" si="72">ROUND((T99)/0.15,2)</f>
        <v>#NUM!</v>
      </c>
      <c r="V99" s="42" t="e">
        <f t="shared" ref="V99:V166" si="73">IF(U99&lt;0.67,5,IF(U99&lt;1,4,IF(U99&lt;1.33,3,IF(U99&lt;2.67,2,1))))</f>
        <v>#NUM!</v>
      </c>
      <c r="W99" s="28"/>
      <c r="X99" s="28"/>
      <c r="Y99" s="342"/>
      <c r="Z99" s="342"/>
      <c r="AA99" s="342"/>
      <c r="AB99" s="350"/>
      <c r="AC99" s="350"/>
      <c r="AD99" s="350"/>
      <c r="AE99" s="350"/>
      <c r="AF99" s="350"/>
      <c r="AG99" s="350"/>
      <c r="AH99" s="350"/>
      <c r="AI99" s="350"/>
      <c r="AJ99" s="350"/>
      <c r="AK99" s="350"/>
      <c r="AL99" s="350"/>
    </row>
    <row r="100" spans="1:38" ht="14.1" customHeight="1">
      <c r="A100" s="378"/>
      <c r="B100" s="379"/>
      <c r="C100" s="351">
        <f>Rollover!A100</f>
        <v>0</v>
      </c>
      <c r="D100" s="351">
        <f>Rollover!B100</f>
        <v>0</v>
      </c>
      <c r="E100" s="381"/>
      <c r="F100" s="382">
        <f>Rollover!C100</f>
        <v>0</v>
      </c>
      <c r="G100" s="190"/>
      <c r="H100" s="24"/>
      <c r="I100" s="24"/>
      <c r="J100" s="191"/>
      <c r="K100" s="25"/>
      <c r="L100" s="45" t="e">
        <f t="shared" si="65"/>
        <v>#NUM!</v>
      </c>
      <c r="M100" s="46">
        <f t="shared" si="66"/>
        <v>1.8229037773026034E-3</v>
      </c>
      <c r="N100" s="45" t="e">
        <f t="shared" si="67"/>
        <v>#NUM!</v>
      </c>
      <c r="O100" s="10" t="e">
        <f t="shared" si="68"/>
        <v>#NUM!</v>
      </c>
      <c r="P100" s="42" t="e">
        <f t="shared" si="69"/>
        <v>#NUM!</v>
      </c>
      <c r="Q100" s="348" t="e">
        <f>ROUND((0.8*'Side MDB'!W100+0.2*'Side Pole'!N100),3)</f>
        <v>#NUM!</v>
      </c>
      <c r="R100" s="349" t="e">
        <f t="shared" si="70"/>
        <v>#NUM!</v>
      </c>
      <c r="S100" s="42" t="e">
        <f t="shared" si="71"/>
        <v>#NUM!</v>
      </c>
      <c r="T100" s="348" t="e">
        <f>ROUND(((0.8*'Side MDB'!W100+0.2*'Side Pole'!N100)+(IF('Side MDB'!X100="N/A",(0.8*'Side MDB'!W100+0.2*'Side Pole'!N100),'Side MDB'!X100)))/2,3)</f>
        <v>#NUM!</v>
      </c>
      <c r="U100" s="349" t="e">
        <f t="shared" si="72"/>
        <v>#NUM!</v>
      </c>
      <c r="V100" s="42" t="e">
        <f t="shared" si="73"/>
        <v>#NUM!</v>
      </c>
      <c r="W100" s="28"/>
      <c r="X100" s="28"/>
      <c r="Y100" s="342"/>
      <c r="Z100" s="342"/>
      <c r="AA100" s="342"/>
      <c r="AB100" s="350"/>
      <c r="AC100" s="350"/>
      <c r="AD100" s="350"/>
      <c r="AE100" s="350"/>
      <c r="AF100" s="350"/>
      <c r="AG100" s="350"/>
      <c r="AH100" s="350"/>
      <c r="AI100" s="350"/>
      <c r="AJ100" s="350"/>
      <c r="AK100" s="350"/>
      <c r="AL100" s="350"/>
    </row>
    <row r="101" spans="1:38" ht="14.1" customHeight="1">
      <c r="A101" s="378"/>
      <c r="B101" s="379"/>
      <c r="C101" s="351">
        <f>Rollover!A101</f>
        <v>0</v>
      </c>
      <c r="D101" s="351">
        <f>Rollover!B101</f>
        <v>0</v>
      </c>
      <c r="E101" s="381"/>
      <c r="F101" s="382">
        <f>Rollover!C101</f>
        <v>0</v>
      </c>
      <c r="G101" s="190"/>
      <c r="H101" s="24"/>
      <c r="I101" s="24"/>
      <c r="J101" s="191"/>
      <c r="K101" s="25"/>
      <c r="L101" s="45" t="e">
        <f>NORMDIST(LN(G101),7.45231,0.73998,1)</f>
        <v>#NUM!</v>
      </c>
      <c r="M101" s="46">
        <f t="shared" si="66"/>
        <v>1.8229037773026034E-3</v>
      </c>
      <c r="N101" s="45" t="e">
        <f t="shared" si="67"/>
        <v>#NUM!</v>
      </c>
      <c r="O101" s="10" t="e">
        <f t="shared" si="68"/>
        <v>#NUM!</v>
      </c>
      <c r="P101" s="42" t="e">
        <f t="shared" si="69"/>
        <v>#NUM!</v>
      </c>
      <c r="Q101" s="348" t="e">
        <f>ROUND((0.8*'Side MDB'!W101+0.2*'Side Pole'!N101),3)</f>
        <v>#NUM!</v>
      </c>
      <c r="R101" s="349" t="e">
        <f t="shared" si="70"/>
        <v>#NUM!</v>
      </c>
      <c r="S101" s="42" t="e">
        <f t="shared" si="71"/>
        <v>#NUM!</v>
      </c>
      <c r="T101" s="348" t="e">
        <f>ROUND(((0.8*'Side MDB'!W101+0.2*'Side Pole'!N101)+(IF('Side MDB'!X101="N/A",(0.8*'Side MDB'!W101+0.2*'Side Pole'!N101),'Side MDB'!X101)))/2,3)</f>
        <v>#NUM!</v>
      </c>
      <c r="U101" s="349" t="e">
        <f t="shared" si="72"/>
        <v>#NUM!</v>
      </c>
      <c r="V101" s="42" t="e">
        <f t="shared" si="73"/>
        <v>#NUM!</v>
      </c>
      <c r="W101" s="28"/>
      <c r="X101" s="28"/>
      <c r="Y101" s="342"/>
      <c r="Z101" s="342"/>
      <c r="AA101" s="342"/>
      <c r="AB101" s="350"/>
      <c r="AC101" s="350"/>
      <c r="AD101" s="350"/>
      <c r="AE101" s="350"/>
      <c r="AF101" s="350"/>
      <c r="AG101" s="350"/>
      <c r="AH101" s="350"/>
      <c r="AI101" s="350"/>
      <c r="AJ101" s="350"/>
      <c r="AK101" s="350"/>
      <c r="AL101" s="350"/>
    </row>
    <row r="102" spans="1:38" ht="14.1" customHeight="1">
      <c r="A102" s="378"/>
      <c r="B102" s="379"/>
      <c r="C102" s="351">
        <f>Rollover!A102</f>
        <v>0</v>
      </c>
      <c r="D102" s="351">
        <f>Rollover!B102</f>
        <v>0</v>
      </c>
      <c r="E102" s="381"/>
      <c r="F102" s="382">
        <f>Rollover!C102</f>
        <v>0</v>
      </c>
      <c r="G102" s="190"/>
      <c r="H102" s="24"/>
      <c r="I102" s="24"/>
      <c r="J102" s="191"/>
      <c r="K102" s="25"/>
      <c r="L102" s="45" t="e">
        <f t="shared" si="65"/>
        <v>#NUM!</v>
      </c>
      <c r="M102" s="46">
        <f t="shared" si="66"/>
        <v>1.8229037773026034E-3</v>
      </c>
      <c r="N102" s="45" t="e">
        <f t="shared" si="67"/>
        <v>#NUM!</v>
      </c>
      <c r="O102" s="10" t="e">
        <f t="shared" si="68"/>
        <v>#NUM!</v>
      </c>
      <c r="P102" s="42" t="e">
        <f t="shared" si="69"/>
        <v>#NUM!</v>
      </c>
      <c r="Q102" s="348" t="e">
        <f>ROUND((0.8*'Side MDB'!W102+0.2*'Side Pole'!N102),3)</f>
        <v>#NUM!</v>
      </c>
      <c r="R102" s="349" t="e">
        <f t="shared" si="70"/>
        <v>#NUM!</v>
      </c>
      <c r="S102" s="42" t="e">
        <f t="shared" si="71"/>
        <v>#NUM!</v>
      </c>
      <c r="T102" s="348" t="e">
        <f>ROUND(((0.8*'Side MDB'!W102+0.2*'Side Pole'!N102)+(IF('Side MDB'!X102="N/A",(0.8*'Side MDB'!W102+0.2*'Side Pole'!N102),'Side MDB'!X102)))/2,3)</f>
        <v>#NUM!</v>
      </c>
      <c r="U102" s="349" t="e">
        <f t="shared" si="72"/>
        <v>#NUM!</v>
      </c>
      <c r="V102" s="42" t="e">
        <f t="shared" si="73"/>
        <v>#NUM!</v>
      </c>
      <c r="W102" s="28"/>
      <c r="X102" s="28"/>
      <c r="Y102" s="342"/>
      <c r="Z102" s="342"/>
      <c r="AA102" s="342"/>
      <c r="AB102" s="350"/>
      <c r="AC102" s="350"/>
      <c r="AD102" s="350"/>
      <c r="AE102" s="350"/>
      <c r="AF102" s="350"/>
      <c r="AG102" s="350"/>
      <c r="AH102" s="350"/>
      <c r="AI102" s="350"/>
      <c r="AJ102" s="350"/>
      <c r="AK102" s="350"/>
      <c r="AL102" s="350"/>
    </row>
    <row r="103" spans="1:38" ht="14.1" customHeight="1">
      <c r="A103" s="378"/>
      <c r="B103" s="379"/>
      <c r="C103" s="351">
        <f>Rollover!A103</f>
        <v>0</v>
      </c>
      <c r="D103" s="351">
        <f>Rollover!B103</f>
        <v>0</v>
      </c>
      <c r="E103" s="381"/>
      <c r="F103" s="382">
        <f>Rollover!C103</f>
        <v>0</v>
      </c>
      <c r="G103" s="190"/>
      <c r="H103" s="24"/>
      <c r="I103" s="24"/>
      <c r="J103" s="191"/>
      <c r="K103" s="25"/>
      <c r="L103" s="45" t="e">
        <f>NORMDIST(LN(G103),7.45231,0.73998,1)</f>
        <v>#NUM!</v>
      </c>
      <c r="M103" s="46">
        <f t="shared" si="66"/>
        <v>1.8229037773026034E-3</v>
      </c>
      <c r="N103" s="45" t="e">
        <f t="shared" si="67"/>
        <v>#NUM!</v>
      </c>
      <c r="O103" s="10" t="e">
        <f t="shared" si="68"/>
        <v>#NUM!</v>
      </c>
      <c r="P103" s="42" t="e">
        <f t="shared" si="69"/>
        <v>#NUM!</v>
      </c>
      <c r="Q103" s="348" t="e">
        <f>ROUND((0.8*'Side MDB'!W103+0.2*'Side Pole'!N103),3)</f>
        <v>#NUM!</v>
      </c>
      <c r="R103" s="349" t="e">
        <f t="shared" si="70"/>
        <v>#NUM!</v>
      </c>
      <c r="S103" s="42" t="e">
        <f t="shared" si="71"/>
        <v>#NUM!</v>
      </c>
      <c r="T103" s="348" t="e">
        <f>ROUND(((0.8*'Side MDB'!W103+0.2*'Side Pole'!N103)+(IF('Side MDB'!X103="N/A",(0.8*'Side MDB'!W103+0.2*'Side Pole'!N103),'Side MDB'!X103)))/2,3)</f>
        <v>#NUM!</v>
      </c>
      <c r="U103" s="349" t="e">
        <f t="shared" si="72"/>
        <v>#NUM!</v>
      </c>
      <c r="V103" s="42" t="e">
        <f t="shared" si="73"/>
        <v>#NUM!</v>
      </c>
      <c r="W103" s="28"/>
      <c r="X103" s="28"/>
      <c r="Y103" s="342"/>
      <c r="Z103" s="342"/>
      <c r="AA103" s="342"/>
      <c r="AB103" s="350"/>
      <c r="AC103" s="350"/>
      <c r="AD103" s="350"/>
      <c r="AE103" s="350"/>
      <c r="AF103" s="350"/>
      <c r="AG103" s="350"/>
      <c r="AH103" s="350"/>
      <c r="AI103" s="350"/>
      <c r="AJ103" s="350"/>
      <c r="AK103" s="350"/>
      <c r="AL103" s="350"/>
    </row>
    <row r="104" spans="1:38" ht="14.1" customHeight="1">
      <c r="A104" s="378"/>
      <c r="B104" s="379"/>
      <c r="C104" s="351">
        <f>Rollover!A104</f>
        <v>0</v>
      </c>
      <c r="D104" s="351">
        <f>Rollover!B104</f>
        <v>0</v>
      </c>
      <c r="E104" s="381"/>
      <c r="F104" s="382">
        <f>Rollover!C104</f>
        <v>0</v>
      </c>
      <c r="G104" s="190"/>
      <c r="H104" s="24"/>
      <c r="I104" s="24"/>
      <c r="J104" s="191"/>
      <c r="K104" s="25"/>
      <c r="L104" s="45" t="e">
        <f t="shared" ref="L104:L109" si="74">NORMDIST(LN(G104),7.45231,0.73998,1)</f>
        <v>#NUM!</v>
      </c>
      <c r="M104" s="46">
        <f t="shared" ref="M104:M109" si="75">1/(1+EXP(6.3055-0.00094*K104))</f>
        <v>1.8229037773026034E-3</v>
      </c>
      <c r="N104" s="45" t="e">
        <f t="shared" ref="N104:N109" si="76">ROUND(1-(1-L104)*(1-M104),3)</f>
        <v>#NUM!</v>
      </c>
      <c r="O104" s="10" t="e">
        <f t="shared" ref="O104:O110" si="77">ROUND(N104/0.15,2)</f>
        <v>#NUM!</v>
      </c>
      <c r="P104" s="42" t="e">
        <f t="shared" ref="P104:P110" si="78">IF(O104&lt;0.67,5,IF(O104&lt;1,4,IF(O104&lt;1.33,3,IF(O104&lt;2.67,2,1))))</f>
        <v>#NUM!</v>
      </c>
      <c r="Q104" s="348" t="e">
        <f>ROUND((0.8*'Side MDB'!W104+0.2*'Side Pole'!N104),3)</f>
        <v>#NUM!</v>
      </c>
      <c r="R104" s="349" t="e">
        <f t="shared" ref="R104:R110" si="79">ROUND((Q104)/0.15,2)</f>
        <v>#NUM!</v>
      </c>
      <c r="S104" s="42" t="e">
        <f t="shared" ref="S104:S110" si="80">IF(R104&lt;0.67,5,IF(R104&lt;1,4,IF(R104&lt;1.33,3,IF(R104&lt;2.67,2,1))))</f>
        <v>#NUM!</v>
      </c>
      <c r="T104" s="348" t="e">
        <f>ROUND(((0.8*'Side MDB'!W104+0.2*'Side Pole'!N104)+(IF('Side MDB'!X104="N/A",(0.8*'Side MDB'!W104+0.2*'Side Pole'!N104),'Side MDB'!X104)))/2,3)</f>
        <v>#NUM!</v>
      </c>
      <c r="U104" s="349" t="e">
        <f t="shared" ref="U104:U110" si="81">ROUND((T104)/0.15,2)</f>
        <v>#NUM!</v>
      </c>
      <c r="V104" s="42" t="e">
        <f t="shared" ref="V104:V110" si="82">IF(U104&lt;0.67,5,IF(U104&lt;1,4,IF(U104&lt;1.33,3,IF(U104&lt;2.67,2,1))))</f>
        <v>#NUM!</v>
      </c>
      <c r="W104" s="28"/>
      <c r="X104" s="28"/>
      <c r="Y104" s="342"/>
      <c r="Z104" s="342"/>
      <c r="AA104" s="342"/>
      <c r="AB104" s="350"/>
      <c r="AC104" s="350"/>
      <c r="AD104" s="350"/>
      <c r="AE104" s="350"/>
      <c r="AF104" s="350"/>
      <c r="AG104" s="350"/>
      <c r="AH104" s="350"/>
      <c r="AI104" s="350"/>
      <c r="AJ104" s="350"/>
      <c r="AK104" s="350"/>
      <c r="AL104" s="350"/>
    </row>
    <row r="105" spans="1:38" ht="14.1" customHeight="1">
      <c r="A105" s="378"/>
      <c r="B105" s="379"/>
      <c r="C105" s="351">
        <f>Rollover!A105</f>
        <v>0</v>
      </c>
      <c r="D105" s="351">
        <f>Rollover!B105</f>
        <v>0</v>
      </c>
      <c r="E105" s="381"/>
      <c r="F105" s="382">
        <f>Rollover!C105</f>
        <v>0</v>
      </c>
      <c r="G105" s="190"/>
      <c r="H105" s="24"/>
      <c r="I105" s="24"/>
      <c r="J105" s="191"/>
      <c r="K105" s="191"/>
      <c r="L105" s="45" t="e">
        <f t="shared" si="74"/>
        <v>#NUM!</v>
      </c>
      <c r="M105" s="46">
        <f t="shared" si="75"/>
        <v>1.8229037773026034E-3</v>
      </c>
      <c r="N105" s="45" t="e">
        <f t="shared" si="76"/>
        <v>#NUM!</v>
      </c>
      <c r="O105" s="10" t="e">
        <f t="shared" si="77"/>
        <v>#NUM!</v>
      </c>
      <c r="P105" s="42" t="e">
        <f t="shared" si="78"/>
        <v>#NUM!</v>
      </c>
      <c r="Q105" s="348" t="e">
        <f>ROUND((0.8*'Side MDB'!W105+0.2*'Side Pole'!N105),3)</f>
        <v>#NUM!</v>
      </c>
      <c r="R105" s="349" t="e">
        <f t="shared" si="79"/>
        <v>#NUM!</v>
      </c>
      <c r="S105" s="42" t="e">
        <f t="shared" si="80"/>
        <v>#NUM!</v>
      </c>
      <c r="T105" s="348" t="e">
        <f>ROUND(((0.8*'Side MDB'!W105+0.2*'Side Pole'!N105)+(IF('Side MDB'!X105="N/A",(0.8*'Side MDB'!W105+0.2*'Side Pole'!N105),'Side MDB'!X105)))/2,3)</f>
        <v>#NUM!</v>
      </c>
      <c r="U105" s="349" t="e">
        <f t="shared" si="81"/>
        <v>#NUM!</v>
      </c>
      <c r="V105" s="42" t="e">
        <f t="shared" si="82"/>
        <v>#NUM!</v>
      </c>
      <c r="W105" s="28"/>
      <c r="X105" s="28"/>
      <c r="Y105" s="342"/>
      <c r="Z105" s="342"/>
      <c r="AA105" s="342"/>
      <c r="AB105" s="350"/>
      <c r="AC105" s="350"/>
      <c r="AD105" s="350"/>
      <c r="AE105" s="350"/>
      <c r="AF105" s="350"/>
      <c r="AG105" s="350"/>
      <c r="AH105" s="350"/>
      <c r="AI105" s="350"/>
      <c r="AJ105" s="350"/>
      <c r="AK105" s="350"/>
      <c r="AL105" s="350"/>
    </row>
    <row r="106" spans="1:38" ht="14.1" customHeight="1">
      <c r="A106" s="378"/>
      <c r="B106" s="379"/>
      <c r="C106" s="351">
        <f>Rollover!A106</f>
        <v>0</v>
      </c>
      <c r="D106" s="351">
        <f>Rollover!B106</f>
        <v>0</v>
      </c>
      <c r="E106" s="381"/>
      <c r="F106" s="382">
        <f>Rollover!C106</f>
        <v>0</v>
      </c>
      <c r="G106" s="190"/>
      <c r="H106" s="24"/>
      <c r="I106" s="24"/>
      <c r="J106" s="191"/>
      <c r="K106" s="191"/>
      <c r="L106" s="45" t="e">
        <f t="shared" si="74"/>
        <v>#NUM!</v>
      </c>
      <c r="M106" s="46">
        <f t="shared" si="75"/>
        <v>1.8229037773026034E-3</v>
      </c>
      <c r="N106" s="45" t="e">
        <f t="shared" si="76"/>
        <v>#NUM!</v>
      </c>
      <c r="O106" s="10" t="e">
        <f t="shared" si="77"/>
        <v>#NUM!</v>
      </c>
      <c r="P106" s="42" t="e">
        <f t="shared" si="78"/>
        <v>#NUM!</v>
      </c>
      <c r="Q106" s="348" t="e">
        <f>ROUND((0.8*'Side MDB'!W106+0.2*'Side Pole'!N106),3)</f>
        <v>#NUM!</v>
      </c>
      <c r="R106" s="349" t="e">
        <f t="shared" si="79"/>
        <v>#NUM!</v>
      </c>
      <c r="S106" s="42" t="e">
        <f t="shared" si="80"/>
        <v>#NUM!</v>
      </c>
      <c r="T106" s="348" t="e">
        <f>ROUND(((0.8*'Side MDB'!W106+0.2*'Side Pole'!N106)+(IF('Side MDB'!X106="N/A",(0.8*'Side MDB'!W106+0.2*'Side Pole'!N106),'Side MDB'!X106)))/2,3)</f>
        <v>#NUM!</v>
      </c>
      <c r="U106" s="349" t="e">
        <f t="shared" si="81"/>
        <v>#NUM!</v>
      </c>
      <c r="V106" s="42" t="e">
        <f t="shared" si="82"/>
        <v>#NUM!</v>
      </c>
      <c r="W106" s="28"/>
      <c r="X106" s="28"/>
      <c r="Y106" s="342"/>
      <c r="Z106" s="342"/>
      <c r="AA106" s="342"/>
      <c r="AB106" s="350"/>
      <c r="AC106" s="350"/>
      <c r="AD106" s="350"/>
      <c r="AE106" s="350"/>
      <c r="AF106" s="350"/>
      <c r="AG106" s="350"/>
      <c r="AH106" s="350"/>
      <c r="AI106" s="350"/>
      <c r="AJ106" s="350"/>
      <c r="AK106" s="350"/>
      <c r="AL106" s="350"/>
    </row>
    <row r="107" spans="1:38" ht="14.1" customHeight="1">
      <c r="A107" s="378"/>
      <c r="B107" s="379"/>
      <c r="C107" s="351">
        <f>Rollover!A107</f>
        <v>0</v>
      </c>
      <c r="D107" s="351">
        <f>Rollover!B107</f>
        <v>0</v>
      </c>
      <c r="E107" s="381"/>
      <c r="F107" s="382">
        <f>Rollover!C107</f>
        <v>0</v>
      </c>
      <c r="G107" s="190"/>
      <c r="H107" s="24"/>
      <c r="I107" s="24"/>
      <c r="J107" s="191"/>
      <c r="K107" s="191"/>
      <c r="L107" s="45" t="e">
        <f t="shared" si="74"/>
        <v>#NUM!</v>
      </c>
      <c r="M107" s="46">
        <f t="shared" si="75"/>
        <v>1.8229037773026034E-3</v>
      </c>
      <c r="N107" s="45" t="e">
        <f t="shared" si="76"/>
        <v>#NUM!</v>
      </c>
      <c r="O107" s="10" t="e">
        <f t="shared" si="77"/>
        <v>#NUM!</v>
      </c>
      <c r="P107" s="42" t="e">
        <f t="shared" si="78"/>
        <v>#NUM!</v>
      </c>
      <c r="Q107" s="348" t="e">
        <f>ROUND((0.8*'Side MDB'!W107+0.2*'Side Pole'!N107),3)</f>
        <v>#NUM!</v>
      </c>
      <c r="R107" s="349" t="e">
        <f t="shared" si="79"/>
        <v>#NUM!</v>
      </c>
      <c r="S107" s="42" t="e">
        <f t="shared" si="80"/>
        <v>#NUM!</v>
      </c>
      <c r="T107" s="348" t="e">
        <f>ROUND(((0.8*'Side MDB'!W107+0.2*'Side Pole'!N107)+(IF('Side MDB'!X107="N/A",(0.8*'Side MDB'!W107+0.2*'Side Pole'!N107),'Side MDB'!X107)))/2,3)</f>
        <v>#NUM!</v>
      </c>
      <c r="U107" s="349" t="e">
        <f t="shared" si="81"/>
        <v>#NUM!</v>
      </c>
      <c r="V107" s="42" t="e">
        <f t="shared" si="82"/>
        <v>#NUM!</v>
      </c>
      <c r="W107" s="28"/>
      <c r="X107" s="28"/>
      <c r="Y107" s="342"/>
      <c r="Z107" s="342"/>
      <c r="AA107" s="342"/>
      <c r="AB107" s="350"/>
      <c r="AC107" s="350"/>
      <c r="AD107" s="350"/>
      <c r="AE107" s="350"/>
      <c r="AF107" s="350"/>
      <c r="AG107" s="350"/>
      <c r="AH107" s="350"/>
      <c r="AI107" s="350"/>
      <c r="AJ107" s="350"/>
      <c r="AK107" s="350"/>
      <c r="AL107" s="350"/>
    </row>
    <row r="108" spans="1:38" ht="14.1" customHeight="1">
      <c r="A108" s="378"/>
      <c r="B108" s="379"/>
      <c r="C108" s="351">
        <f>Rollover!A108</f>
        <v>0</v>
      </c>
      <c r="D108" s="351">
        <f>Rollover!B108</f>
        <v>0</v>
      </c>
      <c r="E108" s="381"/>
      <c r="F108" s="382">
        <f>Rollover!C108</f>
        <v>0</v>
      </c>
      <c r="G108" s="190"/>
      <c r="H108" s="24"/>
      <c r="I108" s="24"/>
      <c r="J108" s="191"/>
      <c r="K108" s="191"/>
      <c r="L108" s="45" t="e">
        <f t="shared" si="74"/>
        <v>#NUM!</v>
      </c>
      <c r="M108" s="46">
        <f t="shared" si="75"/>
        <v>1.8229037773026034E-3</v>
      </c>
      <c r="N108" s="45" t="e">
        <f t="shared" si="76"/>
        <v>#NUM!</v>
      </c>
      <c r="O108" s="10" t="e">
        <f t="shared" si="77"/>
        <v>#NUM!</v>
      </c>
      <c r="P108" s="42" t="e">
        <f t="shared" si="78"/>
        <v>#NUM!</v>
      </c>
      <c r="Q108" s="348" t="e">
        <f>ROUND((0.8*'Side MDB'!W108+0.2*'Side Pole'!N108),3)</f>
        <v>#NUM!</v>
      </c>
      <c r="R108" s="349" t="e">
        <f t="shared" si="79"/>
        <v>#NUM!</v>
      </c>
      <c r="S108" s="42" t="e">
        <f t="shared" si="80"/>
        <v>#NUM!</v>
      </c>
      <c r="T108" s="348" t="e">
        <f>ROUND(((0.8*'Side MDB'!W108+0.2*'Side Pole'!N108)+(IF('Side MDB'!X108="N/A",(0.8*'Side MDB'!W108+0.2*'Side Pole'!N108),'Side MDB'!X108)))/2,3)</f>
        <v>#NUM!</v>
      </c>
      <c r="U108" s="349" t="e">
        <f t="shared" si="81"/>
        <v>#NUM!</v>
      </c>
      <c r="V108" s="42" t="e">
        <f t="shared" si="82"/>
        <v>#NUM!</v>
      </c>
      <c r="W108" s="28"/>
      <c r="X108" s="28"/>
      <c r="Y108" s="342"/>
      <c r="Z108" s="342"/>
      <c r="AA108" s="342"/>
      <c r="AB108" s="350"/>
      <c r="AC108" s="350"/>
      <c r="AD108" s="350"/>
      <c r="AE108" s="350"/>
      <c r="AF108" s="350"/>
      <c r="AG108" s="350"/>
      <c r="AH108" s="350"/>
      <c r="AI108" s="350"/>
      <c r="AJ108" s="350"/>
      <c r="AK108" s="350"/>
      <c r="AL108" s="350"/>
    </row>
    <row r="109" spans="1:38" ht="14.1" customHeight="1">
      <c r="A109" s="378"/>
      <c r="B109" s="379"/>
      <c r="C109" s="351">
        <f>Rollover!A109</f>
        <v>0</v>
      </c>
      <c r="D109" s="351">
        <f>Rollover!B109</f>
        <v>0</v>
      </c>
      <c r="E109" s="381"/>
      <c r="F109" s="382">
        <f>Rollover!C109</f>
        <v>0</v>
      </c>
      <c r="G109" s="190"/>
      <c r="H109" s="24"/>
      <c r="I109" s="24"/>
      <c r="J109" s="191"/>
      <c r="K109" s="25"/>
      <c r="L109" s="45" t="e">
        <f t="shared" si="74"/>
        <v>#NUM!</v>
      </c>
      <c r="M109" s="46">
        <f t="shared" si="75"/>
        <v>1.8229037773026034E-3</v>
      </c>
      <c r="N109" s="45" t="e">
        <f t="shared" si="76"/>
        <v>#NUM!</v>
      </c>
      <c r="O109" s="10" t="e">
        <f t="shared" si="77"/>
        <v>#NUM!</v>
      </c>
      <c r="P109" s="42" t="e">
        <f t="shared" si="78"/>
        <v>#NUM!</v>
      </c>
      <c r="Q109" s="348" t="e">
        <f>ROUND((0.8*'Side MDB'!W109+0.2*'Side Pole'!N109),3)</f>
        <v>#NUM!</v>
      </c>
      <c r="R109" s="349" t="e">
        <f t="shared" si="79"/>
        <v>#NUM!</v>
      </c>
      <c r="S109" s="42" t="e">
        <f t="shared" si="80"/>
        <v>#NUM!</v>
      </c>
      <c r="T109" s="348" t="e">
        <f>ROUND(((0.8*'Side MDB'!W109+0.2*'Side Pole'!N109)+(IF('Side MDB'!X109="N/A",(0.8*'Side MDB'!W109+0.2*'Side Pole'!N109),'Side MDB'!X109)))/2,3)</f>
        <v>#NUM!</v>
      </c>
      <c r="U109" s="349" t="e">
        <f t="shared" si="81"/>
        <v>#NUM!</v>
      </c>
      <c r="V109" s="42" t="e">
        <f t="shared" si="82"/>
        <v>#NUM!</v>
      </c>
      <c r="W109" s="28"/>
      <c r="X109" s="28"/>
      <c r="Y109" s="342"/>
      <c r="Z109" s="342"/>
      <c r="AA109" s="342"/>
      <c r="AB109" s="350"/>
      <c r="AC109" s="350"/>
      <c r="AD109" s="350"/>
      <c r="AE109" s="350"/>
      <c r="AF109" s="350"/>
      <c r="AG109" s="350"/>
      <c r="AH109" s="350"/>
      <c r="AI109" s="350"/>
      <c r="AJ109" s="350"/>
      <c r="AK109" s="350"/>
      <c r="AL109" s="350"/>
    </row>
    <row r="110" spans="1:38" ht="14.1" customHeight="1">
      <c r="A110" s="378"/>
      <c r="B110" s="379"/>
      <c r="C110" s="351">
        <f>Rollover!A110</f>
        <v>0</v>
      </c>
      <c r="D110" s="351">
        <f>Rollover!B110</f>
        <v>0</v>
      </c>
      <c r="E110" s="381"/>
      <c r="F110" s="382">
        <f>Rollover!C110</f>
        <v>0</v>
      </c>
      <c r="G110" s="190"/>
      <c r="H110" s="24"/>
      <c r="I110" s="24"/>
      <c r="J110" s="191"/>
      <c r="K110" s="25"/>
      <c r="L110" s="45" t="e">
        <f>NORMDIST(LN(G110),7.45231,0.73998,1)</f>
        <v>#NUM!</v>
      </c>
      <c r="M110" s="46">
        <f>1/(1+EXP(6.3055-0.00094*K110))</f>
        <v>1.8229037773026034E-3</v>
      </c>
      <c r="N110" s="45" t="e">
        <f>ROUND(1-(1-L110)*(1-M110),3)</f>
        <v>#NUM!</v>
      </c>
      <c r="O110" s="10" t="e">
        <f t="shared" si="77"/>
        <v>#NUM!</v>
      </c>
      <c r="P110" s="42" t="e">
        <f t="shared" si="78"/>
        <v>#NUM!</v>
      </c>
      <c r="Q110" s="348" t="e">
        <f>ROUND((0.8*'Side MDB'!W110+0.2*'Side Pole'!N110),3)</f>
        <v>#NUM!</v>
      </c>
      <c r="R110" s="349" t="e">
        <f t="shared" si="79"/>
        <v>#NUM!</v>
      </c>
      <c r="S110" s="42" t="e">
        <f t="shared" si="80"/>
        <v>#NUM!</v>
      </c>
      <c r="T110" s="348" t="e">
        <f>ROUND(((0.8*'Side MDB'!W110+0.2*'Side Pole'!N110)+(IF('Side MDB'!X110="N/A",(0.8*'Side MDB'!W110+0.2*'Side Pole'!N110),'Side MDB'!X110)))/2,3)</f>
        <v>#NUM!</v>
      </c>
      <c r="U110" s="349" t="e">
        <f t="shared" si="81"/>
        <v>#NUM!</v>
      </c>
      <c r="V110" s="42" t="e">
        <f t="shared" si="82"/>
        <v>#NUM!</v>
      </c>
      <c r="W110" s="28"/>
      <c r="X110" s="28"/>
      <c r="Y110" s="342"/>
      <c r="Z110" s="342"/>
      <c r="AA110" s="342"/>
      <c r="AB110" s="350"/>
      <c r="AC110" s="350"/>
      <c r="AD110" s="350"/>
      <c r="AE110" s="350"/>
      <c r="AF110" s="350"/>
      <c r="AG110" s="350"/>
      <c r="AH110" s="350"/>
      <c r="AI110" s="350"/>
      <c r="AJ110" s="350"/>
      <c r="AK110" s="350"/>
      <c r="AL110" s="350"/>
    </row>
    <row r="111" spans="1:38" ht="14.1" customHeight="1">
      <c r="A111" s="378"/>
      <c r="B111" s="379"/>
      <c r="C111" s="351">
        <f>Rollover!A111</f>
        <v>0</v>
      </c>
      <c r="D111" s="351">
        <f>Rollover!B111</f>
        <v>0</v>
      </c>
      <c r="E111" s="381"/>
      <c r="F111" s="382">
        <f>Rollover!C111</f>
        <v>0</v>
      </c>
      <c r="G111" s="190"/>
      <c r="H111" s="24"/>
      <c r="I111" s="24"/>
      <c r="J111" s="191"/>
      <c r="K111" s="25"/>
      <c r="L111" s="45" t="e">
        <f t="shared" si="65"/>
        <v>#NUM!</v>
      </c>
      <c r="M111" s="46">
        <f t="shared" si="66"/>
        <v>1.8229037773026034E-3</v>
      </c>
      <c r="N111" s="45" t="e">
        <f t="shared" si="67"/>
        <v>#NUM!</v>
      </c>
      <c r="O111" s="10" t="e">
        <f t="shared" si="68"/>
        <v>#NUM!</v>
      </c>
      <c r="P111" s="42" t="e">
        <f t="shared" si="69"/>
        <v>#NUM!</v>
      </c>
      <c r="Q111" s="348" t="e">
        <f>ROUND((0.8*'Side MDB'!W111+0.2*'Side Pole'!N111),3)</f>
        <v>#NUM!</v>
      </c>
      <c r="R111" s="349" t="e">
        <f t="shared" si="70"/>
        <v>#NUM!</v>
      </c>
      <c r="S111" s="42" t="e">
        <f t="shared" si="71"/>
        <v>#NUM!</v>
      </c>
      <c r="T111" s="348" t="e">
        <f>ROUND(((0.8*'Side MDB'!W111+0.2*'Side Pole'!N111)+(IF('Side MDB'!X111="N/A",(0.8*'Side MDB'!W111+0.2*'Side Pole'!N111),'Side MDB'!X111)))/2,3)</f>
        <v>#NUM!</v>
      </c>
      <c r="U111" s="349" t="e">
        <f t="shared" si="72"/>
        <v>#NUM!</v>
      </c>
      <c r="V111" s="42" t="e">
        <f t="shared" si="73"/>
        <v>#NUM!</v>
      </c>
      <c r="W111" s="28"/>
      <c r="X111" s="28"/>
      <c r="Y111" s="342"/>
      <c r="Z111" s="342"/>
      <c r="AA111" s="342"/>
      <c r="AB111" s="350"/>
      <c r="AC111" s="350"/>
      <c r="AD111" s="350"/>
      <c r="AE111" s="350"/>
      <c r="AF111" s="350"/>
      <c r="AG111" s="350"/>
      <c r="AH111" s="350"/>
      <c r="AI111" s="350"/>
      <c r="AJ111" s="350"/>
      <c r="AK111" s="350"/>
      <c r="AL111" s="350"/>
    </row>
    <row r="112" spans="1:38" ht="14.1" customHeight="1">
      <c r="A112" s="378"/>
      <c r="B112" s="379"/>
      <c r="C112" s="351">
        <f>Rollover!A112</f>
        <v>0</v>
      </c>
      <c r="D112" s="351">
        <f>Rollover!B112</f>
        <v>0</v>
      </c>
      <c r="E112" s="381"/>
      <c r="F112" s="382">
        <f>Rollover!C112</f>
        <v>0</v>
      </c>
      <c r="G112" s="190"/>
      <c r="H112" s="24"/>
      <c r="I112" s="24"/>
      <c r="J112" s="191"/>
      <c r="K112" s="25"/>
      <c r="L112" s="45" t="e">
        <f t="shared" si="65"/>
        <v>#NUM!</v>
      </c>
      <c r="M112" s="46">
        <f t="shared" si="66"/>
        <v>1.8229037773026034E-3</v>
      </c>
      <c r="N112" s="45" t="e">
        <f t="shared" si="67"/>
        <v>#NUM!</v>
      </c>
      <c r="O112" s="10" t="e">
        <f t="shared" si="68"/>
        <v>#NUM!</v>
      </c>
      <c r="P112" s="42" t="e">
        <f t="shared" si="69"/>
        <v>#NUM!</v>
      </c>
      <c r="Q112" s="348" t="e">
        <f>ROUND((0.8*'Side MDB'!W112+0.2*'Side Pole'!N112),3)</f>
        <v>#NUM!</v>
      </c>
      <c r="R112" s="349" t="e">
        <f t="shared" si="70"/>
        <v>#NUM!</v>
      </c>
      <c r="S112" s="42" t="e">
        <f t="shared" si="71"/>
        <v>#NUM!</v>
      </c>
      <c r="T112" s="348" t="e">
        <f>ROUND(((0.8*'Side MDB'!W112+0.2*'Side Pole'!N112)+(IF('Side MDB'!X112="N/A",(0.8*'Side MDB'!W112+0.2*'Side Pole'!N112),'Side MDB'!X112)))/2,3)</f>
        <v>#NUM!</v>
      </c>
      <c r="U112" s="349" t="e">
        <f t="shared" si="72"/>
        <v>#NUM!</v>
      </c>
      <c r="V112" s="42" t="e">
        <f t="shared" si="73"/>
        <v>#NUM!</v>
      </c>
      <c r="W112" s="28"/>
      <c r="X112" s="28"/>
      <c r="Y112" s="342"/>
      <c r="Z112" s="342"/>
      <c r="AA112" s="342"/>
      <c r="AB112" s="350"/>
      <c r="AC112" s="350"/>
      <c r="AD112" s="350"/>
      <c r="AE112" s="350"/>
      <c r="AF112" s="350"/>
      <c r="AG112" s="350"/>
      <c r="AH112" s="350"/>
      <c r="AI112" s="350"/>
      <c r="AJ112" s="350"/>
      <c r="AK112" s="350"/>
      <c r="AL112" s="350"/>
    </row>
    <row r="113" spans="1:38" ht="14.1" customHeight="1">
      <c r="A113" s="378"/>
      <c r="B113" s="379"/>
      <c r="C113" s="351">
        <f>Rollover!A113</f>
        <v>0</v>
      </c>
      <c r="D113" s="351">
        <f>Rollover!B113</f>
        <v>0</v>
      </c>
      <c r="E113" s="381"/>
      <c r="F113" s="382">
        <f>Rollover!C113</f>
        <v>0</v>
      </c>
      <c r="G113" s="190"/>
      <c r="H113" s="24"/>
      <c r="I113" s="24"/>
      <c r="J113" s="191"/>
      <c r="K113" s="25"/>
      <c r="L113" s="45" t="e">
        <f t="shared" si="65"/>
        <v>#NUM!</v>
      </c>
      <c r="M113" s="46">
        <f t="shared" si="66"/>
        <v>1.8229037773026034E-3</v>
      </c>
      <c r="N113" s="45" t="e">
        <f t="shared" si="67"/>
        <v>#NUM!</v>
      </c>
      <c r="O113" s="10" t="e">
        <f t="shared" si="68"/>
        <v>#NUM!</v>
      </c>
      <c r="P113" s="42" t="e">
        <f t="shared" si="69"/>
        <v>#NUM!</v>
      </c>
      <c r="Q113" s="348" t="e">
        <f>ROUND((0.8*'Side MDB'!W113+0.2*'Side Pole'!N113),3)</f>
        <v>#NUM!</v>
      </c>
      <c r="R113" s="349" t="e">
        <f t="shared" si="70"/>
        <v>#NUM!</v>
      </c>
      <c r="S113" s="42" t="e">
        <f t="shared" si="71"/>
        <v>#NUM!</v>
      </c>
      <c r="T113" s="348" t="e">
        <f>ROUND(((0.8*'Side MDB'!W113+0.2*'Side Pole'!N113)+(IF('Side MDB'!X113="N/A",(0.8*'Side MDB'!W113+0.2*'Side Pole'!N113),'Side MDB'!X113)))/2,3)</f>
        <v>#NUM!</v>
      </c>
      <c r="U113" s="349" t="e">
        <f t="shared" si="72"/>
        <v>#NUM!</v>
      </c>
      <c r="V113" s="42" t="e">
        <f t="shared" si="73"/>
        <v>#NUM!</v>
      </c>
      <c r="W113" s="28"/>
      <c r="X113" s="28"/>
      <c r="Y113" s="342"/>
      <c r="Z113" s="342"/>
      <c r="AA113" s="342"/>
      <c r="AB113" s="350"/>
      <c r="AC113" s="350"/>
      <c r="AD113" s="350"/>
      <c r="AE113" s="350"/>
      <c r="AF113" s="350"/>
      <c r="AG113" s="350"/>
      <c r="AH113" s="350"/>
      <c r="AI113" s="350"/>
      <c r="AJ113" s="350"/>
      <c r="AK113" s="350"/>
      <c r="AL113" s="350"/>
    </row>
    <row r="114" spans="1:38" ht="14.1" customHeight="1">
      <c r="A114" s="378"/>
      <c r="B114" s="379"/>
      <c r="C114" s="351">
        <f>Rollover!A114</f>
        <v>0</v>
      </c>
      <c r="D114" s="351">
        <f>Rollover!B114</f>
        <v>0</v>
      </c>
      <c r="E114" s="381"/>
      <c r="F114" s="382">
        <f>Rollover!C114</f>
        <v>0</v>
      </c>
      <c r="G114" s="190"/>
      <c r="H114" s="24"/>
      <c r="I114" s="24"/>
      <c r="J114" s="191"/>
      <c r="K114" s="25"/>
      <c r="L114" s="45" t="e">
        <f t="shared" si="65"/>
        <v>#NUM!</v>
      </c>
      <c r="M114" s="46">
        <f t="shared" si="66"/>
        <v>1.8229037773026034E-3</v>
      </c>
      <c r="N114" s="45" t="e">
        <f t="shared" si="67"/>
        <v>#NUM!</v>
      </c>
      <c r="O114" s="10" t="e">
        <f t="shared" si="68"/>
        <v>#NUM!</v>
      </c>
      <c r="P114" s="42" t="e">
        <f t="shared" si="69"/>
        <v>#NUM!</v>
      </c>
      <c r="Q114" s="348" t="e">
        <f>ROUND((0.8*'Side MDB'!W114+0.2*'Side Pole'!N114),3)</f>
        <v>#NUM!</v>
      </c>
      <c r="R114" s="349" t="e">
        <f t="shared" si="70"/>
        <v>#NUM!</v>
      </c>
      <c r="S114" s="42" t="e">
        <f t="shared" si="71"/>
        <v>#NUM!</v>
      </c>
      <c r="T114" s="348" t="e">
        <f>ROUND(((0.8*'Side MDB'!W114+0.2*'Side Pole'!N114)+(IF('Side MDB'!X114="N/A",(0.8*'Side MDB'!W114+0.2*'Side Pole'!N114),'Side MDB'!X114)))/2,3)</f>
        <v>#NUM!</v>
      </c>
      <c r="U114" s="349" t="e">
        <f t="shared" si="72"/>
        <v>#NUM!</v>
      </c>
      <c r="V114" s="42" t="e">
        <f t="shared" si="73"/>
        <v>#NUM!</v>
      </c>
      <c r="W114" s="28"/>
      <c r="X114" s="28"/>
      <c r="Y114" s="342"/>
      <c r="Z114" s="342"/>
      <c r="AA114" s="342"/>
      <c r="AB114" s="350"/>
      <c r="AC114" s="350"/>
      <c r="AD114" s="350"/>
      <c r="AE114" s="350"/>
      <c r="AF114" s="350"/>
      <c r="AG114" s="350"/>
      <c r="AH114" s="350"/>
      <c r="AI114" s="350"/>
      <c r="AJ114" s="350"/>
      <c r="AK114" s="350"/>
      <c r="AL114" s="350"/>
    </row>
    <row r="115" spans="1:38" ht="14.1" customHeight="1">
      <c r="A115" s="378"/>
      <c r="B115" s="379"/>
      <c r="C115" s="351">
        <f>Rollover!A115</f>
        <v>0</v>
      </c>
      <c r="D115" s="351">
        <f>Rollover!B115</f>
        <v>0</v>
      </c>
      <c r="E115" s="381"/>
      <c r="F115" s="382">
        <f>Rollover!C115</f>
        <v>0</v>
      </c>
      <c r="G115" s="190"/>
      <c r="H115" s="24"/>
      <c r="I115" s="24"/>
      <c r="J115" s="191"/>
      <c r="K115" s="25"/>
      <c r="L115" s="45" t="e">
        <f t="shared" si="65"/>
        <v>#NUM!</v>
      </c>
      <c r="M115" s="46">
        <f t="shared" si="66"/>
        <v>1.8229037773026034E-3</v>
      </c>
      <c r="N115" s="45" t="e">
        <f t="shared" si="67"/>
        <v>#NUM!</v>
      </c>
      <c r="O115" s="10" t="e">
        <f t="shared" si="68"/>
        <v>#NUM!</v>
      </c>
      <c r="P115" s="42" t="e">
        <f t="shared" si="69"/>
        <v>#NUM!</v>
      </c>
      <c r="Q115" s="348" t="e">
        <f>ROUND((0.8*'Side MDB'!W115+0.2*'Side Pole'!N115),3)</f>
        <v>#NUM!</v>
      </c>
      <c r="R115" s="349" t="e">
        <f t="shared" si="70"/>
        <v>#NUM!</v>
      </c>
      <c r="S115" s="42" t="e">
        <f t="shared" si="71"/>
        <v>#NUM!</v>
      </c>
      <c r="T115" s="348" t="e">
        <f>ROUND(((0.8*'Side MDB'!W115+0.2*'Side Pole'!N115)+(IF('Side MDB'!X115="N/A",(0.8*'Side MDB'!W115+0.2*'Side Pole'!N115),'Side MDB'!X115)))/2,3)</f>
        <v>#NUM!</v>
      </c>
      <c r="U115" s="349" t="e">
        <f t="shared" si="72"/>
        <v>#NUM!</v>
      </c>
      <c r="V115" s="42" t="e">
        <f t="shared" si="73"/>
        <v>#NUM!</v>
      </c>
      <c r="W115" s="28"/>
      <c r="X115" s="28"/>
      <c r="Y115" s="342"/>
      <c r="Z115" s="342"/>
      <c r="AA115" s="342"/>
      <c r="AB115" s="350"/>
      <c r="AC115" s="350"/>
      <c r="AD115" s="350"/>
      <c r="AE115" s="350"/>
      <c r="AF115" s="350"/>
      <c r="AG115" s="350"/>
      <c r="AH115" s="350"/>
      <c r="AI115" s="350"/>
      <c r="AJ115" s="350"/>
      <c r="AK115" s="350"/>
      <c r="AL115" s="350"/>
    </row>
    <row r="116" spans="1:38" ht="14.1" customHeight="1">
      <c r="A116" s="378"/>
      <c r="B116" s="379"/>
      <c r="C116" s="351">
        <f>Rollover!A116</f>
        <v>0</v>
      </c>
      <c r="D116" s="351">
        <f>Rollover!B116</f>
        <v>0</v>
      </c>
      <c r="E116" s="381"/>
      <c r="F116" s="382">
        <f>Rollover!C116</f>
        <v>0</v>
      </c>
      <c r="G116" s="190"/>
      <c r="H116" s="24"/>
      <c r="I116" s="24"/>
      <c r="J116" s="191"/>
      <c r="K116" s="25"/>
      <c r="L116" s="45" t="e">
        <f t="shared" si="65"/>
        <v>#NUM!</v>
      </c>
      <c r="M116" s="46">
        <f t="shared" si="66"/>
        <v>1.8229037773026034E-3</v>
      </c>
      <c r="N116" s="45" t="e">
        <f t="shared" si="67"/>
        <v>#NUM!</v>
      </c>
      <c r="O116" s="10" t="e">
        <f t="shared" si="68"/>
        <v>#NUM!</v>
      </c>
      <c r="P116" s="42" t="e">
        <f t="shared" si="69"/>
        <v>#NUM!</v>
      </c>
      <c r="Q116" s="348" t="e">
        <f>ROUND((0.8*'Side MDB'!W116+0.2*'Side Pole'!N116),3)</f>
        <v>#NUM!</v>
      </c>
      <c r="R116" s="349" t="e">
        <f t="shared" si="70"/>
        <v>#NUM!</v>
      </c>
      <c r="S116" s="42" t="e">
        <f t="shared" si="71"/>
        <v>#NUM!</v>
      </c>
      <c r="T116" s="348" t="e">
        <f>ROUND(((0.8*'Side MDB'!W116+0.2*'Side Pole'!N116)+(IF('Side MDB'!X116="N/A",(0.8*'Side MDB'!W116+0.2*'Side Pole'!N116),'Side MDB'!X116)))/2,3)</f>
        <v>#NUM!</v>
      </c>
      <c r="U116" s="349" t="e">
        <f t="shared" si="72"/>
        <v>#NUM!</v>
      </c>
      <c r="V116" s="42" t="e">
        <f t="shared" si="73"/>
        <v>#NUM!</v>
      </c>
      <c r="W116" s="28"/>
      <c r="X116" s="28"/>
      <c r="Y116" s="342"/>
      <c r="Z116" s="342"/>
      <c r="AA116" s="342"/>
      <c r="AB116" s="350"/>
      <c r="AC116" s="350"/>
      <c r="AD116" s="350"/>
      <c r="AE116" s="350"/>
      <c r="AF116" s="350"/>
      <c r="AG116" s="350"/>
      <c r="AH116" s="350"/>
      <c r="AI116" s="350"/>
      <c r="AJ116" s="350"/>
      <c r="AK116" s="350"/>
      <c r="AL116" s="350"/>
    </row>
    <row r="117" spans="1:38" ht="14.1" customHeight="1">
      <c r="A117" s="378"/>
      <c r="B117" s="379"/>
      <c r="C117" s="351">
        <f>Rollover!A117</f>
        <v>0</v>
      </c>
      <c r="D117" s="351">
        <f>Rollover!B117</f>
        <v>0</v>
      </c>
      <c r="E117" s="381"/>
      <c r="F117" s="382">
        <f>Rollover!C117</f>
        <v>0</v>
      </c>
      <c r="G117" s="190"/>
      <c r="H117" s="24"/>
      <c r="I117" s="24"/>
      <c r="J117" s="191"/>
      <c r="K117" s="25"/>
      <c r="L117" s="45" t="e">
        <f t="shared" si="65"/>
        <v>#NUM!</v>
      </c>
      <c r="M117" s="46">
        <f t="shared" si="66"/>
        <v>1.8229037773026034E-3</v>
      </c>
      <c r="N117" s="45" t="e">
        <f t="shared" si="67"/>
        <v>#NUM!</v>
      </c>
      <c r="O117" s="10" t="e">
        <f t="shared" si="68"/>
        <v>#NUM!</v>
      </c>
      <c r="P117" s="42" t="e">
        <f t="shared" si="69"/>
        <v>#NUM!</v>
      </c>
      <c r="Q117" s="348" t="e">
        <f>ROUND((0.8*'Side MDB'!W117+0.2*'Side Pole'!N117),3)</f>
        <v>#NUM!</v>
      </c>
      <c r="R117" s="349" t="e">
        <f t="shared" si="70"/>
        <v>#NUM!</v>
      </c>
      <c r="S117" s="42" t="e">
        <f t="shared" si="71"/>
        <v>#NUM!</v>
      </c>
      <c r="T117" s="348" t="e">
        <f>ROUND(((0.8*'Side MDB'!W117+0.2*'Side Pole'!N117)+(IF('Side MDB'!X117="N/A",(0.8*'Side MDB'!W117+0.2*'Side Pole'!N117),'Side MDB'!X117)))/2,3)</f>
        <v>#NUM!</v>
      </c>
      <c r="U117" s="349" t="e">
        <f t="shared" si="72"/>
        <v>#NUM!</v>
      </c>
      <c r="V117" s="42" t="e">
        <f t="shared" si="73"/>
        <v>#NUM!</v>
      </c>
      <c r="W117" s="28"/>
      <c r="X117" s="28"/>
      <c r="Y117" s="342"/>
      <c r="Z117" s="342"/>
      <c r="AA117" s="342"/>
      <c r="AB117" s="350"/>
      <c r="AC117" s="350"/>
      <c r="AD117" s="350"/>
      <c r="AE117" s="350"/>
      <c r="AF117" s="350"/>
      <c r="AG117" s="350"/>
      <c r="AH117" s="350"/>
      <c r="AI117" s="350"/>
      <c r="AJ117" s="350"/>
      <c r="AK117" s="350"/>
      <c r="AL117" s="350"/>
    </row>
    <row r="118" spans="1:38" ht="12" customHeight="1">
      <c r="A118" s="378"/>
      <c r="B118" s="379"/>
      <c r="C118" s="351">
        <f>Rollover!A118</f>
        <v>0</v>
      </c>
      <c r="D118" s="351">
        <f>Rollover!B118</f>
        <v>0</v>
      </c>
      <c r="E118" s="381"/>
      <c r="F118" s="382">
        <f>Rollover!C118</f>
        <v>0</v>
      </c>
      <c r="G118" s="190"/>
      <c r="H118" s="24"/>
      <c r="I118" s="24"/>
      <c r="J118" s="191"/>
      <c r="K118" s="25"/>
      <c r="L118" s="45" t="e">
        <f t="shared" si="65"/>
        <v>#NUM!</v>
      </c>
      <c r="M118" s="46">
        <f t="shared" si="66"/>
        <v>1.8229037773026034E-3</v>
      </c>
      <c r="N118" s="45" t="e">
        <f t="shared" si="67"/>
        <v>#NUM!</v>
      </c>
      <c r="O118" s="10" t="e">
        <f t="shared" si="68"/>
        <v>#NUM!</v>
      </c>
      <c r="P118" s="42" t="e">
        <f t="shared" si="69"/>
        <v>#NUM!</v>
      </c>
      <c r="Q118" s="348" t="e">
        <f>ROUND((0.8*'Side MDB'!W118+0.2*'Side Pole'!N118),3)</f>
        <v>#NUM!</v>
      </c>
      <c r="R118" s="349" t="e">
        <f t="shared" si="70"/>
        <v>#NUM!</v>
      </c>
      <c r="S118" s="42" t="e">
        <f t="shared" si="71"/>
        <v>#NUM!</v>
      </c>
      <c r="T118" s="348" t="e">
        <f>ROUND(((0.8*'Side MDB'!W118+0.2*'Side Pole'!N118)+(IF('Side MDB'!X118="N/A",(0.8*'Side MDB'!W118+0.2*'Side Pole'!N118),'Side MDB'!X118)))/2,3)</f>
        <v>#NUM!</v>
      </c>
      <c r="U118" s="349" t="e">
        <f t="shared" si="72"/>
        <v>#NUM!</v>
      </c>
      <c r="V118" s="42" t="e">
        <f t="shared" si="73"/>
        <v>#NUM!</v>
      </c>
      <c r="W118" s="28"/>
      <c r="X118" s="28"/>
      <c r="Y118" s="342"/>
      <c r="Z118" s="342"/>
      <c r="AA118" s="342"/>
      <c r="AB118" s="350"/>
      <c r="AC118" s="350"/>
      <c r="AD118" s="350"/>
      <c r="AE118" s="350"/>
      <c r="AF118" s="350"/>
      <c r="AG118" s="350"/>
      <c r="AH118" s="350"/>
      <c r="AI118" s="350"/>
      <c r="AJ118" s="350"/>
      <c r="AK118" s="350"/>
      <c r="AL118" s="350"/>
    </row>
    <row r="119" spans="1:38" ht="14.1" customHeight="1">
      <c r="A119" s="378"/>
      <c r="B119" s="379"/>
      <c r="C119" s="351">
        <f>Rollover!A119</f>
        <v>0</v>
      </c>
      <c r="D119" s="351">
        <f>Rollover!B119</f>
        <v>0</v>
      </c>
      <c r="E119" s="381"/>
      <c r="F119" s="382">
        <f>Rollover!C119</f>
        <v>0</v>
      </c>
      <c r="G119" s="190"/>
      <c r="H119" s="24"/>
      <c r="I119" s="24"/>
      <c r="J119" s="191"/>
      <c r="K119" s="25"/>
      <c r="L119" s="45" t="e">
        <f t="shared" si="65"/>
        <v>#NUM!</v>
      </c>
      <c r="M119" s="46">
        <f t="shared" si="66"/>
        <v>1.8229037773026034E-3</v>
      </c>
      <c r="N119" s="45" t="e">
        <f t="shared" si="67"/>
        <v>#NUM!</v>
      </c>
      <c r="O119" s="10" t="e">
        <f t="shared" si="68"/>
        <v>#NUM!</v>
      </c>
      <c r="P119" s="42" t="e">
        <f t="shared" si="69"/>
        <v>#NUM!</v>
      </c>
      <c r="Q119" s="348" t="e">
        <f>ROUND((0.8*'Side MDB'!W119+0.2*'Side Pole'!N119),3)</f>
        <v>#NUM!</v>
      </c>
      <c r="R119" s="349" t="e">
        <f t="shared" si="70"/>
        <v>#NUM!</v>
      </c>
      <c r="S119" s="42" t="e">
        <f t="shared" si="71"/>
        <v>#NUM!</v>
      </c>
      <c r="T119" s="348" t="e">
        <f>ROUND(((0.8*'Side MDB'!W119+0.2*'Side Pole'!N119)+(IF('Side MDB'!X119="N/A",(0.8*'Side MDB'!W119+0.2*'Side Pole'!N119),'Side MDB'!X119)))/2,3)</f>
        <v>#NUM!</v>
      </c>
      <c r="U119" s="349" t="e">
        <f t="shared" si="72"/>
        <v>#NUM!</v>
      </c>
      <c r="V119" s="42" t="e">
        <f t="shared" si="73"/>
        <v>#NUM!</v>
      </c>
      <c r="W119" s="28"/>
      <c r="X119" s="28"/>
      <c r="Y119" s="342"/>
      <c r="Z119" s="342"/>
      <c r="AA119" s="342"/>
      <c r="AB119" s="350"/>
      <c r="AC119" s="350"/>
      <c r="AD119" s="350"/>
      <c r="AE119" s="350"/>
      <c r="AF119" s="350"/>
      <c r="AG119" s="350"/>
      <c r="AH119" s="350"/>
      <c r="AI119" s="350"/>
      <c r="AJ119" s="350"/>
      <c r="AK119" s="350"/>
      <c r="AL119" s="350"/>
    </row>
    <row r="120" spans="1:38" ht="14.1" customHeight="1">
      <c r="A120" s="378"/>
      <c r="B120" s="379"/>
      <c r="C120" s="351">
        <f>Rollover!A120</f>
        <v>0</v>
      </c>
      <c r="D120" s="351">
        <f>Rollover!B120</f>
        <v>0</v>
      </c>
      <c r="E120" s="381"/>
      <c r="F120" s="382">
        <f>Rollover!C120</f>
        <v>0</v>
      </c>
      <c r="G120" s="190"/>
      <c r="H120" s="24"/>
      <c r="I120" s="24"/>
      <c r="J120" s="191"/>
      <c r="K120" s="25"/>
      <c r="L120" s="45" t="e">
        <f t="shared" si="65"/>
        <v>#NUM!</v>
      </c>
      <c r="M120" s="46">
        <f t="shared" si="66"/>
        <v>1.8229037773026034E-3</v>
      </c>
      <c r="N120" s="45" t="e">
        <f t="shared" si="67"/>
        <v>#NUM!</v>
      </c>
      <c r="O120" s="10" t="e">
        <f t="shared" si="68"/>
        <v>#NUM!</v>
      </c>
      <c r="P120" s="42" t="e">
        <f t="shared" si="69"/>
        <v>#NUM!</v>
      </c>
      <c r="Q120" s="348" t="e">
        <f>ROUND((0.8*'Side MDB'!W120+0.2*'Side Pole'!N120),3)</f>
        <v>#NUM!</v>
      </c>
      <c r="R120" s="349" t="e">
        <f t="shared" si="70"/>
        <v>#NUM!</v>
      </c>
      <c r="S120" s="42" t="e">
        <f t="shared" si="71"/>
        <v>#NUM!</v>
      </c>
      <c r="T120" s="348" t="e">
        <f>ROUND(((0.8*'Side MDB'!W120+0.2*'Side Pole'!N120)+(IF('Side MDB'!X120="N/A",(0.8*'Side MDB'!W120+0.2*'Side Pole'!N120),'Side MDB'!X120)))/2,3)</f>
        <v>#NUM!</v>
      </c>
      <c r="U120" s="349" t="e">
        <f t="shared" si="72"/>
        <v>#NUM!</v>
      </c>
      <c r="V120" s="42" t="e">
        <f t="shared" si="73"/>
        <v>#NUM!</v>
      </c>
      <c r="W120" s="28"/>
      <c r="X120" s="28"/>
      <c r="Y120" s="342"/>
      <c r="Z120" s="342"/>
      <c r="AA120" s="342"/>
      <c r="AB120" s="350"/>
      <c r="AC120" s="350"/>
      <c r="AD120" s="350"/>
      <c r="AE120" s="350"/>
      <c r="AF120" s="350"/>
      <c r="AG120" s="350"/>
      <c r="AH120" s="350"/>
      <c r="AI120" s="350"/>
      <c r="AJ120" s="350"/>
      <c r="AK120" s="350"/>
      <c r="AL120" s="350"/>
    </row>
    <row r="121" spans="1:38" ht="14.1" customHeight="1">
      <c r="A121" s="378"/>
      <c r="B121" s="379"/>
      <c r="C121" s="351">
        <f>Rollover!A121</f>
        <v>0</v>
      </c>
      <c r="D121" s="351">
        <f>Rollover!B121</f>
        <v>0</v>
      </c>
      <c r="E121" s="381"/>
      <c r="F121" s="382">
        <f>Rollover!C121</f>
        <v>0</v>
      </c>
      <c r="G121" s="190"/>
      <c r="H121" s="24"/>
      <c r="I121" s="24"/>
      <c r="J121" s="191"/>
      <c r="K121" s="25"/>
      <c r="L121" s="45" t="e">
        <f t="shared" si="65"/>
        <v>#NUM!</v>
      </c>
      <c r="M121" s="46">
        <f t="shared" si="66"/>
        <v>1.8229037773026034E-3</v>
      </c>
      <c r="N121" s="45" t="e">
        <f t="shared" si="67"/>
        <v>#NUM!</v>
      </c>
      <c r="O121" s="10" t="e">
        <f t="shared" si="68"/>
        <v>#NUM!</v>
      </c>
      <c r="P121" s="42" t="e">
        <f t="shared" si="69"/>
        <v>#NUM!</v>
      </c>
      <c r="Q121" s="348" t="e">
        <f>ROUND((0.8*'Side MDB'!W121+0.2*'Side Pole'!N121),3)</f>
        <v>#NUM!</v>
      </c>
      <c r="R121" s="349" t="e">
        <f t="shared" si="70"/>
        <v>#NUM!</v>
      </c>
      <c r="S121" s="42" t="e">
        <f t="shared" si="71"/>
        <v>#NUM!</v>
      </c>
      <c r="T121" s="348" t="e">
        <f>ROUND(((0.8*'Side MDB'!W121+0.2*'Side Pole'!N121)+(IF('Side MDB'!X121="N/A",(0.8*'Side MDB'!W121+0.2*'Side Pole'!N121),'Side MDB'!X121)))/2,3)</f>
        <v>#NUM!</v>
      </c>
      <c r="U121" s="349" t="e">
        <f t="shared" si="72"/>
        <v>#NUM!</v>
      </c>
      <c r="V121" s="42" t="e">
        <f t="shared" si="73"/>
        <v>#NUM!</v>
      </c>
      <c r="W121" s="28"/>
      <c r="X121" s="28"/>
      <c r="Y121" s="342"/>
      <c r="Z121" s="342"/>
      <c r="AA121" s="342"/>
      <c r="AB121" s="350"/>
      <c r="AC121" s="350"/>
      <c r="AD121" s="350"/>
      <c r="AE121" s="350"/>
      <c r="AF121" s="350"/>
      <c r="AG121" s="350"/>
      <c r="AH121" s="350"/>
      <c r="AI121" s="350"/>
      <c r="AJ121" s="350"/>
      <c r="AK121" s="350"/>
      <c r="AL121" s="350"/>
    </row>
    <row r="122" spans="1:38" ht="14.1" customHeight="1">
      <c r="A122" s="378"/>
      <c r="B122" s="379"/>
      <c r="C122" s="351">
        <f>Rollover!A122</f>
        <v>0</v>
      </c>
      <c r="D122" s="351">
        <f>Rollover!B122</f>
        <v>0</v>
      </c>
      <c r="E122" s="381"/>
      <c r="F122" s="382">
        <f>Rollover!C122</f>
        <v>0</v>
      </c>
      <c r="G122" s="190"/>
      <c r="H122" s="24"/>
      <c r="I122" s="24"/>
      <c r="J122" s="191"/>
      <c r="K122" s="25"/>
      <c r="L122" s="45" t="e">
        <f t="shared" si="65"/>
        <v>#NUM!</v>
      </c>
      <c r="M122" s="46">
        <f t="shared" si="66"/>
        <v>1.8229037773026034E-3</v>
      </c>
      <c r="N122" s="45" t="e">
        <f t="shared" si="67"/>
        <v>#NUM!</v>
      </c>
      <c r="O122" s="10" t="e">
        <f t="shared" si="68"/>
        <v>#NUM!</v>
      </c>
      <c r="P122" s="42" t="e">
        <f t="shared" si="69"/>
        <v>#NUM!</v>
      </c>
      <c r="Q122" s="348" t="e">
        <f>ROUND((0.8*'Side MDB'!W122+0.2*'Side Pole'!N122),3)</f>
        <v>#NUM!</v>
      </c>
      <c r="R122" s="349" t="e">
        <f t="shared" si="70"/>
        <v>#NUM!</v>
      </c>
      <c r="S122" s="42" t="e">
        <f t="shared" si="71"/>
        <v>#NUM!</v>
      </c>
      <c r="T122" s="348" t="e">
        <f>ROUND(((0.8*'Side MDB'!W122+0.2*'Side Pole'!N122)+(IF('Side MDB'!X122="N/A",(0.8*'Side MDB'!W122+0.2*'Side Pole'!N122),'Side MDB'!X122)))/2,3)</f>
        <v>#NUM!</v>
      </c>
      <c r="U122" s="349" t="e">
        <f t="shared" si="72"/>
        <v>#NUM!</v>
      </c>
      <c r="V122" s="42" t="e">
        <f t="shared" si="73"/>
        <v>#NUM!</v>
      </c>
      <c r="W122" s="28"/>
      <c r="X122" s="28"/>
      <c r="Y122" s="342"/>
      <c r="Z122" s="342"/>
      <c r="AA122" s="342"/>
      <c r="AB122" s="350"/>
      <c r="AC122" s="350"/>
      <c r="AD122" s="350"/>
      <c r="AE122" s="350"/>
      <c r="AF122" s="350"/>
      <c r="AG122" s="350"/>
      <c r="AH122" s="350"/>
      <c r="AI122" s="350"/>
      <c r="AJ122" s="350"/>
      <c r="AK122" s="350"/>
      <c r="AL122" s="350"/>
    </row>
    <row r="123" spans="1:38" ht="14.1" customHeight="1">
      <c r="A123" s="378"/>
      <c r="B123" s="379"/>
      <c r="C123" s="351">
        <f>Rollover!A123</f>
        <v>0</v>
      </c>
      <c r="D123" s="351">
        <f>Rollover!B123</f>
        <v>0</v>
      </c>
      <c r="E123" s="381"/>
      <c r="F123" s="382">
        <f>Rollover!C123</f>
        <v>0</v>
      </c>
      <c r="G123" s="190"/>
      <c r="H123" s="24"/>
      <c r="I123" s="24"/>
      <c r="J123" s="191"/>
      <c r="K123" s="25"/>
      <c r="L123" s="45" t="e">
        <f t="shared" si="65"/>
        <v>#NUM!</v>
      </c>
      <c r="M123" s="46">
        <f t="shared" si="66"/>
        <v>1.8229037773026034E-3</v>
      </c>
      <c r="N123" s="45" t="e">
        <f t="shared" si="67"/>
        <v>#NUM!</v>
      </c>
      <c r="O123" s="10" t="e">
        <f t="shared" si="68"/>
        <v>#NUM!</v>
      </c>
      <c r="P123" s="42" t="e">
        <f t="shared" si="69"/>
        <v>#NUM!</v>
      </c>
      <c r="Q123" s="348" t="e">
        <f>ROUND((0.8*'Side MDB'!W123+0.2*'Side Pole'!N123),3)</f>
        <v>#NUM!</v>
      </c>
      <c r="R123" s="349" t="e">
        <f t="shared" si="70"/>
        <v>#NUM!</v>
      </c>
      <c r="S123" s="42" t="e">
        <f t="shared" si="71"/>
        <v>#NUM!</v>
      </c>
      <c r="T123" s="348" t="e">
        <f>ROUND(((0.8*'Side MDB'!W123+0.2*'Side Pole'!N123)+(IF('Side MDB'!X123="N/A",(0.8*'Side MDB'!W123+0.2*'Side Pole'!N123),'Side MDB'!X123)))/2,3)</f>
        <v>#NUM!</v>
      </c>
      <c r="U123" s="349" t="e">
        <f t="shared" si="72"/>
        <v>#NUM!</v>
      </c>
      <c r="V123" s="42" t="e">
        <f t="shared" si="73"/>
        <v>#NUM!</v>
      </c>
      <c r="W123" s="28"/>
      <c r="X123" s="28"/>
      <c r="Y123" s="342"/>
      <c r="Z123" s="342"/>
      <c r="AA123" s="342"/>
      <c r="AB123" s="350"/>
      <c r="AC123" s="350"/>
      <c r="AD123" s="350"/>
      <c r="AE123" s="350"/>
      <c r="AF123" s="350"/>
      <c r="AG123" s="350"/>
      <c r="AH123" s="350"/>
      <c r="AI123" s="350"/>
      <c r="AJ123" s="350"/>
      <c r="AK123" s="350"/>
      <c r="AL123" s="350"/>
    </row>
    <row r="124" spans="1:38" ht="14.1" customHeight="1">
      <c r="A124" s="378"/>
      <c r="B124" s="379"/>
      <c r="C124" s="351">
        <f>Rollover!A124</f>
        <v>0</v>
      </c>
      <c r="D124" s="351">
        <f>Rollover!B124</f>
        <v>0</v>
      </c>
      <c r="E124" s="381"/>
      <c r="F124" s="382">
        <f>Rollover!C124</f>
        <v>0</v>
      </c>
      <c r="G124" s="190"/>
      <c r="H124" s="24"/>
      <c r="I124" s="24"/>
      <c r="J124" s="191"/>
      <c r="K124" s="25"/>
      <c r="L124" s="45" t="e">
        <f t="shared" si="65"/>
        <v>#NUM!</v>
      </c>
      <c r="M124" s="46">
        <f t="shared" si="66"/>
        <v>1.8229037773026034E-3</v>
      </c>
      <c r="N124" s="45" t="e">
        <f t="shared" si="67"/>
        <v>#NUM!</v>
      </c>
      <c r="O124" s="10" t="e">
        <f t="shared" si="68"/>
        <v>#NUM!</v>
      </c>
      <c r="P124" s="42" t="e">
        <f t="shared" si="69"/>
        <v>#NUM!</v>
      </c>
      <c r="Q124" s="348" t="e">
        <f>ROUND((0.8*'Side MDB'!W124+0.2*'Side Pole'!N124),3)</f>
        <v>#NUM!</v>
      </c>
      <c r="R124" s="349" t="e">
        <f t="shared" si="70"/>
        <v>#NUM!</v>
      </c>
      <c r="S124" s="42" t="e">
        <f t="shared" si="71"/>
        <v>#NUM!</v>
      </c>
      <c r="T124" s="348" t="e">
        <f>ROUND(((0.8*'Side MDB'!W124+0.2*'Side Pole'!N124)+(IF('Side MDB'!X124="N/A",(0.8*'Side MDB'!W124+0.2*'Side Pole'!N124),'Side MDB'!X124)))/2,3)</f>
        <v>#NUM!</v>
      </c>
      <c r="U124" s="349" t="e">
        <f t="shared" si="72"/>
        <v>#NUM!</v>
      </c>
      <c r="V124" s="42" t="e">
        <f t="shared" si="73"/>
        <v>#NUM!</v>
      </c>
      <c r="W124" s="28"/>
      <c r="X124" s="28"/>
      <c r="Y124" s="342"/>
      <c r="Z124" s="342"/>
      <c r="AA124" s="342"/>
      <c r="AB124" s="350"/>
      <c r="AC124" s="350"/>
      <c r="AD124" s="350"/>
      <c r="AE124" s="350"/>
      <c r="AF124" s="350"/>
      <c r="AG124" s="350"/>
      <c r="AH124" s="350"/>
      <c r="AI124" s="350"/>
      <c r="AJ124" s="350"/>
      <c r="AK124" s="350"/>
      <c r="AL124" s="350"/>
    </row>
    <row r="125" spans="1:38" ht="14.1" customHeight="1">
      <c r="A125" s="378"/>
      <c r="B125" s="379"/>
      <c r="C125" s="351">
        <f>Rollover!A125</f>
        <v>0</v>
      </c>
      <c r="D125" s="351">
        <f>Rollover!B125</f>
        <v>0</v>
      </c>
      <c r="E125" s="381"/>
      <c r="F125" s="382">
        <f>Rollover!C125</f>
        <v>0</v>
      </c>
      <c r="G125" s="190"/>
      <c r="H125" s="24"/>
      <c r="I125" s="24"/>
      <c r="J125" s="191"/>
      <c r="K125" s="25"/>
      <c r="L125" s="45" t="e">
        <f t="shared" si="65"/>
        <v>#NUM!</v>
      </c>
      <c r="M125" s="46">
        <f t="shared" si="66"/>
        <v>1.8229037773026034E-3</v>
      </c>
      <c r="N125" s="45" t="e">
        <f t="shared" si="67"/>
        <v>#NUM!</v>
      </c>
      <c r="O125" s="10" t="e">
        <f t="shared" si="68"/>
        <v>#NUM!</v>
      </c>
      <c r="P125" s="42" t="e">
        <f t="shared" si="69"/>
        <v>#NUM!</v>
      </c>
      <c r="Q125" s="348" t="e">
        <f>ROUND((0.8*'Side MDB'!W125+0.2*'Side Pole'!N125),3)</f>
        <v>#NUM!</v>
      </c>
      <c r="R125" s="349" t="e">
        <f t="shared" si="70"/>
        <v>#NUM!</v>
      </c>
      <c r="S125" s="42" t="e">
        <f t="shared" si="71"/>
        <v>#NUM!</v>
      </c>
      <c r="T125" s="348" t="e">
        <f>ROUND(((0.8*'Side MDB'!W125+0.2*'Side Pole'!N125)+(IF('Side MDB'!X125="N/A",(0.8*'Side MDB'!W125+0.2*'Side Pole'!N125),'Side MDB'!X125)))/2,3)</f>
        <v>#NUM!</v>
      </c>
      <c r="U125" s="349" t="e">
        <f t="shared" si="72"/>
        <v>#NUM!</v>
      </c>
      <c r="V125" s="42" t="e">
        <f t="shared" si="73"/>
        <v>#NUM!</v>
      </c>
      <c r="W125" s="28"/>
      <c r="X125" s="28"/>
      <c r="Y125" s="342"/>
      <c r="Z125" s="342"/>
      <c r="AA125" s="342"/>
      <c r="AB125" s="350"/>
      <c r="AC125" s="350"/>
      <c r="AD125" s="350"/>
      <c r="AE125" s="350"/>
      <c r="AF125" s="350"/>
      <c r="AG125" s="350"/>
      <c r="AH125" s="350"/>
      <c r="AI125" s="350"/>
      <c r="AJ125" s="350"/>
      <c r="AK125" s="350"/>
      <c r="AL125" s="350"/>
    </row>
    <row r="126" spans="1:38" ht="14.1" customHeight="1">
      <c r="A126" s="378"/>
      <c r="B126" s="379"/>
      <c r="C126" s="351">
        <f>Rollover!A126</f>
        <v>0</v>
      </c>
      <c r="D126" s="351">
        <f>Rollover!B126</f>
        <v>0</v>
      </c>
      <c r="E126" s="381"/>
      <c r="F126" s="382">
        <f>Rollover!C126</f>
        <v>0</v>
      </c>
      <c r="G126" s="190"/>
      <c r="H126" s="24"/>
      <c r="I126" s="24"/>
      <c r="J126" s="191"/>
      <c r="K126" s="25"/>
      <c r="L126" s="45" t="e">
        <f t="shared" si="65"/>
        <v>#NUM!</v>
      </c>
      <c r="M126" s="46">
        <f t="shared" si="66"/>
        <v>1.8229037773026034E-3</v>
      </c>
      <c r="N126" s="45" t="e">
        <f t="shared" si="67"/>
        <v>#NUM!</v>
      </c>
      <c r="O126" s="10" t="e">
        <f t="shared" si="68"/>
        <v>#NUM!</v>
      </c>
      <c r="P126" s="42" t="e">
        <f t="shared" si="69"/>
        <v>#NUM!</v>
      </c>
      <c r="Q126" s="348" t="e">
        <f>ROUND((0.8*'Side MDB'!W126+0.2*'Side Pole'!N126),3)</f>
        <v>#NUM!</v>
      </c>
      <c r="R126" s="349" t="e">
        <f t="shared" si="70"/>
        <v>#NUM!</v>
      </c>
      <c r="S126" s="42" t="e">
        <f t="shared" si="71"/>
        <v>#NUM!</v>
      </c>
      <c r="T126" s="348" t="e">
        <f>ROUND(((0.8*'Side MDB'!W126+0.2*'Side Pole'!N126)+(IF('Side MDB'!X126="N/A",(0.8*'Side MDB'!W126+0.2*'Side Pole'!N126),'Side MDB'!X126)))/2,3)</f>
        <v>#NUM!</v>
      </c>
      <c r="U126" s="349" t="e">
        <f t="shared" si="72"/>
        <v>#NUM!</v>
      </c>
      <c r="V126" s="42" t="e">
        <f t="shared" si="73"/>
        <v>#NUM!</v>
      </c>
      <c r="W126" s="28"/>
      <c r="X126" s="28"/>
      <c r="Y126" s="342"/>
      <c r="Z126" s="342"/>
      <c r="AA126" s="342"/>
      <c r="AB126" s="350"/>
      <c r="AC126" s="350"/>
      <c r="AD126" s="350"/>
      <c r="AE126" s="350"/>
      <c r="AF126" s="350"/>
      <c r="AG126" s="350"/>
      <c r="AH126" s="350"/>
      <c r="AI126" s="350"/>
      <c r="AJ126" s="350"/>
      <c r="AK126" s="350"/>
      <c r="AL126" s="350"/>
    </row>
    <row r="127" spans="1:38" ht="14.1" customHeight="1">
      <c r="A127" s="378"/>
      <c r="B127" s="379"/>
      <c r="C127" s="351">
        <f>Rollover!A127</f>
        <v>0</v>
      </c>
      <c r="D127" s="351">
        <f>Rollover!B127</f>
        <v>0</v>
      </c>
      <c r="E127" s="381"/>
      <c r="F127" s="382">
        <f>Rollover!C127</f>
        <v>0</v>
      </c>
      <c r="G127" s="190"/>
      <c r="H127" s="24"/>
      <c r="I127" s="24"/>
      <c r="J127" s="191"/>
      <c r="K127" s="25"/>
      <c r="L127" s="45" t="e">
        <f t="shared" si="65"/>
        <v>#NUM!</v>
      </c>
      <c r="M127" s="46">
        <f t="shared" si="66"/>
        <v>1.8229037773026034E-3</v>
      </c>
      <c r="N127" s="45" t="e">
        <f t="shared" si="67"/>
        <v>#NUM!</v>
      </c>
      <c r="O127" s="10" t="e">
        <f t="shared" si="68"/>
        <v>#NUM!</v>
      </c>
      <c r="P127" s="42" t="e">
        <f t="shared" si="69"/>
        <v>#NUM!</v>
      </c>
      <c r="Q127" s="348" t="e">
        <f>ROUND((0.8*'Side MDB'!W127+0.2*'Side Pole'!N127),3)</f>
        <v>#NUM!</v>
      </c>
      <c r="R127" s="349" t="e">
        <f t="shared" si="70"/>
        <v>#NUM!</v>
      </c>
      <c r="S127" s="42" t="e">
        <f t="shared" si="71"/>
        <v>#NUM!</v>
      </c>
      <c r="T127" s="348" t="e">
        <f>ROUND(((0.8*'Side MDB'!W127+0.2*'Side Pole'!N127)+(IF('Side MDB'!X127="N/A",(0.8*'Side MDB'!W127+0.2*'Side Pole'!N127),'Side MDB'!X127)))/2,3)</f>
        <v>#NUM!</v>
      </c>
      <c r="U127" s="349" t="e">
        <f t="shared" si="72"/>
        <v>#NUM!</v>
      </c>
      <c r="V127" s="42" t="e">
        <f t="shared" si="73"/>
        <v>#NUM!</v>
      </c>
      <c r="W127" s="28"/>
      <c r="X127" s="28"/>
      <c r="Y127" s="342"/>
      <c r="Z127" s="342"/>
      <c r="AA127" s="342"/>
      <c r="AB127" s="350"/>
      <c r="AC127" s="350"/>
      <c r="AD127" s="350"/>
      <c r="AE127" s="350"/>
      <c r="AF127" s="350"/>
      <c r="AG127" s="350"/>
      <c r="AH127" s="350"/>
      <c r="AI127" s="350"/>
      <c r="AJ127" s="350"/>
      <c r="AK127" s="350"/>
      <c r="AL127" s="350"/>
    </row>
    <row r="128" spans="1:38" ht="14.1" customHeight="1">
      <c r="A128" s="378"/>
      <c r="B128" s="379"/>
      <c r="C128" s="351">
        <f>Rollover!A128</f>
        <v>0</v>
      </c>
      <c r="D128" s="351">
        <f>Rollover!B128</f>
        <v>0</v>
      </c>
      <c r="E128" s="381"/>
      <c r="F128" s="382">
        <f>Rollover!C128</f>
        <v>0</v>
      </c>
      <c r="G128" s="190"/>
      <c r="H128" s="24"/>
      <c r="I128" s="24"/>
      <c r="J128" s="191"/>
      <c r="K128" s="25"/>
      <c r="L128" s="45" t="e">
        <f t="shared" si="65"/>
        <v>#NUM!</v>
      </c>
      <c r="M128" s="46">
        <f t="shared" si="66"/>
        <v>1.8229037773026034E-3</v>
      </c>
      <c r="N128" s="45" t="e">
        <f t="shared" si="67"/>
        <v>#NUM!</v>
      </c>
      <c r="O128" s="10" t="e">
        <f t="shared" si="68"/>
        <v>#NUM!</v>
      </c>
      <c r="P128" s="42" t="e">
        <f t="shared" si="69"/>
        <v>#NUM!</v>
      </c>
      <c r="Q128" s="348" t="e">
        <f>ROUND((0.8*'Side MDB'!W128+0.2*'Side Pole'!N128),3)</f>
        <v>#NUM!</v>
      </c>
      <c r="R128" s="349" t="e">
        <f t="shared" si="70"/>
        <v>#NUM!</v>
      </c>
      <c r="S128" s="42" t="e">
        <f t="shared" si="71"/>
        <v>#NUM!</v>
      </c>
      <c r="T128" s="348" t="e">
        <f>ROUND(((0.8*'Side MDB'!W128+0.2*'Side Pole'!N128)+(IF('Side MDB'!X128="N/A",(0.8*'Side MDB'!W128+0.2*'Side Pole'!N128),'Side MDB'!X128)))/2,3)</f>
        <v>#NUM!</v>
      </c>
      <c r="U128" s="349" t="e">
        <f t="shared" si="72"/>
        <v>#NUM!</v>
      </c>
      <c r="V128" s="42" t="e">
        <f t="shared" si="73"/>
        <v>#NUM!</v>
      </c>
      <c r="W128" s="28"/>
      <c r="X128" s="28"/>
      <c r="Y128" s="342"/>
      <c r="Z128" s="342"/>
      <c r="AA128" s="342"/>
      <c r="AB128" s="350"/>
      <c r="AC128" s="350"/>
      <c r="AD128" s="350"/>
      <c r="AE128" s="350"/>
      <c r="AF128" s="350"/>
      <c r="AG128" s="350"/>
      <c r="AH128" s="350"/>
      <c r="AI128" s="350"/>
      <c r="AJ128" s="350"/>
      <c r="AK128" s="350"/>
      <c r="AL128" s="350"/>
    </row>
    <row r="129" spans="1:38" ht="14.1" customHeight="1">
      <c r="A129" s="378"/>
      <c r="B129" s="379"/>
      <c r="C129" s="351">
        <f>Rollover!A129</f>
        <v>0</v>
      </c>
      <c r="D129" s="351">
        <f>Rollover!B129</f>
        <v>0</v>
      </c>
      <c r="E129" s="381"/>
      <c r="F129" s="382">
        <f>Rollover!C129</f>
        <v>0</v>
      </c>
      <c r="G129" s="190"/>
      <c r="H129" s="24"/>
      <c r="I129" s="24"/>
      <c r="J129" s="191"/>
      <c r="K129" s="25"/>
      <c r="L129" s="45" t="e">
        <f t="shared" si="65"/>
        <v>#NUM!</v>
      </c>
      <c r="M129" s="46">
        <f t="shared" si="66"/>
        <v>1.8229037773026034E-3</v>
      </c>
      <c r="N129" s="45" t="e">
        <f t="shared" si="67"/>
        <v>#NUM!</v>
      </c>
      <c r="O129" s="10" t="e">
        <f t="shared" si="68"/>
        <v>#NUM!</v>
      </c>
      <c r="P129" s="42" t="e">
        <f t="shared" si="69"/>
        <v>#NUM!</v>
      </c>
      <c r="Q129" s="348" t="e">
        <f>ROUND((0.8*'Side MDB'!W129+0.2*'Side Pole'!N129),3)</f>
        <v>#NUM!</v>
      </c>
      <c r="R129" s="349" t="e">
        <f t="shared" si="70"/>
        <v>#NUM!</v>
      </c>
      <c r="S129" s="42" t="e">
        <f t="shared" si="71"/>
        <v>#NUM!</v>
      </c>
      <c r="T129" s="348" t="e">
        <f>ROUND(((0.8*'Side MDB'!W129+0.2*'Side Pole'!N129)+(IF('Side MDB'!X129="N/A",(0.8*'Side MDB'!W129+0.2*'Side Pole'!N129),'Side MDB'!X129)))/2,3)</f>
        <v>#NUM!</v>
      </c>
      <c r="U129" s="349" t="e">
        <f t="shared" si="72"/>
        <v>#NUM!</v>
      </c>
      <c r="V129" s="42" t="e">
        <f t="shared" si="73"/>
        <v>#NUM!</v>
      </c>
      <c r="W129" s="28"/>
      <c r="X129" s="28"/>
      <c r="Y129" s="342"/>
      <c r="Z129" s="342"/>
      <c r="AA129" s="342"/>
      <c r="AB129" s="350"/>
      <c r="AC129" s="350"/>
      <c r="AD129" s="350"/>
      <c r="AE129" s="350"/>
      <c r="AF129" s="350"/>
      <c r="AG129" s="350"/>
      <c r="AH129" s="350"/>
      <c r="AI129" s="350"/>
      <c r="AJ129" s="350"/>
      <c r="AK129" s="350"/>
      <c r="AL129" s="350"/>
    </row>
    <row r="130" spans="1:38" ht="14.1" customHeight="1">
      <c r="A130" s="378"/>
      <c r="B130" s="379"/>
      <c r="C130" s="351">
        <f>Rollover!A130</f>
        <v>0</v>
      </c>
      <c r="D130" s="351">
        <f>Rollover!B130</f>
        <v>0</v>
      </c>
      <c r="E130" s="381"/>
      <c r="F130" s="382">
        <f>Rollover!C130</f>
        <v>0</v>
      </c>
      <c r="G130" s="190"/>
      <c r="H130" s="24"/>
      <c r="I130" s="24"/>
      <c r="J130" s="191"/>
      <c r="K130" s="25"/>
      <c r="L130" s="45" t="e">
        <f t="shared" si="65"/>
        <v>#NUM!</v>
      </c>
      <c r="M130" s="46">
        <f t="shared" si="66"/>
        <v>1.8229037773026034E-3</v>
      </c>
      <c r="N130" s="45" t="e">
        <f t="shared" si="67"/>
        <v>#NUM!</v>
      </c>
      <c r="O130" s="10" t="e">
        <f t="shared" si="68"/>
        <v>#NUM!</v>
      </c>
      <c r="P130" s="42" t="e">
        <f t="shared" si="69"/>
        <v>#NUM!</v>
      </c>
      <c r="Q130" s="348" t="e">
        <f>ROUND((0.8*'Side MDB'!W130+0.2*'Side Pole'!N130),3)</f>
        <v>#NUM!</v>
      </c>
      <c r="R130" s="349" t="e">
        <f t="shared" si="70"/>
        <v>#NUM!</v>
      </c>
      <c r="S130" s="42" t="e">
        <f t="shared" si="71"/>
        <v>#NUM!</v>
      </c>
      <c r="T130" s="348" t="e">
        <f>ROUND(((0.8*'Side MDB'!W130+0.2*'Side Pole'!N130)+(IF('Side MDB'!X130="N/A",(0.8*'Side MDB'!W130+0.2*'Side Pole'!N130),'Side MDB'!X130)))/2,3)</f>
        <v>#NUM!</v>
      </c>
      <c r="U130" s="349" t="e">
        <f t="shared" si="72"/>
        <v>#NUM!</v>
      </c>
      <c r="V130" s="42" t="e">
        <f t="shared" si="73"/>
        <v>#NUM!</v>
      </c>
      <c r="W130" s="28"/>
      <c r="X130" s="28"/>
      <c r="Y130" s="342"/>
      <c r="Z130" s="342"/>
      <c r="AA130" s="342"/>
      <c r="AB130" s="350"/>
      <c r="AC130" s="350"/>
      <c r="AD130" s="350"/>
      <c r="AE130" s="350"/>
      <c r="AF130" s="350"/>
      <c r="AG130" s="350"/>
      <c r="AH130" s="350"/>
      <c r="AI130" s="350"/>
      <c r="AJ130" s="350"/>
      <c r="AK130" s="350"/>
      <c r="AL130" s="350"/>
    </row>
    <row r="131" spans="1:38" ht="14.1" customHeight="1">
      <c r="A131" s="378"/>
      <c r="B131" s="379"/>
      <c r="C131" s="351">
        <f>Rollover!A131</f>
        <v>0</v>
      </c>
      <c r="D131" s="351">
        <f>Rollover!B131</f>
        <v>0</v>
      </c>
      <c r="E131" s="381"/>
      <c r="F131" s="382">
        <f>Rollover!C131</f>
        <v>0</v>
      </c>
      <c r="G131" s="190"/>
      <c r="H131" s="24"/>
      <c r="I131" s="24"/>
      <c r="J131" s="191"/>
      <c r="K131" s="25"/>
      <c r="L131" s="45" t="e">
        <f t="shared" si="65"/>
        <v>#NUM!</v>
      </c>
      <c r="M131" s="46">
        <f t="shared" si="66"/>
        <v>1.8229037773026034E-3</v>
      </c>
      <c r="N131" s="45" t="e">
        <f t="shared" si="67"/>
        <v>#NUM!</v>
      </c>
      <c r="O131" s="10" t="e">
        <f t="shared" si="68"/>
        <v>#NUM!</v>
      </c>
      <c r="P131" s="42" t="e">
        <f t="shared" si="69"/>
        <v>#NUM!</v>
      </c>
      <c r="Q131" s="348" t="e">
        <f>ROUND((0.8*'Side MDB'!W131+0.2*'Side Pole'!N131),3)</f>
        <v>#NUM!</v>
      </c>
      <c r="R131" s="349" t="e">
        <f t="shared" si="70"/>
        <v>#NUM!</v>
      </c>
      <c r="S131" s="42" t="e">
        <f t="shared" si="71"/>
        <v>#NUM!</v>
      </c>
      <c r="T131" s="348" t="e">
        <f>ROUND(((0.8*'Side MDB'!W131+0.2*'Side Pole'!N131)+(IF('Side MDB'!X131="N/A",(0.8*'Side MDB'!W131+0.2*'Side Pole'!N131),'Side MDB'!X131)))/2,3)</f>
        <v>#NUM!</v>
      </c>
      <c r="U131" s="349" t="e">
        <f t="shared" si="72"/>
        <v>#NUM!</v>
      </c>
      <c r="V131" s="42" t="e">
        <f t="shared" si="73"/>
        <v>#NUM!</v>
      </c>
      <c r="W131" s="28"/>
      <c r="X131" s="28"/>
      <c r="Y131" s="342"/>
      <c r="Z131" s="342"/>
      <c r="AA131" s="342"/>
      <c r="AB131" s="350"/>
      <c r="AC131" s="350"/>
      <c r="AD131" s="350"/>
      <c r="AE131" s="350"/>
      <c r="AF131" s="350"/>
      <c r="AG131" s="350"/>
      <c r="AH131" s="350"/>
      <c r="AI131" s="350"/>
      <c r="AJ131" s="350"/>
      <c r="AK131" s="350"/>
      <c r="AL131" s="350"/>
    </row>
    <row r="132" spans="1:38" ht="14.1" customHeight="1">
      <c r="A132" s="378"/>
      <c r="B132" s="379"/>
      <c r="C132" s="351">
        <f>Rollover!A132</f>
        <v>0</v>
      </c>
      <c r="D132" s="351">
        <f>Rollover!B132</f>
        <v>0</v>
      </c>
      <c r="E132" s="381"/>
      <c r="F132" s="382">
        <f>Rollover!C132</f>
        <v>0</v>
      </c>
      <c r="G132" s="190"/>
      <c r="H132" s="24"/>
      <c r="I132" s="24"/>
      <c r="J132" s="191"/>
      <c r="K132" s="25"/>
      <c r="L132" s="45" t="e">
        <f t="shared" si="65"/>
        <v>#NUM!</v>
      </c>
      <c r="M132" s="46">
        <f t="shared" si="66"/>
        <v>1.8229037773026034E-3</v>
      </c>
      <c r="N132" s="45" t="e">
        <f t="shared" si="67"/>
        <v>#NUM!</v>
      </c>
      <c r="O132" s="10" t="e">
        <f t="shared" si="68"/>
        <v>#NUM!</v>
      </c>
      <c r="P132" s="42" t="e">
        <f t="shared" si="69"/>
        <v>#NUM!</v>
      </c>
      <c r="Q132" s="348" t="e">
        <f>ROUND((0.8*'Side MDB'!W132+0.2*'Side Pole'!N132),3)</f>
        <v>#NUM!</v>
      </c>
      <c r="R132" s="349" t="e">
        <f t="shared" si="70"/>
        <v>#NUM!</v>
      </c>
      <c r="S132" s="42" t="e">
        <f t="shared" si="71"/>
        <v>#NUM!</v>
      </c>
      <c r="T132" s="348" t="e">
        <f>ROUND(((0.8*'Side MDB'!W132+0.2*'Side Pole'!N132)+(IF('Side MDB'!X132="N/A",(0.8*'Side MDB'!W132+0.2*'Side Pole'!N132),'Side MDB'!X132)))/2,3)</f>
        <v>#NUM!</v>
      </c>
      <c r="U132" s="349" t="e">
        <f t="shared" si="72"/>
        <v>#NUM!</v>
      </c>
      <c r="V132" s="42" t="e">
        <f t="shared" si="73"/>
        <v>#NUM!</v>
      </c>
      <c r="W132" s="28"/>
      <c r="X132" s="28"/>
      <c r="Y132" s="342"/>
      <c r="Z132" s="342"/>
      <c r="AA132" s="342"/>
      <c r="AB132" s="350"/>
      <c r="AC132" s="350"/>
      <c r="AD132" s="350"/>
      <c r="AE132" s="350"/>
      <c r="AF132" s="350"/>
      <c r="AG132" s="350"/>
      <c r="AH132" s="350"/>
      <c r="AI132" s="350"/>
      <c r="AJ132" s="350"/>
      <c r="AK132" s="350"/>
      <c r="AL132" s="350"/>
    </row>
    <row r="133" spans="1:38" ht="14.1" customHeight="1">
      <c r="A133" s="378"/>
      <c r="B133" s="379"/>
      <c r="C133" s="351">
        <f>Rollover!A133</f>
        <v>0</v>
      </c>
      <c r="D133" s="351">
        <f>Rollover!B133</f>
        <v>0</v>
      </c>
      <c r="E133" s="381"/>
      <c r="F133" s="382">
        <f>Rollover!C133</f>
        <v>0</v>
      </c>
      <c r="G133" s="190"/>
      <c r="H133" s="24"/>
      <c r="I133" s="24"/>
      <c r="J133" s="191"/>
      <c r="K133" s="25"/>
      <c r="L133" s="45" t="e">
        <f t="shared" si="65"/>
        <v>#NUM!</v>
      </c>
      <c r="M133" s="46">
        <f t="shared" si="66"/>
        <v>1.8229037773026034E-3</v>
      </c>
      <c r="N133" s="45" t="e">
        <f t="shared" si="67"/>
        <v>#NUM!</v>
      </c>
      <c r="O133" s="10" t="e">
        <f t="shared" si="68"/>
        <v>#NUM!</v>
      </c>
      <c r="P133" s="42" t="e">
        <f t="shared" si="69"/>
        <v>#NUM!</v>
      </c>
      <c r="Q133" s="348" t="e">
        <f>ROUND((0.8*'Side MDB'!W133+0.2*'Side Pole'!N133),3)</f>
        <v>#NUM!</v>
      </c>
      <c r="R133" s="349" t="e">
        <f t="shared" si="70"/>
        <v>#NUM!</v>
      </c>
      <c r="S133" s="42" t="e">
        <f t="shared" si="71"/>
        <v>#NUM!</v>
      </c>
      <c r="T133" s="348" t="e">
        <f>ROUND(((0.8*'Side MDB'!W133+0.2*'Side Pole'!N133)+(IF('Side MDB'!X133="N/A",(0.8*'Side MDB'!W133+0.2*'Side Pole'!N133),'Side MDB'!X133)))/2,3)</f>
        <v>#NUM!</v>
      </c>
      <c r="U133" s="349" t="e">
        <f t="shared" si="72"/>
        <v>#NUM!</v>
      </c>
      <c r="V133" s="42" t="e">
        <f t="shared" si="73"/>
        <v>#NUM!</v>
      </c>
      <c r="W133" s="28"/>
      <c r="X133" s="28"/>
      <c r="Y133" s="342"/>
      <c r="Z133" s="342"/>
      <c r="AA133" s="342"/>
      <c r="AB133" s="350"/>
      <c r="AC133" s="350"/>
      <c r="AD133" s="350"/>
      <c r="AE133" s="350"/>
      <c r="AF133" s="350"/>
      <c r="AG133" s="350"/>
      <c r="AH133" s="350"/>
      <c r="AI133" s="350"/>
      <c r="AJ133" s="350"/>
      <c r="AK133" s="350"/>
      <c r="AL133" s="350"/>
    </row>
    <row r="134" spans="1:38" ht="14.1" customHeight="1">
      <c r="A134" s="378"/>
      <c r="B134" s="379"/>
      <c r="C134" s="351">
        <f>Rollover!A134</f>
        <v>0</v>
      </c>
      <c r="D134" s="351">
        <f>Rollover!B134</f>
        <v>0</v>
      </c>
      <c r="E134" s="381"/>
      <c r="F134" s="382">
        <f>Rollover!C134</f>
        <v>0</v>
      </c>
      <c r="G134" s="190"/>
      <c r="H134" s="24"/>
      <c r="I134" s="24"/>
      <c r="J134" s="191"/>
      <c r="K134" s="25"/>
      <c r="L134" s="45" t="e">
        <f t="shared" si="65"/>
        <v>#NUM!</v>
      </c>
      <c r="M134" s="46">
        <f t="shared" si="66"/>
        <v>1.8229037773026034E-3</v>
      </c>
      <c r="N134" s="45" t="e">
        <f t="shared" si="67"/>
        <v>#NUM!</v>
      </c>
      <c r="O134" s="10" t="e">
        <f t="shared" si="68"/>
        <v>#NUM!</v>
      </c>
      <c r="P134" s="42" t="e">
        <f t="shared" si="69"/>
        <v>#NUM!</v>
      </c>
      <c r="Q134" s="348" t="e">
        <f>ROUND((0.8*'Side MDB'!W134+0.2*'Side Pole'!N134),3)</f>
        <v>#NUM!</v>
      </c>
      <c r="R134" s="349" t="e">
        <f t="shared" si="70"/>
        <v>#NUM!</v>
      </c>
      <c r="S134" s="42" t="e">
        <f t="shared" si="71"/>
        <v>#NUM!</v>
      </c>
      <c r="T134" s="348" t="e">
        <f>ROUND(((0.8*'Side MDB'!W134+0.2*'Side Pole'!N134)+(IF('Side MDB'!X134="N/A",(0.8*'Side MDB'!W134+0.2*'Side Pole'!N134),'Side MDB'!X134)))/2,3)</f>
        <v>#NUM!</v>
      </c>
      <c r="U134" s="349" t="e">
        <f t="shared" si="72"/>
        <v>#NUM!</v>
      </c>
      <c r="V134" s="42" t="e">
        <f t="shared" si="73"/>
        <v>#NUM!</v>
      </c>
      <c r="W134" s="28"/>
      <c r="X134" s="28"/>
      <c r="Y134" s="342"/>
      <c r="Z134" s="342"/>
      <c r="AA134" s="342"/>
      <c r="AB134" s="350"/>
      <c r="AC134" s="350"/>
      <c r="AD134" s="350"/>
      <c r="AE134" s="350"/>
      <c r="AF134" s="350"/>
      <c r="AG134" s="350"/>
      <c r="AH134" s="350"/>
      <c r="AI134" s="350"/>
      <c r="AJ134" s="350"/>
      <c r="AK134" s="350"/>
      <c r="AL134" s="350"/>
    </row>
    <row r="135" spans="1:38" ht="14.1" customHeight="1">
      <c r="A135" s="378"/>
      <c r="B135" s="379"/>
      <c r="C135" s="351">
        <f>Rollover!A135</f>
        <v>0</v>
      </c>
      <c r="D135" s="351">
        <f>Rollover!B135</f>
        <v>0</v>
      </c>
      <c r="E135" s="381"/>
      <c r="F135" s="382">
        <f>Rollover!C135</f>
        <v>0</v>
      </c>
      <c r="G135" s="190"/>
      <c r="H135" s="24"/>
      <c r="I135" s="24"/>
      <c r="J135" s="191"/>
      <c r="K135" s="25"/>
      <c r="L135" s="45" t="e">
        <f t="shared" si="65"/>
        <v>#NUM!</v>
      </c>
      <c r="M135" s="46">
        <f t="shared" si="66"/>
        <v>1.8229037773026034E-3</v>
      </c>
      <c r="N135" s="45" t="e">
        <f t="shared" si="67"/>
        <v>#NUM!</v>
      </c>
      <c r="O135" s="10" t="e">
        <f t="shared" si="68"/>
        <v>#NUM!</v>
      </c>
      <c r="P135" s="42" t="e">
        <f t="shared" si="69"/>
        <v>#NUM!</v>
      </c>
      <c r="Q135" s="348" t="e">
        <f>ROUND((0.8*'Side MDB'!W135+0.2*'Side Pole'!N135),3)</f>
        <v>#NUM!</v>
      </c>
      <c r="R135" s="349" t="e">
        <f t="shared" si="70"/>
        <v>#NUM!</v>
      </c>
      <c r="S135" s="42" t="e">
        <f t="shared" si="71"/>
        <v>#NUM!</v>
      </c>
      <c r="T135" s="348" t="e">
        <f>ROUND(((0.8*'Side MDB'!W135+0.2*'Side Pole'!N135)+(IF('Side MDB'!X135="N/A",(0.8*'Side MDB'!W135+0.2*'Side Pole'!N135),'Side MDB'!X135)))/2,3)</f>
        <v>#NUM!</v>
      </c>
      <c r="U135" s="349" t="e">
        <f t="shared" si="72"/>
        <v>#NUM!</v>
      </c>
      <c r="V135" s="42" t="e">
        <f t="shared" si="73"/>
        <v>#NUM!</v>
      </c>
      <c r="W135" s="28"/>
      <c r="X135" s="28"/>
      <c r="Y135" s="342"/>
      <c r="Z135" s="342"/>
      <c r="AA135" s="342"/>
      <c r="AB135" s="350"/>
      <c r="AC135" s="350"/>
      <c r="AD135" s="350"/>
      <c r="AE135" s="350"/>
      <c r="AF135" s="350"/>
      <c r="AG135" s="350"/>
      <c r="AH135" s="350"/>
      <c r="AI135" s="350"/>
      <c r="AJ135" s="350"/>
      <c r="AK135" s="350"/>
      <c r="AL135" s="350"/>
    </row>
    <row r="136" spans="1:38" ht="14.1" customHeight="1">
      <c r="A136" s="378"/>
      <c r="B136" s="379"/>
      <c r="C136" s="351">
        <f>Rollover!A136</f>
        <v>0</v>
      </c>
      <c r="D136" s="351">
        <f>Rollover!B136</f>
        <v>0</v>
      </c>
      <c r="E136" s="381"/>
      <c r="F136" s="382">
        <f>Rollover!C136</f>
        <v>0</v>
      </c>
      <c r="G136" s="190"/>
      <c r="H136" s="24"/>
      <c r="I136" s="24"/>
      <c r="J136" s="191"/>
      <c r="K136" s="25"/>
      <c r="L136" s="45" t="e">
        <f t="shared" si="65"/>
        <v>#NUM!</v>
      </c>
      <c r="M136" s="46">
        <f t="shared" si="66"/>
        <v>1.8229037773026034E-3</v>
      </c>
      <c r="N136" s="45" t="e">
        <f t="shared" si="67"/>
        <v>#NUM!</v>
      </c>
      <c r="O136" s="10" t="e">
        <f t="shared" si="68"/>
        <v>#NUM!</v>
      </c>
      <c r="P136" s="42" t="e">
        <f t="shared" si="69"/>
        <v>#NUM!</v>
      </c>
      <c r="Q136" s="348" t="e">
        <f>ROUND((0.8*'Side MDB'!W136+0.2*'Side Pole'!N136),3)</f>
        <v>#NUM!</v>
      </c>
      <c r="R136" s="349" t="e">
        <f t="shared" si="70"/>
        <v>#NUM!</v>
      </c>
      <c r="S136" s="42" t="e">
        <f t="shared" si="71"/>
        <v>#NUM!</v>
      </c>
      <c r="T136" s="348" t="e">
        <f>ROUND(((0.8*'Side MDB'!W136+0.2*'Side Pole'!N136)+(IF('Side MDB'!X136="N/A",(0.8*'Side MDB'!W136+0.2*'Side Pole'!N136),'Side MDB'!X136)))/2,3)</f>
        <v>#NUM!</v>
      </c>
      <c r="U136" s="349" t="e">
        <f t="shared" si="72"/>
        <v>#NUM!</v>
      </c>
      <c r="V136" s="42" t="e">
        <f t="shared" si="73"/>
        <v>#NUM!</v>
      </c>
      <c r="W136" s="28"/>
      <c r="X136" s="28"/>
      <c r="Y136" s="342"/>
      <c r="Z136" s="342"/>
      <c r="AA136" s="342"/>
      <c r="AB136" s="350"/>
      <c r="AC136" s="350"/>
      <c r="AD136" s="350"/>
      <c r="AE136" s="350"/>
      <c r="AF136" s="350"/>
      <c r="AG136" s="350"/>
      <c r="AH136" s="350"/>
      <c r="AI136" s="350"/>
      <c r="AJ136" s="350"/>
      <c r="AK136" s="350"/>
      <c r="AL136" s="350"/>
    </row>
    <row r="137" spans="1:38" ht="14.1" customHeight="1">
      <c r="A137" s="378"/>
      <c r="B137" s="379"/>
      <c r="C137" s="351">
        <f>Rollover!A137</f>
        <v>0</v>
      </c>
      <c r="D137" s="351">
        <f>Rollover!B137</f>
        <v>0</v>
      </c>
      <c r="E137" s="381"/>
      <c r="F137" s="382">
        <f>Rollover!C137</f>
        <v>0</v>
      </c>
      <c r="G137" s="190"/>
      <c r="H137" s="24"/>
      <c r="I137" s="24"/>
      <c r="J137" s="191"/>
      <c r="K137" s="25"/>
      <c r="L137" s="45" t="e">
        <f t="shared" si="65"/>
        <v>#NUM!</v>
      </c>
      <c r="M137" s="46">
        <f t="shared" si="66"/>
        <v>1.8229037773026034E-3</v>
      </c>
      <c r="N137" s="45" t="e">
        <f t="shared" si="67"/>
        <v>#NUM!</v>
      </c>
      <c r="O137" s="10" t="e">
        <f t="shared" si="68"/>
        <v>#NUM!</v>
      </c>
      <c r="P137" s="42" t="e">
        <f t="shared" si="69"/>
        <v>#NUM!</v>
      </c>
      <c r="Q137" s="348" t="e">
        <f>ROUND((0.8*'Side MDB'!W137+0.2*'Side Pole'!N137),3)</f>
        <v>#NUM!</v>
      </c>
      <c r="R137" s="349" t="e">
        <f t="shared" si="70"/>
        <v>#NUM!</v>
      </c>
      <c r="S137" s="42" t="e">
        <f t="shared" si="71"/>
        <v>#NUM!</v>
      </c>
      <c r="T137" s="348" t="e">
        <f>ROUND(((0.8*'Side MDB'!W137+0.2*'Side Pole'!N137)+(IF('Side MDB'!X137="N/A",(0.8*'Side MDB'!W137+0.2*'Side Pole'!N137),'Side MDB'!X137)))/2,3)</f>
        <v>#NUM!</v>
      </c>
      <c r="U137" s="349" t="e">
        <f t="shared" si="72"/>
        <v>#NUM!</v>
      </c>
      <c r="V137" s="42" t="e">
        <f t="shared" si="73"/>
        <v>#NUM!</v>
      </c>
      <c r="W137" s="28"/>
      <c r="X137" s="28"/>
      <c r="Y137" s="342"/>
      <c r="Z137" s="342"/>
      <c r="AA137" s="342"/>
      <c r="AB137" s="350"/>
      <c r="AC137" s="350"/>
      <c r="AD137" s="350"/>
      <c r="AE137" s="350"/>
      <c r="AF137" s="350"/>
      <c r="AG137" s="350"/>
      <c r="AH137" s="350"/>
      <c r="AI137" s="350"/>
      <c r="AJ137" s="350"/>
      <c r="AK137" s="350"/>
      <c r="AL137" s="350"/>
    </row>
    <row r="138" spans="1:38" ht="14.1" customHeight="1">
      <c r="A138" s="378"/>
      <c r="B138" s="379"/>
      <c r="C138" s="351">
        <f>Rollover!A138</f>
        <v>0</v>
      </c>
      <c r="D138" s="351">
        <f>Rollover!B138</f>
        <v>0</v>
      </c>
      <c r="E138" s="381"/>
      <c r="F138" s="382">
        <f>Rollover!C138</f>
        <v>0</v>
      </c>
      <c r="G138" s="190"/>
      <c r="H138" s="24"/>
      <c r="I138" s="24"/>
      <c r="J138" s="191"/>
      <c r="K138" s="25"/>
      <c r="L138" s="45" t="e">
        <f t="shared" si="65"/>
        <v>#NUM!</v>
      </c>
      <c r="M138" s="46">
        <f t="shared" si="66"/>
        <v>1.8229037773026034E-3</v>
      </c>
      <c r="N138" s="45" t="e">
        <f t="shared" si="67"/>
        <v>#NUM!</v>
      </c>
      <c r="O138" s="10" t="e">
        <f t="shared" si="68"/>
        <v>#NUM!</v>
      </c>
      <c r="P138" s="42" t="e">
        <f t="shared" si="69"/>
        <v>#NUM!</v>
      </c>
      <c r="Q138" s="348" t="e">
        <f>ROUND((0.8*'Side MDB'!W138+0.2*'Side Pole'!N138),3)</f>
        <v>#NUM!</v>
      </c>
      <c r="R138" s="349" t="e">
        <f t="shared" si="70"/>
        <v>#NUM!</v>
      </c>
      <c r="S138" s="42" t="e">
        <f t="shared" si="71"/>
        <v>#NUM!</v>
      </c>
      <c r="T138" s="348" t="e">
        <f>ROUND(((0.8*'Side MDB'!W138+0.2*'Side Pole'!N138)+(IF('Side MDB'!X138="N/A",(0.8*'Side MDB'!W138+0.2*'Side Pole'!N138),'Side MDB'!X138)))/2,3)</f>
        <v>#NUM!</v>
      </c>
      <c r="U138" s="349" t="e">
        <f t="shared" si="72"/>
        <v>#NUM!</v>
      </c>
      <c r="V138" s="42" t="e">
        <f t="shared" si="73"/>
        <v>#NUM!</v>
      </c>
      <c r="W138" s="28"/>
      <c r="X138" s="28"/>
      <c r="Y138" s="342"/>
      <c r="Z138" s="342"/>
      <c r="AA138" s="342"/>
      <c r="AB138" s="350"/>
      <c r="AC138" s="350"/>
      <c r="AD138" s="350"/>
      <c r="AE138" s="350"/>
      <c r="AF138" s="350"/>
      <c r="AG138" s="350"/>
      <c r="AH138" s="350"/>
      <c r="AI138" s="350"/>
      <c r="AJ138" s="350"/>
      <c r="AK138" s="350"/>
      <c r="AL138" s="350"/>
    </row>
    <row r="139" spans="1:38" ht="14.1" customHeight="1">
      <c r="A139" s="378"/>
      <c r="B139" s="379"/>
      <c r="C139" s="351">
        <f>Rollover!A139</f>
        <v>0</v>
      </c>
      <c r="D139" s="351">
        <f>Rollover!B139</f>
        <v>0</v>
      </c>
      <c r="E139" s="381"/>
      <c r="F139" s="382">
        <f>Rollover!C139</f>
        <v>0</v>
      </c>
      <c r="G139" s="190"/>
      <c r="H139" s="24"/>
      <c r="I139" s="24"/>
      <c r="J139" s="191"/>
      <c r="K139" s="25"/>
      <c r="L139" s="45" t="e">
        <f t="shared" si="65"/>
        <v>#NUM!</v>
      </c>
      <c r="M139" s="46">
        <f t="shared" si="66"/>
        <v>1.8229037773026034E-3</v>
      </c>
      <c r="N139" s="45" t="e">
        <f t="shared" si="67"/>
        <v>#NUM!</v>
      </c>
      <c r="O139" s="10" t="e">
        <f t="shared" si="68"/>
        <v>#NUM!</v>
      </c>
      <c r="P139" s="42" t="e">
        <f t="shared" si="69"/>
        <v>#NUM!</v>
      </c>
      <c r="Q139" s="348" t="e">
        <f>ROUND((0.8*'Side MDB'!W139+0.2*'Side Pole'!N139),3)</f>
        <v>#NUM!</v>
      </c>
      <c r="R139" s="349" t="e">
        <f t="shared" si="70"/>
        <v>#NUM!</v>
      </c>
      <c r="S139" s="42" t="e">
        <f t="shared" si="71"/>
        <v>#NUM!</v>
      </c>
      <c r="T139" s="348" t="e">
        <f>ROUND(((0.8*'Side MDB'!W139+0.2*'Side Pole'!N139)+(IF('Side MDB'!X139="N/A",(0.8*'Side MDB'!W139+0.2*'Side Pole'!N139),'Side MDB'!X139)))/2,3)</f>
        <v>#NUM!</v>
      </c>
      <c r="U139" s="349" t="e">
        <f t="shared" si="72"/>
        <v>#NUM!</v>
      </c>
      <c r="V139" s="42" t="e">
        <f t="shared" si="73"/>
        <v>#NUM!</v>
      </c>
      <c r="W139" s="28"/>
      <c r="X139" s="28"/>
      <c r="Y139" s="342"/>
      <c r="Z139" s="342"/>
      <c r="AA139" s="342"/>
      <c r="AB139" s="350"/>
      <c r="AC139" s="350"/>
      <c r="AD139" s="350"/>
      <c r="AE139" s="350"/>
      <c r="AF139" s="350"/>
      <c r="AG139" s="350"/>
      <c r="AH139" s="350"/>
      <c r="AI139" s="350"/>
      <c r="AJ139" s="350"/>
      <c r="AK139" s="350"/>
      <c r="AL139" s="350"/>
    </row>
    <row r="140" spans="1:38" ht="14.1" customHeight="1">
      <c r="A140" s="378"/>
      <c r="B140" s="379"/>
      <c r="C140" s="351">
        <f>Rollover!A140</f>
        <v>0</v>
      </c>
      <c r="D140" s="351">
        <f>Rollover!B140</f>
        <v>0</v>
      </c>
      <c r="E140" s="381"/>
      <c r="F140" s="382">
        <f>Rollover!C140</f>
        <v>0</v>
      </c>
      <c r="G140" s="190"/>
      <c r="H140" s="24"/>
      <c r="I140" s="24"/>
      <c r="J140" s="191"/>
      <c r="K140" s="25"/>
      <c r="L140" s="45" t="e">
        <f t="shared" si="65"/>
        <v>#NUM!</v>
      </c>
      <c r="M140" s="46">
        <f t="shared" si="66"/>
        <v>1.8229037773026034E-3</v>
      </c>
      <c r="N140" s="45" t="e">
        <f t="shared" si="67"/>
        <v>#NUM!</v>
      </c>
      <c r="O140" s="10" t="e">
        <f t="shared" si="68"/>
        <v>#NUM!</v>
      </c>
      <c r="P140" s="42" t="e">
        <f t="shared" si="69"/>
        <v>#NUM!</v>
      </c>
      <c r="Q140" s="348" t="e">
        <f>ROUND((0.8*'Side MDB'!W140+0.2*'Side Pole'!N140),3)</f>
        <v>#NUM!</v>
      </c>
      <c r="R140" s="349" t="e">
        <f t="shared" si="70"/>
        <v>#NUM!</v>
      </c>
      <c r="S140" s="42" t="e">
        <f t="shared" si="71"/>
        <v>#NUM!</v>
      </c>
      <c r="T140" s="348" t="e">
        <f>ROUND(((0.8*'Side MDB'!W140+0.2*'Side Pole'!N140)+(IF('Side MDB'!X140="N/A",(0.8*'Side MDB'!W140+0.2*'Side Pole'!N140),'Side MDB'!X140)))/2,3)</f>
        <v>#NUM!</v>
      </c>
      <c r="U140" s="349" t="e">
        <f t="shared" si="72"/>
        <v>#NUM!</v>
      </c>
      <c r="V140" s="42" t="e">
        <f t="shared" si="73"/>
        <v>#NUM!</v>
      </c>
      <c r="W140" s="28"/>
      <c r="X140" s="28"/>
      <c r="Y140" s="342"/>
      <c r="Z140" s="342"/>
      <c r="AA140" s="342"/>
      <c r="AB140" s="350"/>
      <c r="AC140" s="350"/>
      <c r="AD140" s="350"/>
      <c r="AE140" s="350"/>
      <c r="AF140" s="350"/>
      <c r="AG140" s="350"/>
      <c r="AH140" s="350"/>
      <c r="AI140" s="350"/>
      <c r="AJ140" s="350"/>
      <c r="AK140" s="350"/>
      <c r="AL140" s="350"/>
    </row>
    <row r="141" spans="1:38" ht="14.1" customHeight="1">
      <c r="A141" s="378"/>
      <c r="B141" s="379"/>
      <c r="C141" s="351">
        <f>Rollover!A141</f>
        <v>0</v>
      </c>
      <c r="D141" s="351">
        <f>Rollover!B141</f>
        <v>0</v>
      </c>
      <c r="E141" s="381"/>
      <c r="F141" s="382">
        <f>Rollover!C141</f>
        <v>0</v>
      </c>
      <c r="G141" s="190"/>
      <c r="H141" s="24"/>
      <c r="I141" s="24"/>
      <c r="J141" s="191"/>
      <c r="K141" s="25"/>
      <c r="L141" s="45" t="e">
        <f t="shared" si="65"/>
        <v>#NUM!</v>
      </c>
      <c r="M141" s="46">
        <f t="shared" si="66"/>
        <v>1.8229037773026034E-3</v>
      </c>
      <c r="N141" s="45" t="e">
        <f t="shared" si="67"/>
        <v>#NUM!</v>
      </c>
      <c r="O141" s="10" t="e">
        <f t="shared" si="68"/>
        <v>#NUM!</v>
      </c>
      <c r="P141" s="42" t="e">
        <f t="shared" si="69"/>
        <v>#NUM!</v>
      </c>
      <c r="Q141" s="348" t="e">
        <f>ROUND((0.8*'Side MDB'!W141+0.2*'Side Pole'!N141),3)</f>
        <v>#NUM!</v>
      </c>
      <c r="R141" s="349" t="e">
        <f t="shared" si="70"/>
        <v>#NUM!</v>
      </c>
      <c r="S141" s="42" t="e">
        <f t="shared" si="71"/>
        <v>#NUM!</v>
      </c>
      <c r="T141" s="348" t="e">
        <f>ROUND(((0.8*'Side MDB'!W141+0.2*'Side Pole'!N141)+(IF('Side MDB'!X141="N/A",(0.8*'Side MDB'!W141+0.2*'Side Pole'!N141),'Side MDB'!X141)))/2,3)</f>
        <v>#NUM!</v>
      </c>
      <c r="U141" s="349" t="e">
        <f t="shared" si="72"/>
        <v>#NUM!</v>
      </c>
      <c r="V141" s="42" t="e">
        <f t="shared" si="73"/>
        <v>#NUM!</v>
      </c>
      <c r="W141" s="28"/>
      <c r="X141" s="28"/>
      <c r="Y141" s="342"/>
      <c r="Z141" s="342"/>
      <c r="AA141" s="342"/>
      <c r="AB141" s="350"/>
      <c r="AC141" s="350"/>
      <c r="AD141" s="350"/>
      <c r="AE141" s="350"/>
      <c r="AF141" s="350"/>
      <c r="AG141" s="350"/>
      <c r="AH141" s="350"/>
      <c r="AI141" s="350"/>
      <c r="AJ141" s="350"/>
      <c r="AK141" s="350"/>
      <c r="AL141" s="350"/>
    </row>
    <row r="142" spans="1:38" ht="14.1" customHeight="1">
      <c r="A142" s="378"/>
      <c r="B142" s="379"/>
      <c r="C142" s="351">
        <f>Rollover!A142</f>
        <v>0</v>
      </c>
      <c r="D142" s="351">
        <f>Rollover!B142</f>
        <v>0</v>
      </c>
      <c r="E142" s="381"/>
      <c r="F142" s="382">
        <f>Rollover!C142</f>
        <v>0</v>
      </c>
      <c r="G142" s="190"/>
      <c r="H142" s="24"/>
      <c r="I142" s="24"/>
      <c r="J142" s="191"/>
      <c r="K142" s="25"/>
      <c r="L142" s="45" t="e">
        <f t="shared" si="65"/>
        <v>#NUM!</v>
      </c>
      <c r="M142" s="46">
        <f t="shared" si="66"/>
        <v>1.8229037773026034E-3</v>
      </c>
      <c r="N142" s="45" t="e">
        <f t="shared" si="67"/>
        <v>#NUM!</v>
      </c>
      <c r="O142" s="10" t="e">
        <f t="shared" si="68"/>
        <v>#NUM!</v>
      </c>
      <c r="P142" s="42" t="e">
        <f t="shared" si="69"/>
        <v>#NUM!</v>
      </c>
      <c r="Q142" s="348" t="e">
        <f>ROUND((0.8*'Side MDB'!W142+0.2*'Side Pole'!N142),3)</f>
        <v>#NUM!</v>
      </c>
      <c r="R142" s="349" t="e">
        <f t="shared" si="70"/>
        <v>#NUM!</v>
      </c>
      <c r="S142" s="42" t="e">
        <f t="shared" si="71"/>
        <v>#NUM!</v>
      </c>
      <c r="T142" s="348" t="e">
        <f>ROUND(((0.8*'Side MDB'!W142+0.2*'Side Pole'!N142)+(IF('Side MDB'!X142="N/A",(0.8*'Side MDB'!W142+0.2*'Side Pole'!N142),'Side MDB'!X142)))/2,3)</f>
        <v>#NUM!</v>
      </c>
      <c r="U142" s="349" t="e">
        <f t="shared" si="72"/>
        <v>#NUM!</v>
      </c>
      <c r="V142" s="42" t="e">
        <f t="shared" si="73"/>
        <v>#NUM!</v>
      </c>
      <c r="W142" s="28"/>
      <c r="X142" s="28"/>
      <c r="Y142" s="342"/>
      <c r="Z142" s="342"/>
      <c r="AA142" s="342"/>
      <c r="AB142" s="350"/>
      <c r="AC142" s="350"/>
      <c r="AD142" s="350"/>
      <c r="AE142" s="350"/>
      <c r="AF142" s="350"/>
      <c r="AG142" s="350"/>
      <c r="AH142" s="350"/>
      <c r="AI142" s="350"/>
      <c r="AJ142" s="350"/>
      <c r="AK142" s="350"/>
      <c r="AL142" s="350"/>
    </row>
    <row r="143" spans="1:38" ht="14.1" customHeight="1">
      <c r="A143" s="378"/>
      <c r="B143" s="379"/>
      <c r="C143" s="351">
        <f>Rollover!A143</f>
        <v>0</v>
      </c>
      <c r="D143" s="351">
        <f>Rollover!B143</f>
        <v>0</v>
      </c>
      <c r="E143" s="381"/>
      <c r="F143" s="382">
        <f>Rollover!C143</f>
        <v>0</v>
      </c>
      <c r="G143" s="190"/>
      <c r="H143" s="24"/>
      <c r="I143" s="24"/>
      <c r="J143" s="191"/>
      <c r="K143" s="25"/>
      <c r="L143" s="45" t="e">
        <f t="shared" si="65"/>
        <v>#NUM!</v>
      </c>
      <c r="M143" s="46">
        <f t="shared" si="66"/>
        <v>1.8229037773026034E-3</v>
      </c>
      <c r="N143" s="45" t="e">
        <f t="shared" si="67"/>
        <v>#NUM!</v>
      </c>
      <c r="O143" s="10" t="e">
        <f t="shared" si="68"/>
        <v>#NUM!</v>
      </c>
      <c r="P143" s="42" t="e">
        <f t="shared" si="69"/>
        <v>#NUM!</v>
      </c>
      <c r="Q143" s="348" t="e">
        <f>ROUND((0.8*'Side MDB'!W143+0.2*'Side Pole'!N143),3)</f>
        <v>#NUM!</v>
      </c>
      <c r="R143" s="349" t="e">
        <f t="shared" si="70"/>
        <v>#NUM!</v>
      </c>
      <c r="S143" s="42" t="e">
        <f t="shared" si="71"/>
        <v>#NUM!</v>
      </c>
      <c r="T143" s="348" t="e">
        <f>ROUND(((0.8*'Side MDB'!W143+0.2*'Side Pole'!N143)+(IF('Side MDB'!X143="N/A",(0.8*'Side MDB'!W143+0.2*'Side Pole'!N143),'Side MDB'!X143)))/2,3)</f>
        <v>#NUM!</v>
      </c>
      <c r="U143" s="349" t="e">
        <f t="shared" si="72"/>
        <v>#NUM!</v>
      </c>
      <c r="V143" s="42" t="e">
        <f t="shared" si="73"/>
        <v>#NUM!</v>
      </c>
      <c r="W143" s="28"/>
      <c r="X143" s="28"/>
      <c r="Y143" s="342"/>
      <c r="Z143" s="342"/>
      <c r="AA143" s="342"/>
      <c r="AB143" s="350"/>
      <c r="AC143" s="350"/>
      <c r="AD143" s="350"/>
      <c r="AE143" s="350"/>
      <c r="AF143" s="350"/>
      <c r="AG143" s="350"/>
      <c r="AH143" s="350"/>
      <c r="AI143" s="350"/>
      <c r="AJ143" s="350"/>
      <c r="AK143" s="350"/>
      <c r="AL143" s="350"/>
    </row>
    <row r="144" spans="1:38" ht="14.1" customHeight="1">
      <c r="A144" s="378"/>
      <c r="B144" s="379"/>
      <c r="C144" s="351">
        <f>Rollover!A144</f>
        <v>0</v>
      </c>
      <c r="D144" s="351">
        <f>Rollover!B144</f>
        <v>0</v>
      </c>
      <c r="E144" s="381"/>
      <c r="F144" s="382">
        <f>Rollover!C144</f>
        <v>0</v>
      </c>
      <c r="G144" s="190"/>
      <c r="H144" s="24"/>
      <c r="I144" s="24"/>
      <c r="J144" s="191"/>
      <c r="K144" s="25"/>
      <c r="L144" s="45" t="e">
        <f t="shared" si="65"/>
        <v>#NUM!</v>
      </c>
      <c r="M144" s="46">
        <f t="shared" si="66"/>
        <v>1.8229037773026034E-3</v>
      </c>
      <c r="N144" s="45" t="e">
        <f t="shared" si="67"/>
        <v>#NUM!</v>
      </c>
      <c r="O144" s="10" t="e">
        <f t="shared" si="68"/>
        <v>#NUM!</v>
      </c>
      <c r="P144" s="42" t="e">
        <f t="shared" si="69"/>
        <v>#NUM!</v>
      </c>
      <c r="Q144" s="348" t="e">
        <f>ROUND((0.8*'Side MDB'!W144+0.2*'Side Pole'!N144),3)</f>
        <v>#NUM!</v>
      </c>
      <c r="R144" s="349" t="e">
        <f t="shared" si="70"/>
        <v>#NUM!</v>
      </c>
      <c r="S144" s="42" t="e">
        <f t="shared" si="71"/>
        <v>#NUM!</v>
      </c>
      <c r="T144" s="348" t="e">
        <f>ROUND(((0.8*'Side MDB'!W144+0.2*'Side Pole'!N144)+(IF('Side MDB'!X144="N/A",(0.8*'Side MDB'!W144+0.2*'Side Pole'!N144),'Side MDB'!X144)))/2,3)</f>
        <v>#NUM!</v>
      </c>
      <c r="U144" s="349" t="e">
        <f t="shared" si="72"/>
        <v>#NUM!</v>
      </c>
      <c r="V144" s="42" t="e">
        <f t="shared" si="73"/>
        <v>#NUM!</v>
      </c>
      <c r="W144" s="28"/>
      <c r="X144" s="28"/>
      <c r="Y144" s="342"/>
      <c r="Z144" s="342"/>
      <c r="AA144" s="342"/>
      <c r="AB144" s="350"/>
      <c r="AC144" s="350"/>
      <c r="AD144" s="350"/>
      <c r="AE144" s="350"/>
      <c r="AF144" s="350"/>
      <c r="AG144" s="350"/>
      <c r="AH144" s="350"/>
      <c r="AI144" s="350"/>
      <c r="AJ144" s="350"/>
      <c r="AK144" s="350"/>
      <c r="AL144" s="350"/>
    </row>
    <row r="145" spans="1:38" ht="14.1" customHeight="1">
      <c r="A145" s="378"/>
      <c r="B145" s="379"/>
      <c r="C145" s="351">
        <f>Rollover!A145</f>
        <v>0</v>
      </c>
      <c r="D145" s="351">
        <f>Rollover!B145</f>
        <v>0</v>
      </c>
      <c r="E145" s="381"/>
      <c r="F145" s="382">
        <f>Rollover!C145</f>
        <v>0</v>
      </c>
      <c r="G145" s="190"/>
      <c r="H145" s="24"/>
      <c r="I145" s="24"/>
      <c r="J145" s="191"/>
      <c r="K145" s="25"/>
      <c r="L145" s="45" t="e">
        <f t="shared" si="65"/>
        <v>#NUM!</v>
      </c>
      <c r="M145" s="46">
        <f t="shared" si="66"/>
        <v>1.8229037773026034E-3</v>
      </c>
      <c r="N145" s="45" t="e">
        <f t="shared" si="67"/>
        <v>#NUM!</v>
      </c>
      <c r="O145" s="10" t="e">
        <f t="shared" si="68"/>
        <v>#NUM!</v>
      </c>
      <c r="P145" s="42" t="e">
        <f t="shared" si="69"/>
        <v>#NUM!</v>
      </c>
      <c r="Q145" s="348" t="e">
        <f>ROUND((0.8*'Side MDB'!W145+0.2*'Side Pole'!N145),3)</f>
        <v>#NUM!</v>
      </c>
      <c r="R145" s="349" t="e">
        <f t="shared" si="70"/>
        <v>#NUM!</v>
      </c>
      <c r="S145" s="42" t="e">
        <f t="shared" si="71"/>
        <v>#NUM!</v>
      </c>
      <c r="T145" s="348" t="e">
        <f>ROUND(((0.8*'Side MDB'!W145+0.2*'Side Pole'!N145)+(IF('Side MDB'!X145="N/A",(0.8*'Side MDB'!W145+0.2*'Side Pole'!N145),'Side MDB'!X145)))/2,3)</f>
        <v>#NUM!</v>
      </c>
      <c r="U145" s="349" t="e">
        <f t="shared" si="72"/>
        <v>#NUM!</v>
      </c>
      <c r="V145" s="42" t="e">
        <f t="shared" si="73"/>
        <v>#NUM!</v>
      </c>
      <c r="W145" s="28"/>
      <c r="X145" s="28"/>
      <c r="Y145" s="342"/>
      <c r="Z145" s="342"/>
      <c r="AA145" s="342"/>
      <c r="AB145" s="350"/>
      <c r="AC145" s="350"/>
      <c r="AD145" s="350"/>
      <c r="AE145" s="350"/>
      <c r="AF145" s="350"/>
      <c r="AG145" s="350"/>
      <c r="AH145" s="350"/>
      <c r="AI145" s="350"/>
      <c r="AJ145" s="350"/>
      <c r="AK145" s="350"/>
      <c r="AL145" s="350"/>
    </row>
    <row r="146" spans="1:38" ht="14.1" customHeight="1">
      <c r="A146" s="378"/>
      <c r="B146" s="379"/>
      <c r="C146" s="351">
        <f>Rollover!A146</f>
        <v>0</v>
      </c>
      <c r="D146" s="351">
        <f>Rollover!B146</f>
        <v>0</v>
      </c>
      <c r="E146" s="381"/>
      <c r="F146" s="382">
        <f>Rollover!C146</f>
        <v>0</v>
      </c>
      <c r="G146" s="190"/>
      <c r="H146" s="24"/>
      <c r="I146" s="24"/>
      <c r="J146" s="191"/>
      <c r="K146" s="25"/>
      <c r="L146" s="45" t="e">
        <f t="shared" si="65"/>
        <v>#NUM!</v>
      </c>
      <c r="M146" s="46">
        <f t="shared" si="66"/>
        <v>1.8229037773026034E-3</v>
      </c>
      <c r="N146" s="45" t="e">
        <f t="shared" si="67"/>
        <v>#NUM!</v>
      </c>
      <c r="O146" s="10" t="e">
        <f t="shared" si="68"/>
        <v>#NUM!</v>
      </c>
      <c r="P146" s="42" t="e">
        <f t="shared" si="69"/>
        <v>#NUM!</v>
      </c>
      <c r="Q146" s="348" t="e">
        <f>ROUND((0.8*'Side MDB'!W146+0.2*'Side Pole'!N146),3)</f>
        <v>#NUM!</v>
      </c>
      <c r="R146" s="349" t="e">
        <f t="shared" si="70"/>
        <v>#NUM!</v>
      </c>
      <c r="S146" s="42" t="e">
        <f t="shared" si="71"/>
        <v>#NUM!</v>
      </c>
      <c r="T146" s="348" t="e">
        <f>ROUND(((0.8*'Side MDB'!W146+0.2*'Side Pole'!N146)+(IF('Side MDB'!X146="N/A",(0.8*'Side MDB'!W146+0.2*'Side Pole'!N146),'Side MDB'!X146)))/2,3)</f>
        <v>#NUM!</v>
      </c>
      <c r="U146" s="349" t="e">
        <f t="shared" si="72"/>
        <v>#NUM!</v>
      </c>
      <c r="V146" s="42" t="e">
        <f t="shared" si="73"/>
        <v>#NUM!</v>
      </c>
      <c r="W146" s="28"/>
      <c r="X146" s="28"/>
      <c r="Y146" s="342"/>
      <c r="Z146" s="342"/>
      <c r="AA146" s="342"/>
      <c r="AB146" s="350"/>
      <c r="AC146" s="350"/>
      <c r="AD146" s="350"/>
      <c r="AE146" s="350"/>
      <c r="AF146" s="350"/>
      <c r="AG146" s="350"/>
      <c r="AH146" s="350"/>
      <c r="AI146" s="350"/>
      <c r="AJ146" s="350"/>
      <c r="AK146" s="350"/>
      <c r="AL146" s="350"/>
    </row>
    <row r="147" spans="1:38" ht="14.1" customHeight="1">
      <c r="A147" s="378"/>
      <c r="B147" s="379"/>
      <c r="C147" s="351">
        <f>Rollover!A147</f>
        <v>0</v>
      </c>
      <c r="D147" s="351">
        <f>Rollover!B147</f>
        <v>0</v>
      </c>
      <c r="E147" s="381"/>
      <c r="F147" s="382">
        <f>Rollover!C147</f>
        <v>0</v>
      </c>
      <c r="G147" s="190"/>
      <c r="H147" s="24"/>
      <c r="I147" s="24"/>
      <c r="J147" s="191"/>
      <c r="K147" s="25"/>
      <c r="L147" s="45" t="e">
        <f t="shared" si="65"/>
        <v>#NUM!</v>
      </c>
      <c r="M147" s="46">
        <f t="shared" si="66"/>
        <v>1.8229037773026034E-3</v>
      </c>
      <c r="N147" s="45" t="e">
        <f t="shared" si="67"/>
        <v>#NUM!</v>
      </c>
      <c r="O147" s="10" t="e">
        <f t="shared" si="68"/>
        <v>#NUM!</v>
      </c>
      <c r="P147" s="42" t="e">
        <f t="shared" si="69"/>
        <v>#NUM!</v>
      </c>
      <c r="Q147" s="348" t="e">
        <f>ROUND((0.8*'Side MDB'!W147+0.2*'Side Pole'!N147),3)</f>
        <v>#NUM!</v>
      </c>
      <c r="R147" s="349" t="e">
        <f t="shared" si="70"/>
        <v>#NUM!</v>
      </c>
      <c r="S147" s="42" t="e">
        <f t="shared" si="71"/>
        <v>#NUM!</v>
      </c>
      <c r="T147" s="348" t="e">
        <f>ROUND(((0.8*'Side MDB'!W147+0.2*'Side Pole'!N147)+(IF('Side MDB'!X147="N/A",(0.8*'Side MDB'!W147+0.2*'Side Pole'!N147),'Side MDB'!X147)))/2,3)</f>
        <v>#NUM!</v>
      </c>
      <c r="U147" s="349" t="e">
        <f t="shared" si="72"/>
        <v>#NUM!</v>
      </c>
      <c r="V147" s="42" t="e">
        <f t="shared" si="73"/>
        <v>#NUM!</v>
      </c>
      <c r="W147" s="28"/>
      <c r="X147" s="28"/>
      <c r="Y147" s="342"/>
      <c r="Z147" s="342"/>
      <c r="AA147" s="342"/>
      <c r="AB147" s="350"/>
      <c r="AC147" s="350"/>
      <c r="AD147" s="350"/>
      <c r="AE147" s="350"/>
      <c r="AF147" s="350"/>
      <c r="AG147" s="350"/>
      <c r="AH147" s="350"/>
      <c r="AI147" s="350"/>
      <c r="AJ147" s="350"/>
      <c r="AK147" s="350"/>
      <c r="AL147" s="350"/>
    </row>
    <row r="148" spans="1:38" ht="14.1" customHeight="1">
      <c r="A148" s="378"/>
      <c r="B148" s="379"/>
      <c r="C148" s="351">
        <f>Rollover!A148</f>
        <v>0</v>
      </c>
      <c r="D148" s="351">
        <f>Rollover!B148</f>
        <v>0</v>
      </c>
      <c r="E148" s="381"/>
      <c r="F148" s="382">
        <f>Rollover!C148</f>
        <v>0</v>
      </c>
      <c r="G148" s="190"/>
      <c r="H148" s="24"/>
      <c r="I148" s="24"/>
      <c r="J148" s="191"/>
      <c r="K148" s="25"/>
      <c r="L148" s="45" t="e">
        <f t="shared" si="65"/>
        <v>#NUM!</v>
      </c>
      <c r="M148" s="46">
        <f t="shared" si="66"/>
        <v>1.8229037773026034E-3</v>
      </c>
      <c r="N148" s="45" t="e">
        <f t="shared" si="67"/>
        <v>#NUM!</v>
      </c>
      <c r="O148" s="10" t="e">
        <f t="shared" si="68"/>
        <v>#NUM!</v>
      </c>
      <c r="P148" s="42" t="e">
        <f t="shared" si="69"/>
        <v>#NUM!</v>
      </c>
      <c r="Q148" s="348" t="e">
        <f>ROUND((0.8*'Side MDB'!W148+0.2*'Side Pole'!N148),3)</f>
        <v>#NUM!</v>
      </c>
      <c r="R148" s="349" t="e">
        <f t="shared" si="70"/>
        <v>#NUM!</v>
      </c>
      <c r="S148" s="42" t="e">
        <f t="shared" si="71"/>
        <v>#NUM!</v>
      </c>
      <c r="T148" s="348" t="e">
        <f>ROUND(((0.8*'Side MDB'!W148+0.2*'Side Pole'!N148)+(IF('Side MDB'!X148="N/A",(0.8*'Side MDB'!W148+0.2*'Side Pole'!N148),'Side MDB'!X148)))/2,3)</f>
        <v>#NUM!</v>
      </c>
      <c r="U148" s="349" t="e">
        <f t="shared" si="72"/>
        <v>#NUM!</v>
      </c>
      <c r="V148" s="42" t="e">
        <f t="shared" si="73"/>
        <v>#NUM!</v>
      </c>
      <c r="W148" s="28"/>
      <c r="X148" s="28"/>
      <c r="Y148" s="342"/>
      <c r="Z148" s="342"/>
      <c r="AA148" s="342"/>
      <c r="AB148" s="350"/>
      <c r="AC148" s="350"/>
      <c r="AD148" s="350"/>
      <c r="AE148" s="350"/>
      <c r="AF148" s="350"/>
      <c r="AG148" s="350"/>
      <c r="AH148" s="350"/>
      <c r="AI148" s="350"/>
      <c r="AJ148" s="350"/>
      <c r="AK148" s="350"/>
      <c r="AL148" s="350"/>
    </row>
    <row r="149" spans="1:38" ht="14.1" customHeight="1">
      <c r="A149" s="378"/>
      <c r="B149" s="379"/>
      <c r="C149" s="351">
        <f>Rollover!A149</f>
        <v>0</v>
      </c>
      <c r="D149" s="351">
        <f>Rollover!B149</f>
        <v>0</v>
      </c>
      <c r="E149" s="381"/>
      <c r="F149" s="382">
        <f>Rollover!C149</f>
        <v>0</v>
      </c>
      <c r="G149" s="190"/>
      <c r="H149" s="24"/>
      <c r="I149" s="24"/>
      <c r="J149" s="191"/>
      <c r="K149" s="25"/>
      <c r="L149" s="45" t="e">
        <f t="shared" si="65"/>
        <v>#NUM!</v>
      </c>
      <c r="M149" s="46">
        <f t="shared" si="66"/>
        <v>1.8229037773026034E-3</v>
      </c>
      <c r="N149" s="45" t="e">
        <f t="shared" si="67"/>
        <v>#NUM!</v>
      </c>
      <c r="O149" s="10" t="e">
        <f t="shared" si="68"/>
        <v>#NUM!</v>
      </c>
      <c r="P149" s="42" t="e">
        <f t="shared" si="69"/>
        <v>#NUM!</v>
      </c>
      <c r="Q149" s="348" t="e">
        <f>ROUND((0.8*'Side MDB'!W149+0.2*'Side Pole'!N149),3)</f>
        <v>#NUM!</v>
      </c>
      <c r="R149" s="349" t="e">
        <f t="shared" si="70"/>
        <v>#NUM!</v>
      </c>
      <c r="S149" s="42" t="e">
        <f t="shared" si="71"/>
        <v>#NUM!</v>
      </c>
      <c r="T149" s="348" t="e">
        <f>ROUND(((0.8*'Side MDB'!W149+0.2*'Side Pole'!N149)+(IF('Side MDB'!X149="N/A",(0.8*'Side MDB'!W149+0.2*'Side Pole'!N149),'Side MDB'!X149)))/2,3)</f>
        <v>#NUM!</v>
      </c>
      <c r="U149" s="349" t="e">
        <f t="shared" si="72"/>
        <v>#NUM!</v>
      </c>
      <c r="V149" s="42" t="e">
        <f t="shared" si="73"/>
        <v>#NUM!</v>
      </c>
      <c r="W149" s="28"/>
      <c r="X149" s="28"/>
      <c r="Y149" s="342"/>
      <c r="Z149" s="342"/>
      <c r="AA149" s="342"/>
      <c r="AB149" s="350"/>
      <c r="AC149" s="350"/>
      <c r="AD149" s="350"/>
      <c r="AE149" s="350"/>
      <c r="AF149" s="350"/>
      <c r="AG149" s="350"/>
      <c r="AH149" s="350"/>
      <c r="AI149" s="350"/>
      <c r="AJ149" s="350"/>
      <c r="AK149" s="350"/>
      <c r="AL149" s="350"/>
    </row>
    <row r="150" spans="1:38" ht="14.1" customHeight="1">
      <c r="A150" s="378"/>
      <c r="B150" s="379"/>
      <c r="C150" s="351">
        <f>Rollover!A150</f>
        <v>0</v>
      </c>
      <c r="D150" s="351">
        <f>Rollover!B150</f>
        <v>0</v>
      </c>
      <c r="E150" s="381"/>
      <c r="F150" s="382">
        <f>Rollover!C150</f>
        <v>0</v>
      </c>
      <c r="G150" s="190"/>
      <c r="H150" s="24"/>
      <c r="I150" s="24"/>
      <c r="J150" s="191"/>
      <c r="K150" s="25"/>
      <c r="L150" s="45" t="e">
        <f t="shared" si="65"/>
        <v>#NUM!</v>
      </c>
      <c r="M150" s="46">
        <f t="shared" si="66"/>
        <v>1.8229037773026034E-3</v>
      </c>
      <c r="N150" s="45" t="e">
        <f t="shared" si="67"/>
        <v>#NUM!</v>
      </c>
      <c r="O150" s="10" t="e">
        <f t="shared" si="68"/>
        <v>#NUM!</v>
      </c>
      <c r="P150" s="42" t="e">
        <f t="shared" si="69"/>
        <v>#NUM!</v>
      </c>
      <c r="Q150" s="348" t="e">
        <f>ROUND((0.8*'Side MDB'!W150+0.2*'Side Pole'!N150),3)</f>
        <v>#NUM!</v>
      </c>
      <c r="R150" s="349" t="e">
        <f t="shared" si="70"/>
        <v>#NUM!</v>
      </c>
      <c r="S150" s="42" t="e">
        <f t="shared" si="71"/>
        <v>#NUM!</v>
      </c>
      <c r="T150" s="348" t="e">
        <f>ROUND(((0.8*'Side MDB'!W150+0.2*'Side Pole'!N150)+(IF('Side MDB'!X150="N/A",(0.8*'Side MDB'!W150+0.2*'Side Pole'!N150),'Side MDB'!X150)))/2,3)</f>
        <v>#NUM!</v>
      </c>
      <c r="U150" s="349" t="e">
        <f t="shared" si="72"/>
        <v>#NUM!</v>
      </c>
      <c r="V150" s="42" t="e">
        <f t="shared" si="73"/>
        <v>#NUM!</v>
      </c>
      <c r="W150" s="28"/>
      <c r="X150" s="28"/>
      <c r="Y150" s="342"/>
      <c r="Z150" s="342"/>
      <c r="AA150" s="342"/>
      <c r="AB150" s="350"/>
      <c r="AC150" s="350"/>
      <c r="AD150" s="350"/>
      <c r="AE150" s="350"/>
      <c r="AF150" s="350"/>
      <c r="AG150" s="350"/>
      <c r="AH150" s="350"/>
      <c r="AI150" s="350"/>
      <c r="AJ150" s="350"/>
      <c r="AK150" s="350"/>
      <c r="AL150" s="350"/>
    </row>
    <row r="151" spans="1:38" ht="14.1" customHeight="1">
      <c r="A151" s="378"/>
      <c r="B151" s="379"/>
      <c r="C151" s="351">
        <f>Rollover!A151</f>
        <v>0</v>
      </c>
      <c r="D151" s="351">
        <f>Rollover!B151</f>
        <v>0</v>
      </c>
      <c r="E151" s="381"/>
      <c r="F151" s="382">
        <f>Rollover!C151</f>
        <v>0</v>
      </c>
      <c r="G151" s="190"/>
      <c r="H151" s="24"/>
      <c r="I151" s="24"/>
      <c r="J151" s="191"/>
      <c r="K151" s="25"/>
      <c r="L151" s="45" t="e">
        <f t="shared" si="65"/>
        <v>#NUM!</v>
      </c>
      <c r="M151" s="46">
        <f t="shared" si="66"/>
        <v>1.8229037773026034E-3</v>
      </c>
      <c r="N151" s="45" t="e">
        <f t="shared" si="67"/>
        <v>#NUM!</v>
      </c>
      <c r="O151" s="10" t="e">
        <f t="shared" si="68"/>
        <v>#NUM!</v>
      </c>
      <c r="P151" s="42" t="e">
        <f t="shared" si="69"/>
        <v>#NUM!</v>
      </c>
      <c r="Q151" s="348" t="e">
        <f>ROUND((0.8*'Side MDB'!W151+0.2*'Side Pole'!N151),3)</f>
        <v>#NUM!</v>
      </c>
      <c r="R151" s="349" t="e">
        <f t="shared" si="70"/>
        <v>#NUM!</v>
      </c>
      <c r="S151" s="42" t="e">
        <f t="shared" si="71"/>
        <v>#NUM!</v>
      </c>
      <c r="T151" s="348" t="e">
        <f>ROUND(((0.8*'Side MDB'!W151+0.2*'Side Pole'!N151)+(IF('Side MDB'!X151="N/A",(0.8*'Side MDB'!W151+0.2*'Side Pole'!N151),'Side MDB'!X151)))/2,3)</f>
        <v>#NUM!</v>
      </c>
      <c r="U151" s="349" t="e">
        <f t="shared" si="72"/>
        <v>#NUM!</v>
      </c>
      <c r="V151" s="42" t="e">
        <f t="shared" si="73"/>
        <v>#NUM!</v>
      </c>
      <c r="W151" s="28"/>
      <c r="X151" s="28"/>
      <c r="Y151" s="342"/>
      <c r="Z151" s="342"/>
      <c r="AA151" s="342"/>
      <c r="AB151" s="350"/>
      <c r="AC151" s="350"/>
      <c r="AD151" s="350"/>
      <c r="AE151" s="350"/>
      <c r="AF151" s="350"/>
      <c r="AG151" s="350"/>
      <c r="AH151" s="350"/>
      <c r="AI151" s="350"/>
      <c r="AJ151" s="350"/>
      <c r="AK151" s="350"/>
      <c r="AL151" s="350"/>
    </row>
    <row r="152" spans="1:38" ht="14.1" customHeight="1">
      <c r="A152" s="378"/>
      <c r="B152" s="379"/>
      <c r="C152" s="351">
        <f>Rollover!A152</f>
        <v>0</v>
      </c>
      <c r="D152" s="351">
        <f>Rollover!B152</f>
        <v>0</v>
      </c>
      <c r="E152" s="381"/>
      <c r="F152" s="382">
        <f>Rollover!C152</f>
        <v>0</v>
      </c>
      <c r="G152" s="190"/>
      <c r="H152" s="24"/>
      <c r="I152" s="24"/>
      <c r="J152" s="191"/>
      <c r="K152" s="25"/>
      <c r="L152" s="45" t="e">
        <f t="shared" si="65"/>
        <v>#NUM!</v>
      </c>
      <c r="M152" s="46">
        <f t="shared" si="66"/>
        <v>1.8229037773026034E-3</v>
      </c>
      <c r="N152" s="45" t="e">
        <f t="shared" si="67"/>
        <v>#NUM!</v>
      </c>
      <c r="O152" s="10" t="e">
        <f t="shared" si="68"/>
        <v>#NUM!</v>
      </c>
      <c r="P152" s="42" t="e">
        <f t="shared" si="69"/>
        <v>#NUM!</v>
      </c>
      <c r="Q152" s="348" t="e">
        <f>ROUND((0.8*'Side MDB'!W152+0.2*'Side Pole'!N152),3)</f>
        <v>#NUM!</v>
      </c>
      <c r="R152" s="349" t="e">
        <f t="shared" si="70"/>
        <v>#NUM!</v>
      </c>
      <c r="S152" s="42" t="e">
        <f t="shared" si="71"/>
        <v>#NUM!</v>
      </c>
      <c r="T152" s="348" t="e">
        <f>ROUND(((0.8*'Side MDB'!W152+0.2*'Side Pole'!N152)+(IF('Side MDB'!X152="N/A",(0.8*'Side MDB'!W152+0.2*'Side Pole'!N152),'Side MDB'!X152)))/2,3)</f>
        <v>#NUM!</v>
      </c>
      <c r="U152" s="349" t="e">
        <f t="shared" si="72"/>
        <v>#NUM!</v>
      </c>
      <c r="V152" s="42" t="e">
        <f t="shared" si="73"/>
        <v>#NUM!</v>
      </c>
      <c r="W152" s="28"/>
      <c r="X152" s="28"/>
      <c r="Y152" s="342"/>
      <c r="Z152" s="342"/>
      <c r="AA152" s="342"/>
      <c r="AB152" s="350"/>
      <c r="AC152" s="350"/>
      <c r="AD152" s="350"/>
      <c r="AE152" s="350"/>
      <c r="AF152" s="350"/>
      <c r="AG152" s="350"/>
      <c r="AH152" s="350"/>
      <c r="AI152" s="350"/>
      <c r="AJ152" s="350"/>
      <c r="AK152" s="350"/>
      <c r="AL152" s="350"/>
    </row>
    <row r="153" spans="1:38" ht="14.1" customHeight="1">
      <c r="A153" s="378"/>
      <c r="B153" s="379"/>
      <c r="C153" s="351">
        <f>Rollover!A153</f>
        <v>0</v>
      </c>
      <c r="D153" s="351">
        <f>Rollover!B153</f>
        <v>0</v>
      </c>
      <c r="E153" s="381"/>
      <c r="F153" s="382">
        <f>Rollover!C153</f>
        <v>0</v>
      </c>
      <c r="G153" s="190"/>
      <c r="H153" s="24"/>
      <c r="I153" s="24"/>
      <c r="J153" s="191"/>
      <c r="K153" s="25"/>
      <c r="L153" s="45" t="e">
        <f t="shared" si="65"/>
        <v>#NUM!</v>
      </c>
      <c r="M153" s="46">
        <f t="shared" si="66"/>
        <v>1.8229037773026034E-3</v>
      </c>
      <c r="N153" s="45" t="e">
        <f t="shared" si="67"/>
        <v>#NUM!</v>
      </c>
      <c r="O153" s="10" t="e">
        <f t="shared" si="68"/>
        <v>#NUM!</v>
      </c>
      <c r="P153" s="42" t="e">
        <f t="shared" si="69"/>
        <v>#NUM!</v>
      </c>
      <c r="Q153" s="348" t="e">
        <f>ROUND((0.8*'Side MDB'!W153+0.2*'Side Pole'!N153),3)</f>
        <v>#NUM!</v>
      </c>
      <c r="R153" s="349" t="e">
        <f t="shared" si="70"/>
        <v>#NUM!</v>
      </c>
      <c r="S153" s="42" t="e">
        <f t="shared" si="71"/>
        <v>#NUM!</v>
      </c>
      <c r="T153" s="348" t="e">
        <f>ROUND(((0.8*'Side MDB'!W153+0.2*'Side Pole'!N153)+(IF('Side MDB'!X153="N/A",(0.8*'Side MDB'!W153+0.2*'Side Pole'!N153),'Side MDB'!X153)))/2,3)</f>
        <v>#NUM!</v>
      </c>
      <c r="U153" s="349" t="e">
        <f t="shared" si="72"/>
        <v>#NUM!</v>
      </c>
      <c r="V153" s="42" t="e">
        <f t="shared" si="73"/>
        <v>#NUM!</v>
      </c>
      <c r="W153" s="28"/>
      <c r="X153" s="28"/>
      <c r="Y153" s="342"/>
      <c r="Z153" s="342"/>
      <c r="AA153" s="342"/>
      <c r="AB153" s="350"/>
      <c r="AC153" s="350"/>
      <c r="AD153" s="350"/>
      <c r="AE153" s="350"/>
      <c r="AF153" s="350"/>
      <c r="AG153" s="350"/>
      <c r="AH153" s="350"/>
      <c r="AI153" s="350"/>
      <c r="AJ153" s="350"/>
      <c r="AK153" s="350"/>
      <c r="AL153" s="350"/>
    </row>
    <row r="154" spans="1:38" ht="14.1" customHeight="1">
      <c r="A154" s="378"/>
      <c r="B154" s="379"/>
      <c r="C154" s="351">
        <f>Rollover!A154</f>
        <v>0</v>
      </c>
      <c r="D154" s="351">
        <f>Rollover!B154</f>
        <v>0</v>
      </c>
      <c r="E154" s="381"/>
      <c r="F154" s="382">
        <f>Rollover!C154</f>
        <v>0</v>
      </c>
      <c r="G154" s="190"/>
      <c r="H154" s="24"/>
      <c r="I154" s="24"/>
      <c r="J154" s="191"/>
      <c r="K154" s="25"/>
      <c r="L154" s="45" t="e">
        <f t="shared" si="65"/>
        <v>#NUM!</v>
      </c>
      <c r="M154" s="46">
        <f t="shared" si="66"/>
        <v>1.8229037773026034E-3</v>
      </c>
      <c r="N154" s="45" t="e">
        <f t="shared" si="67"/>
        <v>#NUM!</v>
      </c>
      <c r="O154" s="10" t="e">
        <f t="shared" si="68"/>
        <v>#NUM!</v>
      </c>
      <c r="P154" s="42" t="e">
        <f t="shared" si="69"/>
        <v>#NUM!</v>
      </c>
      <c r="Q154" s="348" t="e">
        <f>ROUND((0.8*'Side MDB'!W154+0.2*'Side Pole'!N154),3)</f>
        <v>#NUM!</v>
      </c>
      <c r="R154" s="349" t="e">
        <f t="shared" si="70"/>
        <v>#NUM!</v>
      </c>
      <c r="S154" s="42" t="e">
        <f t="shared" si="71"/>
        <v>#NUM!</v>
      </c>
      <c r="T154" s="348" t="e">
        <f>ROUND(((0.8*'Side MDB'!W154+0.2*'Side Pole'!N154)+(IF('Side MDB'!X154="N/A",(0.8*'Side MDB'!W154+0.2*'Side Pole'!N154),'Side MDB'!X154)))/2,3)</f>
        <v>#NUM!</v>
      </c>
      <c r="U154" s="349" t="e">
        <f t="shared" si="72"/>
        <v>#NUM!</v>
      </c>
      <c r="V154" s="42" t="e">
        <f t="shared" si="73"/>
        <v>#NUM!</v>
      </c>
      <c r="W154" s="28"/>
      <c r="X154" s="28"/>
      <c r="Y154" s="342"/>
      <c r="Z154" s="342"/>
      <c r="AA154" s="342"/>
      <c r="AB154" s="350"/>
      <c r="AC154" s="350"/>
      <c r="AD154" s="350"/>
      <c r="AE154" s="350"/>
      <c r="AF154" s="350"/>
      <c r="AG154" s="350"/>
      <c r="AH154" s="350"/>
      <c r="AI154" s="350"/>
      <c r="AJ154" s="350"/>
      <c r="AK154" s="350"/>
      <c r="AL154" s="350"/>
    </row>
    <row r="155" spans="1:38" ht="14.1" customHeight="1">
      <c r="A155" s="378"/>
      <c r="B155" s="379"/>
      <c r="C155" s="351">
        <f>Rollover!A155</f>
        <v>0</v>
      </c>
      <c r="D155" s="351">
        <f>Rollover!B155</f>
        <v>0</v>
      </c>
      <c r="E155" s="381"/>
      <c r="F155" s="382">
        <f>Rollover!C155</f>
        <v>0</v>
      </c>
      <c r="G155" s="190"/>
      <c r="H155" s="24"/>
      <c r="I155" s="24"/>
      <c r="J155" s="191"/>
      <c r="K155" s="25"/>
      <c r="L155" s="45" t="e">
        <f t="shared" si="65"/>
        <v>#NUM!</v>
      </c>
      <c r="M155" s="46">
        <f t="shared" si="66"/>
        <v>1.8229037773026034E-3</v>
      </c>
      <c r="N155" s="45" t="e">
        <f t="shared" si="67"/>
        <v>#NUM!</v>
      </c>
      <c r="O155" s="10" t="e">
        <f t="shared" si="68"/>
        <v>#NUM!</v>
      </c>
      <c r="P155" s="42" t="e">
        <f t="shared" si="69"/>
        <v>#NUM!</v>
      </c>
      <c r="Q155" s="348" t="e">
        <f>ROUND((0.8*'Side MDB'!W155+0.2*'Side Pole'!N155),3)</f>
        <v>#NUM!</v>
      </c>
      <c r="R155" s="349" t="e">
        <f t="shared" si="70"/>
        <v>#NUM!</v>
      </c>
      <c r="S155" s="42" t="e">
        <f t="shared" si="71"/>
        <v>#NUM!</v>
      </c>
      <c r="T155" s="348" t="e">
        <f>ROUND(((0.8*'Side MDB'!W155+0.2*'Side Pole'!N155)+(IF('Side MDB'!X155="N/A",(0.8*'Side MDB'!W155+0.2*'Side Pole'!N155),'Side MDB'!X155)))/2,3)</f>
        <v>#NUM!</v>
      </c>
      <c r="U155" s="349" t="e">
        <f t="shared" si="72"/>
        <v>#NUM!</v>
      </c>
      <c r="V155" s="42" t="e">
        <f t="shared" si="73"/>
        <v>#NUM!</v>
      </c>
      <c r="W155" s="28"/>
      <c r="X155" s="28"/>
      <c r="Y155" s="342"/>
      <c r="Z155" s="342"/>
      <c r="AA155" s="342"/>
      <c r="AB155" s="350"/>
      <c r="AC155" s="350"/>
      <c r="AD155" s="350"/>
      <c r="AE155" s="350"/>
      <c r="AF155" s="350"/>
      <c r="AG155" s="350"/>
      <c r="AH155" s="350"/>
      <c r="AI155" s="350"/>
      <c r="AJ155" s="350"/>
      <c r="AK155" s="350"/>
      <c r="AL155" s="350"/>
    </row>
    <row r="156" spans="1:38" ht="14.1" customHeight="1">
      <c r="A156" s="378"/>
      <c r="B156" s="379"/>
      <c r="C156" s="351">
        <f>Rollover!A156</f>
        <v>0</v>
      </c>
      <c r="D156" s="351">
        <f>Rollover!B156</f>
        <v>0</v>
      </c>
      <c r="E156" s="381"/>
      <c r="F156" s="382">
        <f>Rollover!C156</f>
        <v>0</v>
      </c>
      <c r="G156" s="190"/>
      <c r="H156" s="24"/>
      <c r="I156" s="24"/>
      <c r="J156" s="191"/>
      <c r="K156" s="25"/>
      <c r="L156" s="45" t="e">
        <f t="shared" si="65"/>
        <v>#NUM!</v>
      </c>
      <c r="M156" s="46">
        <f t="shared" si="66"/>
        <v>1.8229037773026034E-3</v>
      </c>
      <c r="N156" s="45" t="e">
        <f t="shared" si="67"/>
        <v>#NUM!</v>
      </c>
      <c r="O156" s="10" t="e">
        <f t="shared" si="68"/>
        <v>#NUM!</v>
      </c>
      <c r="P156" s="42" t="e">
        <f t="shared" si="69"/>
        <v>#NUM!</v>
      </c>
      <c r="Q156" s="348" t="e">
        <f>ROUND((0.8*'Side MDB'!W156+0.2*'Side Pole'!N156),3)</f>
        <v>#NUM!</v>
      </c>
      <c r="R156" s="349" t="e">
        <f t="shared" si="70"/>
        <v>#NUM!</v>
      </c>
      <c r="S156" s="42" t="e">
        <f t="shared" si="71"/>
        <v>#NUM!</v>
      </c>
      <c r="T156" s="348" t="e">
        <f>ROUND(((0.8*'Side MDB'!W156+0.2*'Side Pole'!N156)+(IF('Side MDB'!X156="N/A",(0.8*'Side MDB'!W156+0.2*'Side Pole'!N156),'Side MDB'!X156)))/2,3)</f>
        <v>#NUM!</v>
      </c>
      <c r="U156" s="349" t="e">
        <f t="shared" si="72"/>
        <v>#NUM!</v>
      </c>
      <c r="V156" s="42" t="e">
        <f t="shared" si="73"/>
        <v>#NUM!</v>
      </c>
      <c r="W156" s="28"/>
      <c r="X156" s="28"/>
      <c r="Y156" s="342"/>
      <c r="Z156" s="342"/>
      <c r="AA156" s="342"/>
      <c r="AB156" s="350"/>
      <c r="AC156" s="350"/>
      <c r="AD156" s="350"/>
      <c r="AE156" s="350"/>
      <c r="AF156" s="350"/>
      <c r="AG156" s="350"/>
      <c r="AH156" s="350"/>
      <c r="AI156" s="350"/>
      <c r="AJ156" s="350"/>
      <c r="AK156" s="350"/>
      <c r="AL156" s="350"/>
    </row>
    <row r="157" spans="1:38" ht="14.1" customHeight="1">
      <c r="A157" s="378"/>
      <c r="B157" s="379"/>
      <c r="C157" s="351">
        <f>Rollover!A157</f>
        <v>0</v>
      </c>
      <c r="D157" s="351">
        <f>Rollover!B157</f>
        <v>0</v>
      </c>
      <c r="E157" s="381"/>
      <c r="F157" s="382">
        <f>Rollover!C157</f>
        <v>0</v>
      </c>
      <c r="G157" s="190"/>
      <c r="H157" s="24"/>
      <c r="I157" s="24"/>
      <c r="J157" s="191"/>
      <c r="K157" s="25"/>
      <c r="L157" s="45" t="e">
        <f t="shared" si="65"/>
        <v>#NUM!</v>
      </c>
      <c r="M157" s="46">
        <f t="shared" si="66"/>
        <v>1.8229037773026034E-3</v>
      </c>
      <c r="N157" s="45" t="e">
        <f t="shared" si="67"/>
        <v>#NUM!</v>
      </c>
      <c r="O157" s="10" t="e">
        <f t="shared" si="68"/>
        <v>#NUM!</v>
      </c>
      <c r="P157" s="42" t="e">
        <f t="shared" si="69"/>
        <v>#NUM!</v>
      </c>
      <c r="Q157" s="348" t="e">
        <f>ROUND((0.8*'Side MDB'!W157+0.2*'Side Pole'!N157),3)</f>
        <v>#NUM!</v>
      </c>
      <c r="R157" s="349" t="e">
        <f t="shared" si="70"/>
        <v>#NUM!</v>
      </c>
      <c r="S157" s="42" t="e">
        <f t="shared" si="71"/>
        <v>#NUM!</v>
      </c>
      <c r="T157" s="348" t="e">
        <f>ROUND(((0.8*'Side MDB'!W157+0.2*'Side Pole'!N157)+(IF('Side MDB'!X157="N/A",(0.8*'Side MDB'!W157+0.2*'Side Pole'!N157),'Side MDB'!X157)))/2,3)</f>
        <v>#NUM!</v>
      </c>
      <c r="U157" s="349" t="e">
        <f t="shared" si="72"/>
        <v>#NUM!</v>
      </c>
      <c r="V157" s="42" t="e">
        <f t="shared" si="73"/>
        <v>#NUM!</v>
      </c>
      <c r="W157" s="28"/>
      <c r="X157" s="28"/>
      <c r="Y157" s="342"/>
      <c r="Z157" s="342"/>
      <c r="AA157" s="342"/>
      <c r="AB157" s="350"/>
      <c r="AC157" s="350"/>
      <c r="AD157" s="350"/>
      <c r="AE157" s="350"/>
      <c r="AF157" s="350"/>
      <c r="AG157" s="350"/>
      <c r="AH157" s="350"/>
      <c r="AI157" s="350"/>
      <c r="AJ157" s="350"/>
      <c r="AK157" s="350"/>
      <c r="AL157" s="350"/>
    </row>
    <row r="158" spans="1:38" ht="14.1" customHeight="1">
      <c r="A158" s="378"/>
      <c r="B158" s="379"/>
      <c r="C158" s="351">
        <f>Rollover!A158</f>
        <v>0</v>
      </c>
      <c r="D158" s="351">
        <f>Rollover!B158</f>
        <v>0</v>
      </c>
      <c r="E158" s="381"/>
      <c r="F158" s="382">
        <f>Rollover!C158</f>
        <v>0</v>
      </c>
      <c r="G158" s="190"/>
      <c r="H158" s="24"/>
      <c r="I158" s="24"/>
      <c r="J158" s="191"/>
      <c r="K158" s="25"/>
      <c r="L158" s="45" t="e">
        <f t="shared" si="65"/>
        <v>#NUM!</v>
      </c>
      <c r="M158" s="46">
        <f t="shared" si="66"/>
        <v>1.8229037773026034E-3</v>
      </c>
      <c r="N158" s="45" t="e">
        <f t="shared" si="67"/>
        <v>#NUM!</v>
      </c>
      <c r="O158" s="10" t="e">
        <f t="shared" si="68"/>
        <v>#NUM!</v>
      </c>
      <c r="P158" s="42" t="e">
        <f t="shared" si="69"/>
        <v>#NUM!</v>
      </c>
      <c r="Q158" s="348" t="e">
        <f>ROUND((0.8*'Side MDB'!W158+0.2*'Side Pole'!N158),3)</f>
        <v>#NUM!</v>
      </c>
      <c r="R158" s="349" t="e">
        <f t="shared" si="70"/>
        <v>#NUM!</v>
      </c>
      <c r="S158" s="42" t="e">
        <f t="shared" si="71"/>
        <v>#NUM!</v>
      </c>
      <c r="T158" s="348" t="e">
        <f>ROUND(((0.8*'Side MDB'!W158+0.2*'Side Pole'!N158)+(IF('Side MDB'!X158="N/A",(0.8*'Side MDB'!W158+0.2*'Side Pole'!N158),'Side MDB'!X158)))/2,3)</f>
        <v>#NUM!</v>
      </c>
      <c r="U158" s="349" t="e">
        <f t="shared" si="72"/>
        <v>#NUM!</v>
      </c>
      <c r="V158" s="42" t="e">
        <f t="shared" si="73"/>
        <v>#NUM!</v>
      </c>
      <c r="W158" s="28"/>
      <c r="X158" s="28"/>
      <c r="Y158" s="342"/>
      <c r="Z158" s="342"/>
      <c r="AA158" s="342"/>
      <c r="AB158" s="350"/>
      <c r="AC158" s="350"/>
      <c r="AD158" s="350"/>
      <c r="AE158" s="350"/>
      <c r="AF158" s="350"/>
      <c r="AG158" s="350"/>
      <c r="AH158" s="350"/>
      <c r="AI158" s="350"/>
      <c r="AJ158" s="350"/>
      <c r="AK158" s="350"/>
      <c r="AL158" s="350"/>
    </row>
    <row r="159" spans="1:38" ht="14.1" customHeight="1">
      <c r="A159" s="378"/>
      <c r="B159" s="379"/>
      <c r="C159" s="351">
        <f>Rollover!A159</f>
        <v>0</v>
      </c>
      <c r="D159" s="351">
        <f>Rollover!B159</f>
        <v>0</v>
      </c>
      <c r="E159" s="381"/>
      <c r="F159" s="382">
        <f>Rollover!C159</f>
        <v>0</v>
      </c>
      <c r="G159" s="190"/>
      <c r="H159" s="24"/>
      <c r="I159" s="24"/>
      <c r="J159" s="191"/>
      <c r="K159" s="25"/>
      <c r="L159" s="45" t="e">
        <f t="shared" si="65"/>
        <v>#NUM!</v>
      </c>
      <c r="M159" s="46">
        <f t="shared" si="66"/>
        <v>1.8229037773026034E-3</v>
      </c>
      <c r="N159" s="45" t="e">
        <f t="shared" si="67"/>
        <v>#NUM!</v>
      </c>
      <c r="O159" s="10" t="e">
        <f t="shared" si="68"/>
        <v>#NUM!</v>
      </c>
      <c r="P159" s="42" t="e">
        <f t="shared" si="69"/>
        <v>#NUM!</v>
      </c>
      <c r="Q159" s="348" t="e">
        <f>ROUND((0.8*'Side MDB'!W159+0.2*'Side Pole'!N159),3)</f>
        <v>#NUM!</v>
      </c>
      <c r="R159" s="349" t="e">
        <f t="shared" si="70"/>
        <v>#NUM!</v>
      </c>
      <c r="S159" s="42" t="e">
        <f t="shared" si="71"/>
        <v>#NUM!</v>
      </c>
      <c r="T159" s="348" t="e">
        <f>ROUND(((0.8*'Side MDB'!W159+0.2*'Side Pole'!N159)+(IF('Side MDB'!X159="N/A",(0.8*'Side MDB'!W159+0.2*'Side Pole'!N159),'Side MDB'!X159)))/2,3)</f>
        <v>#NUM!</v>
      </c>
      <c r="U159" s="349" t="e">
        <f t="shared" si="72"/>
        <v>#NUM!</v>
      </c>
      <c r="V159" s="42" t="e">
        <f t="shared" si="73"/>
        <v>#NUM!</v>
      </c>
      <c r="W159" s="28"/>
      <c r="X159" s="28"/>
      <c r="Y159" s="342"/>
      <c r="Z159" s="342"/>
      <c r="AA159" s="342"/>
      <c r="AB159" s="350"/>
      <c r="AC159" s="350"/>
      <c r="AD159" s="350"/>
      <c r="AE159" s="350"/>
      <c r="AF159" s="350"/>
      <c r="AG159" s="350"/>
      <c r="AH159" s="350"/>
      <c r="AI159" s="350"/>
      <c r="AJ159" s="350"/>
      <c r="AK159" s="350"/>
      <c r="AL159" s="350"/>
    </row>
    <row r="160" spans="1:38" ht="14.1" customHeight="1">
      <c r="A160" s="378"/>
      <c r="B160" s="379"/>
      <c r="C160" s="351">
        <f>Rollover!A160</f>
        <v>0</v>
      </c>
      <c r="D160" s="351">
        <f>Rollover!B160</f>
        <v>0</v>
      </c>
      <c r="E160" s="381"/>
      <c r="F160" s="382">
        <f>Rollover!C160</f>
        <v>0</v>
      </c>
      <c r="G160" s="190"/>
      <c r="H160" s="24"/>
      <c r="I160" s="24"/>
      <c r="J160" s="191"/>
      <c r="K160" s="25"/>
      <c r="L160" s="45" t="e">
        <f t="shared" si="65"/>
        <v>#NUM!</v>
      </c>
      <c r="M160" s="46">
        <f t="shared" si="66"/>
        <v>1.8229037773026034E-3</v>
      </c>
      <c r="N160" s="45" t="e">
        <f t="shared" si="67"/>
        <v>#NUM!</v>
      </c>
      <c r="O160" s="10" t="e">
        <f t="shared" si="68"/>
        <v>#NUM!</v>
      </c>
      <c r="P160" s="42" t="e">
        <f t="shared" si="69"/>
        <v>#NUM!</v>
      </c>
      <c r="Q160" s="348" t="e">
        <f>ROUND((0.8*'Side MDB'!W160+0.2*'Side Pole'!N160),3)</f>
        <v>#NUM!</v>
      </c>
      <c r="R160" s="349" t="e">
        <f t="shared" si="70"/>
        <v>#NUM!</v>
      </c>
      <c r="S160" s="42" t="e">
        <f t="shared" si="71"/>
        <v>#NUM!</v>
      </c>
      <c r="T160" s="348" t="e">
        <f>ROUND(((0.8*'Side MDB'!W160+0.2*'Side Pole'!N160)+(IF('Side MDB'!X160="N/A",(0.8*'Side MDB'!W160+0.2*'Side Pole'!N160),'Side MDB'!X160)))/2,3)</f>
        <v>#NUM!</v>
      </c>
      <c r="U160" s="349" t="e">
        <f t="shared" si="72"/>
        <v>#NUM!</v>
      </c>
      <c r="V160" s="42" t="e">
        <f t="shared" si="73"/>
        <v>#NUM!</v>
      </c>
      <c r="W160" s="28"/>
      <c r="X160" s="28"/>
      <c r="Y160" s="342"/>
      <c r="Z160" s="342"/>
      <c r="AA160" s="342"/>
      <c r="AB160" s="350"/>
      <c r="AC160" s="350"/>
      <c r="AD160" s="350"/>
      <c r="AE160" s="350"/>
      <c r="AF160" s="350"/>
      <c r="AG160" s="350"/>
      <c r="AH160" s="350"/>
      <c r="AI160" s="350"/>
      <c r="AJ160" s="350"/>
      <c r="AK160" s="350"/>
      <c r="AL160" s="350"/>
    </row>
    <row r="161" spans="1:38" ht="14.1" customHeight="1">
      <c r="A161" s="378"/>
      <c r="B161" s="379"/>
      <c r="C161" s="351">
        <f>Rollover!A161</f>
        <v>0</v>
      </c>
      <c r="D161" s="351">
        <f>Rollover!B161</f>
        <v>0</v>
      </c>
      <c r="E161" s="381"/>
      <c r="F161" s="382">
        <f>Rollover!C161</f>
        <v>0</v>
      </c>
      <c r="G161" s="190"/>
      <c r="H161" s="24"/>
      <c r="I161" s="24"/>
      <c r="J161" s="191"/>
      <c r="K161" s="25"/>
      <c r="L161" s="45" t="e">
        <f t="shared" si="65"/>
        <v>#NUM!</v>
      </c>
      <c r="M161" s="46">
        <f t="shared" si="66"/>
        <v>1.8229037773026034E-3</v>
      </c>
      <c r="N161" s="45" t="e">
        <f t="shared" si="67"/>
        <v>#NUM!</v>
      </c>
      <c r="O161" s="10" t="e">
        <f t="shared" si="68"/>
        <v>#NUM!</v>
      </c>
      <c r="P161" s="42" t="e">
        <f t="shared" si="69"/>
        <v>#NUM!</v>
      </c>
      <c r="Q161" s="348" t="e">
        <f>ROUND((0.8*'Side MDB'!W161+0.2*'Side Pole'!N161),3)</f>
        <v>#NUM!</v>
      </c>
      <c r="R161" s="349" t="e">
        <f t="shared" si="70"/>
        <v>#NUM!</v>
      </c>
      <c r="S161" s="42" t="e">
        <f t="shared" si="71"/>
        <v>#NUM!</v>
      </c>
      <c r="T161" s="348" t="e">
        <f>ROUND(((0.8*'Side MDB'!W161+0.2*'Side Pole'!N161)+(IF('Side MDB'!X161="N/A",(0.8*'Side MDB'!W161+0.2*'Side Pole'!N161),'Side MDB'!X161)))/2,3)</f>
        <v>#NUM!</v>
      </c>
      <c r="U161" s="349" t="e">
        <f t="shared" si="72"/>
        <v>#NUM!</v>
      </c>
      <c r="V161" s="42" t="e">
        <f t="shared" si="73"/>
        <v>#NUM!</v>
      </c>
      <c r="W161" s="28"/>
      <c r="X161" s="28"/>
      <c r="Y161" s="342"/>
      <c r="Z161" s="342"/>
      <c r="AA161" s="342"/>
      <c r="AB161" s="350"/>
      <c r="AC161" s="350"/>
      <c r="AD161" s="350"/>
      <c r="AE161" s="350"/>
      <c r="AF161" s="350"/>
      <c r="AG161" s="350"/>
      <c r="AH161" s="350"/>
      <c r="AI161" s="350"/>
      <c r="AJ161" s="350"/>
      <c r="AK161" s="350"/>
      <c r="AL161" s="350"/>
    </row>
    <row r="162" spans="1:38" ht="14.1" customHeight="1">
      <c r="A162" s="378"/>
      <c r="B162" s="379"/>
      <c r="C162" s="351">
        <f>Rollover!A162</f>
        <v>0</v>
      </c>
      <c r="D162" s="351">
        <f>Rollover!B162</f>
        <v>0</v>
      </c>
      <c r="E162" s="381"/>
      <c r="F162" s="382">
        <f>Rollover!C162</f>
        <v>0</v>
      </c>
      <c r="G162" s="190"/>
      <c r="H162" s="24"/>
      <c r="I162" s="24"/>
      <c r="J162" s="191"/>
      <c r="K162" s="25"/>
      <c r="L162" s="45" t="e">
        <f t="shared" si="65"/>
        <v>#NUM!</v>
      </c>
      <c r="M162" s="46">
        <f t="shared" si="66"/>
        <v>1.8229037773026034E-3</v>
      </c>
      <c r="N162" s="45" t="e">
        <f t="shared" si="67"/>
        <v>#NUM!</v>
      </c>
      <c r="O162" s="10" t="e">
        <f t="shared" si="68"/>
        <v>#NUM!</v>
      </c>
      <c r="P162" s="42" t="e">
        <f t="shared" si="69"/>
        <v>#NUM!</v>
      </c>
      <c r="Q162" s="348" t="e">
        <f>ROUND((0.8*'Side MDB'!W162+0.2*'Side Pole'!N162),3)</f>
        <v>#NUM!</v>
      </c>
      <c r="R162" s="349" t="e">
        <f t="shared" si="70"/>
        <v>#NUM!</v>
      </c>
      <c r="S162" s="42" t="e">
        <f t="shared" si="71"/>
        <v>#NUM!</v>
      </c>
      <c r="T162" s="348" t="e">
        <f>ROUND(((0.8*'Side MDB'!W162+0.2*'Side Pole'!N162)+(IF('Side MDB'!X162="N/A",(0.8*'Side MDB'!W162+0.2*'Side Pole'!N162),'Side MDB'!X162)))/2,3)</f>
        <v>#NUM!</v>
      </c>
      <c r="U162" s="349" t="e">
        <f t="shared" si="72"/>
        <v>#NUM!</v>
      </c>
      <c r="V162" s="42" t="e">
        <f t="shared" si="73"/>
        <v>#NUM!</v>
      </c>
      <c r="W162" s="28"/>
      <c r="X162" s="28"/>
      <c r="Y162" s="342"/>
      <c r="Z162" s="342"/>
      <c r="AA162" s="342"/>
      <c r="AB162" s="350"/>
      <c r="AC162" s="350"/>
      <c r="AD162" s="350"/>
      <c r="AE162" s="350"/>
      <c r="AF162" s="350"/>
      <c r="AG162" s="350"/>
      <c r="AH162" s="350"/>
      <c r="AI162" s="350"/>
      <c r="AJ162" s="350"/>
      <c r="AK162" s="350"/>
      <c r="AL162" s="350"/>
    </row>
    <row r="163" spans="1:38" ht="14.1" customHeight="1">
      <c r="A163" s="378"/>
      <c r="B163" s="379"/>
      <c r="C163" s="351">
        <f>Rollover!A163</f>
        <v>0</v>
      </c>
      <c r="D163" s="351">
        <f>Rollover!B163</f>
        <v>0</v>
      </c>
      <c r="E163" s="381"/>
      <c r="F163" s="382">
        <f>Rollover!C163</f>
        <v>0</v>
      </c>
      <c r="G163" s="190"/>
      <c r="H163" s="24"/>
      <c r="I163" s="24"/>
      <c r="J163" s="191"/>
      <c r="K163" s="25"/>
      <c r="L163" s="45" t="e">
        <f t="shared" si="65"/>
        <v>#NUM!</v>
      </c>
      <c r="M163" s="46">
        <f t="shared" si="66"/>
        <v>1.8229037773026034E-3</v>
      </c>
      <c r="N163" s="45" t="e">
        <f t="shared" si="67"/>
        <v>#NUM!</v>
      </c>
      <c r="O163" s="10" t="e">
        <f t="shared" si="68"/>
        <v>#NUM!</v>
      </c>
      <c r="P163" s="42" t="e">
        <f t="shared" si="69"/>
        <v>#NUM!</v>
      </c>
      <c r="Q163" s="348" t="e">
        <f>ROUND((0.8*'Side MDB'!W163+0.2*'Side Pole'!N163),3)</f>
        <v>#NUM!</v>
      </c>
      <c r="R163" s="349" t="e">
        <f t="shared" si="70"/>
        <v>#NUM!</v>
      </c>
      <c r="S163" s="42" t="e">
        <f t="shared" si="71"/>
        <v>#NUM!</v>
      </c>
      <c r="T163" s="348" t="e">
        <f>ROUND(((0.8*'Side MDB'!W163+0.2*'Side Pole'!N163)+(IF('Side MDB'!X163="N/A",(0.8*'Side MDB'!W163+0.2*'Side Pole'!N163),'Side MDB'!X163)))/2,3)</f>
        <v>#NUM!</v>
      </c>
      <c r="U163" s="349" t="e">
        <f t="shared" si="72"/>
        <v>#NUM!</v>
      </c>
      <c r="V163" s="42" t="e">
        <f t="shared" si="73"/>
        <v>#NUM!</v>
      </c>
      <c r="W163" s="28"/>
      <c r="X163" s="28"/>
      <c r="Y163" s="342"/>
      <c r="Z163" s="342"/>
      <c r="AA163" s="342"/>
      <c r="AB163" s="350"/>
      <c r="AC163" s="350"/>
      <c r="AD163" s="350"/>
      <c r="AE163" s="350"/>
      <c r="AF163" s="350"/>
      <c r="AG163" s="350"/>
      <c r="AH163" s="350"/>
      <c r="AI163" s="350"/>
      <c r="AJ163" s="350"/>
      <c r="AK163" s="350"/>
      <c r="AL163" s="350"/>
    </row>
    <row r="164" spans="1:38" ht="14.1" customHeight="1">
      <c r="A164" s="378"/>
      <c r="B164" s="379"/>
      <c r="C164" s="351">
        <f>Rollover!A164</f>
        <v>0</v>
      </c>
      <c r="D164" s="351">
        <f>Rollover!B164</f>
        <v>0</v>
      </c>
      <c r="E164" s="381"/>
      <c r="F164" s="382">
        <f>Rollover!C164</f>
        <v>0</v>
      </c>
      <c r="G164" s="190"/>
      <c r="H164" s="24"/>
      <c r="I164" s="24"/>
      <c r="J164" s="191"/>
      <c r="K164" s="25"/>
      <c r="L164" s="45" t="e">
        <f t="shared" si="65"/>
        <v>#NUM!</v>
      </c>
      <c r="M164" s="46">
        <f t="shared" si="66"/>
        <v>1.8229037773026034E-3</v>
      </c>
      <c r="N164" s="45" t="e">
        <f t="shared" si="67"/>
        <v>#NUM!</v>
      </c>
      <c r="O164" s="10" t="e">
        <f t="shared" si="68"/>
        <v>#NUM!</v>
      </c>
      <c r="P164" s="42" t="e">
        <f t="shared" si="69"/>
        <v>#NUM!</v>
      </c>
      <c r="Q164" s="348" t="e">
        <f>ROUND((0.8*'Side MDB'!W164+0.2*'Side Pole'!N164),3)</f>
        <v>#NUM!</v>
      </c>
      <c r="R164" s="349" t="e">
        <f t="shared" si="70"/>
        <v>#NUM!</v>
      </c>
      <c r="S164" s="42" t="e">
        <f t="shared" si="71"/>
        <v>#NUM!</v>
      </c>
      <c r="T164" s="348" t="e">
        <f>ROUND(((0.8*'Side MDB'!W164+0.2*'Side Pole'!N164)+(IF('Side MDB'!X164="N/A",(0.8*'Side MDB'!W164+0.2*'Side Pole'!N164),'Side MDB'!X164)))/2,3)</f>
        <v>#NUM!</v>
      </c>
      <c r="U164" s="349" t="e">
        <f t="shared" si="72"/>
        <v>#NUM!</v>
      </c>
      <c r="V164" s="42" t="e">
        <f t="shared" si="73"/>
        <v>#NUM!</v>
      </c>
      <c r="W164" s="28"/>
      <c r="X164" s="28"/>
      <c r="Y164" s="342"/>
      <c r="Z164" s="342"/>
      <c r="AA164" s="342"/>
      <c r="AB164" s="350"/>
      <c r="AC164" s="350"/>
      <c r="AD164" s="350"/>
      <c r="AE164" s="350"/>
      <c r="AF164" s="350"/>
      <c r="AG164" s="350"/>
      <c r="AH164" s="350"/>
      <c r="AI164" s="350"/>
      <c r="AJ164" s="350"/>
      <c r="AK164" s="350"/>
      <c r="AL164" s="350"/>
    </row>
    <row r="165" spans="1:38" ht="14.1" customHeight="1">
      <c r="A165" s="378"/>
      <c r="B165" s="379"/>
      <c r="C165" s="351">
        <f>Rollover!A165</f>
        <v>0</v>
      </c>
      <c r="D165" s="351">
        <f>Rollover!B165</f>
        <v>0</v>
      </c>
      <c r="E165" s="381"/>
      <c r="F165" s="382">
        <f>Rollover!C165</f>
        <v>0</v>
      </c>
      <c r="G165" s="190"/>
      <c r="H165" s="24"/>
      <c r="I165" s="24"/>
      <c r="J165" s="191"/>
      <c r="K165" s="25"/>
      <c r="L165" s="45" t="e">
        <f t="shared" si="65"/>
        <v>#NUM!</v>
      </c>
      <c r="M165" s="46">
        <f t="shared" si="66"/>
        <v>1.8229037773026034E-3</v>
      </c>
      <c r="N165" s="45" t="e">
        <f t="shared" si="67"/>
        <v>#NUM!</v>
      </c>
      <c r="O165" s="10" t="e">
        <f t="shared" si="68"/>
        <v>#NUM!</v>
      </c>
      <c r="P165" s="42" t="e">
        <f t="shared" si="69"/>
        <v>#NUM!</v>
      </c>
      <c r="Q165" s="348" t="e">
        <f>ROUND((0.8*'Side MDB'!W165+0.2*'Side Pole'!N165),3)</f>
        <v>#NUM!</v>
      </c>
      <c r="R165" s="349" t="e">
        <f t="shared" si="70"/>
        <v>#NUM!</v>
      </c>
      <c r="S165" s="42" t="e">
        <f t="shared" si="71"/>
        <v>#NUM!</v>
      </c>
      <c r="T165" s="348" t="e">
        <f>ROUND(((0.8*'Side MDB'!W165+0.2*'Side Pole'!N165)+(IF('Side MDB'!X165="N/A",(0.8*'Side MDB'!W165+0.2*'Side Pole'!N165),'Side MDB'!X165)))/2,3)</f>
        <v>#NUM!</v>
      </c>
      <c r="U165" s="349" t="e">
        <f t="shared" si="72"/>
        <v>#NUM!</v>
      </c>
      <c r="V165" s="42" t="e">
        <f t="shared" si="73"/>
        <v>#NUM!</v>
      </c>
      <c r="W165" s="28"/>
      <c r="X165" s="28"/>
      <c r="Y165" s="342"/>
      <c r="Z165" s="342"/>
      <c r="AA165" s="342"/>
      <c r="AB165" s="350"/>
      <c r="AC165" s="350"/>
      <c r="AD165" s="350"/>
      <c r="AE165" s="350"/>
      <c r="AF165" s="350"/>
      <c r="AG165" s="350"/>
      <c r="AH165" s="350"/>
      <c r="AI165" s="350"/>
      <c r="AJ165" s="350"/>
      <c r="AK165" s="350"/>
      <c r="AL165" s="350"/>
    </row>
    <row r="166" spans="1:38" ht="14.1" customHeight="1">
      <c r="A166" s="378"/>
      <c r="B166" s="379"/>
      <c r="C166" s="351">
        <f>Rollover!A166</f>
        <v>0</v>
      </c>
      <c r="D166" s="351">
        <f>Rollover!B166</f>
        <v>0</v>
      </c>
      <c r="E166" s="381"/>
      <c r="F166" s="382">
        <f>Rollover!C166</f>
        <v>0</v>
      </c>
      <c r="G166" s="190"/>
      <c r="H166" s="24"/>
      <c r="I166" s="24"/>
      <c r="J166" s="191"/>
      <c r="K166" s="25"/>
      <c r="L166" s="45" t="e">
        <f t="shared" si="65"/>
        <v>#NUM!</v>
      </c>
      <c r="M166" s="46">
        <f t="shared" si="66"/>
        <v>1.8229037773026034E-3</v>
      </c>
      <c r="N166" s="45" t="e">
        <f t="shared" si="67"/>
        <v>#NUM!</v>
      </c>
      <c r="O166" s="10" t="e">
        <f t="shared" si="68"/>
        <v>#NUM!</v>
      </c>
      <c r="P166" s="42" t="e">
        <f t="shared" si="69"/>
        <v>#NUM!</v>
      </c>
      <c r="Q166" s="348" t="e">
        <f>ROUND((0.8*'Side MDB'!W166+0.2*'Side Pole'!N166),3)</f>
        <v>#NUM!</v>
      </c>
      <c r="R166" s="349" t="e">
        <f t="shared" si="70"/>
        <v>#NUM!</v>
      </c>
      <c r="S166" s="42" t="e">
        <f t="shared" si="71"/>
        <v>#NUM!</v>
      </c>
      <c r="T166" s="348" t="e">
        <f>ROUND(((0.8*'Side MDB'!W166+0.2*'Side Pole'!N166)+(IF('Side MDB'!X166="N/A",(0.8*'Side MDB'!W166+0.2*'Side Pole'!N166),'Side MDB'!X166)))/2,3)</f>
        <v>#NUM!</v>
      </c>
      <c r="U166" s="349" t="e">
        <f t="shared" si="72"/>
        <v>#NUM!</v>
      </c>
      <c r="V166" s="42" t="e">
        <f t="shared" si="73"/>
        <v>#NUM!</v>
      </c>
      <c r="W166" s="28"/>
      <c r="X166" s="28"/>
      <c r="Y166" s="342"/>
      <c r="Z166" s="342"/>
      <c r="AA166" s="342"/>
      <c r="AB166" s="350"/>
      <c r="AC166" s="350"/>
      <c r="AD166" s="350"/>
      <c r="AE166" s="350"/>
      <c r="AF166" s="350"/>
      <c r="AG166" s="350"/>
      <c r="AH166" s="350"/>
      <c r="AI166" s="350"/>
      <c r="AJ166" s="350"/>
      <c r="AK166" s="350"/>
      <c r="AL166" s="350"/>
    </row>
    <row r="167" spans="1:38" ht="14.1" customHeight="1">
      <c r="A167" s="378"/>
      <c r="B167" s="379"/>
      <c r="C167" s="351">
        <f>Rollover!A167</f>
        <v>0</v>
      </c>
      <c r="D167" s="351">
        <f>Rollover!B167</f>
        <v>0</v>
      </c>
      <c r="E167" s="381"/>
      <c r="F167" s="382">
        <f>Rollover!C167</f>
        <v>0</v>
      </c>
      <c r="G167" s="190"/>
      <c r="H167" s="24"/>
      <c r="I167" s="24"/>
      <c r="J167" s="191"/>
      <c r="K167" s="25"/>
      <c r="L167" s="45" t="e">
        <f t="shared" ref="L167:L230" si="83">NORMDIST(LN(G167),7.45231,0.73998,1)</f>
        <v>#NUM!</v>
      </c>
      <c r="M167" s="46">
        <f t="shared" ref="M167:M230" si="84">1/(1+EXP(6.3055-0.00094*K167))</f>
        <v>1.8229037773026034E-3</v>
      </c>
      <c r="N167" s="45" t="e">
        <f t="shared" ref="N167:N230" si="85">ROUND(1-(1-L167)*(1-M167),3)</f>
        <v>#NUM!</v>
      </c>
      <c r="O167" s="10" t="e">
        <f t="shared" ref="O167:O230" si="86">ROUND(N167/0.15,2)</f>
        <v>#NUM!</v>
      </c>
      <c r="P167" s="42" t="e">
        <f t="shared" ref="P167:P230" si="87">IF(O167&lt;0.67,5,IF(O167&lt;1,4,IF(O167&lt;1.33,3,IF(O167&lt;2.67,2,1))))</f>
        <v>#NUM!</v>
      </c>
      <c r="Q167" s="348" t="e">
        <f>ROUND((0.8*'Side MDB'!W167+0.2*'Side Pole'!N167),3)</f>
        <v>#NUM!</v>
      </c>
      <c r="R167" s="349" t="e">
        <f t="shared" ref="R167:R230" si="88">ROUND((Q167)/0.15,2)</f>
        <v>#NUM!</v>
      </c>
      <c r="S167" s="42" t="e">
        <f t="shared" ref="S167:S230" si="89">IF(R167&lt;0.67,5,IF(R167&lt;1,4,IF(R167&lt;1.33,3,IF(R167&lt;2.67,2,1))))</f>
        <v>#NUM!</v>
      </c>
      <c r="T167" s="348" t="e">
        <f>ROUND(((0.8*'Side MDB'!W167+0.2*'Side Pole'!N167)+(IF('Side MDB'!X167="N/A",(0.8*'Side MDB'!W167+0.2*'Side Pole'!N167),'Side MDB'!X167)))/2,3)</f>
        <v>#NUM!</v>
      </c>
      <c r="U167" s="349" t="e">
        <f t="shared" ref="U167:U230" si="90">ROUND((T167)/0.15,2)</f>
        <v>#NUM!</v>
      </c>
      <c r="V167" s="42" t="e">
        <f t="shared" ref="V167:V230" si="91">IF(U167&lt;0.67,5,IF(U167&lt;1,4,IF(U167&lt;1.33,3,IF(U167&lt;2.67,2,1))))</f>
        <v>#NUM!</v>
      </c>
      <c r="W167" s="28"/>
      <c r="X167" s="28"/>
      <c r="Y167" s="342"/>
      <c r="Z167" s="342"/>
      <c r="AA167" s="342"/>
      <c r="AB167" s="350"/>
      <c r="AC167" s="350"/>
      <c r="AD167" s="350"/>
      <c r="AE167" s="350"/>
      <c r="AF167" s="350"/>
      <c r="AG167" s="350"/>
      <c r="AH167" s="350"/>
      <c r="AI167" s="350"/>
      <c r="AJ167" s="350"/>
      <c r="AK167" s="350"/>
      <c r="AL167" s="350"/>
    </row>
    <row r="168" spans="1:38" ht="14.1" customHeight="1">
      <c r="A168" s="378"/>
      <c r="B168" s="379"/>
      <c r="C168" s="351">
        <f>Rollover!A168</f>
        <v>0</v>
      </c>
      <c r="D168" s="351">
        <f>Rollover!B168</f>
        <v>0</v>
      </c>
      <c r="E168" s="381"/>
      <c r="F168" s="382">
        <f>Rollover!C168</f>
        <v>0</v>
      </c>
      <c r="G168" s="190"/>
      <c r="H168" s="24"/>
      <c r="I168" s="24"/>
      <c r="J168" s="191"/>
      <c r="K168" s="25"/>
      <c r="L168" s="45" t="e">
        <f t="shared" si="83"/>
        <v>#NUM!</v>
      </c>
      <c r="M168" s="46">
        <f t="shared" si="84"/>
        <v>1.8229037773026034E-3</v>
      </c>
      <c r="N168" s="45" t="e">
        <f t="shared" si="85"/>
        <v>#NUM!</v>
      </c>
      <c r="O168" s="10" t="e">
        <f t="shared" si="86"/>
        <v>#NUM!</v>
      </c>
      <c r="P168" s="42" t="e">
        <f t="shared" si="87"/>
        <v>#NUM!</v>
      </c>
      <c r="Q168" s="348" t="e">
        <f>ROUND((0.8*'Side MDB'!W168+0.2*'Side Pole'!N168),3)</f>
        <v>#NUM!</v>
      </c>
      <c r="R168" s="349" t="e">
        <f t="shared" si="88"/>
        <v>#NUM!</v>
      </c>
      <c r="S168" s="42" t="e">
        <f t="shared" si="89"/>
        <v>#NUM!</v>
      </c>
      <c r="T168" s="348" t="e">
        <f>ROUND(((0.8*'Side MDB'!W168+0.2*'Side Pole'!N168)+(IF('Side MDB'!X168="N/A",(0.8*'Side MDB'!W168+0.2*'Side Pole'!N168),'Side MDB'!X168)))/2,3)</f>
        <v>#NUM!</v>
      </c>
      <c r="U168" s="349" t="e">
        <f t="shared" si="90"/>
        <v>#NUM!</v>
      </c>
      <c r="V168" s="42" t="e">
        <f t="shared" si="91"/>
        <v>#NUM!</v>
      </c>
      <c r="W168" s="28"/>
      <c r="X168" s="28"/>
      <c r="Y168" s="342"/>
      <c r="Z168" s="342"/>
      <c r="AA168" s="342"/>
      <c r="AB168" s="350"/>
      <c r="AC168" s="350"/>
      <c r="AD168" s="350"/>
      <c r="AE168" s="350"/>
      <c r="AF168" s="350"/>
      <c r="AG168" s="350"/>
      <c r="AH168" s="350"/>
      <c r="AI168" s="350"/>
      <c r="AJ168" s="350"/>
      <c r="AK168" s="350"/>
      <c r="AL168" s="350"/>
    </row>
    <row r="169" spans="1:38" ht="14.1" customHeight="1">
      <c r="A169" s="378"/>
      <c r="B169" s="379"/>
      <c r="C169" s="351">
        <f>Rollover!A169</f>
        <v>0</v>
      </c>
      <c r="D169" s="351">
        <f>Rollover!B169</f>
        <v>0</v>
      </c>
      <c r="E169" s="381"/>
      <c r="F169" s="382">
        <f>Rollover!C169</f>
        <v>0</v>
      </c>
      <c r="G169" s="190"/>
      <c r="H169" s="24"/>
      <c r="I169" s="24"/>
      <c r="J169" s="191"/>
      <c r="K169" s="25"/>
      <c r="L169" s="45" t="e">
        <f t="shared" si="83"/>
        <v>#NUM!</v>
      </c>
      <c r="M169" s="46">
        <f t="shared" si="84"/>
        <v>1.8229037773026034E-3</v>
      </c>
      <c r="N169" s="45" t="e">
        <f t="shared" si="85"/>
        <v>#NUM!</v>
      </c>
      <c r="O169" s="10" t="e">
        <f t="shared" si="86"/>
        <v>#NUM!</v>
      </c>
      <c r="P169" s="42" t="e">
        <f t="shared" si="87"/>
        <v>#NUM!</v>
      </c>
      <c r="Q169" s="348" t="e">
        <f>ROUND((0.8*'Side MDB'!W169+0.2*'Side Pole'!N169),3)</f>
        <v>#NUM!</v>
      </c>
      <c r="R169" s="349" t="e">
        <f t="shared" si="88"/>
        <v>#NUM!</v>
      </c>
      <c r="S169" s="42" t="e">
        <f t="shared" si="89"/>
        <v>#NUM!</v>
      </c>
      <c r="T169" s="348" t="e">
        <f>ROUND(((0.8*'Side MDB'!W169+0.2*'Side Pole'!N169)+(IF('Side MDB'!X169="N/A",(0.8*'Side MDB'!W169+0.2*'Side Pole'!N169),'Side MDB'!X169)))/2,3)</f>
        <v>#NUM!</v>
      </c>
      <c r="U169" s="349" t="e">
        <f t="shared" si="90"/>
        <v>#NUM!</v>
      </c>
      <c r="V169" s="42" t="e">
        <f t="shared" si="91"/>
        <v>#NUM!</v>
      </c>
      <c r="W169" s="28"/>
      <c r="X169" s="28"/>
      <c r="Y169" s="342"/>
      <c r="Z169" s="342"/>
      <c r="AA169" s="342"/>
      <c r="AB169" s="350"/>
      <c r="AC169" s="350"/>
      <c r="AD169" s="350"/>
      <c r="AE169" s="350"/>
      <c r="AF169" s="350"/>
      <c r="AG169" s="350"/>
      <c r="AH169" s="350"/>
      <c r="AI169" s="350"/>
      <c r="AJ169" s="350"/>
      <c r="AK169" s="350"/>
      <c r="AL169" s="350"/>
    </row>
    <row r="170" spans="1:38" ht="14.1" customHeight="1">
      <c r="A170" s="378"/>
      <c r="B170" s="379"/>
      <c r="C170" s="351">
        <f>Rollover!A170</f>
        <v>0</v>
      </c>
      <c r="D170" s="351">
        <f>Rollover!B170</f>
        <v>0</v>
      </c>
      <c r="E170" s="381"/>
      <c r="F170" s="382">
        <f>Rollover!C170</f>
        <v>0</v>
      </c>
      <c r="G170" s="190"/>
      <c r="H170" s="24"/>
      <c r="I170" s="24"/>
      <c r="J170" s="191"/>
      <c r="K170" s="25"/>
      <c r="L170" s="45" t="e">
        <f t="shared" si="83"/>
        <v>#NUM!</v>
      </c>
      <c r="M170" s="46">
        <f t="shared" si="84"/>
        <v>1.8229037773026034E-3</v>
      </c>
      <c r="N170" s="45" t="e">
        <f t="shared" si="85"/>
        <v>#NUM!</v>
      </c>
      <c r="O170" s="10" t="e">
        <f t="shared" si="86"/>
        <v>#NUM!</v>
      </c>
      <c r="P170" s="42" t="e">
        <f t="shared" si="87"/>
        <v>#NUM!</v>
      </c>
      <c r="Q170" s="348" t="e">
        <f>ROUND((0.8*'Side MDB'!W170+0.2*'Side Pole'!N170),3)</f>
        <v>#NUM!</v>
      </c>
      <c r="R170" s="349" t="e">
        <f t="shared" si="88"/>
        <v>#NUM!</v>
      </c>
      <c r="S170" s="42" t="e">
        <f t="shared" si="89"/>
        <v>#NUM!</v>
      </c>
      <c r="T170" s="348" t="e">
        <f>ROUND(((0.8*'Side MDB'!W170+0.2*'Side Pole'!N170)+(IF('Side MDB'!X170="N/A",(0.8*'Side MDB'!W170+0.2*'Side Pole'!N170),'Side MDB'!X170)))/2,3)</f>
        <v>#NUM!</v>
      </c>
      <c r="U170" s="349" t="e">
        <f t="shared" si="90"/>
        <v>#NUM!</v>
      </c>
      <c r="V170" s="42" t="e">
        <f t="shared" si="91"/>
        <v>#NUM!</v>
      </c>
      <c r="W170" s="28"/>
      <c r="X170" s="28"/>
      <c r="Y170" s="342"/>
      <c r="Z170" s="342"/>
      <c r="AA170" s="342"/>
      <c r="AB170" s="350"/>
      <c r="AC170" s="350"/>
      <c r="AD170" s="350"/>
      <c r="AE170" s="350"/>
      <c r="AF170" s="350"/>
      <c r="AG170" s="350"/>
      <c r="AH170" s="350"/>
      <c r="AI170" s="350"/>
      <c r="AJ170" s="350"/>
      <c r="AK170" s="350"/>
      <c r="AL170" s="350"/>
    </row>
    <row r="171" spans="1:38" ht="14.1" customHeight="1">
      <c r="A171" s="378"/>
      <c r="B171" s="379"/>
      <c r="C171" s="351">
        <f>Rollover!A171</f>
        <v>0</v>
      </c>
      <c r="D171" s="351">
        <f>Rollover!B171</f>
        <v>0</v>
      </c>
      <c r="E171" s="381"/>
      <c r="F171" s="382">
        <f>Rollover!C171</f>
        <v>0</v>
      </c>
      <c r="G171" s="190"/>
      <c r="H171" s="24"/>
      <c r="I171" s="24"/>
      <c r="J171" s="191"/>
      <c r="K171" s="25"/>
      <c r="L171" s="45" t="e">
        <f t="shared" si="83"/>
        <v>#NUM!</v>
      </c>
      <c r="M171" s="46">
        <f t="shared" si="84"/>
        <v>1.8229037773026034E-3</v>
      </c>
      <c r="N171" s="45" t="e">
        <f t="shared" si="85"/>
        <v>#NUM!</v>
      </c>
      <c r="O171" s="10" t="e">
        <f t="shared" si="86"/>
        <v>#NUM!</v>
      </c>
      <c r="P171" s="42" t="e">
        <f t="shared" si="87"/>
        <v>#NUM!</v>
      </c>
      <c r="Q171" s="348" t="e">
        <f>ROUND((0.8*'Side MDB'!W171+0.2*'Side Pole'!N171),3)</f>
        <v>#NUM!</v>
      </c>
      <c r="R171" s="349" t="e">
        <f t="shared" si="88"/>
        <v>#NUM!</v>
      </c>
      <c r="S171" s="42" t="e">
        <f t="shared" si="89"/>
        <v>#NUM!</v>
      </c>
      <c r="T171" s="348" t="e">
        <f>ROUND(((0.8*'Side MDB'!W171+0.2*'Side Pole'!N171)+(IF('Side MDB'!X171="N/A",(0.8*'Side MDB'!W171+0.2*'Side Pole'!N171),'Side MDB'!X171)))/2,3)</f>
        <v>#NUM!</v>
      </c>
      <c r="U171" s="349" t="e">
        <f t="shared" si="90"/>
        <v>#NUM!</v>
      </c>
      <c r="V171" s="42" t="e">
        <f t="shared" si="91"/>
        <v>#NUM!</v>
      </c>
      <c r="W171" s="28"/>
      <c r="X171" s="28"/>
      <c r="Y171" s="342"/>
      <c r="Z171" s="342"/>
      <c r="AA171" s="342"/>
      <c r="AB171" s="350"/>
      <c r="AC171" s="350"/>
      <c r="AD171" s="350"/>
      <c r="AE171" s="350"/>
      <c r="AF171" s="350"/>
      <c r="AG171" s="350"/>
      <c r="AH171" s="350"/>
      <c r="AI171" s="350"/>
      <c r="AJ171" s="350"/>
      <c r="AK171" s="350"/>
      <c r="AL171" s="350"/>
    </row>
    <row r="172" spans="1:38" ht="14.1" customHeight="1">
      <c r="A172" s="378"/>
      <c r="B172" s="379"/>
      <c r="C172" s="351">
        <f>Rollover!A172</f>
        <v>0</v>
      </c>
      <c r="D172" s="351">
        <f>Rollover!B172</f>
        <v>0</v>
      </c>
      <c r="E172" s="381"/>
      <c r="F172" s="382">
        <f>Rollover!C172</f>
        <v>0</v>
      </c>
      <c r="G172" s="190"/>
      <c r="H172" s="24"/>
      <c r="I172" s="24"/>
      <c r="J172" s="191"/>
      <c r="K172" s="25"/>
      <c r="L172" s="45" t="e">
        <f t="shared" si="83"/>
        <v>#NUM!</v>
      </c>
      <c r="M172" s="46">
        <f t="shared" si="84"/>
        <v>1.8229037773026034E-3</v>
      </c>
      <c r="N172" s="45" t="e">
        <f t="shared" si="85"/>
        <v>#NUM!</v>
      </c>
      <c r="O172" s="10" t="e">
        <f t="shared" si="86"/>
        <v>#NUM!</v>
      </c>
      <c r="P172" s="42" t="e">
        <f t="shared" si="87"/>
        <v>#NUM!</v>
      </c>
      <c r="Q172" s="348" t="e">
        <f>ROUND((0.8*'Side MDB'!W172+0.2*'Side Pole'!N172),3)</f>
        <v>#NUM!</v>
      </c>
      <c r="R172" s="349" t="e">
        <f t="shared" si="88"/>
        <v>#NUM!</v>
      </c>
      <c r="S172" s="42" t="e">
        <f t="shared" si="89"/>
        <v>#NUM!</v>
      </c>
      <c r="T172" s="348" t="e">
        <f>ROUND(((0.8*'Side MDB'!W172+0.2*'Side Pole'!N172)+(IF('Side MDB'!X172="N/A",(0.8*'Side MDB'!W172+0.2*'Side Pole'!N172),'Side MDB'!X172)))/2,3)</f>
        <v>#NUM!</v>
      </c>
      <c r="U172" s="349" t="e">
        <f t="shared" si="90"/>
        <v>#NUM!</v>
      </c>
      <c r="V172" s="42" t="e">
        <f t="shared" si="91"/>
        <v>#NUM!</v>
      </c>
      <c r="W172" s="28"/>
      <c r="X172" s="28"/>
      <c r="Y172" s="342"/>
      <c r="Z172" s="342"/>
      <c r="AA172" s="342"/>
      <c r="AB172" s="350"/>
      <c r="AC172" s="350"/>
      <c r="AD172" s="350"/>
      <c r="AE172" s="350"/>
      <c r="AF172" s="350"/>
      <c r="AG172" s="350"/>
      <c r="AH172" s="350"/>
      <c r="AI172" s="350"/>
      <c r="AJ172" s="350"/>
      <c r="AK172" s="350"/>
      <c r="AL172" s="350"/>
    </row>
    <row r="173" spans="1:38" ht="14.1" customHeight="1">
      <c r="A173" s="378"/>
      <c r="B173" s="379"/>
      <c r="C173" s="351">
        <f>Rollover!A173</f>
        <v>0</v>
      </c>
      <c r="D173" s="351">
        <f>Rollover!B173</f>
        <v>0</v>
      </c>
      <c r="E173" s="381"/>
      <c r="F173" s="382">
        <f>Rollover!C173</f>
        <v>0</v>
      </c>
      <c r="G173" s="190"/>
      <c r="H173" s="24"/>
      <c r="I173" s="24"/>
      <c r="J173" s="191"/>
      <c r="K173" s="25"/>
      <c r="L173" s="45" t="e">
        <f t="shared" si="83"/>
        <v>#NUM!</v>
      </c>
      <c r="M173" s="46">
        <f t="shared" si="84"/>
        <v>1.8229037773026034E-3</v>
      </c>
      <c r="N173" s="45" t="e">
        <f t="shared" si="85"/>
        <v>#NUM!</v>
      </c>
      <c r="O173" s="10" t="e">
        <f t="shared" si="86"/>
        <v>#NUM!</v>
      </c>
      <c r="P173" s="42" t="e">
        <f t="shared" si="87"/>
        <v>#NUM!</v>
      </c>
      <c r="Q173" s="348" t="e">
        <f>ROUND((0.8*'Side MDB'!W173+0.2*'Side Pole'!N173),3)</f>
        <v>#NUM!</v>
      </c>
      <c r="R173" s="349" t="e">
        <f t="shared" si="88"/>
        <v>#NUM!</v>
      </c>
      <c r="S173" s="42" t="e">
        <f t="shared" si="89"/>
        <v>#NUM!</v>
      </c>
      <c r="T173" s="348" t="e">
        <f>ROUND(((0.8*'Side MDB'!W173+0.2*'Side Pole'!N173)+(IF('Side MDB'!X173="N/A",(0.8*'Side MDB'!W173+0.2*'Side Pole'!N173),'Side MDB'!X173)))/2,3)</f>
        <v>#NUM!</v>
      </c>
      <c r="U173" s="349" t="e">
        <f t="shared" si="90"/>
        <v>#NUM!</v>
      </c>
      <c r="V173" s="42" t="e">
        <f t="shared" si="91"/>
        <v>#NUM!</v>
      </c>
      <c r="W173" s="28"/>
      <c r="X173" s="28"/>
      <c r="Y173" s="342"/>
      <c r="Z173" s="342"/>
      <c r="AA173" s="342"/>
      <c r="AB173" s="350"/>
      <c r="AC173" s="350"/>
      <c r="AD173" s="350"/>
      <c r="AE173" s="350"/>
      <c r="AF173" s="350"/>
      <c r="AG173" s="350"/>
      <c r="AH173" s="350"/>
      <c r="AI173" s="350"/>
      <c r="AJ173" s="350"/>
      <c r="AK173" s="350"/>
      <c r="AL173" s="350"/>
    </row>
    <row r="174" spans="1:38" ht="14.1" customHeight="1">
      <c r="A174" s="378"/>
      <c r="B174" s="379"/>
      <c r="C174" s="351">
        <f>Rollover!A174</f>
        <v>0</v>
      </c>
      <c r="D174" s="351">
        <f>Rollover!B174</f>
        <v>0</v>
      </c>
      <c r="E174" s="381"/>
      <c r="F174" s="382">
        <f>Rollover!C174</f>
        <v>0</v>
      </c>
      <c r="G174" s="190"/>
      <c r="H174" s="24"/>
      <c r="I174" s="24"/>
      <c r="J174" s="191"/>
      <c r="K174" s="25"/>
      <c r="L174" s="45" t="e">
        <f t="shared" si="83"/>
        <v>#NUM!</v>
      </c>
      <c r="M174" s="46">
        <f t="shared" si="84"/>
        <v>1.8229037773026034E-3</v>
      </c>
      <c r="N174" s="45" t="e">
        <f t="shared" si="85"/>
        <v>#NUM!</v>
      </c>
      <c r="O174" s="10" t="e">
        <f t="shared" si="86"/>
        <v>#NUM!</v>
      </c>
      <c r="P174" s="42" t="e">
        <f t="shared" si="87"/>
        <v>#NUM!</v>
      </c>
      <c r="Q174" s="348" t="e">
        <f>ROUND((0.8*'Side MDB'!W174+0.2*'Side Pole'!N174),3)</f>
        <v>#NUM!</v>
      </c>
      <c r="R174" s="349" t="e">
        <f t="shared" si="88"/>
        <v>#NUM!</v>
      </c>
      <c r="S174" s="42" t="e">
        <f t="shared" si="89"/>
        <v>#NUM!</v>
      </c>
      <c r="T174" s="348" t="e">
        <f>ROUND(((0.8*'Side MDB'!W174+0.2*'Side Pole'!N174)+(IF('Side MDB'!X174="N/A",(0.8*'Side MDB'!W174+0.2*'Side Pole'!N174),'Side MDB'!X174)))/2,3)</f>
        <v>#NUM!</v>
      </c>
      <c r="U174" s="349" t="e">
        <f t="shared" si="90"/>
        <v>#NUM!</v>
      </c>
      <c r="V174" s="42" t="e">
        <f t="shared" si="91"/>
        <v>#NUM!</v>
      </c>
      <c r="W174" s="28"/>
      <c r="X174" s="28"/>
      <c r="Y174" s="342"/>
      <c r="Z174" s="342"/>
      <c r="AA174" s="342"/>
      <c r="AB174" s="350"/>
      <c r="AC174" s="350"/>
      <c r="AD174" s="350"/>
      <c r="AE174" s="350"/>
      <c r="AF174" s="350"/>
      <c r="AG174" s="350"/>
      <c r="AH174" s="350"/>
      <c r="AI174" s="350"/>
      <c r="AJ174" s="350"/>
      <c r="AK174" s="350"/>
      <c r="AL174" s="350"/>
    </row>
    <row r="175" spans="1:38" ht="14.1" customHeight="1">
      <c r="A175" s="378"/>
      <c r="B175" s="379"/>
      <c r="C175" s="351">
        <f>Rollover!A175</f>
        <v>0</v>
      </c>
      <c r="D175" s="351">
        <f>Rollover!B175</f>
        <v>0</v>
      </c>
      <c r="E175" s="381"/>
      <c r="F175" s="382">
        <f>Rollover!C175</f>
        <v>0</v>
      </c>
      <c r="G175" s="190"/>
      <c r="H175" s="24"/>
      <c r="I175" s="24"/>
      <c r="J175" s="191"/>
      <c r="K175" s="25"/>
      <c r="L175" s="45" t="e">
        <f t="shared" si="83"/>
        <v>#NUM!</v>
      </c>
      <c r="M175" s="46">
        <f t="shared" si="84"/>
        <v>1.8229037773026034E-3</v>
      </c>
      <c r="N175" s="45" t="e">
        <f t="shared" si="85"/>
        <v>#NUM!</v>
      </c>
      <c r="O175" s="10" t="e">
        <f t="shared" si="86"/>
        <v>#NUM!</v>
      </c>
      <c r="P175" s="42" t="e">
        <f t="shared" si="87"/>
        <v>#NUM!</v>
      </c>
      <c r="Q175" s="348" t="e">
        <f>ROUND((0.8*'Side MDB'!W175+0.2*'Side Pole'!N175),3)</f>
        <v>#NUM!</v>
      </c>
      <c r="R175" s="349" t="e">
        <f t="shared" si="88"/>
        <v>#NUM!</v>
      </c>
      <c r="S175" s="42" t="e">
        <f t="shared" si="89"/>
        <v>#NUM!</v>
      </c>
      <c r="T175" s="348" t="e">
        <f>ROUND(((0.8*'Side MDB'!W175+0.2*'Side Pole'!N175)+(IF('Side MDB'!X175="N/A",(0.8*'Side MDB'!W175+0.2*'Side Pole'!N175),'Side MDB'!X175)))/2,3)</f>
        <v>#NUM!</v>
      </c>
      <c r="U175" s="349" t="e">
        <f t="shared" si="90"/>
        <v>#NUM!</v>
      </c>
      <c r="V175" s="42" t="e">
        <f t="shared" si="91"/>
        <v>#NUM!</v>
      </c>
      <c r="W175" s="28"/>
      <c r="X175" s="28"/>
      <c r="Y175" s="342"/>
      <c r="Z175" s="342"/>
      <c r="AA175" s="342"/>
      <c r="AB175" s="350"/>
      <c r="AC175" s="350"/>
      <c r="AD175" s="350"/>
      <c r="AE175" s="350"/>
      <c r="AF175" s="350"/>
      <c r="AG175" s="350"/>
      <c r="AH175" s="350"/>
      <c r="AI175" s="350"/>
      <c r="AJ175" s="350"/>
      <c r="AK175" s="350"/>
      <c r="AL175" s="350"/>
    </row>
    <row r="176" spans="1:38" ht="14.1" customHeight="1">
      <c r="A176" s="378"/>
      <c r="B176" s="379"/>
      <c r="C176" s="351">
        <f>Rollover!A176</f>
        <v>0</v>
      </c>
      <c r="D176" s="351">
        <f>Rollover!B176</f>
        <v>0</v>
      </c>
      <c r="E176" s="381"/>
      <c r="F176" s="382">
        <f>Rollover!C176</f>
        <v>0</v>
      </c>
      <c r="G176" s="190"/>
      <c r="H176" s="24"/>
      <c r="I176" s="24"/>
      <c r="J176" s="191"/>
      <c r="K176" s="25"/>
      <c r="L176" s="45" t="e">
        <f t="shared" si="83"/>
        <v>#NUM!</v>
      </c>
      <c r="M176" s="46">
        <f t="shared" si="84"/>
        <v>1.8229037773026034E-3</v>
      </c>
      <c r="N176" s="45" t="e">
        <f t="shared" si="85"/>
        <v>#NUM!</v>
      </c>
      <c r="O176" s="10" t="e">
        <f t="shared" si="86"/>
        <v>#NUM!</v>
      </c>
      <c r="P176" s="42" t="e">
        <f t="shared" si="87"/>
        <v>#NUM!</v>
      </c>
      <c r="Q176" s="348" t="e">
        <f>ROUND((0.8*'Side MDB'!W176+0.2*'Side Pole'!N176),3)</f>
        <v>#NUM!</v>
      </c>
      <c r="R176" s="349" t="e">
        <f t="shared" si="88"/>
        <v>#NUM!</v>
      </c>
      <c r="S176" s="42" t="e">
        <f t="shared" si="89"/>
        <v>#NUM!</v>
      </c>
      <c r="T176" s="348" t="e">
        <f>ROUND(((0.8*'Side MDB'!W176+0.2*'Side Pole'!N176)+(IF('Side MDB'!X176="N/A",(0.8*'Side MDB'!W176+0.2*'Side Pole'!N176),'Side MDB'!X176)))/2,3)</f>
        <v>#NUM!</v>
      </c>
      <c r="U176" s="349" t="e">
        <f t="shared" si="90"/>
        <v>#NUM!</v>
      </c>
      <c r="V176" s="42" t="e">
        <f t="shared" si="91"/>
        <v>#NUM!</v>
      </c>
      <c r="W176" s="28"/>
      <c r="X176" s="28"/>
      <c r="Y176" s="342"/>
      <c r="Z176" s="342"/>
      <c r="AA176" s="342"/>
      <c r="AB176" s="350"/>
      <c r="AC176" s="350"/>
      <c r="AD176" s="350"/>
      <c r="AE176" s="350"/>
      <c r="AF176" s="350"/>
      <c r="AG176" s="350"/>
      <c r="AH176" s="350"/>
      <c r="AI176" s="350"/>
      <c r="AJ176" s="350"/>
      <c r="AK176" s="350"/>
      <c r="AL176" s="350"/>
    </row>
    <row r="177" spans="1:38" ht="14.1" customHeight="1">
      <c r="A177" s="378"/>
      <c r="B177" s="379"/>
      <c r="C177" s="351">
        <f>Rollover!A177</f>
        <v>0</v>
      </c>
      <c r="D177" s="351">
        <f>Rollover!B177</f>
        <v>0</v>
      </c>
      <c r="E177" s="381"/>
      <c r="F177" s="382">
        <f>Rollover!C177</f>
        <v>0</v>
      </c>
      <c r="G177" s="190"/>
      <c r="H177" s="24"/>
      <c r="I177" s="24"/>
      <c r="J177" s="191"/>
      <c r="K177" s="25"/>
      <c r="L177" s="45" t="e">
        <f t="shared" si="83"/>
        <v>#NUM!</v>
      </c>
      <c r="M177" s="46">
        <f t="shared" si="84"/>
        <v>1.8229037773026034E-3</v>
      </c>
      <c r="N177" s="45" t="e">
        <f t="shared" si="85"/>
        <v>#NUM!</v>
      </c>
      <c r="O177" s="10" t="e">
        <f t="shared" si="86"/>
        <v>#NUM!</v>
      </c>
      <c r="P177" s="42" t="e">
        <f t="shared" si="87"/>
        <v>#NUM!</v>
      </c>
      <c r="Q177" s="348" t="e">
        <f>ROUND((0.8*'Side MDB'!W177+0.2*'Side Pole'!N177),3)</f>
        <v>#NUM!</v>
      </c>
      <c r="R177" s="349" t="e">
        <f t="shared" si="88"/>
        <v>#NUM!</v>
      </c>
      <c r="S177" s="42" t="e">
        <f t="shared" si="89"/>
        <v>#NUM!</v>
      </c>
      <c r="T177" s="348" t="e">
        <f>ROUND(((0.8*'Side MDB'!W177+0.2*'Side Pole'!N177)+(IF('Side MDB'!X177="N/A",(0.8*'Side MDB'!W177+0.2*'Side Pole'!N177),'Side MDB'!X177)))/2,3)</f>
        <v>#NUM!</v>
      </c>
      <c r="U177" s="349" t="e">
        <f t="shared" si="90"/>
        <v>#NUM!</v>
      </c>
      <c r="V177" s="42" t="e">
        <f t="shared" si="91"/>
        <v>#NUM!</v>
      </c>
      <c r="W177" s="28"/>
      <c r="X177" s="28"/>
      <c r="Y177" s="342"/>
      <c r="Z177" s="342"/>
      <c r="AA177" s="342"/>
      <c r="AB177" s="350"/>
      <c r="AC177" s="350"/>
      <c r="AD177" s="350"/>
      <c r="AE177" s="350"/>
      <c r="AF177" s="350"/>
      <c r="AG177" s="350"/>
      <c r="AH177" s="350"/>
      <c r="AI177" s="350"/>
      <c r="AJ177" s="350"/>
      <c r="AK177" s="350"/>
      <c r="AL177" s="350"/>
    </row>
    <row r="178" spans="1:38" ht="14.1" customHeight="1">
      <c r="A178" s="378"/>
      <c r="B178" s="379"/>
      <c r="C178" s="351">
        <f>Rollover!A178</f>
        <v>0</v>
      </c>
      <c r="D178" s="351">
        <f>Rollover!B178</f>
        <v>0</v>
      </c>
      <c r="E178" s="381"/>
      <c r="F178" s="382">
        <f>Rollover!C178</f>
        <v>0</v>
      </c>
      <c r="G178" s="190"/>
      <c r="H178" s="24"/>
      <c r="I178" s="24"/>
      <c r="J178" s="191"/>
      <c r="K178" s="25"/>
      <c r="L178" s="45" t="e">
        <f t="shared" si="83"/>
        <v>#NUM!</v>
      </c>
      <c r="M178" s="46">
        <f t="shared" si="84"/>
        <v>1.8229037773026034E-3</v>
      </c>
      <c r="N178" s="45" t="e">
        <f t="shared" si="85"/>
        <v>#NUM!</v>
      </c>
      <c r="O178" s="10" t="e">
        <f t="shared" si="86"/>
        <v>#NUM!</v>
      </c>
      <c r="P178" s="42" t="e">
        <f t="shared" si="87"/>
        <v>#NUM!</v>
      </c>
      <c r="Q178" s="348" t="e">
        <f>ROUND((0.8*'Side MDB'!W178+0.2*'Side Pole'!N178),3)</f>
        <v>#NUM!</v>
      </c>
      <c r="R178" s="349" t="e">
        <f t="shared" si="88"/>
        <v>#NUM!</v>
      </c>
      <c r="S178" s="42" t="e">
        <f t="shared" si="89"/>
        <v>#NUM!</v>
      </c>
      <c r="T178" s="348" t="e">
        <f>ROUND(((0.8*'Side MDB'!W178+0.2*'Side Pole'!N178)+(IF('Side MDB'!X178="N/A",(0.8*'Side MDB'!W178+0.2*'Side Pole'!N178),'Side MDB'!X178)))/2,3)</f>
        <v>#NUM!</v>
      </c>
      <c r="U178" s="349" t="e">
        <f t="shared" si="90"/>
        <v>#NUM!</v>
      </c>
      <c r="V178" s="42" t="e">
        <f t="shared" si="91"/>
        <v>#NUM!</v>
      </c>
      <c r="W178" s="28"/>
      <c r="X178" s="28"/>
      <c r="Y178" s="342"/>
      <c r="Z178" s="342"/>
      <c r="AA178" s="342"/>
      <c r="AB178" s="350"/>
      <c r="AC178" s="350"/>
      <c r="AD178" s="350"/>
      <c r="AE178" s="350"/>
      <c r="AF178" s="350"/>
      <c r="AG178" s="350"/>
      <c r="AH178" s="350"/>
      <c r="AI178" s="350"/>
      <c r="AJ178" s="350"/>
      <c r="AK178" s="350"/>
      <c r="AL178" s="350"/>
    </row>
    <row r="179" spans="1:38" ht="14.1" customHeight="1">
      <c r="A179" s="378"/>
      <c r="B179" s="379"/>
      <c r="C179" s="351">
        <f>Rollover!A179</f>
        <v>0</v>
      </c>
      <c r="D179" s="351">
        <f>Rollover!B179</f>
        <v>0</v>
      </c>
      <c r="E179" s="381"/>
      <c r="F179" s="382">
        <f>Rollover!C179</f>
        <v>0</v>
      </c>
      <c r="G179" s="190"/>
      <c r="H179" s="24"/>
      <c r="I179" s="24"/>
      <c r="J179" s="191"/>
      <c r="K179" s="25"/>
      <c r="L179" s="45" t="e">
        <f t="shared" si="83"/>
        <v>#NUM!</v>
      </c>
      <c r="M179" s="46">
        <f t="shared" si="84"/>
        <v>1.8229037773026034E-3</v>
      </c>
      <c r="N179" s="45" t="e">
        <f t="shared" si="85"/>
        <v>#NUM!</v>
      </c>
      <c r="O179" s="10" t="e">
        <f t="shared" si="86"/>
        <v>#NUM!</v>
      </c>
      <c r="P179" s="42" t="e">
        <f t="shared" si="87"/>
        <v>#NUM!</v>
      </c>
      <c r="Q179" s="348" t="e">
        <f>ROUND((0.8*'Side MDB'!W179+0.2*'Side Pole'!N179),3)</f>
        <v>#NUM!</v>
      </c>
      <c r="R179" s="349" t="e">
        <f t="shared" si="88"/>
        <v>#NUM!</v>
      </c>
      <c r="S179" s="42" t="e">
        <f t="shared" si="89"/>
        <v>#NUM!</v>
      </c>
      <c r="T179" s="348" t="e">
        <f>ROUND(((0.8*'Side MDB'!W179+0.2*'Side Pole'!N179)+(IF('Side MDB'!X179="N/A",(0.8*'Side MDB'!W179+0.2*'Side Pole'!N179),'Side MDB'!X179)))/2,3)</f>
        <v>#NUM!</v>
      </c>
      <c r="U179" s="349" t="e">
        <f t="shared" si="90"/>
        <v>#NUM!</v>
      </c>
      <c r="V179" s="42" t="e">
        <f t="shared" si="91"/>
        <v>#NUM!</v>
      </c>
      <c r="W179" s="28"/>
      <c r="X179" s="28"/>
      <c r="Y179" s="342"/>
      <c r="Z179" s="342"/>
      <c r="AA179" s="342"/>
      <c r="AB179" s="350"/>
      <c r="AC179" s="350"/>
      <c r="AD179" s="350"/>
      <c r="AE179" s="350"/>
      <c r="AF179" s="350"/>
      <c r="AG179" s="350"/>
      <c r="AH179" s="350"/>
      <c r="AI179" s="350"/>
      <c r="AJ179" s="350"/>
      <c r="AK179" s="350"/>
      <c r="AL179" s="350"/>
    </row>
    <row r="180" spans="1:38" ht="14.1" customHeight="1">
      <c r="A180" s="378"/>
      <c r="B180" s="379"/>
      <c r="C180" s="351">
        <f>Rollover!A180</f>
        <v>0</v>
      </c>
      <c r="D180" s="351">
        <f>Rollover!B180</f>
        <v>0</v>
      </c>
      <c r="E180" s="381"/>
      <c r="F180" s="382">
        <f>Rollover!C180</f>
        <v>0</v>
      </c>
      <c r="G180" s="190"/>
      <c r="H180" s="24"/>
      <c r="I180" s="24"/>
      <c r="J180" s="191"/>
      <c r="K180" s="25"/>
      <c r="L180" s="45" t="e">
        <f t="shared" si="83"/>
        <v>#NUM!</v>
      </c>
      <c r="M180" s="46">
        <f t="shared" si="84"/>
        <v>1.8229037773026034E-3</v>
      </c>
      <c r="N180" s="45" t="e">
        <f t="shared" si="85"/>
        <v>#NUM!</v>
      </c>
      <c r="O180" s="10" t="e">
        <f t="shared" si="86"/>
        <v>#NUM!</v>
      </c>
      <c r="P180" s="42" t="e">
        <f t="shared" si="87"/>
        <v>#NUM!</v>
      </c>
      <c r="Q180" s="348" t="e">
        <f>ROUND((0.8*'Side MDB'!W180+0.2*'Side Pole'!N180),3)</f>
        <v>#NUM!</v>
      </c>
      <c r="R180" s="349" t="e">
        <f t="shared" si="88"/>
        <v>#NUM!</v>
      </c>
      <c r="S180" s="42" t="e">
        <f t="shared" si="89"/>
        <v>#NUM!</v>
      </c>
      <c r="T180" s="348" t="e">
        <f>ROUND(((0.8*'Side MDB'!W180+0.2*'Side Pole'!N180)+(IF('Side MDB'!X180="N/A",(0.8*'Side MDB'!W180+0.2*'Side Pole'!N180),'Side MDB'!X180)))/2,3)</f>
        <v>#NUM!</v>
      </c>
      <c r="U180" s="349" t="e">
        <f t="shared" si="90"/>
        <v>#NUM!</v>
      </c>
      <c r="V180" s="42" t="e">
        <f t="shared" si="91"/>
        <v>#NUM!</v>
      </c>
      <c r="W180" s="28"/>
      <c r="X180" s="28"/>
      <c r="Y180" s="342"/>
      <c r="Z180" s="342"/>
      <c r="AA180" s="342"/>
      <c r="AB180" s="350"/>
      <c r="AC180" s="350"/>
      <c r="AD180" s="350"/>
      <c r="AE180" s="350"/>
      <c r="AF180" s="350"/>
      <c r="AG180" s="350"/>
      <c r="AH180" s="350"/>
      <c r="AI180" s="350"/>
      <c r="AJ180" s="350"/>
      <c r="AK180" s="350"/>
      <c r="AL180" s="350"/>
    </row>
    <row r="181" spans="1:38" ht="14.1" customHeight="1">
      <c r="A181" s="378"/>
      <c r="B181" s="379"/>
      <c r="C181" s="351">
        <f>Rollover!A181</f>
        <v>0</v>
      </c>
      <c r="D181" s="351">
        <f>Rollover!B181</f>
        <v>0</v>
      </c>
      <c r="E181" s="381"/>
      <c r="F181" s="382">
        <f>Rollover!C181</f>
        <v>0</v>
      </c>
      <c r="G181" s="190"/>
      <c r="H181" s="24"/>
      <c r="I181" s="24"/>
      <c r="J181" s="191"/>
      <c r="K181" s="25"/>
      <c r="L181" s="45" t="e">
        <f t="shared" si="83"/>
        <v>#NUM!</v>
      </c>
      <c r="M181" s="46">
        <f t="shared" si="84"/>
        <v>1.8229037773026034E-3</v>
      </c>
      <c r="N181" s="45" t="e">
        <f t="shared" si="85"/>
        <v>#NUM!</v>
      </c>
      <c r="O181" s="10" t="e">
        <f t="shared" si="86"/>
        <v>#NUM!</v>
      </c>
      <c r="P181" s="42" t="e">
        <f t="shared" si="87"/>
        <v>#NUM!</v>
      </c>
      <c r="Q181" s="348" t="e">
        <f>ROUND((0.8*'Side MDB'!W181+0.2*'Side Pole'!N181),3)</f>
        <v>#NUM!</v>
      </c>
      <c r="R181" s="349" t="e">
        <f t="shared" si="88"/>
        <v>#NUM!</v>
      </c>
      <c r="S181" s="42" t="e">
        <f t="shared" si="89"/>
        <v>#NUM!</v>
      </c>
      <c r="T181" s="348" t="e">
        <f>ROUND(((0.8*'Side MDB'!W181+0.2*'Side Pole'!N181)+(IF('Side MDB'!X181="N/A",(0.8*'Side MDB'!W181+0.2*'Side Pole'!N181),'Side MDB'!X181)))/2,3)</f>
        <v>#NUM!</v>
      </c>
      <c r="U181" s="349" t="e">
        <f t="shared" si="90"/>
        <v>#NUM!</v>
      </c>
      <c r="V181" s="42" t="e">
        <f t="shared" si="91"/>
        <v>#NUM!</v>
      </c>
      <c r="W181" s="28"/>
      <c r="X181" s="28"/>
      <c r="Y181" s="342"/>
      <c r="Z181" s="342"/>
      <c r="AA181" s="342"/>
      <c r="AB181" s="350"/>
      <c r="AC181" s="350"/>
      <c r="AD181" s="350"/>
      <c r="AE181" s="350"/>
      <c r="AF181" s="350"/>
      <c r="AG181" s="350"/>
      <c r="AH181" s="350"/>
      <c r="AI181" s="350"/>
      <c r="AJ181" s="350"/>
      <c r="AK181" s="350"/>
      <c r="AL181" s="350"/>
    </row>
    <row r="182" spans="1:38" ht="14.1" customHeight="1">
      <c r="A182" s="378"/>
      <c r="B182" s="379"/>
      <c r="C182" s="351">
        <f>Rollover!A182</f>
        <v>0</v>
      </c>
      <c r="D182" s="351">
        <f>Rollover!B182</f>
        <v>0</v>
      </c>
      <c r="E182" s="381"/>
      <c r="F182" s="382">
        <f>Rollover!C182</f>
        <v>0</v>
      </c>
      <c r="G182" s="190"/>
      <c r="H182" s="24"/>
      <c r="I182" s="24"/>
      <c r="J182" s="191"/>
      <c r="K182" s="25"/>
      <c r="L182" s="45" t="e">
        <f t="shared" si="83"/>
        <v>#NUM!</v>
      </c>
      <c r="M182" s="46">
        <f t="shared" si="84"/>
        <v>1.8229037773026034E-3</v>
      </c>
      <c r="N182" s="45" t="e">
        <f t="shared" si="85"/>
        <v>#NUM!</v>
      </c>
      <c r="O182" s="10" t="e">
        <f t="shared" si="86"/>
        <v>#NUM!</v>
      </c>
      <c r="P182" s="42" t="e">
        <f t="shared" si="87"/>
        <v>#NUM!</v>
      </c>
      <c r="Q182" s="348" t="e">
        <f>ROUND((0.8*'Side MDB'!W182+0.2*'Side Pole'!N182),3)</f>
        <v>#NUM!</v>
      </c>
      <c r="R182" s="349" t="e">
        <f t="shared" si="88"/>
        <v>#NUM!</v>
      </c>
      <c r="S182" s="42" t="e">
        <f t="shared" si="89"/>
        <v>#NUM!</v>
      </c>
      <c r="T182" s="348" t="e">
        <f>ROUND(((0.8*'Side MDB'!W182+0.2*'Side Pole'!N182)+(IF('Side MDB'!X182="N/A",(0.8*'Side MDB'!W182+0.2*'Side Pole'!N182),'Side MDB'!X182)))/2,3)</f>
        <v>#NUM!</v>
      </c>
      <c r="U182" s="349" t="e">
        <f t="shared" si="90"/>
        <v>#NUM!</v>
      </c>
      <c r="V182" s="42" t="e">
        <f t="shared" si="91"/>
        <v>#NUM!</v>
      </c>
      <c r="W182" s="28"/>
      <c r="X182" s="28"/>
      <c r="Y182" s="342"/>
      <c r="Z182" s="342"/>
      <c r="AA182" s="342"/>
      <c r="AB182" s="350"/>
      <c r="AC182" s="350"/>
      <c r="AD182" s="350"/>
      <c r="AE182" s="350"/>
      <c r="AF182" s="350"/>
      <c r="AG182" s="350"/>
      <c r="AH182" s="350"/>
      <c r="AI182" s="350"/>
      <c r="AJ182" s="350"/>
      <c r="AK182" s="350"/>
      <c r="AL182" s="350"/>
    </row>
    <row r="183" spans="1:38" ht="14.1" customHeight="1">
      <c r="A183" s="378"/>
      <c r="B183" s="379"/>
      <c r="C183" s="351">
        <f>Rollover!A183</f>
        <v>0</v>
      </c>
      <c r="D183" s="351">
        <f>Rollover!B183</f>
        <v>0</v>
      </c>
      <c r="E183" s="381"/>
      <c r="F183" s="382">
        <f>Rollover!C183</f>
        <v>0</v>
      </c>
      <c r="G183" s="190"/>
      <c r="H183" s="24"/>
      <c r="I183" s="24"/>
      <c r="J183" s="191"/>
      <c r="K183" s="25"/>
      <c r="L183" s="45" t="e">
        <f t="shared" si="83"/>
        <v>#NUM!</v>
      </c>
      <c r="M183" s="46">
        <f t="shared" si="84"/>
        <v>1.8229037773026034E-3</v>
      </c>
      <c r="N183" s="45" t="e">
        <f t="shared" si="85"/>
        <v>#NUM!</v>
      </c>
      <c r="O183" s="10" t="e">
        <f t="shared" si="86"/>
        <v>#NUM!</v>
      </c>
      <c r="P183" s="42" t="e">
        <f t="shared" si="87"/>
        <v>#NUM!</v>
      </c>
      <c r="Q183" s="348" t="e">
        <f>ROUND((0.8*'Side MDB'!W183+0.2*'Side Pole'!N183),3)</f>
        <v>#NUM!</v>
      </c>
      <c r="R183" s="349" t="e">
        <f t="shared" si="88"/>
        <v>#NUM!</v>
      </c>
      <c r="S183" s="42" t="e">
        <f t="shared" si="89"/>
        <v>#NUM!</v>
      </c>
      <c r="T183" s="348" t="e">
        <f>ROUND(((0.8*'Side MDB'!W183+0.2*'Side Pole'!N183)+(IF('Side MDB'!X183="N/A",(0.8*'Side MDB'!W183+0.2*'Side Pole'!N183),'Side MDB'!X183)))/2,3)</f>
        <v>#NUM!</v>
      </c>
      <c r="U183" s="349" t="e">
        <f t="shared" si="90"/>
        <v>#NUM!</v>
      </c>
      <c r="V183" s="42" t="e">
        <f t="shared" si="91"/>
        <v>#NUM!</v>
      </c>
      <c r="W183" s="28"/>
      <c r="X183" s="28"/>
      <c r="Y183" s="342"/>
      <c r="Z183" s="342"/>
      <c r="AA183" s="342"/>
      <c r="AB183" s="350"/>
      <c r="AC183" s="350"/>
      <c r="AD183" s="350"/>
      <c r="AE183" s="350"/>
      <c r="AF183" s="350"/>
      <c r="AG183" s="350"/>
      <c r="AH183" s="350"/>
      <c r="AI183" s="350"/>
      <c r="AJ183" s="350"/>
      <c r="AK183" s="350"/>
      <c r="AL183" s="350"/>
    </row>
    <row r="184" spans="1:38" ht="14.1" customHeight="1">
      <c r="A184" s="378"/>
      <c r="B184" s="379"/>
      <c r="C184" s="351">
        <f>Rollover!A184</f>
        <v>0</v>
      </c>
      <c r="D184" s="351">
        <f>Rollover!B184</f>
        <v>0</v>
      </c>
      <c r="E184" s="381"/>
      <c r="F184" s="382">
        <f>Rollover!C184</f>
        <v>0</v>
      </c>
      <c r="G184" s="190"/>
      <c r="H184" s="24"/>
      <c r="I184" s="24"/>
      <c r="J184" s="191"/>
      <c r="K184" s="25"/>
      <c r="L184" s="45" t="e">
        <f t="shared" si="83"/>
        <v>#NUM!</v>
      </c>
      <c r="M184" s="46">
        <f t="shared" si="84"/>
        <v>1.8229037773026034E-3</v>
      </c>
      <c r="N184" s="45" t="e">
        <f t="shared" si="85"/>
        <v>#NUM!</v>
      </c>
      <c r="O184" s="10" t="e">
        <f t="shared" si="86"/>
        <v>#NUM!</v>
      </c>
      <c r="P184" s="42" t="e">
        <f t="shared" si="87"/>
        <v>#NUM!</v>
      </c>
      <c r="Q184" s="348" t="e">
        <f>ROUND((0.8*'Side MDB'!W184+0.2*'Side Pole'!N184),3)</f>
        <v>#NUM!</v>
      </c>
      <c r="R184" s="349" t="e">
        <f t="shared" si="88"/>
        <v>#NUM!</v>
      </c>
      <c r="S184" s="42" t="e">
        <f t="shared" si="89"/>
        <v>#NUM!</v>
      </c>
      <c r="T184" s="348" t="e">
        <f>ROUND(((0.8*'Side MDB'!W184+0.2*'Side Pole'!N184)+(IF('Side MDB'!X184="N/A",(0.8*'Side MDB'!W184+0.2*'Side Pole'!N184),'Side MDB'!X184)))/2,3)</f>
        <v>#NUM!</v>
      </c>
      <c r="U184" s="349" t="e">
        <f t="shared" si="90"/>
        <v>#NUM!</v>
      </c>
      <c r="V184" s="42" t="e">
        <f t="shared" si="91"/>
        <v>#NUM!</v>
      </c>
      <c r="W184" s="28"/>
      <c r="X184" s="28"/>
      <c r="Y184" s="342"/>
      <c r="Z184" s="342"/>
      <c r="AA184" s="342"/>
      <c r="AB184" s="350"/>
      <c r="AC184" s="350"/>
      <c r="AD184" s="350"/>
      <c r="AE184" s="350"/>
      <c r="AF184" s="350"/>
      <c r="AG184" s="350"/>
      <c r="AH184" s="350"/>
      <c r="AI184" s="350"/>
      <c r="AJ184" s="350"/>
      <c r="AK184" s="350"/>
      <c r="AL184" s="350"/>
    </row>
    <row r="185" spans="1:38" ht="14.1" customHeight="1">
      <c r="A185" s="378"/>
      <c r="B185" s="379"/>
      <c r="C185" s="351">
        <f>Rollover!A185</f>
        <v>0</v>
      </c>
      <c r="D185" s="351">
        <f>Rollover!B185</f>
        <v>0</v>
      </c>
      <c r="E185" s="381"/>
      <c r="F185" s="382">
        <f>Rollover!C185</f>
        <v>0</v>
      </c>
      <c r="G185" s="190"/>
      <c r="H185" s="24"/>
      <c r="I185" s="24"/>
      <c r="J185" s="191"/>
      <c r="K185" s="25"/>
      <c r="L185" s="45" t="e">
        <f t="shared" si="83"/>
        <v>#NUM!</v>
      </c>
      <c r="M185" s="46">
        <f t="shared" si="84"/>
        <v>1.8229037773026034E-3</v>
      </c>
      <c r="N185" s="45" t="e">
        <f t="shared" si="85"/>
        <v>#NUM!</v>
      </c>
      <c r="O185" s="10" t="e">
        <f t="shared" si="86"/>
        <v>#NUM!</v>
      </c>
      <c r="P185" s="42" t="e">
        <f t="shared" si="87"/>
        <v>#NUM!</v>
      </c>
      <c r="Q185" s="348" t="e">
        <f>ROUND((0.8*'Side MDB'!W185+0.2*'Side Pole'!N185),3)</f>
        <v>#NUM!</v>
      </c>
      <c r="R185" s="349" t="e">
        <f t="shared" si="88"/>
        <v>#NUM!</v>
      </c>
      <c r="S185" s="42" t="e">
        <f t="shared" si="89"/>
        <v>#NUM!</v>
      </c>
      <c r="T185" s="348" t="e">
        <f>ROUND(((0.8*'Side MDB'!W185+0.2*'Side Pole'!N185)+(IF('Side MDB'!X185="N/A",(0.8*'Side MDB'!W185+0.2*'Side Pole'!N185),'Side MDB'!X185)))/2,3)</f>
        <v>#NUM!</v>
      </c>
      <c r="U185" s="349" t="e">
        <f t="shared" si="90"/>
        <v>#NUM!</v>
      </c>
      <c r="V185" s="42" t="e">
        <f t="shared" si="91"/>
        <v>#NUM!</v>
      </c>
      <c r="W185" s="28"/>
      <c r="X185" s="28"/>
      <c r="Y185" s="342"/>
      <c r="Z185" s="342"/>
      <c r="AA185" s="342"/>
      <c r="AB185" s="350"/>
      <c r="AC185" s="350"/>
      <c r="AD185" s="350"/>
      <c r="AE185" s="350"/>
      <c r="AF185" s="350"/>
      <c r="AG185" s="350"/>
      <c r="AH185" s="350"/>
      <c r="AI185" s="350"/>
      <c r="AJ185" s="350"/>
      <c r="AK185" s="350"/>
      <c r="AL185" s="350"/>
    </row>
    <row r="186" spans="1:38" ht="14.1" customHeight="1">
      <c r="A186" s="378"/>
      <c r="B186" s="379"/>
      <c r="C186" s="351">
        <f>Rollover!A186</f>
        <v>0</v>
      </c>
      <c r="D186" s="351">
        <f>Rollover!B186</f>
        <v>0</v>
      </c>
      <c r="E186" s="381"/>
      <c r="F186" s="382">
        <f>Rollover!C186</f>
        <v>0</v>
      </c>
      <c r="G186" s="190"/>
      <c r="H186" s="24"/>
      <c r="I186" s="24"/>
      <c r="J186" s="191"/>
      <c r="K186" s="25"/>
      <c r="L186" s="45" t="e">
        <f t="shared" si="83"/>
        <v>#NUM!</v>
      </c>
      <c r="M186" s="46">
        <f t="shared" si="84"/>
        <v>1.8229037773026034E-3</v>
      </c>
      <c r="N186" s="45" t="e">
        <f t="shared" si="85"/>
        <v>#NUM!</v>
      </c>
      <c r="O186" s="10" t="e">
        <f t="shared" si="86"/>
        <v>#NUM!</v>
      </c>
      <c r="P186" s="42" t="e">
        <f t="shared" si="87"/>
        <v>#NUM!</v>
      </c>
      <c r="Q186" s="348" t="e">
        <f>ROUND((0.8*'Side MDB'!W186+0.2*'Side Pole'!N186),3)</f>
        <v>#NUM!</v>
      </c>
      <c r="R186" s="349" t="e">
        <f t="shared" si="88"/>
        <v>#NUM!</v>
      </c>
      <c r="S186" s="42" t="e">
        <f t="shared" si="89"/>
        <v>#NUM!</v>
      </c>
      <c r="T186" s="348" t="e">
        <f>ROUND(((0.8*'Side MDB'!W186+0.2*'Side Pole'!N186)+(IF('Side MDB'!X186="N/A",(0.8*'Side MDB'!W186+0.2*'Side Pole'!N186),'Side MDB'!X186)))/2,3)</f>
        <v>#NUM!</v>
      </c>
      <c r="U186" s="349" t="e">
        <f t="shared" si="90"/>
        <v>#NUM!</v>
      </c>
      <c r="V186" s="42" t="e">
        <f t="shared" si="91"/>
        <v>#NUM!</v>
      </c>
      <c r="W186" s="28"/>
      <c r="X186" s="28"/>
      <c r="Y186" s="342"/>
      <c r="Z186" s="342"/>
      <c r="AA186" s="342"/>
      <c r="AB186" s="350"/>
      <c r="AC186" s="350"/>
      <c r="AD186" s="350"/>
      <c r="AE186" s="350"/>
      <c r="AF186" s="350"/>
      <c r="AG186" s="350"/>
      <c r="AH186" s="350"/>
      <c r="AI186" s="350"/>
      <c r="AJ186" s="350"/>
      <c r="AK186" s="350"/>
      <c r="AL186" s="350"/>
    </row>
    <row r="187" spans="1:38" ht="14.1" customHeight="1">
      <c r="A187" s="378"/>
      <c r="B187" s="379"/>
      <c r="C187" s="351">
        <f>Rollover!A187</f>
        <v>0</v>
      </c>
      <c r="D187" s="351">
        <f>Rollover!B187</f>
        <v>0</v>
      </c>
      <c r="E187" s="381"/>
      <c r="F187" s="382">
        <f>Rollover!C187</f>
        <v>0</v>
      </c>
      <c r="G187" s="190"/>
      <c r="H187" s="24"/>
      <c r="I187" s="24"/>
      <c r="J187" s="191"/>
      <c r="K187" s="25"/>
      <c r="L187" s="45" t="e">
        <f t="shared" si="83"/>
        <v>#NUM!</v>
      </c>
      <c r="M187" s="46">
        <f t="shared" si="84"/>
        <v>1.8229037773026034E-3</v>
      </c>
      <c r="N187" s="45" t="e">
        <f t="shared" si="85"/>
        <v>#NUM!</v>
      </c>
      <c r="O187" s="10" t="e">
        <f t="shared" si="86"/>
        <v>#NUM!</v>
      </c>
      <c r="P187" s="42" t="e">
        <f t="shared" si="87"/>
        <v>#NUM!</v>
      </c>
      <c r="Q187" s="348" t="e">
        <f>ROUND((0.8*'Side MDB'!W187+0.2*'Side Pole'!N187),3)</f>
        <v>#NUM!</v>
      </c>
      <c r="R187" s="349" t="e">
        <f t="shared" si="88"/>
        <v>#NUM!</v>
      </c>
      <c r="S187" s="42" t="e">
        <f t="shared" si="89"/>
        <v>#NUM!</v>
      </c>
      <c r="T187" s="348" t="e">
        <f>ROUND(((0.8*'Side MDB'!W187+0.2*'Side Pole'!N187)+(IF('Side MDB'!X187="N/A",(0.8*'Side MDB'!W187+0.2*'Side Pole'!N187),'Side MDB'!X187)))/2,3)</f>
        <v>#NUM!</v>
      </c>
      <c r="U187" s="349" t="e">
        <f t="shared" si="90"/>
        <v>#NUM!</v>
      </c>
      <c r="V187" s="42" t="e">
        <f t="shared" si="91"/>
        <v>#NUM!</v>
      </c>
      <c r="W187" s="28"/>
      <c r="X187" s="28"/>
      <c r="Y187" s="342"/>
      <c r="Z187" s="342"/>
      <c r="AA187" s="342"/>
      <c r="AB187" s="350"/>
      <c r="AC187" s="350"/>
      <c r="AD187" s="350"/>
      <c r="AE187" s="350"/>
      <c r="AF187" s="350"/>
      <c r="AG187" s="350"/>
      <c r="AH187" s="350"/>
      <c r="AI187" s="350"/>
      <c r="AJ187" s="350"/>
      <c r="AK187" s="350"/>
      <c r="AL187" s="350"/>
    </row>
    <row r="188" spans="1:38" ht="14.1" customHeight="1">
      <c r="A188" s="378"/>
      <c r="B188" s="379"/>
      <c r="C188" s="351">
        <f>Rollover!A188</f>
        <v>0</v>
      </c>
      <c r="D188" s="351">
        <f>Rollover!B188</f>
        <v>0</v>
      </c>
      <c r="E188" s="381"/>
      <c r="F188" s="382">
        <f>Rollover!C188</f>
        <v>0</v>
      </c>
      <c r="G188" s="190"/>
      <c r="H188" s="24"/>
      <c r="I188" s="24"/>
      <c r="J188" s="191"/>
      <c r="K188" s="25"/>
      <c r="L188" s="45" t="e">
        <f t="shared" si="83"/>
        <v>#NUM!</v>
      </c>
      <c r="M188" s="46">
        <f t="shared" si="84"/>
        <v>1.8229037773026034E-3</v>
      </c>
      <c r="N188" s="45" t="e">
        <f t="shared" si="85"/>
        <v>#NUM!</v>
      </c>
      <c r="O188" s="10" t="e">
        <f t="shared" si="86"/>
        <v>#NUM!</v>
      </c>
      <c r="P188" s="42" t="e">
        <f t="shared" si="87"/>
        <v>#NUM!</v>
      </c>
      <c r="Q188" s="348" t="e">
        <f>ROUND((0.8*'Side MDB'!W188+0.2*'Side Pole'!N188),3)</f>
        <v>#NUM!</v>
      </c>
      <c r="R188" s="349" t="e">
        <f t="shared" si="88"/>
        <v>#NUM!</v>
      </c>
      <c r="S188" s="42" t="e">
        <f t="shared" si="89"/>
        <v>#NUM!</v>
      </c>
      <c r="T188" s="348" t="e">
        <f>ROUND(((0.8*'Side MDB'!W188+0.2*'Side Pole'!N188)+(IF('Side MDB'!X188="N/A",(0.8*'Side MDB'!W188+0.2*'Side Pole'!N188),'Side MDB'!X188)))/2,3)</f>
        <v>#NUM!</v>
      </c>
      <c r="U188" s="349" t="e">
        <f t="shared" si="90"/>
        <v>#NUM!</v>
      </c>
      <c r="V188" s="42" t="e">
        <f t="shared" si="91"/>
        <v>#NUM!</v>
      </c>
      <c r="W188" s="28"/>
      <c r="X188" s="28"/>
      <c r="Y188" s="342"/>
      <c r="Z188" s="342"/>
      <c r="AA188" s="342"/>
      <c r="AB188" s="350"/>
      <c r="AC188" s="350"/>
      <c r="AD188" s="350"/>
      <c r="AE188" s="350"/>
      <c r="AF188" s="350"/>
      <c r="AG188" s="350"/>
      <c r="AH188" s="350"/>
      <c r="AI188" s="350"/>
      <c r="AJ188" s="350"/>
      <c r="AK188" s="350"/>
      <c r="AL188" s="350"/>
    </row>
    <row r="189" spans="1:38" ht="14.1" customHeight="1">
      <c r="A189" s="378"/>
      <c r="B189" s="379"/>
      <c r="C189" s="351">
        <f>Rollover!A189</f>
        <v>0</v>
      </c>
      <c r="D189" s="351">
        <f>Rollover!B189</f>
        <v>0</v>
      </c>
      <c r="E189" s="381"/>
      <c r="F189" s="382">
        <f>Rollover!C189</f>
        <v>0</v>
      </c>
      <c r="G189" s="190"/>
      <c r="H189" s="24"/>
      <c r="I189" s="24"/>
      <c r="J189" s="191"/>
      <c r="K189" s="25"/>
      <c r="L189" s="45" t="e">
        <f t="shared" si="83"/>
        <v>#NUM!</v>
      </c>
      <c r="M189" s="46">
        <f t="shared" si="84"/>
        <v>1.8229037773026034E-3</v>
      </c>
      <c r="N189" s="45" t="e">
        <f t="shared" si="85"/>
        <v>#NUM!</v>
      </c>
      <c r="O189" s="10" t="e">
        <f t="shared" si="86"/>
        <v>#NUM!</v>
      </c>
      <c r="P189" s="42" t="e">
        <f t="shared" si="87"/>
        <v>#NUM!</v>
      </c>
      <c r="Q189" s="348" t="e">
        <f>ROUND((0.8*'Side MDB'!W189+0.2*'Side Pole'!N189),3)</f>
        <v>#NUM!</v>
      </c>
      <c r="R189" s="349" t="e">
        <f t="shared" si="88"/>
        <v>#NUM!</v>
      </c>
      <c r="S189" s="42" t="e">
        <f t="shared" si="89"/>
        <v>#NUM!</v>
      </c>
      <c r="T189" s="348" t="e">
        <f>ROUND(((0.8*'Side MDB'!W189+0.2*'Side Pole'!N189)+(IF('Side MDB'!X189="N/A",(0.8*'Side MDB'!W189+0.2*'Side Pole'!N189),'Side MDB'!X189)))/2,3)</f>
        <v>#NUM!</v>
      </c>
      <c r="U189" s="349" t="e">
        <f t="shared" si="90"/>
        <v>#NUM!</v>
      </c>
      <c r="V189" s="42" t="e">
        <f t="shared" si="91"/>
        <v>#NUM!</v>
      </c>
      <c r="W189" s="28"/>
      <c r="X189" s="28"/>
      <c r="Y189" s="342"/>
      <c r="Z189" s="342"/>
      <c r="AA189" s="342"/>
      <c r="AB189" s="350"/>
      <c r="AC189" s="350"/>
      <c r="AD189" s="350"/>
      <c r="AE189" s="350"/>
      <c r="AF189" s="350"/>
      <c r="AG189" s="350"/>
      <c r="AH189" s="350"/>
      <c r="AI189" s="350"/>
      <c r="AJ189" s="350"/>
      <c r="AK189" s="350"/>
      <c r="AL189" s="350"/>
    </row>
    <row r="190" spans="1:38" ht="14.1" customHeight="1">
      <c r="A190" s="378"/>
      <c r="B190" s="379"/>
      <c r="C190" s="351">
        <f>Rollover!A190</f>
        <v>0</v>
      </c>
      <c r="D190" s="351">
        <f>Rollover!B190</f>
        <v>0</v>
      </c>
      <c r="E190" s="381"/>
      <c r="F190" s="382">
        <f>Rollover!C190</f>
        <v>0</v>
      </c>
      <c r="G190" s="190"/>
      <c r="H190" s="24"/>
      <c r="I190" s="24"/>
      <c r="J190" s="191"/>
      <c r="K190" s="25"/>
      <c r="L190" s="45" t="e">
        <f t="shared" si="83"/>
        <v>#NUM!</v>
      </c>
      <c r="M190" s="46">
        <f t="shared" si="84"/>
        <v>1.8229037773026034E-3</v>
      </c>
      <c r="N190" s="45" t="e">
        <f t="shared" si="85"/>
        <v>#NUM!</v>
      </c>
      <c r="O190" s="10" t="e">
        <f t="shared" si="86"/>
        <v>#NUM!</v>
      </c>
      <c r="P190" s="42" t="e">
        <f t="shared" si="87"/>
        <v>#NUM!</v>
      </c>
      <c r="Q190" s="348" t="e">
        <f>ROUND((0.8*'Side MDB'!W190+0.2*'Side Pole'!N190),3)</f>
        <v>#NUM!</v>
      </c>
      <c r="R190" s="349" t="e">
        <f t="shared" si="88"/>
        <v>#NUM!</v>
      </c>
      <c r="S190" s="42" t="e">
        <f t="shared" si="89"/>
        <v>#NUM!</v>
      </c>
      <c r="T190" s="348" t="e">
        <f>ROUND(((0.8*'Side MDB'!W190+0.2*'Side Pole'!N190)+(IF('Side MDB'!X190="N/A",(0.8*'Side MDB'!W190+0.2*'Side Pole'!N190),'Side MDB'!X190)))/2,3)</f>
        <v>#NUM!</v>
      </c>
      <c r="U190" s="349" t="e">
        <f t="shared" si="90"/>
        <v>#NUM!</v>
      </c>
      <c r="V190" s="42" t="e">
        <f t="shared" si="91"/>
        <v>#NUM!</v>
      </c>
      <c r="W190" s="28"/>
      <c r="X190" s="28"/>
      <c r="Y190" s="342"/>
      <c r="Z190" s="342"/>
      <c r="AA190" s="342"/>
      <c r="AB190" s="350"/>
      <c r="AC190" s="350"/>
      <c r="AD190" s="350"/>
      <c r="AE190" s="350"/>
      <c r="AF190" s="350"/>
      <c r="AG190" s="350"/>
      <c r="AH190" s="350"/>
      <c r="AI190" s="350"/>
      <c r="AJ190" s="350"/>
      <c r="AK190" s="350"/>
      <c r="AL190" s="350"/>
    </row>
    <row r="191" spans="1:38" ht="14.1" customHeight="1">
      <c r="A191" s="378"/>
      <c r="B191" s="379"/>
      <c r="C191" s="351">
        <f>Rollover!A191</f>
        <v>0</v>
      </c>
      <c r="D191" s="351">
        <f>Rollover!B191</f>
        <v>0</v>
      </c>
      <c r="E191" s="381"/>
      <c r="F191" s="382">
        <f>Rollover!C191</f>
        <v>0</v>
      </c>
      <c r="G191" s="190"/>
      <c r="H191" s="24"/>
      <c r="I191" s="24"/>
      <c r="J191" s="191"/>
      <c r="K191" s="25"/>
      <c r="L191" s="45" t="e">
        <f t="shared" si="83"/>
        <v>#NUM!</v>
      </c>
      <c r="M191" s="46">
        <f t="shared" si="84"/>
        <v>1.8229037773026034E-3</v>
      </c>
      <c r="N191" s="45" t="e">
        <f t="shared" si="85"/>
        <v>#NUM!</v>
      </c>
      <c r="O191" s="10" t="e">
        <f t="shared" si="86"/>
        <v>#NUM!</v>
      </c>
      <c r="P191" s="42" t="e">
        <f t="shared" si="87"/>
        <v>#NUM!</v>
      </c>
      <c r="Q191" s="348" t="e">
        <f>ROUND((0.8*'Side MDB'!W191+0.2*'Side Pole'!N191),3)</f>
        <v>#NUM!</v>
      </c>
      <c r="R191" s="349" t="e">
        <f t="shared" si="88"/>
        <v>#NUM!</v>
      </c>
      <c r="S191" s="42" t="e">
        <f t="shared" si="89"/>
        <v>#NUM!</v>
      </c>
      <c r="T191" s="348" t="e">
        <f>ROUND(((0.8*'Side MDB'!W191+0.2*'Side Pole'!N191)+(IF('Side MDB'!X191="N/A",(0.8*'Side MDB'!W191+0.2*'Side Pole'!N191),'Side MDB'!X191)))/2,3)</f>
        <v>#NUM!</v>
      </c>
      <c r="U191" s="349" t="e">
        <f t="shared" si="90"/>
        <v>#NUM!</v>
      </c>
      <c r="V191" s="42" t="e">
        <f t="shared" si="91"/>
        <v>#NUM!</v>
      </c>
      <c r="W191" s="28"/>
      <c r="X191" s="28"/>
      <c r="Y191" s="342"/>
      <c r="Z191" s="342"/>
      <c r="AA191" s="342"/>
      <c r="AB191" s="350"/>
      <c r="AC191" s="350"/>
      <c r="AD191" s="350"/>
      <c r="AE191" s="350"/>
      <c r="AF191" s="350"/>
      <c r="AG191" s="350"/>
      <c r="AH191" s="350"/>
      <c r="AI191" s="350"/>
      <c r="AJ191" s="350"/>
      <c r="AK191" s="350"/>
      <c r="AL191" s="350"/>
    </row>
    <row r="192" spans="1:38" ht="14.1" customHeight="1">
      <c r="A192" s="378"/>
      <c r="B192" s="379"/>
      <c r="C192" s="351">
        <f>Rollover!A192</f>
        <v>0</v>
      </c>
      <c r="D192" s="351">
        <f>Rollover!B192</f>
        <v>0</v>
      </c>
      <c r="E192" s="381"/>
      <c r="F192" s="382">
        <f>Rollover!C192</f>
        <v>0</v>
      </c>
      <c r="G192" s="190"/>
      <c r="H192" s="24"/>
      <c r="I192" s="24"/>
      <c r="J192" s="191"/>
      <c r="K192" s="25"/>
      <c r="L192" s="45" t="e">
        <f t="shared" si="83"/>
        <v>#NUM!</v>
      </c>
      <c r="M192" s="46">
        <f t="shared" si="84"/>
        <v>1.8229037773026034E-3</v>
      </c>
      <c r="N192" s="45" t="e">
        <f t="shared" si="85"/>
        <v>#NUM!</v>
      </c>
      <c r="O192" s="10" t="e">
        <f t="shared" si="86"/>
        <v>#NUM!</v>
      </c>
      <c r="P192" s="42" t="e">
        <f t="shared" si="87"/>
        <v>#NUM!</v>
      </c>
      <c r="Q192" s="348" t="e">
        <f>ROUND((0.8*'Side MDB'!W192+0.2*'Side Pole'!N192),3)</f>
        <v>#NUM!</v>
      </c>
      <c r="R192" s="349" t="e">
        <f t="shared" si="88"/>
        <v>#NUM!</v>
      </c>
      <c r="S192" s="42" t="e">
        <f t="shared" si="89"/>
        <v>#NUM!</v>
      </c>
      <c r="T192" s="348" t="e">
        <f>ROUND(((0.8*'Side MDB'!W192+0.2*'Side Pole'!N192)+(IF('Side MDB'!X192="N/A",(0.8*'Side MDB'!W192+0.2*'Side Pole'!N192),'Side MDB'!X192)))/2,3)</f>
        <v>#NUM!</v>
      </c>
      <c r="U192" s="349" t="e">
        <f t="shared" si="90"/>
        <v>#NUM!</v>
      </c>
      <c r="V192" s="42" t="e">
        <f t="shared" si="91"/>
        <v>#NUM!</v>
      </c>
      <c r="W192" s="28"/>
      <c r="X192" s="28"/>
      <c r="Y192" s="342"/>
      <c r="Z192" s="342"/>
      <c r="AA192" s="342"/>
      <c r="AB192" s="350"/>
      <c r="AC192" s="350"/>
      <c r="AD192" s="350"/>
      <c r="AE192" s="350"/>
      <c r="AF192" s="350"/>
      <c r="AG192" s="350"/>
      <c r="AH192" s="350"/>
      <c r="AI192" s="350"/>
      <c r="AJ192" s="350"/>
      <c r="AK192" s="350"/>
      <c r="AL192" s="350"/>
    </row>
    <row r="193" spans="1:38" ht="14.1" customHeight="1">
      <c r="A193" s="378"/>
      <c r="B193" s="379"/>
      <c r="C193" s="351">
        <f>Rollover!A193</f>
        <v>0</v>
      </c>
      <c r="D193" s="351">
        <f>Rollover!B193</f>
        <v>0</v>
      </c>
      <c r="E193" s="381"/>
      <c r="F193" s="382">
        <f>Rollover!C193</f>
        <v>0</v>
      </c>
      <c r="G193" s="190"/>
      <c r="H193" s="24"/>
      <c r="I193" s="24"/>
      <c r="J193" s="191"/>
      <c r="K193" s="25"/>
      <c r="L193" s="45" t="e">
        <f t="shared" si="83"/>
        <v>#NUM!</v>
      </c>
      <c r="M193" s="46">
        <f t="shared" si="84"/>
        <v>1.8229037773026034E-3</v>
      </c>
      <c r="N193" s="45" t="e">
        <f t="shared" si="85"/>
        <v>#NUM!</v>
      </c>
      <c r="O193" s="10" t="e">
        <f t="shared" si="86"/>
        <v>#NUM!</v>
      </c>
      <c r="P193" s="42" t="e">
        <f t="shared" si="87"/>
        <v>#NUM!</v>
      </c>
      <c r="Q193" s="348" t="e">
        <f>ROUND((0.8*'Side MDB'!W193+0.2*'Side Pole'!N193),3)</f>
        <v>#NUM!</v>
      </c>
      <c r="R193" s="349" t="e">
        <f t="shared" si="88"/>
        <v>#NUM!</v>
      </c>
      <c r="S193" s="42" t="e">
        <f t="shared" si="89"/>
        <v>#NUM!</v>
      </c>
      <c r="T193" s="348" t="e">
        <f>ROUND(((0.8*'Side MDB'!W193+0.2*'Side Pole'!N193)+(IF('Side MDB'!X193="N/A",(0.8*'Side MDB'!W193+0.2*'Side Pole'!N193),'Side MDB'!X193)))/2,3)</f>
        <v>#NUM!</v>
      </c>
      <c r="U193" s="349" t="e">
        <f t="shared" si="90"/>
        <v>#NUM!</v>
      </c>
      <c r="V193" s="42" t="e">
        <f t="shared" si="91"/>
        <v>#NUM!</v>
      </c>
      <c r="W193" s="28"/>
      <c r="X193" s="28"/>
      <c r="Y193" s="342"/>
      <c r="Z193" s="342"/>
      <c r="AA193" s="342"/>
      <c r="AB193" s="350"/>
      <c r="AC193" s="350"/>
      <c r="AD193" s="350"/>
      <c r="AE193" s="350"/>
      <c r="AF193" s="350"/>
      <c r="AG193" s="350"/>
      <c r="AH193" s="350"/>
      <c r="AI193" s="350"/>
      <c r="AJ193" s="350"/>
      <c r="AK193" s="350"/>
      <c r="AL193" s="350"/>
    </row>
    <row r="194" spans="1:38" ht="14.1" customHeight="1">
      <c r="A194" s="378"/>
      <c r="B194" s="379"/>
      <c r="C194" s="351">
        <f>Rollover!A194</f>
        <v>0</v>
      </c>
      <c r="D194" s="351">
        <f>Rollover!B194</f>
        <v>0</v>
      </c>
      <c r="E194" s="381"/>
      <c r="F194" s="382">
        <f>Rollover!C194</f>
        <v>0</v>
      </c>
      <c r="G194" s="190"/>
      <c r="H194" s="24"/>
      <c r="I194" s="24"/>
      <c r="J194" s="191"/>
      <c r="K194" s="25"/>
      <c r="L194" s="45" t="e">
        <f t="shared" si="83"/>
        <v>#NUM!</v>
      </c>
      <c r="M194" s="46">
        <f t="shared" si="84"/>
        <v>1.8229037773026034E-3</v>
      </c>
      <c r="N194" s="45" t="e">
        <f t="shared" si="85"/>
        <v>#NUM!</v>
      </c>
      <c r="O194" s="10" t="e">
        <f t="shared" si="86"/>
        <v>#NUM!</v>
      </c>
      <c r="P194" s="42" t="e">
        <f t="shared" si="87"/>
        <v>#NUM!</v>
      </c>
      <c r="Q194" s="348" t="e">
        <f>ROUND((0.8*'Side MDB'!W194+0.2*'Side Pole'!N194),3)</f>
        <v>#NUM!</v>
      </c>
      <c r="R194" s="349" t="e">
        <f t="shared" si="88"/>
        <v>#NUM!</v>
      </c>
      <c r="S194" s="42" t="e">
        <f t="shared" si="89"/>
        <v>#NUM!</v>
      </c>
      <c r="T194" s="348" t="e">
        <f>ROUND(((0.8*'Side MDB'!W194+0.2*'Side Pole'!N194)+(IF('Side MDB'!X194="N/A",(0.8*'Side MDB'!W194+0.2*'Side Pole'!N194),'Side MDB'!X194)))/2,3)</f>
        <v>#NUM!</v>
      </c>
      <c r="U194" s="349" t="e">
        <f t="shared" si="90"/>
        <v>#NUM!</v>
      </c>
      <c r="V194" s="42" t="e">
        <f t="shared" si="91"/>
        <v>#NUM!</v>
      </c>
      <c r="W194" s="28"/>
      <c r="X194" s="28"/>
      <c r="Y194" s="342"/>
      <c r="Z194" s="342"/>
      <c r="AA194" s="342"/>
      <c r="AB194" s="350"/>
      <c r="AC194" s="350"/>
      <c r="AD194" s="350"/>
      <c r="AE194" s="350"/>
      <c r="AF194" s="350"/>
      <c r="AG194" s="350"/>
      <c r="AH194" s="350"/>
      <c r="AI194" s="350"/>
      <c r="AJ194" s="350"/>
      <c r="AK194" s="350"/>
      <c r="AL194" s="350"/>
    </row>
    <row r="195" spans="1:38" ht="14.1" customHeight="1">
      <c r="A195" s="378"/>
      <c r="B195" s="379"/>
      <c r="C195" s="351">
        <f>Rollover!A195</f>
        <v>0</v>
      </c>
      <c r="D195" s="351">
        <f>Rollover!B195</f>
        <v>0</v>
      </c>
      <c r="E195" s="381"/>
      <c r="F195" s="382">
        <f>Rollover!C195</f>
        <v>0</v>
      </c>
      <c r="G195" s="190"/>
      <c r="H195" s="24"/>
      <c r="I195" s="24"/>
      <c r="J195" s="191"/>
      <c r="K195" s="25"/>
      <c r="L195" s="45" t="e">
        <f t="shared" si="83"/>
        <v>#NUM!</v>
      </c>
      <c r="M195" s="46">
        <f t="shared" si="84"/>
        <v>1.8229037773026034E-3</v>
      </c>
      <c r="N195" s="45" t="e">
        <f t="shared" si="85"/>
        <v>#NUM!</v>
      </c>
      <c r="O195" s="10" t="e">
        <f t="shared" si="86"/>
        <v>#NUM!</v>
      </c>
      <c r="P195" s="42" t="e">
        <f t="shared" si="87"/>
        <v>#NUM!</v>
      </c>
      <c r="Q195" s="348" t="e">
        <f>ROUND((0.8*'Side MDB'!W195+0.2*'Side Pole'!N195),3)</f>
        <v>#NUM!</v>
      </c>
      <c r="R195" s="349" t="e">
        <f t="shared" si="88"/>
        <v>#NUM!</v>
      </c>
      <c r="S195" s="42" t="e">
        <f t="shared" si="89"/>
        <v>#NUM!</v>
      </c>
      <c r="T195" s="348" t="e">
        <f>ROUND(((0.8*'Side MDB'!W195+0.2*'Side Pole'!N195)+(IF('Side MDB'!X195="N/A",(0.8*'Side MDB'!W195+0.2*'Side Pole'!N195),'Side MDB'!X195)))/2,3)</f>
        <v>#NUM!</v>
      </c>
      <c r="U195" s="349" t="e">
        <f t="shared" si="90"/>
        <v>#NUM!</v>
      </c>
      <c r="V195" s="42" t="e">
        <f t="shared" si="91"/>
        <v>#NUM!</v>
      </c>
      <c r="W195" s="28"/>
      <c r="X195" s="28"/>
      <c r="Y195" s="342"/>
      <c r="Z195" s="342"/>
      <c r="AA195" s="342"/>
      <c r="AB195" s="350"/>
      <c r="AC195" s="350"/>
      <c r="AD195" s="350"/>
      <c r="AE195" s="350"/>
      <c r="AF195" s="350"/>
      <c r="AG195" s="350"/>
      <c r="AH195" s="350"/>
      <c r="AI195" s="350"/>
      <c r="AJ195" s="350"/>
      <c r="AK195" s="350"/>
      <c r="AL195" s="350"/>
    </row>
    <row r="196" spans="1:38" ht="14.1" customHeight="1">
      <c r="A196" s="378"/>
      <c r="B196" s="379"/>
      <c r="C196" s="351">
        <f>Rollover!A196</f>
        <v>0</v>
      </c>
      <c r="D196" s="351">
        <f>Rollover!B196</f>
        <v>0</v>
      </c>
      <c r="E196" s="381"/>
      <c r="F196" s="382">
        <f>Rollover!C196</f>
        <v>0</v>
      </c>
      <c r="G196" s="190"/>
      <c r="H196" s="24"/>
      <c r="I196" s="24"/>
      <c r="J196" s="191"/>
      <c r="K196" s="25"/>
      <c r="L196" s="45" t="e">
        <f t="shared" si="83"/>
        <v>#NUM!</v>
      </c>
      <c r="M196" s="46">
        <f t="shared" si="84"/>
        <v>1.8229037773026034E-3</v>
      </c>
      <c r="N196" s="45" t="e">
        <f t="shared" si="85"/>
        <v>#NUM!</v>
      </c>
      <c r="O196" s="10" t="e">
        <f t="shared" si="86"/>
        <v>#NUM!</v>
      </c>
      <c r="P196" s="42" t="e">
        <f t="shared" si="87"/>
        <v>#NUM!</v>
      </c>
      <c r="Q196" s="348" t="e">
        <f>ROUND((0.8*'Side MDB'!W196+0.2*'Side Pole'!N196),3)</f>
        <v>#NUM!</v>
      </c>
      <c r="R196" s="349" t="e">
        <f t="shared" si="88"/>
        <v>#NUM!</v>
      </c>
      <c r="S196" s="42" t="e">
        <f t="shared" si="89"/>
        <v>#NUM!</v>
      </c>
      <c r="T196" s="348" t="e">
        <f>ROUND(((0.8*'Side MDB'!W196+0.2*'Side Pole'!N196)+(IF('Side MDB'!X196="N/A",(0.8*'Side MDB'!W196+0.2*'Side Pole'!N196),'Side MDB'!X196)))/2,3)</f>
        <v>#NUM!</v>
      </c>
      <c r="U196" s="349" t="e">
        <f t="shared" si="90"/>
        <v>#NUM!</v>
      </c>
      <c r="V196" s="42" t="e">
        <f t="shared" si="91"/>
        <v>#NUM!</v>
      </c>
      <c r="W196" s="28"/>
      <c r="X196" s="28"/>
      <c r="Y196" s="342"/>
      <c r="Z196" s="342"/>
      <c r="AA196" s="342"/>
      <c r="AB196" s="350"/>
      <c r="AC196" s="350"/>
      <c r="AD196" s="350"/>
      <c r="AE196" s="350"/>
      <c r="AF196" s="350"/>
      <c r="AG196" s="350"/>
      <c r="AH196" s="350"/>
      <c r="AI196" s="350"/>
      <c r="AJ196" s="350"/>
      <c r="AK196" s="350"/>
      <c r="AL196" s="350"/>
    </row>
    <row r="197" spans="1:38" ht="14.1" customHeight="1">
      <c r="A197" s="378"/>
      <c r="B197" s="379"/>
      <c r="C197" s="351">
        <f>Rollover!A197</f>
        <v>0</v>
      </c>
      <c r="D197" s="351">
        <f>Rollover!B197</f>
        <v>0</v>
      </c>
      <c r="E197" s="381"/>
      <c r="F197" s="382">
        <f>Rollover!C197</f>
        <v>0</v>
      </c>
      <c r="G197" s="190"/>
      <c r="H197" s="24"/>
      <c r="I197" s="24"/>
      <c r="J197" s="191"/>
      <c r="K197" s="25"/>
      <c r="L197" s="45" t="e">
        <f t="shared" si="83"/>
        <v>#NUM!</v>
      </c>
      <c r="M197" s="46">
        <f t="shared" si="84"/>
        <v>1.8229037773026034E-3</v>
      </c>
      <c r="N197" s="45" t="e">
        <f t="shared" si="85"/>
        <v>#NUM!</v>
      </c>
      <c r="O197" s="10" t="e">
        <f t="shared" si="86"/>
        <v>#NUM!</v>
      </c>
      <c r="P197" s="42" t="e">
        <f t="shared" si="87"/>
        <v>#NUM!</v>
      </c>
      <c r="Q197" s="348" t="e">
        <f>ROUND((0.8*'Side MDB'!W197+0.2*'Side Pole'!N197),3)</f>
        <v>#NUM!</v>
      </c>
      <c r="R197" s="349" t="e">
        <f t="shared" si="88"/>
        <v>#NUM!</v>
      </c>
      <c r="S197" s="42" t="e">
        <f t="shared" si="89"/>
        <v>#NUM!</v>
      </c>
      <c r="T197" s="348" t="e">
        <f>ROUND(((0.8*'Side MDB'!W197+0.2*'Side Pole'!N197)+(IF('Side MDB'!X197="N/A",(0.8*'Side MDB'!W197+0.2*'Side Pole'!N197),'Side MDB'!X197)))/2,3)</f>
        <v>#NUM!</v>
      </c>
      <c r="U197" s="349" t="e">
        <f t="shared" si="90"/>
        <v>#NUM!</v>
      </c>
      <c r="V197" s="42" t="e">
        <f t="shared" si="91"/>
        <v>#NUM!</v>
      </c>
      <c r="W197" s="28"/>
      <c r="X197" s="28"/>
      <c r="Y197" s="342"/>
      <c r="Z197" s="342"/>
      <c r="AA197" s="342"/>
      <c r="AB197" s="350"/>
      <c r="AC197" s="350"/>
      <c r="AD197" s="350"/>
      <c r="AE197" s="350"/>
      <c r="AF197" s="350"/>
      <c r="AG197" s="350"/>
      <c r="AH197" s="350"/>
      <c r="AI197" s="350"/>
      <c r="AJ197" s="350"/>
      <c r="AK197" s="350"/>
      <c r="AL197" s="350"/>
    </row>
    <row r="198" spans="1:38" ht="14.1" customHeight="1">
      <c r="A198" s="378"/>
      <c r="B198" s="379"/>
      <c r="C198" s="351">
        <f>Rollover!A198</f>
        <v>0</v>
      </c>
      <c r="D198" s="351">
        <f>Rollover!B198</f>
        <v>0</v>
      </c>
      <c r="E198" s="381"/>
      <c r="F198" s="382">
        <f>Rollover!C198</f>
        <v>0</v>
      </c>
      <c r="G198" s="190"/>
      <c r="H198" s="24"/>
      <c r="I198" s="24"/>
      <c r="J198" s="191"/>
      <c r="K198" s="25"/>
      <c r="L198" s="45" t="e">
        <f t="shared" si="83"/>
        <v>#NUM!</v>
      </c>
      <c r="M198" s="46">
        <f t="shared" si="84"/>
        <v>1.8229037773026034E-3</v>
      </c>
      <c r="N198" s="45" t="e">
        <f t="shared" si="85"/>
        <v>#NUM!</v>
      </c>
      <c r="O198" s="10" t="e">
        <f t="shared" si="86"/>
        <v>#NUM!</v>
      </c>
      <c r="P198" s="42" t="e">
        <f t="shared" si="87"/>
        <v>#NUM!</v>
      </c>
      <c r="Q198" s="348" t="e">
        <f>ROUND((0.8*'Side MDB'!W198+0.2*'Side Pole'!N198),3)</f>
        <v>#NUM!</v>
      </c>
      <c r="R198" s="349" t="e">
        <f t="shared" si="88"/>
        <v>#NUM!</v>
      </c>
      <c r="S198" s="42" t="e">
        <f t="shared" si="89"/>
        <v>#NUM!</v>
      </c>
      <c r="T198" s="348" t="e">
        <f>ROUND(((0.8*'Side MDB'!W198+0.2*'Side Pole'!N198)+(IF('Side MDB'!X198="N/A",(0.8*'Side MDB'!W198+0.2*'Side Pole'!N198),'Side MDB'!X198)))/2,3)</f>
        <v>#NUM!</v>
      </c>
      <c r="U198" s="349" t="e">
        <f t="shared" si="90"/>
        <v>#NUM!</v>
      </c>
      <c r="V198" s="42" t="e">
        <f t="shared" si="91"/>
        <v>#NUM!</v>
      </c>
      <c r="W198" s="28"/>
      <c r="X198" s="28"/>
      <c r="Y198" s="342"/>
      <c r="Z198" s="342"/>
      <c r="AA198" s="342"/>
      <c r="AB198" s="350"/>
      <c r="AC198" s="350"/>
      <c r="AD198" s="350"/>
      <c r="AE198" s="350"/>
      <c r="AF198" s="350"/>
      <c r="AG198" s="350"/>
      <c r="AH198" s="350"/>
      <c r="AI198" s="350"/>
      <c r="AJ198" s="350"/>
      <c r="AK198" s="350"/>
      <c r="AL198" s="350"/>
    </row>
    <row r="199" spans="1:38" ht="14.1" customHeight="1">
      <c r="A199" s="378"/>
      <c r="B199" s="379"/>
      <c r="C199" s="351">
        <f>Rollover!A199</f>
        <v>0</v>
      </c>
      <c r="D199" s="351">
        <f>Rollover!B199</f>
        <v>0</v>
      </c>
      <c r="E199" s="381"/>
      <c r="F199" s="382">
        <f>Rollover!C199</f>
        <v>0</v>
      </c>
      <c r="G199" s="190"/>
      <c r="H199" s="24"/>
      <c r="I199" s="24"/>
      <c r="J199" s="191"/>
      <c r="K199" s="25"/>
      <c r="L199" s="45" t="e">
        <f t="shared" si="83"/>
        <v>#NUM!</v>
      </c>
      <c r="M199" s="46">
        <f t="shared" si="84"/>
        <v>1.8229037773026034E-3</v>
      </c>
      <c r="N199" s="45" t="e">
        <f t="shared" si="85"/>
        <v>#NUM!</v>
      </c>
      <c r="O199" s="10" t="e">
        <f t="shared" si="86"/>
        <v>#NUM!</v>
      </c>
      <c r="P199" s="42" t="e">
        <f t="shared" si="87"/>
        <v>#NUM!</v>
      </c>
      <c r="Q199" s="348" t="e">
        <f>ROUND((0.8*'Side MDB'!W199+0.2*'Side Pole'!N199),3)</f>
        <v>#NUM!</v>
      </c>
      <c r="R199" s="349" t="e">
        <f t="shared" si="88"/>
        <v>#NUM!</v>
      </c>
      <c r="S199" s="42" t="e">
        <f t="shared" si="89"/>
        <v>#NUM!</v>
      </c>
      <c r="T199" s="348" t="e">
        <f>ROUND(((0.8*'Side MDB'!W199+0.2*'Side Pole'!N199)+(IF('Side MDB'!X199="N/A",(0.8*'Side MDB'!W199+0.2*'Side Pole'!N199),'Side MDB'!X199)))/2,3)</f>
        <v>#NUM!</v>
      </c>
      <c r="U199" s="349" t="e">
        <f t="shared" si="90"/>
        <v>#NUM!</v>
      </c>
      <c r="V199" s="42" t="e">
        <f t="shared" si="91"/>
        <v>#NUM!</v>
      </c>
      <c r="W199" s="28"/>
      <c r="X199" s="28"/>
      <c r="Y199" s="342"/>
      <c r="Z199" s="342"/>
      <c r="AA199" s="342"/>
      <c r="AB199" s="350"/>
      <c r="AC199" s="350"/>
      <c r="AD199" s="350"/>
      <c r="AE199" s="350"/>
      <c r="AF199" s="350"/>
      <c r="AG199" s="350"/>
      <c r="AH199" s="350"/>
      <c r="AI199" s="350"/>
      <c r="AJ199" s="350"/>
      <c r="AK199" s="350"/>
      <c r="AL199" s="350"/>
    </row>
    <row r="200" spans="1:38" ht="14.1" customHeight="1">
      <c r="A200" s="378"/>
      <c r="B200" s="379"/>
      <c r="C200" s="351">
        <f>Rollover!A200</f>
        <v>0</v>
      </c>
      <c r="D200" s="351">
        <f>Rollover!B200</f>
        <v>0</v>
      </c>
      <c r="E200" s="381"/>
      <c r="F200" s="382">
        <f>Rollover!C200</f>
        <v>0</v>
      </c>
      <c r="G200" s="190"/>
      <c r="H200" s="24"/>
      <c r="I200" s="24"/>
      <c r="J200" s="191"/>
      <c r="K200" s="25"/>
      <c r="L200" s="45" t="e">
        <f t="shared" si="83"/>
        <v>#NUM!</v>
      </c>
      <c r="M200" s="46">
        <f t="shared" si="84"/>
        <v>1.8229037773026034E-3</v>
      </c>
      <c r="N200" s="45" t="e">
        <f t="shared" si="85"/>
        <v>#NUM!</v>
      </c>
      <c r="O200" s="10" t="e">
        <f t="shared" si="86"/>
        <v>#NUM!</v>
      </c>
      <c r="P200" s="42" t="e">
        <f t="shared" si="87"/>
        <v>#NUM!</v>
      </c>
      <c r="Q200" s="348" t="e">
        <f>ROUND((0.8*'Side MDB'!W200+0.2*'Side Pole'!N200),3)</f>
        <v>#NUM!</v>
      </c>
      <c r="R200" s="349" t="e">
        <f t="shared" si="88"/>
        <v>#NUM!</v>
      </c>
      <c r="S200" s="42" t="e">
        <f t="shared" si="89"/>
        <v>#NUM!</v>
      </c>
      <c r="T200" s="348" t="e">
        <f>ROUND(((0.8*'Side MDB'!W200+0.2*'Side Pole'!N200)+(IF('Side MDB'!X200="N/A",(0.8*'Side MDB'!W200+0.2*'Side Pole'!N200),'Side MDB'!X200)))/2,3)</f>
        <v>#NUM!</v>
      </c>
      <c r="U200" s="349" t="e">
        <f t="shared" si="90"/>
        <v>#NUM!</v>
      </c>
      <c r="V200" s="42" t="e">
        <f t="shared" si="91"/>
        <v>#NUM!</v>
      </c>
      <c r="W200" s="28"/>
      <c r="X200" s="28"/>
      <c r="Y200" s="342"/>
      <c r="Z200" s="342"/>
      <c r="AA200" s="342"/>
      <c r="AB200" s="350"/>
      <c r="AC200" s="350"/>
      <c r="AD200" s="350"/>
      <c r="AE200" s="350"/>
      <c r="AF200" s="350"/>
      <c r="AG200" s="350"/>
      <c r="AH200" s="350"/>
      <c r="AI200" s="350"/>
      <c r="AJ200" s="350"/>
      <c r="AK200" s="350"/>
      <c r="AL200" s="350"/>
    </row>
    <row r="201" spans="1:38" ht="14.1" customHeight="1">
      <c r="A201" s="378"/>
      <c r="B201" s="379"/>
      <c r="C201" s="351">
        <f>Rollover!A201</f>
        <v>0</v>
      </c>
      <c r="D201" s="351">
        <f>Rollover!B201</f>
        <v>0</v>
      </c>
      <c r="E201" s="381"/>
      <c r="F201" s="382">
        <f>Rollover!C201</f>
        <v>0</v>
      </c>
      <c r="G201" s="190"/>
      <c r="H201" s="24"/>
      <c r="I201" s="24"/>
      <c r="J201" s="191"/>
      <c r="K201" s="25"/>
      <c r="L201" s="45" t="e">
        <f t="shared" si="83"/>
        <v>#NUM!</v>
      </c>
      <c r="M201" s="46">
        <f t="shared" si="84"/>
        <v>1.8229037773026034E-3</v>
      </c>
      <c r="N201" s="45" t="e">
        <f t="shared" si="85"/>
        <v>#NUM!</v>
      </c>
      <c r="O201" s="10" t="e">
        <f t="shared" si="86"/>
        <v>#NUM!</v>
      </c>
      <c r="P201" s="42" t="e">
        <f t="shared" si="87"/>
        <v>#NUM!</v>
      </c>
      <c r="Q201" s="348" t="e">
        <f>ROUND((0.8*'Side MDB'!W201+0.2*'Side Pole'!N201),3)</f>
        <v>#NUM!</v>
      </c>
      <c r="R201" s="349" t="e">
        <f t="shared" si="88"/>
        <v>#NUM!</v>
      </c>
      <c r="S201" s="42" t="e">
        <f t="shared" si="89"/>
        <v>#NUM!</v>
      </c>
      <c r="T201" s="348" t="e">
        <f>ROUND(((0.8*'Side MDB'!W201+0.2*'Side Pole'!N201)+(IF('Side MDB'!X201="N/A",(0.8*'Side MDB'!W201+0.2*'Side Pole'!N201),'Side MDB'!X201)))/2,3)</f>
        <v>#NUM!</v>
      </c>
      <c r="U201" s="349" t="e">
        <f t="shared" si="90"/>
        <v>#NUM!</v>
      </c>
      <c r="V201" s="42" t="e">
        <f t="shared" si="91"/>
        <v>#NUM!</v>
      </c>
      <c r="W201" s="28"/>
      <c r="X201" s="28"/>
      <c r="Y201" s="342"/>
      <c r="Z201" s="342"/>
      <c r="AA201" s="342"/>
      <c r="AB201" s="350"/>
      <c r="AC201" s="350"/>
      <c r="AD201" s="350"/>
      <c r="AE201" s="350"/>
      <c r="AF201" s="350"/>
      <c r="AG201" s="350"/>
      <c r="AH201" s="350"/>
      <c r="AI201" s="350"/>
      <c r="AJ201" s="350"/>
      <c r="AK201" s="350"/>
      <c r="AL201" s="350"/>
    </row>
    <row r="202" spans="1:38" ht="14.1" customHeight="1">
      <c r="A202" s="378"/>
      <c r="B202" s="379"/>
      <c r="C202" s="351">
        <f>Rollover!A202</f>
        <v>0</v>
      </c>
      <c r="D202" s="351">
        <f>Rollover!B202</f>
        <v>0</v>
      </c>
      <c r="E202" s="381"/>
      <c r="F202" s="382">
        <f>Rollover!C202</f>
        <v>0</v>
      </c>
      <c r="G202" s="190"/>
      <c r="H202" s="24"/>
      <c r="I202" s="24"/>
      <c r="J202" s="191"/>
      <c r="K202" s="25"/>
      <c r="L202" s="45" t="e">
        <f t="shared" si="83"/>
        <v>#NUM!</v>
      </c>
      <c r="M202" s="46">
        <f t="shared" si="84"/>
        <v>1.8229037773026034E-3</v>
      </c>
      <c r="N202" s="45" t="e">
        <f t="shared" si="85"/>
        <v>#NUM!</v>
      </c>
      <c r="O202" s="10" t="e">
        <f t="shared" si="86"/>
        <v>#NUM!</v>
      </c>
      <c r="P202" s="42" t="e">
        <f t="shared" si="87"/>
        <v>#NUM!</v>
      </c>
      <c r="Q202" s="348" t="e">
        <f>ROUND((0.8*'Side MDB'!W202+0.2*'Side Pole'!N202),3)</f>
        <v>#NUM!</v>
      </c>
      <c r="R202" s="349" t="e">
        <f t="shared" si="88"/>
        <v>#NUM!</v>
      </c>
      <c r="S202" s="42" t="e">
        <f t="shared" si="89"/>
        <v>#NUM!</v>
      </c>
      <c r="T202" s="348" t="e">
        <f>ROUND(((0.8*'Side MDB'!W202+0.2*'Side Pole'!N202)+(IF('Side MDB'!X202="N/A",(0.8*'Side MDB'!W202+0.2*'Side Pole'!N202),'Side MDB'!X202)))/2,3)</f>
        <v>#NUM!</v>
      </c>
      <c r="U202" s="349" t="e">
        <f t="shared" si="90"/>
        <v>#NUM!</v>
      </c>
      <c r="V202" s="42" t="e">
        <f t="shared" si="91"/>
        <v>#NUM!</v>
      </c>
      <c r="W202" s="28"/>
      <c r="X202" s="28"/>
      <c r="Y202" s="342"/>
      <c r="Z202" s="342"/>
      <c r="AA202" s="342"/>
      <c r="AB202" s="350"/>
      <c r="AC202" s="350"/>
      <c r="AD202" s="350"/>
      <c r="AE202" s="350"/>
      <c r="AF202" s="350"/>
      <c r="AG202" s="350"/>
      <c r="AH202" s="350"/>
      <c r="AI202" s="350"/>
      <c r="AJ202" s="350"/>
      <c r="AK202" s="350"/>
      <c r="AL202" s="350"/>
    </row>
    <row r="203" spans="1:38" ht="14.1" customHeight="1">
      <c r="A203" s="378"/>
      <c r="B203" s="379"/>
      <c r="C203" s="351">
        <f>Rollover!A203</f>
        <v>0</v>
      </c>
      <c r="D203" s="351">
        <f>Rollover!B203</f>
        <v>0</v>
      </c>
      <c r="E203" s="381"/>
      <c r="F203" s="382">
        <f>Rollover!C203</f>
        <v>0</v>
      </c>
      <c r="G203" s="190"/>
      <c r="H203" s="24"/>
      <c r="I203" s="24"/>
      <c r="J203" s="191"/>
      <c r="K203" s="25"/>
      <c r="L203" s="45" t="e">
        <f t="shared" si="83"/>
        <v>#NUM!</v>
      </c>
      <c r="M203" s="46">
        <f t="shared" si="84"/>
        <v>1.8229037773026034E-3</v>
      </c>
      <c r="N203" s="45" t="e">
        <f t="shared" si="85"/>
        <v>#NUM!</v>
      </c>
      <c r="O203" s="10" t="e">
        <f t="shared" si="86"/>
        <v>#NUM!</v>
      </c>
      <c r="P203" s="42" t="e">
        <f t="shared" si="87"/>
        <v>#NUM!</v>
      </c>
      <c r="Q203" s="348" t="e">
        <f>ROUND((0.8*'Side MDB'!W203+0.2*'Side Pole'!N203),3)</f>
        <v>#NUM!</v>
      </c>
      <c r="R203" s="349" t="e">
        <f t="shared" si="88"/>
        <v>#NUM!</v>
      </c>
      <c r="S203" s="42" t="e">
        <f t="shared" si="89"/>
        <v>#NUM!</v>
      </c>
      <c r="T203" s="348" t="e">
        <f>ROUND(((0.8*'Side MDB'!W203+0.2*'Side Pole'!N203)+(IF('Side MDB'!X203="N/A",(0.8*'Side MDB'!W203+0.2*'Side Pole'!N203),'Side MDB'!X203)))/2,3)</f>
        <v>#NUM!</v>
      </c>
      <c r="U203" s="349" t="e">
        <f t="shared" si="90"/>
        <v>#NUM!</v>
      </c>
      <c r="V203" s="42" t="e">
        <f t="shared" si="91"/>
        <v>#NUM!</v>
      </c>
      <c r="W203" s="28"/>
      <c r="X203" s="28"/>
      <c r="Y203" s="342"/>
      <c r="Z203" s="342"/>
      <c r="AA203" s="342"/>
      <c r="AB203" s="350"/>
      <c r="AC203" s="350"/>
      <c r="AD203" s="350"/>
      <c r="AE203" s="350"/>
      <c r="AF203" s="350"/>
      <c r="AG203" s="350"/>
      <c r="AH203" s="350"/>
      <c r="AI203" s="350"/>
      <c r="AJ203" s="350"/>
      <c r="AK203" s="350"/>
      <c r="AL203" s="350"/>
    </row>
    <row r="204" spans="1:38" ht="14.1" customHeight="1">
      <c r="A204" s="378"/>
      <c r="B204" s="379"/>
      <c r="C204" s="351">
        <f>Rollover!A204</f>
        <v>0</v>
      </c>
      <c r="D204" s="351">
        <f>Rollover!B204</f>
        <v>0</v>
      </c>
      <c r="E204" s="381"/>
      <c r="F204" s="382">
        <f>Rollover!C204</f>
        <v>0</v>
      </c>
      <c r="G204" s="190"/>
      <c r="H204" s="24"/>
      <c r="I204" s="24"/>
      <c r="J204" s="191"/>
      <c r="K204" s="25"/>
      <c r="L204" s="45" t="e">
        <f t="shared" si="83"/>
        <v>#NUM!</v>
      </c>
      <c r="M204" s="46">
        <f t="shared" si="84"/>
        <v>1.8229037773026034E-3</v>
      </c>
      <c r="N204" s="45" t="e">
        <f t="shared" si="85"/>
        <v>#NUM!</v>
      </c>
      <c r="O204" s="10" t="e">
        <f t="shared" si="86"/>
        <v>#NUM!</v>
      </c>
      <c r="P204" s="42" t="e">
        <f t="shared" si="87"/>
        <v>#NUM!</v>
      </c>
      <c r="Q204" s="348" t="e">
        <f>ROUND((0.8*'Side MDB'!W204+0.2*'Side Pole'!N204),3)</f>
        <v>#NUM!</v>
      </c>
      <c r="R204" s="349" t="e">
        <f t="shared" si="88"/>
        <v>#NUM!</v>
      </c>
      <c r="S204" s="42" t="e">
        <f t="shared" si="89"/>
        <v>#NUM!</v>
      </c>
      <c r="T204" s="348" t="e">
        <f>ROUND(((0.8*'Side MDB'!W204+0.2*'Side Pole'!N204)+(IF('Side MDB'!X204="N/A",(0.8*'Side MDB'!W204+0.2*'Side Pole'!N204),'Side MDB'!X204)))/2,3)</f>
        <v>#NUM!</v>
      </c>
      <c r="U204" s="349" t="e">
        <f t="shared" si="90"/>
        <v>#NUM!</v>
      </c>
      <c r="V204" s="42" t="e">
        <f t="shared" si="91"/>
        <v>#NUM!</v>
      </c>
      <c r="W204" s="28"/>
      <c r="X204" s="28"/>
      <c r="Y204" s="342"/>
      <c r="Z204" s="342"/>
      <c r="AA204" s="342"/>
      <c r="AB204" s="350"/>
      <c r="AC204" s="350"/>
      <c r="AD204" s="350"/>
      <c r="AE204" s="350"/>
      <c r="AF204" s="350"/>
      <c r="AG204" s="350"/>
      <c r="AH204" s="350"/>
      <c r="AI204" s="350"/>
      <c r="AJ204" s="350"/>
      <c r="AK204" s="350"/>
      <c r="AL204" s="350"/>
    </row>
    <row r="205" spans="1:38" ht="14.1" customHeight="1">
      <c r="A205" s="378"/>
      <c r="B205" s="379"/>
      <c r="C205" s="351">
        <f>Rollover!A205</f>
        <v>0</v>
      </c>
      <c r="D205" s="351">
        <f>Rollover!B205</f>
        <v>0</v>
      </c>
      <c r="E205" s="381"/>
      <c r="F205" s="382">
        <f>Rollover!C205</f>
        <v>0</v>
      </c>
      <c r="G205" s="190"/>
      <c r="H205" s="24"/>
      <c r="I205" s="24"/>
      <c r="J205" s="191"/>
      <c r="K205" s="25"/>
      <c r="L205" s="45" t="e">
        <f t="shared" si="83"/>
        <v>#NUM!</v>
      </c>
      <c r="M205" s="46">
        <f t="shared" si="84"/>
        <v>1.8229037773026034E-3</v>
      </c>
      <c r="N205" s="45" t="e">
        <f t="shared" si="85"/>
        <v>#NUM!</v>
      </c>
      <c r="O205" s="10" t="e">
        <f t="shared" si="86"/>
        <v>#NUM!</v>
      </c>
      <c r="P205" s="42" t="e">
        <f t="shared" si="87"/>
        <v>#NUM!</v>
      </c>
      <c r="Q205" s="348" t="e">
        <f>ROUND((0.8*'Side MDB'!W205+0.2*'Side Pole'!N205),3)</f>
        <v>#NUM!</v>
      </c>
      <c r="R205" s="349" t="e">
        <f t="shared" si="88"/>
        <v>#NUM!</v>
      </c>
      <c r="S205" s="42" t="e">
        <f t="shared" si="89"/>
        <v>#NUM!</v>
      </c>
      <c r="T205" s="348" t="e">
        <f>ROUND(((0.8*'Side MDB'!W205+0.2*'Side Pole'!N205)+(IF('Side MDB'!X205="N/A",(0.8*'Side MDB'!W205+0.2*'Side Pole'!N205),'Side MDB'!X205)))/2,3)</f>
        <v>#NUM!</v>
      </c>
      <c r="U205" s="349" t="e">
        <f t="shared" si="90"/>
        <v>#NUM!</v>
      </c>
      <c r="V205" s="42" t="e">
        <f t="shared" si="91"/>
        <v>#NUM!</v>
      </c>
      <c r="W205" s="28"/>
      <c r="X205" s="28"/>
      <c r="Y205" s="342"/>
      <c r="Z205" s="342"/>
      <c r="AA205" s="342"/>
      <c r="AB205" s="350"/>
      <c r="AC205" s="350"/>
      <c r="AD205" s="350"/>
      <c r="AE205" s="350"/>
      <c r="AF205" s="350"/>
      <c r="AG205" s="350"/>
      <c r="AH205" s="350"/>
      <c r="AI205" s="350"/>
      <c r="AJ205" s="350"/>
      <c r="AK205" s="350"/>
      <c r="AL205" s="350"/>
    </row>
    <row r="206" spans="1:38" ht="14.1" customHeight="1">
      <c r="A206" s="378"/>
      <c r="B206" s="379"/>
      <c r="C206" s="351">
        <f>Rollover!A206</f>
        <v>0</v>
      </c>
      <c r="D206" s="351">
        <f>Rollover!B206</f>
        <v>0</v>
      </c>
      <c r="E206" s="381"/>
      <c r="F206" s="382">
        <f>Rollover!C206</f>
        <v>0</v>
      </c>
      <c r="G206" s="190"/>
      <c r="H206" s="24"/>
      <c r="I206" s="24"/>
      <c r="J206" s="191"/>
      <c r="K206" s="25"/>
      <c r="L206" s="45" t="e">
        <f t="shared" si="83"/>
        <v>#NUM!</v>
      </c>
      <c r="M206" s="46">
        <f t="shared" si="84"/>
        <v>1.8229037773026034E-3</v>
      </c>
      <c r="N206" s="45" t="e">
        <f t="shared" si="85"/>
        <v>#NUM!</v>
      </c>
      <c r="O206" s="10" t="e">
        <f t="shared" si="86"/>
        <v>#NUM!</v>
      </c>
      <c r="P206" s="42" t="e">
        <f t="shared" si="87"/>
        <v>#NUM!</v>
      </c>
      <c r="Q206" s="348" t="e">
        <f>ROUND((0.8*'Side MDB'!W206+0.2*'Side Pole'!N206),3)</f>
        <v>#NUM!</v>
      </c>
      <c r="R206" s="349" t="e">
        <f t="shared" si="88"/>
        <v>#NUM!</v>
      </c>
      <c r="S206" s="42" t="e">
        <f t="shared" si="89"/>
        <v>#NUM!</v>
      </c>
      <c r="T206" s="348" t="e">
        <f>ROUND(((0.8*'Side MDB'!W206+0.2*'Side Pole'!N206)+(IF('Side MDB'!X206="N/A",(0.8*'Side MDB'!W206+0.2*'Side Pole'!N206),'Side MDB'!X206)))/2,3)</f>
        <v>#NUM!</v>
      </c>
      <c r="U206" s="349" t="e">
        <f t="shared" si="90"/>
        <v>#NUM!</v>
      </c>
      <c r="V206" s="42" t="e">
        <f t="shared" si="91"/>
        <v>#NUM!</v>
      </c>
      <c r="W206" s="28"/>
      <c r="X206" s="28"/>
      <c r="Y206" s="342"/>
      <c r="Z206" s="342"/>
      <c r="AA206" s="342"/>
      <c r="AB206" s="350"/>
      <c r="AC206" s="350"/>
      <c r="AD206" s="350"/>
      <c r="AE206" s="350"/>
      <c r="AF206" s="350"/>
      <c r="AG206" s="350"/>
      <c r="AH206" s="350"/>
      <c r="AI206" s="350"/>
      <c r="AJ206" s="350"/>
      <c r="AK206" s="350"/>
      <c r="AL206" s="350"/>
    </row>
    <row r="207" spans="1:38" ht="14.1" customHeight="1">
      <c r="A207" s="378"/>
      <c r="B207" s="379"/>
      <c r="C207" s="351">
        <f>Rollover!A207</f>
        <v>0</v>
      </c>
      <c r="D207" s="351">
        <f>Rollover!B207</f>
        <v>0</v>
      </c>
      <c r="E207" s="381"/>
      <c r="F207" s="382">
        <f>Rollover!C207</f>
        <v>0</v>
      </c>
      <c r="G207" s="190"/>
      <c r="H207" s="24"/>
      <c r="I207" s="24"/>
      <c r="J207" s="191"/>
      <c r="K207" s="25"/>
      <c r="L207" s="45" t="e">
        <f t="shared" si="83"/>
        <v>#NUM!</v>
      </c>
      <c r="M207" s="46">
        <f t="shared" si="84"/>
        <v>1.8229037773026034E-3</v>
      </c>
      <c r="N207" s="45" t="e">
        <f t="shared" si="85"/>
        <v>#NUM!</v>
      </c>
      <c r="O207" s="10" t="e">
        <f t="shared" si="86"/>
        <v>#NUM!</v>
      </c>
      <c r="P207" s="42" t="e">
        <f t="shared" si="87"/>
        <v>#NUM!</v>
      </c>
      <c r="Q207" s="348" t="e">
        <f>ROUND((0.8*'Side MDB'!W207+0.2*'Side Pole'!N207),3)</f>
        <v>#NUM!</v>
      </c>
      <c r="R207" s="349" t="e">
        <f t="shared" si="88"/>
        <v>#NUM!</v>
      </c>
      <c r="S207" s="42" t="e">
        <f t="shared" si="89"/>
        <v>#NUM!</v>
      </c>
      <c r="T207" s="348" t="e">
        <f>ROUND(((0.8*'Side MDB'!W207+0.2*'Side Pole'!N207)+(IF('Side MDB'!X207="N/A",(0.8*'Side MDB'!W207+0.2*'Side Pole'!N207),'Side MDB'!X207)))/2,3)</f>
        <v>#NUM!</v>
      </c>
      <c r="U207" s="349" t="e">
        <f t="shared" si="90"/>
        <v>#NUM!</v>
      </c>
      <c r="V207" s="42" t="e">
        <f t="shared" si="91"/>
        <v>#NUM!</v>
      </c>
      <c r="W207" s="28"/>
      <c r="X207" s="28"/>
      <c r="Y207" s="342"/>
      <c r="Z207" s="342"/>
      <c r="AA207" s="342"/>
      <c r="AB207" s="350"/>
      <c r="AC207" s="350"/>
      <c r="AD207" s="350"/>
      <c r="AE207" s="350"/>
      <c r="AF207" s="350"/>
      <c r="AG207" s="350"/>
      <c r="AH207" s="350"/>
      <c r="AI207" s="350"/>
      <c r="AJ207" s="350"/>
      <c r="AK207" s="350"/>
      <c r="AL207" s="350"/>
    </row>
    <row r="208" spans="1:38" ht="14.1" customHeight="1">
      <c r="A208" s="378"/>
      <c r="B208" s="379"/>
      <c r="C208" s="351">
        <f>Rollover!A208</f>
        <v>0</v>
      </c>
      <c r="D208" s="351">
        <f>Rollover!B208</f>
        <v>0</v>
      </c>
      <c r="E208" s="381"/>
      <c r="F208" s="382">
        <f>Rollover!C208</f>
        <v>0</v>
      </c>
      <c r="G208" s="190"/>
      <c r="H208" s="24"/>
      <c r="I208" s="24"/>
      <c r="J208" s="191"/>
      <c r="K208" s="25"/>
      <c r="L208" s="45" t="e">
        <f t="shared" si="83"/>
        <v>#NUM!</v>
      </c>
      <c r="M208" s="46">
        <f t="shared" si="84"/>
        <v>1.8229037773026034E-3</v>
      </c>
      <c r="N208" s="45" t="e">
        <f t="shared" si="85"/>
        <v>#NUM!</v>
      </c>
      <c r="O208" s="10" t="e">
        <f t="shared" si="86"/>
        <v>#NUM!</v>
      </c>
      <c r="P208" s="42" t="e">
        <f t="shared" si="87"/>
        <v>#NUM!</v>
      </c>
      <c r="Q208" s="348" t="e">
        <f>ROUND((0.8*'Side MDB'!W208+0.2*'Side Pole'!N208),3)</f>
        <v>#NUM!</v>
      </c>
      <c r="R208" s="349" t="e">
        <f t="shared" si="88"/>
        <v>#NUM!</v>
      </c>
      <c r="S208" s="42" t="e">
        <f t="shared" si="89"/>
        <v>#NUM!</v>
      </c>
      <c r="T208" s="348" t="e">
        <f>ROUND(((0.8*'Side MDB'!W208+0.2*'Side Pole'!N208)+(IF('Side MDB'!X208="N/A",(0.8*'Side MDB'!W208+0.2*'Side Pole'!N208),'Side MDB'!X208)))/2,3)</f>
        <v>#NUM!</v>
      </c>
      <c r="U208" s="349" t="e">
        <f t="shared" si="90"/>
        <v>#NUM!</v>
      </c>
      <c r="V208" s="42" t="e">
        <f t="shared" si="91"/>
        <v>#NUM!</v>
      </c>
      <c r="W208" s="28"/>
      <c r="X208" s="28"/>
      <c r="Y208" s="342"/>
      <c r="Z208" s="342"/>
      <c r="AA208" s="342"/>
      <c r="AB208" s="350"/>
      <c r="AC208" s="350"/>
      <c r="AD208" s="350"/>
      <c r="AE208" s="350"/>
      <c r="AF208" s="350"/>
      <c r="AG208" s="350"/>
      <c r="AH208" s="350"/>
      <c r="AI208" s="350"/>
      <c r="AJ208" s="350"/>
      <c r="AK208" s="350"/>
      <c r="AL208" s="350"/>
    </row>
    <row r="209" spans="1:38" ht="14.1" customHeight="1">
      <c r="A209" s="378"/>
      <c r="B209" s="379"/>
      <c r="C209" s="351">
        <f>Rollover!A209</f>
        <v>0</v>
      </c>
      <c r="D209" s="351">
        <f>Rollover!B209</f>
        <v>0</v>
      </c>
      <c r="E209" s="381"/>
      <c r="F209" s="382">
        <f>Rollover!C209</f>
        <v>0</v>
      </c>
      <c r="G209" s="190"/>
      <c r="H209" s="24"/>
      <c r="I209" s="24"/>
      <c r="J209" s="191"/>
      <c r="K209" s="25"/>
      <c r="L209" s="45" t="e">
        <f t="shared" si="83"/>
        <v>#NUM!</v>
      </c>
      <c r="M209" s="46">
        <f t="shared" si="84"/>
        <v>1.8229037773026034E-3</v>
      </c>
      <c r="N209" s="45" t="e">
        <f t="shared" si="85"/>
        <v>#NUM!</v>
      </c>
      <c r="O209" s="10" t="e">
        <f t="shared" si="86"/>
        <v>#NUM!</v>
      </c>
      <c r="P209" s="42" t="e">
        <f t="shared" si="87"/>
        <v>#NUM!</v>
      </c>
      <c r="Q209" s="348" t="e">
        <f>ROUND((0.8*'Side MDB'!W209+0.2*'Side Pole'!N209),3)</f>
        <v>#NUM!</v>
      </c>
      <c r="R209" s="349" t="e">
        <f t="shared" si="88"/>
        <v>#NUM!</v>
      </c>
      <c r="S209" s="42" t="e">
        <f t="shared" si="89"/>
        <v>#NUM!</v>
      </c>
      <c r="T209" s="348" t="e">
        <f>ROUND(((0.8*'Side MDB'!W209+0.2*'Side Pole'!N209)+(IF('Side MDB'!X209="N/A",(0.8*'Side MDB'!W209+0.2*'Side Pole'!N209),'Side MDB'!X209)))/2,3)</f>
        <v>#NUM!</v>
      </c>
      <c r="U209" s="349" t="e">
        <f t="shared" si="90"/>
        <v>#NUM!</v>
      </c>
      <c r="V209" s="42" t="e">
        <f t="shared" si="91"/>
        <v>#NUM!</v>
      </c>
      <c r="W209" s="28"/>
      <c r="X209" s="28"/>
      <c r="Y209" s="342"/>
      <c r="Z209" s="342"/>
      <c r="AA209" s="342"/>
      <c r="AB209" s="350"/>
      <c r="AC209" s="350"/>
      <c r="AD209" s="350"/>
      <c r="AE209" s="350"/>
      <c r="AF209" s="350"/>
      <c r="AG209" s="350"/>
      <c r="AH209" s="350"/>
      <c r="AI209" s="350"/>
      <c r="AJ209" s="350"/>
      <c r="AK209" s="350"/>
      <c r="AL209" s="350"/>
    </row>
    <row r="210" spans="1:38" ht="14.1" customHeight="1">
      <c r="A210" s="378"/>
      <c r="B210" s="379"/>
      <c r="C210" s="351">
        <f>Rollover!A210</f>
        <v>0</v>
      </c>
      <c r="D210" s="351">
        <f>Rollover!B210</f>
        <v>0</v>
      </c>
      <c r="E210" s="381"/>
      <c r="F210" s="382">
        <f>Rollover!C210</f>
        <v>0</v>
      </c>
      <c r="G210" s="190"/>
      <c r="H210" s="24"/>
      <c r="I210" s="24"/>
      <c r="J210" s="191"/>
      <c r="K210" s="25"/>
      <c r="L210" s="45" t="e">
        <f t="shared" si="83"/>
        <v>#NUM!</v>
      </c>
      <c r="M210" s="46">
        <f t="shared" si="84"/>
        <v>1.8229037773026034E-3</v>
      </c>
      <c r="N210" s="45" t="e">
        <f t="shared" si="85"/>
        <v>#NUM!</v>
      </c>
      <c r="O210" s="10" t="e">
        <f t="shared" si="86"/>
        <v>#NUM!</v>
      </c>
      <c r="P210" s="42" t="e">
        <f t="shared" si="87"/>
        <v>#NUM!</v>
      </c>
      <c r="Q210" s="348" t="e">
        <f>ROUND((0.8*'Side MDB'!W210+0.2*'Side Pole'!N210),3)</f>
        <v>#NUM!</v>
      </c>
      <c r="R210" s="349" t="e">
        <f t="shared" si="88"/>
        <v>#NUM!</v>
      </c>
      <c r="S210" s="42" t="e">
        <f t="shared" si="89"/>
        <v>#NUM!</v>
      </c>
      <c r="T210" s="348" t="e">
        <f>ROUND(((0.8*'Side MDB'!W210+0.2*'Side Pole'!N210)+(IF('Side MDB'!X210="N/A",(0.8*'Side MDB'!W210+0.2*'Side Pole'!N210),'Side MDB'!X210)))/2,3)</f>
        <v>#NUM!</v>
      </c>
      <c r="U210" s="349" t="e">
        <f t="shared" si="90"/>
        <v>#NUM!</v>
      </c>
      <c r="V210" s="42" t="e">
        <f t="shared" si="91"/>
        <v>#NUM!</v>
      </c>
      <c r="W210" s="28"/>
      <c r="X210" s="28"/>
      <c r="Y210" s="342"/>
      <c r="Z210" s="342"/>
      <c r="AA210" s="342"/>
      <c r="AB210" s="350"/>
      <c r="AC210" s="350"/>
      <c r="AD210" s="350"/>
      <c r="AE210" s="350"/>
      <c r="AF210" s="350"/>
      <c r="AG210" s="350"/>
      <c r="AH210" s="350"/>
      <c r="AI210" s="350"/>
      <c r="AJ210" s="350"/>
      <c r="AK210" s="350"/>
      <c r="AL210" s="350"/>
    </row>
    <row r="211" spans="1:38" ht="14.1" customHeight="1">
      <c r="A211" s="378"/>
      <c r="B211" s="379"/>
      <c r="C211" s="351">
        <f>Rollover!A211</f>
        <v>0</v>
      </c>
      <c r="D211" s="351">
        <f>Rollover!B211</f>
        <v>0</v>
      </c>
      <c r="E211" s="381"/>
      <c r="F211" s="382">
        <f>Rollover!C211</f>
        <v>0</v>
      </c>
      <c r="G211" s="190"/>
      <c r="H211" s="24"/>
      <c r="I211" s="24"/>
      <c r="J211" s="191"/>
      <c r="K211" s="25"/>
      <c r="L211" s="45" t="e">
        <f t="shared" si="83"/>
        <v>#NUM!</v>
      </c>
      <c r="M211" s="46">
        <f t="shared" si="84"/>
        <v>1.8229037773026034E-3</v>
      </c>
      <c r="N211" s="45" t="e">
        <f t="shared" si="85"/>
        <v>#NUM!</v>
      </c>
      <c r="O211" s="10" t="e">
        <f t="shared" si="86"/>
        <v>#NUM!</v>
      </c>
      <c r="P211" s="42" t="e">
        <f t="shared" si="87"/>
        <v>#NUM!</v>
      </c>
      <c r="Q211" s="348" t="e">
        <f>ROUND((0.8*'Side MDB'!W211+0.2*'Side Pole'!N211),3)</f>
        <v>#NUM!</v>
      </c>
      <c r="R211" s="349" t="e">
        <f t="shared" si="88"/>
        <v>#NUM!</v>
      </c>
      <c r="S211" s="42" t="e">
        <f t="shared" si="89"/>
        <v>#NUM!</v>
      </c>
      <c r="T211" s="348" t="e">
        <f>ROUND(((0.8*'Side MDB'!W211+0.2*'Side Pole'!N211)+(IF('Side MDB'!X211="N/A",(0.8*'Side MDB'!W211+0.2*'Side Pole'!N211),'Side MDB'!X211)))/2,3)</f>
        <v>#NUM!</v>
      </c>
      <c r="U211" s="349" t="e">
        <f t="shared" si="90"/>
        <v>#NUM!</v>
      </c>
      <c r="V211" s="42" t="e">
        <f t="shared" si="91"/>
        <v>#NUM!</v>
      </c>
      <c r="W211" s="28"/>
      <c r="X211" s="28"/>
      <c r="Y211" s="342"/>
      <c r="Z211" s="342"/>
      <c r="AA211" s="342"/>
      <c r="AB211" s="350"/>
      <c r="AC211" s="350"/>
      <c r="AD211" s="350"/>
      <c r="AE211" s="350"/>
      <c r="AF211" s="350"/>
      <c r="AG211" s="350"/>
      <c r="AH211" s="350"/>
      <c r="AI211" s="350"/>
      <c r="AJ211" s="350"/>
      <c r="AK211" s="350"/>
      <c r="AL211" s="350"/>
    </row>
    <row r="212" spans="1:38" ht="14.1" customHeight="1">
      <c r="A212" s="378"/>
      <c r="B212" s="379"/>
      <c r="C212" s="351">
        <f>Rollover!A212</f>
        <v>0</v>
      </c>
      <c r="D212" s="351">
        <f>Rollover!B212</f>
        <v>0</v>
      </c>
      <c r="E212" s="381"/>
      <c r="F212" s="382">
        <f>Rollover!C212</f>
        <v>0</v>
      </c>
      <c r="G212" s="190"/>
      <c r="H212" s="24"/>
      <c r="I212" s="24"/>
      <c r="J212" s="191"/>
      <c r="K212" s="25"/>
      <c r="L212" s="45" t="e">
        <f t="shared" si="83"/>
        <v>#NUM!</v>
      </c>
      <c r="M212" s="46">
        <f t="shared" si="84"/>
        <v>1.8229037773026034E-3</v>
      </c>
      <c r="N212" s="45" t="e">
        <f t="shared" si="85"/>
        <v>#NUM!</v>
      </c>
      <c r="O212" s="10" t="e">
        <f t="shared" si="86"/>
        <v>#NUM!</v>
      </c>
      <c r="P212" s="42" t="e">
        <f t="shared" si="87"/>
        <v>#NUM!</v>
      </c>
      <c r="Q212" s="348" t="e">
        <f>ROUND((0.8*'Side MDB'!W212+0.2*'Side Pole'!N212),3)</f>
        <v>#NUM!</v>
      </c>
      <c r="R212" s="349" t="e">
        <f t="shared" si="88"/>
        <v>#NUM!</v>
      </c>
      <c r="S212" s="42" t="e">
        <f t="shared" si="89"/>
        <v>#NUM!</v>
      </c>
      <c r="T212" s="348" t="e">
        <f>ROUND(((0.8*'Side MDB'!W212+0.2*'Side Pole'!N212)+(IF('Side MDB'!X212="N/A",(0.8*'Side MDB'!W212+0.2*'Side Pole'!N212),'Side MDB'!X212)))/2,3)</f>
        <v>#NUM!</v>
      </c>
      <c r="U212" s="349" t="e">
        <f t="shared" si="90"/>
        <v>#NUM!</v>
      </c>
      <c r="V212" s="42" t="e">
        <f t="shared" si="91"/>
        <v>#NUM!</v>
      </c>
      <c r="W212" s="28"/>
      <c r="X212" s="28"/>
      <c r="Y212" s="342"/>
      <c r="Z212" s="342"/>
      <c r="AA212" s="342"/>
      <c r="AB212" s="350"/>
      <c r="AC212" s="350"/>
      <c r="AD212" s="350"/>
      <c r="AE212" s="350"/>
      <c r="AF212" s="350"/>
      <c r="AG212" s="350"/>
      <c r="AH212" s="350"/>
      <c r="AI212" s="350"/>
      <c r="AJ212" s="350"/>
      <c r="AK212" s="350"/>
      <c r="AL212" s="350"/>
    </row>
    <row r="213" spans="1:38" ht="14.1" customHeight="1">
      <c r="A213" s="378"/>
      <c r="B213" s="379"/>
      <c r="C213" s="351">
        <f>Rollover!A213</f>
        <v>0</v>
      </c>
      <c r="D213" s="351">
        <f>Rollover!B213</f>
        <v>0</v>
      </c>
      <c r="E213" s="381"/>
      <c r="F213" s="382">
        <f>Rollover!C213</f>
        <v>0</v>
      </c>
      <c r="G213" s="190"/>
      <c r="H213" s="24"/>
      <c r="I213" s="24"/>
      <c r="J213" s="191"/>
      <c r="K213" s="25"/>
      <c r="L213" s="45" t="e">
        <f t="shared" si="83"/>
        <v>#NUM!</v>
      </c>
      <c r="M213" s="46">
        <f t="shared" si="84"/>
        <v>1.8229037773026034E-3</v>
      </c>
      <c r="N213" s="45" t="e">
        <f t="shared" si="85"/>
        <v>#NUM!</v>
      </c>
      <c r="O213" s="10" t="e">
        <f t="shared" si="86"/>
        <v>#NUM!</v>
      </c>
      <c r="P213" s="42" t="e">
        <f t="shared" si="87"/>
        <v>#NUM!</v>
      </c>
      <c r="Q213" s="348" t="e">
        <f>ROUND((0.8*'Side MDB'!W213+0.2*'Side Pole'!N213),3)</f>
        <v>#NUM!</v>
      </c>
      <c r="R213" s="349" t="e">
        <f t="shared" si="88"/>
        <v>#NUM!</v>
      </c>
      <c r="S213" s="42" t="e">
        <f t="shared" si="89"/>
        <v>#NUM!</v>
      </c>
      <c r="T213" s="348" t="e">
        <f>ROUND(((0.8*'Side MDB'!W213+0.2*'Side Pole'!N213)+(IF('Side MDB'!X213="N/A",(0.8*'Side MDB'!W213+0.2*'Side Pole'!N213),'Side MDB'!X213)))/2,3)</f>
        <v>#NUM!</v>
      </c>
      <c r="U213" s="349" t="e">
        <f t="shared" si="90"/>
        <v>#NUM!</v>
      </c>
      <c r="V213" s="42" t="e">
        <f t="shared" si="91"/>
        <v>#NUM!</v>
      </c>
      <c r="W213" s="28"/>
      <c r="X213" s="28"/>
      <c r="Y213" s="342"/>
      <c r="Z213" s="342"/>
      <c r="AA213" s="342"/>
      <c r="AB213" s="350"/>
      <c r="AC213" s="350"/>
      <c r="AD213" s="350"/>
      <c r="AE213" s="350"/>
      <c r="AF213" s="350"/>
      <c r="AG213" s="350"/>
      <c r="AH213" s="350"/>
      <c r="AI213" s="350"/>
      <c r="AJ213" s="350"/>
      <c r="AK213" s="350"/>
      <c r="AL213" s="350"/>
    </row>
    <row r="214" spans="1:38" ht="14.1" customHeight="1">
      <c r="A214" s="378"/>
      <c r="B214" s="379"/>
      <c r="C214" s="351">
        <f>Rollover!A214</f>
        <v>0</v>
      </c>
      <c r="D214" s="351">
        <f>Rollover!B214</f>
        <v>0</v>
      </c>
      <c r="E214" s="381"/>
      <c r="F214" s="382">
        <f>Rollover!C214</f>
        <v>0</v>
      </c>
      <c r="G214" s="190"/>
      <c r="H214" s="24"/>
      <c r="I214" s="24"/>
      <c r="J214" s="191"/>
      <c r="K214" s="25"/>
      <c r="L214" s="45" t="e">
        <f t="shared" si="83"/>
        <v>#NUM!</v>
      </c>
      <c r="M214" s="46">
        <f t="shared" si="84"/>
        <v>1.8229037773026034E-3</v>
      </c>
      <c r="N214" s="45" t="e">
        <f t="shared" si="85"/>
        <v>#NUM!</v>
      </c>
      <c r="O214" s="10" t="e">
        <f t="shared" si="86"/>
        <v>#NUM!</v>
      </c>
      <c r="P214" s="42" t="e">
        <f t="shared" si="87"/>
        <v>#NUM!</v>
      </c>
      <c r="Q214" s="348" t="e">
        <f>ROUND((0.8*'Side MDB'!W214+0.2*'Side Pole'!N214),3)</f>
        <v>#NUM!</v>
      </c>
      <c r="R214" s="349" t="e">
        <f t="shared" si="88"/>
        <v>#NUM!</v>
      </c>
      <c r="S214" s="42" t="e">
        <f t="shared" si="89"/>
        <v>#NUM!</v>
      </c>
      <c r="T214" s="348" t="e">
        <f>ROUND(((0.8*'Side MDB'!W214+0.2*'Side Pole'!N214)+(IF('Side MDB'!X214="N/A",(0.8*'Side MDB'!W214+0.2*'Side Pole'!N214),'Side MDB'!X214)))/2,3)</f>
        <v>#NUM!</v>
      </c>
      <c r="U214" s="349" t="e">
        <f t="shared" si="90"/>
        <v>#NUM!</v>
      </c>
      <c r="V214" s="42" t="e">
        <f t="shared" si="91"/>
        <v>#NUM!</v>
      </c>
      <c r="W214" s="28"/>
      <c r="X214" s="28"/>
      <c r="Y214" s="342"/>
      <c r="Z214" s="342"/>
      <c r="AA214" s="342"/>
      <c r="AB214" s="350"/>
      <c r="AC214" s="350"/>
      <c r="AD214" s="350"/>
      <c r="AE214" s="350"/>
      <c r="AF214" s="350"/>
      <c r="AG214" s="350"/>
      <c r="AH214" s="350"/>
      <c r="AI214" s="350"/>
      <c r="AJ214" s="350"/>
      <c r="AK214" s="350"/>
      <c r="AL214" s="350"/>
    </row>
    <row r="215" spans="1:38" ht="14.1" customHeight="1">
      <c r="A215" s="378"/>
      <c r="B215" s="379"/>
      <c r="C215" s="351">
        <f>Rollover!A215</f>
        <v>0</v>
      </c>
      <c r="D215" s="351">
        <f>Rollover!B215</f>
        <v>0</v>
      </c>
      <c r="E215" s="381"/>
      <c r="F215" s="382">
        <f>Rollover!C215</f>
        <v>0</v>
      </c>
      <c r="G215" s="190"/>
      <c r="H215" s="24"/>
      <c r="I215" s="24"/>
      <c r="J215" s="191"/>
      <c r="K215" s="25"/>
      <c r="L215" s="45" t="e">
        <f t="shared" si="83"/>
        <v>#NUM!</v>
      </c>
      <c r="M215" s="46">
        <f t="shared" si="84"/>
        <v>1.8229037773026034E-3</v>
      </c>
      <c r="N215" s="45" t="e">
        <f t="shared" si="85"/>
        <v>#NUM!</v>
      </c>
      <c r="O215" s="10" t="e">
        <f t="shared" si="86"/>
        <v>#NUM!</v>
      </c>
      <c r="P215" s="42" t="e">
        <f t="shared" si="87"/>
        <v>#NUM!</v>
      </c>
      <c r="Q215" s="348" t="e">
        <f>ROUND((0.8*'Side MDB'!W215+0.2*'Side Pole'!N215),3)</f>
        <v>#NUM!</v>
      </c>
      <c r="R215" s="349" t="e">
        <f t="shared" si="88"/>
        <v>#NUM!</v>
      </c>
      <c r="S215" s="42" t="e">
        <f t="shared" si="89"/>
        <v>#NUM!</v>
      </c>
      <c r="T215" s="348" t="e">
        <f>ROUND(((0.8*'Side MDB'!W215+0.2*'Side Pole'!N215)+(IF('Side MDB'!X215="N/A",(0.8*'Side MDB'!W215+0.2*'Side Pole'!N215),'Side MDB'!X215)))/2,3)</f>
        <v>#NUM!</v>
      </c>
      <c r="U215" s="349" t="e">
        <f t="shared" si="90"/>
        <v>#NUM!</v>
      </c>
      <c r="V215" s="42" t="e">
        <f t="shared" si="91"/>
        <v>#NUM!</v>
      </c>
      <c r="W215" s="28"/>
      <c r="X215" s="28"/>
      <c r="Y215" s="342"/>
      <c r="Z215" s="342"/>
      <c r="AA215" s="342"/>
      <c r="AB215" s="350"/>
      <c r="AC215" s="350"/>
      <c r="AD215" s="350"/>
      <c r="AE215" s="350"/>
      <c r="AF215" s="350"/>
      <c r="AG215" s="350"/>
      <c r="AH215" s="350"/>
      <c r="AI215" s="350"/>
      <c r="AJ215" s="350"/>
      <c r="AK215" s="350"/>
      <c r="AL215" s="350"/>
    </row>
    <row r="216" spans="1:38" ht="14.1" customHeight="1">
      <c r="A216" s="378"/>
      <c r="B216" s="379"/>
      <c r="C216" s="351">
        <f>Rollover!A216</f>
        <v>0</v>
      </c>
      <c r="D216" s="351">
        <f>Rollover!B216</f>
        <v>0</v>
      </c>
      <c r="E216" s="381"/>
      <c r="F216" s="382">
        <f>Rollover!C216</f>
        <v>0</v>
      </c>
      <c r="G216" s="190"/>
      <c r="H216" s="24"/>
      <c r="I216" s="24"/>
      <c r="J216" s="191"/>
      <c r="K216" s="25"/>
      <c r="L216" s="45" t="e">
        <f t="shared" si="83"/>
        <v>#NUM!</v>
      </c>
      <c r="M216" s="46">
        <f t="shared" si="84"/>
        <v>1.8229037773026034E-3</v>
      </c>
      <c r="N216" s="45" t="e">
        <f t="shared" si="85"/>
        <v>#NUM!</v>
      </c>
      <c r="O216" s="10" t="e">
        <f t="shared" si="86"/>
        <v>#NUM!</v>
      </c>
      <c r="P216" s="42" t="e">
        <f t="shared" si="87"/>
        <v>#NUM!</v>
      </c>
      <c r="Q216" s="348" t="e">
        <f>ROUND((0.8*'Side MDB'!W216+0.2*'Side Pole'!N216),3)</f>
        <v>#NUM!</v>
      </c>
      <c r="R216" s="349" t="e">
        <f t="shared" si="88"/>
        <v>#NUM!</v>
      </c>
      <c r="S216" s="42" t="e">
        <f t="shared" si="89"/>
        <v>#NUM!</v>
      </c>
      <c r="T216" s="348" t="e">
        <f>ROUND(((0.8*'Side MDB'!W216+0.2*'Side Pole'!N216)+(IF('Side MDB'!X216="N/A",(0.8*'Side MDB'!W216+0.2*'Side Pole'!N216),'Side MDB'!X216)))/2,3)</f>
        <v>#NUM!</v>
      </c>
      <c r="U216" s="349" t="e">
        <f t="shared" si="90"/>
        <v>#NUM!</v>
      </c>
      <c r="V216" s="42" t="e">
        <f t="shared" si="91"/>
        <v>#NUM!</v>
      </c>
      <c r="W216" s="28"/>
      <c r="X216" s="28"/>
      <c r="Y216" s="342"/>
      <c r="Z216" s="342"/>
      <c r="AA216" s="342"/>
      <c r="AB216" s="350"/>
      <c r="AC216" s="350"/>
      <c r="AD216" s="350"/>
      <c r="AE216" s="350"/>
      <c r="AF216" s="350"/>
      <c r="AG216" s="350"/>
      <c r="AH216" s="350"/>
      <c r="AI216" s="350"/>
      <c r="AJ216" s="350"/>
      <c r="AK216" s="350"/>
      <c r="AL216" s="350"/>
    </row>
    <row r="217" spans="1:38" ht="14.1" customHeight="1">
      <c r="A217" s="378"/>
      <c r="B217" s="379"/>
      <c r="C217" s="351">
        <f>Rollover!A217</f>
        <v>0</v>
      </c>
      <c r="D217" s="351">
        <f>Rollover!B217</f>
        <v>0</v>
      </c>
      <c r="E217" s="381"/>
      <c r="F217" s="382">
        <f>Rollover!C217</f>
        <v>0</v>
      </c>
      <c r="G217" s="190"/>
      <c r="H217" s="24"/>
      <c r="I217" s="24"/>
      <c r="J217" s="191"/>
      <c r="K217" s="25"/>
      <c r="L217" s="45" t="e">
        <f t="shared" si="83"/>
        <v>#NUM!</v>
      </c>
      <c r="M217" s="46">
        <f t="shared" si="84"/>
        <v>1.8229037773026034E-3</v>
      </c>
      <c r="N217" s="45" t="e">
        <f t="shared" si="85"/>
        <v>#NUM!</v>
      </c>
      <c r="O217" s="10" t="e">
        <f t="shared" si="86"/>
        <v>#NUM!</v>
      </c>
      <c r="P217" s="42" t="e">
        <f t="shared" si="87"/>
        <v>#NUM!</v>
      </c>
      <c r="Q217" s="348" t="e">
        <f>ROUND((0.8*'Side MDB'!W217+0.2*'Side Pole'!N217),3)</f>
        <v>#NUM!</v>
      </c>
      <c r="R217" s="349" t="e">
        <f t="shared" si="88"/>
        <v>#NUM!</v>
      </c>
      <c r="S217" s="42" t="e">
        <f t="shared" si="89"/>
        <v>#NUM!</v>
      </c>
      <c r="T217" s="348" t="e">
        <f>ROUND(((0.8*'Side MDB'!W217+0.2*'Side Pole'!N217)+(IF('Side MDB'!X217="N/A",(0.8*'Side MDB'!W217+0.2*'Side Pole'!N217),'Side MDB'!X217)))/2,3)</f>
        <v>#NUM!</v>
      </c>
      <c r="U217" s="349" t="e">
        <f t="shared" si="90"/>
        <v>#NUM!</v>
      </c>
      <c r="V217" s="42" t="e">
        <f t="shared" si="91"/>
        <v>#NUM!</v>
      </c>
      <c r="W217" s="28"/>
      <c r="X217" s="28"/>
      <c r="Y217" s="342"/>
      <c r="Z217" s="342"/>
      <c r="AA217" s="342"/>
      <c r="AB217" s="350"/>
      <c r="AC217" s="350"/>
      <c r="AD217" s="350"/>
      <c r="AE217" s="350"/>
      <c r="AF217" s="350"/>
      <c r="AG217" s="350"/>
      <c r="AH217" s="350"/>
      <c r="AI217" s="350"/>
      <c r="AJ217" s="350"/>
      <c r="AK217" s="350"/>
      <c r="AL217" s="350"/>
    </row>
    <row r="218" spans="1:38" ht="14.1" customHeight="1">
      <c r="A218" s="378"/>
      <c r="B218" s="379"/>
      <c r="C218" s="351">
        <f>Rollover!A218</f>
        <v>0</v>
      </c>
      <c r="D218" s="351">
        <f>Rollover!B218</f>
        <v>0</v>
      </c>
      <c r="E218" s="381"/>
      <c r="F218" s="382">
        <f>Rollover!C218</f>
        <v>0</v>
      </c>
      <c r="G218" s="190"/>
      <c r="H218" s="24"/>
      <c r="I218" s="24"/>
      <c r="J218" s="191"/>
      <c r="K218" s="25"/>
      <c r="L218" s="45" t="e">
        <f t="shared" si="83"/>
        <v>#NUM!</v>
      </c>
      <c r="M218" s="46">
        <f t="shared" si="84"/>
        <v>1.8229037773026034E-3</v>
      </c>
      <c r="N218" s="45" t="e">
        <f t="shared" si="85"/>
        <v>#NUM!</v>
      </c>
      <c r="O218" s="10" t="e">
        <f t="shared" si="86"/>
        <v>#NUM!</v>
      </c>
      <c r="P218" s="42" t="e">
        <f t="shared" si="87"/>
        <v>#NUM!</v>
      </c>
      <c r="Q218" s="348" t="e">
        <f>ROUND((0.8*'Side MDB'!W218+0.2*'Side Pole'!N218),3)</f>
        <v>#NUM!</v>
      </c>
      <c r="R218" s="349" t="e">
        <f t="shared" si="88"/>
        <v>#NUM!</v>
      </c>
      <c r="S218" s="42" t="e">
        <f t="shared" si="89"/>
        <v>#NUM!</v>
      </c>
      <c r="T218" s="348" t="e">
        <f>ROUND(((0.8*'Side MDB'!W218+0.2*'Side Pole'!N218)+(IF('Side MDB'!X218="N/A",(0.8*'Side MDB'!W218+0.2*'Side Pole'!N218),'Side MDB'!X218)))/2,3)</f>
        <v>#NUM!</v>
      </c>
      <c r="U218" s="349" t="e">
        <f t="shared" si="90"/>
        <v>#NUM!</v>
      </c>
      <c r="V218" s="42" t="e">
        <f t="shared" si="91"/>
        <v>#NUM!</v>
      </c>
      <c r="W218" s="28"/>
      <c r="X218" s="28"/>
      <c r="Y218" s="342"/>
      <c r="Z218" s="342"/>
      <c r="AA218" s="342"/>
      <c r="AB218" s="350"/>
      <c r="AC218" s="350"/>
      <c r="AD218" s="350"/>
      <c r="AE218" s="350"/>
      <c r="AF218" s="350"/>
      <c r="AG218" s="350"/>
      <c r="AH218" s="350"/>
      <c r="AI218" s="350"/>
      <c r="AJ218" s="350"/>
      <c r="AK218" s="350"/>
      <c r="AL218" s="350"/>
    </row>
    <row r="219" spans="1:38" ht="14.1" customHeight="1">
      <c r="A219" s="378"/>
      <c r="B219" s="379"/>
      <c r="C219" s="351">
        <f>Rollover!A219</f>
        <v>0</v>
      </c>
      <c r="D219" s="351">
        <f>Rollover!B219</f>
        <v>0</v>
      </c>
      <c r="E219" s="381"/>
      <c r="F219" s="382">
        <f>Rollover!C219</f>
        <v>0</v>
      </c>
      <c r="G219" s="190"/>
      <c r="H219" s="24"/>
      <c r="I219" s="24"/>
      <c r="J219" s="191"/>
      <c r="K219" s="25"/>
      <c r="L219" s="45" t="e">
        <f t="shared" si="83"/>
        <v>#NUM!</v>
      </c>
      <c r="M219" s="46">
        <f t="shared" si="84"/>
        <v>1.8229037773026034E-3</v>
      </c>
      <c r="N219" s="45" t="e">
        <f t="shared" si="85"/>
        <v>#NUM!</v>
      </c>
      <c r="O219" s="10" t="e">
        <f t="shared" si="86"/>
        <v>#NUM!</v>
      </c>
      <c r="P219" s="42" t="e">
        <f t="shared" si="87"/>
        <v>#NUM!</v>
      </c>
      <c r="Q219" s="348" t="e">
        <f>ROUND((0.8*'Side MDB'!W219+0.2*'Side Pole'!N219),3)</f>
        <v>#NUM!</v>
      </c>
      <c r="R219" s="349" t="e">
        <f t="shared" si="88"/>
        <v>#NUM!</v>
      </c>
      <c r="S219" s="42" t="e">
        <f t="shared" si="89"/>
        <v>#NUM!</v>
      </c>
      <c r="T219" s="348" t="e">
        <f>ROUND(((0.8*'Side MDB'!W219+0.2*'Side Pole'!N219)+(IF('Side MDB'!X219="N/A",(0.8*'Side MDB'!W219+0.2*'Side Pole'!N219),'Side MDB'!X219)))/2,3)</f>
        <v>#NUM!</v>
      </c>
      <c r="U219" s="349" t="e">
        <f t="shared" si="90"/>
        <v>#NUM!</v>
      </c>
      <c r="V219" s="42" t="e">
        <f t="shared" si="91"/>
        <v>#NUM!</v>
      </c>
      <c r="W219" s="28"/>
      <c r="X219" s="28"/>
      <c r="Y219" s="342"/>
      <c r="Z219" s="342"/>
      <c r="AA219" s="342"/>
      <c r="AB219" s="350"/>
      <c r="AC219" s="350"/>
      <c r="AD219" s="350"/>
      <c r="AE219" s="350"/>
      <c r="AF219" s="350"/>
      <c r="AG219" s="350"/>
      <c r="AH219" s="350"/>
      <c r="AI219" s="350"/>
      <c r="AJ219" s="350"/>
      <c r="AK219" s="350"/>
      <c r="AL219" s="350"/>
    </row>
    <row r="220" spans="1:38" ht="14.1" customHeight="1">
      <c r="A220" s="378"/>
      <c r="B220" s="379"/>
      <c r="C220" s="351">
        <f>Rollover!A220</f>
        <v>0</v>
      </c>
      <c r="D220" s="351">
        <f>Rollover!B220</f>
        <v>0</v>
      </c>
      <c r="E220" s="381"/>
      <c r="F220" s="382">
        <f>Rollover!C220</f>
        <v>0</v>
      </c>
      <c r="G220" s="190"/>
      <c r="H220" s="24"/>
      <c r="I220" s="24"/>
      <c r="J220" s="191"/>
      <c r="K220" s="25"/>
      <c r="L220" s="45" t="e">
        <f t="shared" si="83"/>
        <v>#NUM!</v>
      </c>
      <c r="M220" s="46">
        <f t="shared" si="84"/>
        <v>1.8229037773026034E-3</v>
      </c>
      <c r="N220" s="45" t="e">
        <f t="shared" si="85"/>
        <v>#NUM!</v>
      </c>
      <c r="O220" s="10" t="e">
        <f t="shared" si="86"/>
        <v>#NUM!</v>
      </c>
      <c r="P220" s="42" t="e">
        <f t="shared" si="87"/>
        <v>#NUM!</v>
      </c>
      <c r="Q220" s="348" t="e">
        <f>ROUND((0.8*'Side MDB'!W220+0.2*'Side Pole'!N220),3)</f>
        <v>#NUM!</v>
      </c>
      <c r="R220" s="349" t="e">
        <f t="shared" si="88"/>
        <v>#NUM!</v>
      </c>
      <c r="S220" s="42" t="e">
        <f t="shared" si="89"/>
        <v>#NUM!</v>
      </c>
      <c r="T220" s="348" t="e">
        <f>ROUND(((0.8*'Side MDB'!W220+0.2*'Side Pole'!N220)+(IF('Side MDB'!X220="N/A",(0.8*'Side MDB'!W220+0.2*'Side Pole'!N220),'Side MDB'!X220)))/2,3)</f>
        <v>#NUM!</v>
      </c>
      <c r="U220" s="349" t="e">
        <f t="shared" si="90"/>
        <v>#NUM!</v>
      </c>
      <c r="V220" s="42" t="e">
        <f t="shared" si="91"/>
        <v>#NUM!</v>
      </c>
      <c r="W220" s="28"/>
      <c r="X220" s="28"/>
      <c r="Y220" s="342"/>
      <c r="Z220" s="342"/>
      <c r="AA220" s="342"/>
      <c r="AB220" s="350"/>
      <c r="AC220" s="350"/>
      <c r="AD220" s="350"/>
      <c r="AE220" s="350"/>
      <c r="AF220" s="350"/>
      <c r="AG220" s="350"/>
      <c r="AH220" s="350"/>
      <c r="AI220" s="350"/>
      <c r="AJ220" s="350"/>
      <c r="AK220" s="350"/>
      <c r="AL220" s="350"/>
    </row>
    <row r="221" spans="1:38" ht="14.1" customHeight="1">
      <c r="A221" s="378"/>
      <c r="B221" s="379"/>
      <c r="C221" s="351">
        <f>Rollover!A221</f>
        <v>0</v>
      </c>
      <c r="D221" s="351">
        <f>Rollover!B221</f>
        <v>0</v>
      </c>
      <c r="E221" s="381"/>
      <c r="F221" s="382">
        <f>Rollover!C221</f>
        <v>0</v>
      </c>
      <c r="G221" s="190"/>
      <c r="H221" s="24"/>
      <c r="I221" s="24"/>
      <c r="J221" s="191"/>
      <c r="K221" s="25"/>
      <c r="L221" s="45" t="e">
        <f t="shared" si="83"/>
        <v>#NUM!</v>
      </c>
      <c r="M221" s="46">
        <f t="shared" si="84"/>
        <v>1.8229037773026034E-3</v>
      </c>
      <c r="N221" s="45" t="e">
        <f t="shared" si="85"/>
        <v>#NUM!</v>
      </c>
      <c r="O221" s="10" t="e">
        <f t="shared" si="86"/>
        <v>#NUM!</v>
      </c>
      <c r="P221" s="42" t="e">
        <f t="shared" si="87"/>
        <v>#NUM!</v>
      </c>
      <c r="Q221" s="348" t="e">
        <f>ROUND((0.8*'Side MDB'!W221+0.2*'Side Pole'!N221),3)</f>
        <v>#NUM!</v>
      </c>
      <c r="R221" s="349" t="e">
        <f t="shared" si="88"/>
        <v>#NUM!</v>
      </c>
      <c r="S221" s="42" t="e">
        <f t="shared" si="89"/>
        <v>#NUM!</v>
      </c>
      <c r="T221" s="348" t="e">
        <f>ROUND(((0.8*'Side MDB'!W221+0.2*'Side Pole'!N221)+(IF('Side MDB'!X221="N/A",(0.8*'Side MDB'!W221+0.2*'Side Pole'!N221),'Side MDB'!X221)))/2,3)</f>
        <v>#NUM!</v>
      </c>
      <c r="U221" s="349" t="e">
        <f t="shared" si="90"/>
        <v>#NUM!</v>
      </c>
      <c r="V221" s="42" t="e">
        <f t="shared" si="91"/>
        <v>#NUM!</v>
      </c>
      <c r="W221" s="28"/>
      <c r="X221" s="28"/>
      <c r="Y221" s="342"/>
      <c r="Z221" s="342"/>
      <c r="AA221" s="342"/>
      <c r="AB221" s="350"/>
      <c r="AC221" s="350"/>
      <c r="AD221" s="350"/>
      <c r="AE221" s="350"/>
      <c r="AF221" s="350"/>
      <c r="AG221" s="350"/>
      <c r="AH221" s="350"/>
      <c r="AI221" s="350"/>
      <c r="AJ221" s="350"/>
      <c r="AK221" s="350"/>
      <c r="AL221" s="350"/>
    </row>
    <row r="222" spans="1:38" ht="14.1" customHeight="1">
      <c r="A222" s="378"/>
      <c r="B222" s="379"/>
      <c r="C222" s="351">
        <f>Rollover!A222</f>
        <v>0</v>
      </c>
      <c r="D222" s="351">
        <f>Rollover!B222</f>
        <v>0</v>
      </c>
      <c r="E222" s="381"/>
      <c r="F222" s="382">
        <f>Rollover!C222</f>
        <v>0</v>
      </c>
      <c r="G222" s="190"/>
      <c r="H222" s="24"/>
      <c r="I222" s="24"/>
      <c r="J222" s="191"/>
      <c r="K222" s="25"/>
      <c r="L222" s="45" t="e">
        <f t="shared" si="83"/>
        <v>#NUM!</v>
      </c>
      <c r="M222" s="46">
        <f t="shared" si="84"/>
        <v>1.8229037773026034E-3</v>
      </c>
      <c r="N222" s="45" t="e">
        <f t="shared" si="85"/>
        <v>#NUM!</v>
      </c>
      <c r="O222" s="10" t="e">
        <f t="shared" si="86"/>
        <v>#NUM!</v>
      </c>
      <c r="P222" s="42" t="e">
        <f t="shared" si="87"/>
        <v>#NUM!</v>
      </c>
      <c r="Q222" s="348" t="e">
        <f>ROUND((0.8*'Side MDB'!W222+0.2*'Side Pole'!N222),3)</f>
        <v>#NUM!</v>
      </c>
      <c r="R222" s="349" t="e">
        <f t="shared" si="88"/>
        <v>#NUM!</v>
      </c>
      <c r="S222" s="42" t="e">
        <f t="shared" si="89"/>
        <v>#NUM!</v>
      </c>
      <c r="T222" s="348" t="e">
        <f>ROUND(((0.8*'Side MDB'!W222+0.2*'Side Pole'!N222)+(IF('Side MDB'!X222="N/A",(0.8*'Side MDB'!W222+0.2*'Side Pole'!N222),'Side MDB'!X222)))/2,3)</f>
        <v>#NUM!</v>
      </c>
      <c r="U222" s="349" t="e">
        <f t="shared" si="90"/>
        <v>#NUM!</v>
      </c>
      <c r="V222" s="42" t="e">
        <f t="shared" si="91"/>
        <v>#NUM!</v>
      </c>
      <c r="W222" s="28"/>
      <c r="X222" s="28"/>
      <c r="Y222" s="342"/>
      <c r="Z222" s="342"/>
      <c r="AA222" s="342"/>
      <c r="AB222" s="350"/>
      <c r="AC222" s="350"/>
      <c r="AD222" s="350"/>
      <c r="AE222" s="350"/>
      <c r="AF222" s="350"/>
      <c r="AG222" s="350"/>
      <c r="AH222" s="350"/>
      <c r="AI222" s="350"/>
      <c r="AJ222" s="350"/>
      <c r="AK222" s="350"/>
      <c r="AL222" s="350"/>
    </row>
    <row r="223" spans="1:38" ht="14.1" customHeight="1">
      <c r="A223" s="378"/>
      <c r="B223" s="379"/>
      <c r="C223" s="351">
        <f>Rollover!A223</f>
        <v>0</v>
      </c>
      <c r="D223" s="351">
        <f>Rollover!B223</f>
        <v>0</v>
      </c>
      <c r="E223" s="381"/>
      <c r="F223" s="382">
        <f>Rollover!C223</f>
        <v>0</v>
      </c>
      <c r="G223" s="190"/>
      <c r="H223" s="24"/>
      <c r="I223" s="24"/>
      <c r="J223" s="191"/>
      <c r="K223" s="25"/>
      <c r="L223" s="45" t="e">
        <f t="shared" si="83"/>
        <v>#NUM!</v>
      </c>
      <c r="M223" s="46">
        <f t="shared" si="84"/>
        <v>1.8229037773026034E-3</v>
      </c>
      <c r="N223" s="45" t="e">
        <f t="shared" si="85"/>
        <v>#NUM!</v>
      </c>
      <c r="O223" s="10" t="e">
        <f t="shared" si="86"/>
        <v>#NUM!</v>
      </c>
      <c r="P223" s="42" t="e">
        <f t="shared" si="87"/>
        <v>#NUM!</v>
      </c>
      <c r="Q223" s="348" t="e">
        <f>ROUND((0.8*'Side MDB'!W223+0.2*'Side Pole'!N223),3)</f>
        <v>#NUM!</v>
      </c>
      <c r="R223" s="349" t="e">
        <f t="shared" si="88"/>
        <v>#NUM!</v>
      </c>
      <c r="S223" s="42" t="e">
        <f t="shared" si="89"/>
        <v>#NUM!</v>
      </c>
      <c r="T223" s="348" t="e">
        <f>ROUND(((0.8*'Side MDB'!W223+0.2*'Side Pole'!N223)+(IF('Side MDB'!X223="N/A",(0.8*'Side MDB'!W223+0.2*'Side Pole'!N223),'Side MDB'!X223)))/2,3)</f>
        <v>#NUM!</v>
      </c>
      <c r="U223" s="349" t="e">
        <f t="shared" si="90"/>
        <v>#NUM!</v>
      </c>
      <c r="V223" s="42" t="e">
        <f t="shared" si="91"/>
        <v>#NUM!</v>
      </c>
      <c r="W223" s="28"/>
      <c r="X223" s="28"/>
      <c r="Y223" s="342"/>
      <c r="Z223" s="342"/>
      <c r="AA223" s="342"/>
      <c r="AB223" s="350"/>
      <c r="AC223" s="350"/>
      <c r="AD223" s="350"/>
      <c r="AE223" s="350"/>
      <c r="AF223" s="350"/>
      <c r="AG223" s="350"/>
      <c r="AH223" s="350"/>
      <c r="AI223" s="350"/>
      <c r="AJ223" s="350"/>
      <c r="AK223" s="350"/>
      <c r="AL223" s="350"/>
    </row>
    <row r="224" spans="1:38" ht="14.1" customHeight="1">
      <c r="A224" s="378"/>
      <c r="B224" s="379"/>
      <c r="C224" s="351">
        <f>Rollover!A224</f>
        <v>0</v>
      </c>
      <c r="D224" s="351">
        <f>Rollover!B224</f>
        <v>0</v>
      </c>
      <c r="E224" s="381"/>
      <c r="F224" s="382">
        <f>Rollover!C224</f>
        <v>0</v>
      </c>
      <c r="G224" s="190"/>
      <c r="H224" s="24"/>
      <c r="I224" s="24"/>
      <c r="J224" s="191"/>
      <c r="K224" s="25"/>
      <c r="L224" s="45" t="e">
        <f t="shared" si="83"/>
        <v>#NUM!</v>
      </c>
      <c r="M224" s="46">
        <f t="shared" si="84"/>
        <v>1.8229037773026034E-3</v>
      </c>
      <c r="N224" s="45" t="e">
        <f t="shared" si="85"/>
        <v>#NUM!</v>
      </c>
      <c r="O224" s="10" t="e">
        <f t="shared" si="86"/>
        <v>#NUM!</v>
      </c>
      <c r="P224" s="42" t="e">
        <f t="shared" si="87"/>
        <v>#NUM!</v>
      </c>
      <c r="Q224" s="348" t="e">
        <f>ROUND((0.8*'Side MDB'!W224+0.2*'Side Pole'!N224),3)</f>
        <v>#NUM!</v>
      </c>
      <c r="R224" s="349" t="e">
        <f t="shared" si="88"/>
        <v>#NUM!</v>
      </c>
      <c r="S224" s="42" t="e">
        <f t="shared" si="89"/>
        <v>#NUM!</v>
      </c>
      <c r="T224" s="348" t="e">
        <f>ROUND(((0.8*'Side MDB'!W224+0.2*'Side Pole'!N224)+(IF('Side MDB'!X224="N/A",(0.8*'Side MDB'!W224+0.2*'Side Pole'!N224),'Side MDB'!X224)))/2,3)</f>
        <v>#NUM!</v>
      </c>
      <c r="U224" s="349" t="e">
        <f t="shared" si="90"/>
        <v>#NUM!</v>
      </c>
      <c r="V224" s="42" t="e">
        <f t="shared" si="91"/>
        <v>#NUM!</v>
      </c>
      <c r="W224" s="28"/>
      <c r="X224" s="28"/>
      <c r="Y224" s="342"/>
      <c r="Z224" s="342"/>
      <c r="AA224" s="342"/>
      <c r="AB224" s="350"/>
      <c r="AC224" s="350"/>
      <c r="AD224" s="350"/>
      <c r="AE224" s="350"/>
      <c r="AF224" s="350"/>
      <c r="AG224" s="350"/>
      <c r="AH224" s="350"/>
      <c r="AI224" s="350"/>
      <c r="AJ224" s="350"/>
      <c r="AK224" s="350"/>
      <c r="AL224" s="350"/>
    </row>
    <row r="225" spans="1:38" ht="14.1" customHeight="1">
      <c r="A225" s="378"/>
      <c r="B225" s="379"/>
      <c r="C225" s="351">
        <f>Rollover!A225</f>
        <v>0</v>
      </c>
      <c r="D225" s="351">
        <f>Rollover!B225</f>
        <v>0</v>
      </c>
      <c r="E225" s="381"/>
      <c r="F225" s="382">
        <f>Rollover!C225</f>
        <v>0</v>
      </c>
      <c r="G225" s="190"/>
      <c r="H225" s="24"/>
      <c r="I225" s="24"/>
      <c r="J225" s="191"/>
      <c r="K225" s="25"/>
      <c r="L225" s="45" t="e">
        <f t="shared" si="83"/>
        <v>#NUM!</v>
      </c>
      <c r="M225" s="46">
        <f t="shared" si="84"/>
        <v>1.8229037773026034E-3</v>
      </c>
      <c r="N225" s="45" t="e">
        <f t="shared" si="85"/>
        <v>#NUM!</v>
      </c>
      <c r="O225" s="10" t="e">
        <f t="shared" si="86"/>
        <v>#NUM!</v>
      </c>
      <c r="P225" s="42" t="e">
        <f t="shared" si="87"/>
        <v>#NUM!</v>
      </c>
      <c r="Q225" s="348" t="e">
        <f>ROUND((0.8*'Side MDB'!W225+0.2*'Side Pole'!N225),3)</f>
        <v>#NUM!</v>
      </c>
      <c r="R225" s="349" t="e">
        <f t="shared" si="88"/>
        <v>#NUM!</v>
      </c>
      <c r="S225" s="42" t="e">
        <f t="shared" si="89"/>
        <v>#NUM!</v>
      </c>
      <c r="T225" s="348" t="e">
        <f>ROUND(((0.8*'Side MDB'!W225+0.2*'Side Pole'!N225)+(IF('Side MDB'!X225="N/A",(0.8*'Side MDB'!W225+0.2*'Side Pole'!N225),'Side MDB'!X225)))/2,3)</f>
        <v>#NUM!</v>
      </c>
      <c r="U225" s="349" t="e">
        <f t="shared" si="90"/>
        <v>#NUM!</v>
      </c>
      <c r="V225" s="42" t="e">
        <f t="shared" si="91"/>
        <v>#NUM!</v>
      </c>
      <c r="W225" s="28"/>
      <c r="X225" s="28"/>
      <c r="Y225" s="342"/>
      <c r="Z225" s="342"/>
      <c r="AA225" s="342"/>
      <c r="AB225" s="350"/>
      <c r="AC225" s="350"/>
      <c r="AD225" s="350"/>
      <c r="AE225" s="350"/>
      <c r="AF225" s="350"/>
      <c r="AG225" s="350"/>
      <c r="AH225" s="350"/>
      <c r="AI225" s="350"/>
      <c r="AJ225" s="350"/>
      <c r="AK225" s="350"/>
      <c r="AL225" s="350"/>
    </row>
    <row r="226" spans="1:38" ht="14.1" customHeight="1">
      <c r="A226" s="378"/>
      <c r="B226" s="379"/>
      <c r="C226" s="351">
        <f>Rollover!A226</f>
        <v>0</v>
      </c>
      <c r="D226" s="351">
        <f>Rollover!B226</f>
        <v>0</v>
      </c>
      <c r="E226" s="381"/>
      <c r="F226" s="382">
        <f>Rollover!C226</f>
        <v>0</v>
      </c>
      <c r="G226" s="190"/>
      <c r="H226" s="24"/>
      <c r="I226" s="24"/>
      <c r="J226" s="191"/>
      <c r="K226" s="25"/>
      <c r="L226" s="45" t="e">
        <f t="shared" si="83"/>
        <v>#NUM!</v>
      </c>
      <c r="M226" s="46">
        <f t="shared" si="84"/>
        <v>1.8229037773026034E-3</v>
      </c>
      <c r="N226" s="45" t="e">
        <f t="shared" si="85"/>
        <v>#NUM!</v>
      </c>
      <c r="O226" s="10" t="e">
        <f t="shared" si="86"/>
        <v>#NUM!</v>
      </c>
      <c r="P226" s="42" t="e">
        <f t="shared" si="87"/>
        <v>#NUM!</v>
      </c>
      <c r="Q226" s="348" t="e">
        <f>ROUND((0.8*'Side MDB'!W226+0.2*'Side Pole'!N226),3)</f>
        <v>#NUM!</v>
      </c>
      <c r="R226" s="349" t="e">
        <f t="shared" si="88"/>
        <v>#NUM!</v>
      </c>
      <c r="S226" s="42" t="e">
        <f t="shared" si="89"/>
        <v>#NUM!</v>
      </c>
      <c r="T226" s="348" t="e">
        <f>ROUND(((0.8*'Side MDB'!W226+0.2*'Side Pole'!N226)+(IF('Side MDB'!X226="N/A",(0.8*'Side MDB'!W226+0.2*'Side Pole'!N226),'Side MDB'!X226)))/2,3)</f>
        <v>#NUM!</v>
      </c>
      <c r="U226" s="349" t="e">
        <f t="shared" si="90"/>
        <v>#NUM!</v>
      </c>
      <c r="V226" s="42" t="e">
        <f t="shared" si="91"/>
        <v>#NUM!</v>
      </c>
      <c r="W226" s="28"/>
      <c r="X226" s="28"/>
      <c r="Y226" s="342"/>
      <c r="Z226" s="342"/>
      <c r="AA226" s="342"/>
      <c r="AB226" s="350"/>
      <c r="AC226" s="350"/>
      <c r="AD226" s="350"/>
      <c r="AE226" s="350"/>
      <c r="AF226" s="350"/>
      <c r="AG226" s="350"/>
      <c r="AH226" s="350"/>
      <c r="AI226" s="350"/>
      <c r="AJ226" s="350"/>
      <c r="AK226" s="350"/>
      <c r="AL226" s="350"/>
    </row>
    <row r="227" spans="1:38" ht="14.1" customHeight="1">
      <c r="A227" s="378"/>
      <c r="B227" s="379"/>
      <c r="C227" s="351">
        <f>Rollover!A227</f>
        <v>0</v>
      </c>
      <c r="D227" s="351">
        <f>Rollover!B227</f>
        <v>0</v>
      </c>
      <c r="E227" s="381"/>
      <c r="F227" s="382">
        <f>Rollover!C227</f>
        <v>0</v>
      </c>
      <c r="G227" s="190"/>
      <c r="H227" s="24"/>
      <c r="I227" s="24"/>
      <c r="J227" s="191"/>
      <c r="K227" s="25"/>
      <c r="L227" s="45" t="e">
        <f t="shared" si="83"/>
        <v>#NUM!</v>
      </c>
      <c r="M227" s="46">
        <f t="shared" si="84"/>
        <v>1.8229037773026034E-3</v>
      </c>
      <c r="N227" s="45" t="e">
        <f t="shared" si="85"/>
        <v>#NUM!</v>
      </c>
      <c r="O227" s="10" t="e">
        <f t="shared" si="86"/>
        <v>#NUM!</v>
      </c>
      <c r="P227" s="42" t="e">
        <f t="shared" si="87"/>
        <v>#NUM!</v>
      </c>
      <c r="Q227" s="348" t="e">
        <f>ROUND((0.8*'Side MDB'!W227+0.2*'Side Pole'!N227),3)</f>
        <v>#NUM!</v>
      </c>
      <c r="R227" s="349" t="e">
        <f t="shared" si="88"/>
        <v>#NUM!</v>
      </c>
      <c r="S227" s="42" t="e">
        <f t="shared" si="89"/>
        <v>#NUM!</v>
      </c>
      <c r="T227" s="348" t="e">
        <f>ROUND(((0.8*'Side MDB'!W227+0.2*'Side Pole'!N227)+(IF('Side MDB'!X227="N/A",(0.8*'Side MDB'!W227+0.2*'Side Pole'!N227),'Side MDB'!X227)))/2,3)</f>
        <v>#NUM!</v>
      </c>
      <c r="U227" s="349" t="e">
        <f t="shared" si="90"/>
        <v>#NUM!</v>
      </c>
      <c r="V227" s="42" t="e">
        <f t="shared" si="91"/>
        <v>#NUM!</v>
      </c>
      <c r="W227" s="28"/>
      <c r="X227" s="28"/>
      <c r="Y227" s="342"/>
      <c r="Z227" s="342"/>
      <c r="AA227" s="342"/>
      <c r="AB227" s="350"/>
      <c r="AC227" s="350"/>
      <c r="AD227" s="350"/>
      <c r="AE227" s="350"/>
      <c r="AF227" s="350"/>
      <c r="AG227" s="350"/>
      <c r="AH227" s="350"/>
      <c r="AI227" s="350"/>
      <c r="AJ227" s="350"/>
      <c r="AK227" s="350"/>
      <c r="AL227" s="350"/>
    </row>
    <row r="228" spans="1:38" ht="14.1" customHeight="1">
      <c r="A228" s="378"/>
      <c r="B228" s="379"/>
      <c r="C228" s="351">
        <f>Rollover!A228</f>
        <v>0</v>
      </c>
      <c r="D228" s="351">
        <f>Rollover!B228</f>
        <v>0</v>
      </c>
      <c r="E228" s="381"/>
      <c r="F228" s="382">
        <f>Rollover!C228</f>
        <v>0</v>
      </c>
      <c r="G228" s="190"/>
      <c r="H228" s="24"/>
      <c r="I228" s="24"/>
      <c r="J228" s="191"/>
      <c r="K228" s="25"/>
      <c r="L228" s="45" t="e">
        <f t="shared" si="83"/>
        <v>#NUM!</v>
      </c>
      <c r="M228" s="46">
        <f t="shared" si="84"/>
        <v>1.8229037773026034E-3</v>
      </c>
      <c r="N228" s="45" t="e">
        <f t="shared" si="85"/>
        <v>#NUM!</v>
      </c>
      <c r="O228" s="10" t="e">
        <f t="shared" si="86"/>
        <v>#NUM!</v>
      </c>
      <c r="P228" s="42" t="e">
        <f t="shared" si="87"/>
        <v>#NUM!</v>
      </c>
      <c r="Q228" s="348" t="e">
        <f>ROUND((0.8*'Side MDB'!W228+0.2*'Side Pole'!N228),3)</f>
        <v>#NUM!</v>
      </c>
      <c r="R228" s="349" t="e">
        <f t="shared" si="88"/>
        <v>#NUM!</v>
      </c>
      <c r="S228" s="42" t="e">
        <f t="shared" si="89"/>
        <v>#NUM!</v>
      </c>
      <c r="T228" s="348" t="e">
        <f>ROUND(((0.8*'Side MDB'!W228+0.2*'Side Pole'!N228)+(IF('Side MDB'!X228="N/A",(0.8*'Side MDB'!W228+0.2*'Side Pole'!N228),'Side MDB'!X228)))/2,3)</f>
        <v>#NUM!</v>
      </c>
      <c r="U228" s="349" t="e">
        <f t="shared" si="90"/>
        <v>#NUM!</v>
      </c>
      <c r="V228" s="42" t="e">
        <f t="shared" si="91"/>
        <v>#NUM!</v>
      </c>
      <c r="W228" s="28"/>
      <c r="X228" s="28"/>
      <c r="Y228" s="342"/>
      <c r="Z228" s="342"/>
      <c r="AA228" s="342"/>
      <c r="AB228" s="350"/>
      <c r="AC228" s="350"/>
      <c r="AD228" s="350"/>
      <c r="AE228" s="350"/>
      <c r="AF228" s="350"/>
      <c r="AG228" s="350"/>
      <c r="AH228" s="350"/>
      <c r="AI228" s="350"/>
      <c r="AJ228" s="350"/>
      <c r="AK228" s="350"/>
      <c r="AL228" s="350"/>
    </row>
    <row r="229" spans="1:38" ht="14.1" customHeight="1">
      <c r="A229" s="378"/>
      <c r="B229" s="379"/>
      <c r="C229" s="351">
        <f>Rollover!A229</f>
        <v>0</v>
      </c>
      <c r="D229" s="351">
        <f>Rollover!B229</f>
        <v>0</v>
      </c>
      <c r="E229" s="381"/>
      <c r="F229" s="382">
        <f>Rollover!C229</f>
        <v>0</v>
      </c>
      <c r="G229" s="190"/>
      <c r="H229" s="24"/>
      <c r="I229" s="24"/>
      <c r="J229" s="191"/>
      <c r="K229" s="25"/>
      <c r="L229" s="45" t="e">
        <f t="shared" si="83"/>
        <v>#NUM!</v>
      </c>
      <c r="M229" s="46">
        <f t="shared" si="84"/>
        <v>1.8229037773026034E-3</v>
      </c>
      <c r="N229" s="45" t="e">
        <f t="shared" si="85"/>
        <v>#NUM!</v>
      </c>
      <c r="O229" s="10" t="e">
        <f t="shared" si="86"/>
        <v>#NUM!</v>
      </c>
      <c r="P229" s="42" t="e">
        <f t="shared" si="87"/>
        <v>#NUM!</v>
      </c>
      <c r="Q229" s="348" t="e">
        <f>ROUND((0.8*'Side MDB'!W229+0.2*'Side Pole'!N229),3)</f>
        <v>#NUM!</v>
      </c>
      <c r="R229" s="349" t="e">
        <f t="shared" si="88"/>
        <v>#NUM!</v>
      </c>
      <c r="S229" s="42" t="e">
        <f t="shared" si="89"/>
        <v>#NUM!</v>
      </c>
      <c r="T229" s="348" t="e">
        <f>ROUND(((0.8*'Side MDB'!W229+0.2*'Side Pole'!N229)+(IF('Side MDB'!X229="N/A",(0.8*'Side MDB'!W229+0.2*'Side Pole'!N229),'Side MDB'!X229)))/2,3)</f>
        <v>#NUM!</v>
      </c>
      <c r="U229" s="349" t="e">
        <f t="shared" si="90"/>
        <v>#NUM!</v>
      </c>
      <c r="V229" s="42" t="e">
        <f t="shared" si="91"/>
        <v>#NUM!</v>
      </c>
      <c r="W229" s="28"/>
      <c r="X229" s="28"/>
      <c r="Y229" s="342"/>
      <c r="Z229" s="342"/>
      <c r="AA229" s="342"/>
      <c r="AB229" s="350"/>
      <c r="AC229" s="350"/>
      <c r="AD229" s="350"/>
      <c r="AE229" s="350"/>
      <c r="AF229" s="350"/>
      <c r="AG229" s="350"/>
      <c r="AH229" s="350"/>
      <c r="AI229" s="350"/>
      <c r="AJ229" s="350"/>
      <c r="AK229" s="350"/>
      <c r="AL229" s="350"/>
    </row>
    <row r="230" spans="1:38" ht="14.1" customHeight="1">
      <c r="A230" s="378"/>
      <c r="B230" s="379"/>
      <c r="C230" s="351">
        <f>Rollover!A230</f>
        <v>0</v>
      </c>
      <c r="D230" s="351">
        <f>Rollover!B230</f>
        <v>0</v>
      </c>
      <c r="E230" s="381"/>
      <c r="F230" s="382">
        <f>Rollover!C230</f>
        <v>0</v>
      </c>
      <c r="G230" s="190"/>
      <c r="H230" s="24"/>
      <c r="I230" s="24"/>
      <c r="J230" s="191"/>
      <c r="K230" s="25"/>
      <c r="L230" s="45" t="e">
        <f t="shared" si="83"/>
        <v>#NUM!</v>
      </c>
      <c r="M230" s="46">
        <f t="shared" si="84"/>
        <v>1.8229037773026034E-3</v>
      </c>
      <c r="N230" s="45" t="e">
        <f t="shared" si="85"/>
        <v>#NUM!</v>
      </c>
      <c r="O230" s="10" t="e">
        <f t="shared" si="86"/>
        <v>#NUM!</v>
      </c>
      <c r="P230" s="42" t="e">
        <f t="shared" si="87"/>
        <v>#NUM!</v>
      </c>
      <c r="Q230" s="348" t="e">
        <f>ROUND((0.8*'Side MDB'!W230+0.2*'Side Pole'!N230),3)</f>
        <v>#NUM!</v>
      </c>
      <c r="R230" s="349" t="e">
        <f t="shared" si="88"/>
        <v>#NUM!</v>
      </c>
      <c r="S230" s="42" t="e">
        <f t="shared" si="89"/>
        <v>#NUM!</v>
      </c>
      <c r="T230" s="348" t="e">
        <f>ROUND(((0.8*'Side MDB'!W230+0.2*'Side Pole'!N230)+(IF('Side MDB'!X230="N/A",(0.8*'Side MDB'!W230+0.2*'Side Pole'!N230),'Side MDB'!X230)))/2,3)</f>
        <v>#NUM!</v>
      </c>
      <c r="U230" s="349" t="e">
        <f t="shared" si="90"/>
        <v>#NUM!</v>
      </c>
      <c r="V230" s="42" t="e">
        <f t="shared" si="91"/>
        <v>#NUM!</v>
      </c>
      <c r="W230" s="28"/>
      <c r="X230" s="28"/>
      <c r="Y230" s="342"/>
      <c r="Z230" s="342"/>
      <c r="AA230" s="342"/>
      <c r="AB230" s="350"/>
      <c r="AC230" s="350"/>
      <c r="AD230" s="350"/>
      <c r="AE230" s="350"/>
      <c r="AF230" s="350"/>
      <c r="AG230" s="350"/>
      <c r="AH230" s="350"/>
      <c r="AI230" s="350"/>
      <c r="AJ230" s="350"/>
      <c r="AK230" s="350"/>
      <c r="AL230" s="350"/>
    </row>
    <row r="231" spans="1:38" ht="14.1" customHeight="1">
      <c r="A231" s="378"/>
      <c r="B231" s="379"/>
      <c r="C231" s="351">
        <f>Rollover!A231</f>
        <v>0</v>
      </c>
      <c r="D231" s="351">
        <f>Rollover!B231</f>
        <v>0</v>
      </c>
      <c r="E231" s="381"/>
      <c r="F231" s="382">
        <f>Rollover!C231</f>
        <v>0</v>
      </c>
      <c r="G231" s="190"/>
      <c r="H231" s="24"/>
      <c r="I231" s="24"/>
      <c r="J231" s="191"/>
      <c r="K231" s="25"/>
      <c r="L231" s="45" t="e">
        <f t="shared" ref="L231:L236" si="92">NORMDIST(LN(G231),7.45231,0.73998,1)</f>
        <v>#NUM!</v>
      </c>
      <c r="M231" s="46">
        <f t="shared" ref="M231:M236" si="93">1/(1+EXP(6.3055-0.00094*K231))</f>
        <v>1.8229037773026034E-3</v>
      </c>
      <c r="N231" s="45" t="e">
        <f t="shared" ref="N231:N236" si="94">ROUND(1-(1-L231)*(1-M231),3)</f>
        <v>#NUM!</v>
      </c>
      <c r="O231" s="10" t="e">
        <f t="shared" ref="O231:O236" si="95">ROUND(N231/0.15,2)</f>
        <v>#NUM!</v>
      </c>
      <c r="P231" s="42" t="e">
        <f t="shared" ref="P231:P236" si="96">IF(O231&lt;0.67,5,IF(O231&lt;1,4,IF(O231&lt;1.33,3,IF(O231&lt;2.67,2,1))))</f>
        <v>#NUM!</v>
      </c>
      <c r="Q231" s="348" t="e">
        <f>ROUND((0.8*'Side MDB'!W231+0.2*'Side Pole'!N231),3)</f>
        <v>#NUM!</v>
      </c>
      <c r="R231" s="349" t="e">
        <f t="shared" ref="R231:R236" si="97">ROUND((Q231)/0.15,2)</f>
        <v>#NUM!</v>
      </c>
      <c r="S231" s="42" t="e">
        <f t="shared" ref="S231:S236" si="98">IF(R231&lt;0.67,5,IF(R231&lt;1,4,IF(R231&lt;1.33,3,IF(R231&lt;2.67,2,1))))</f>
        <v>#NUM!</v>
      </c>
      <c r="T231" s="348" t="e">
        <f>ROUND(((0.8*'Side MDB'!W231+0.2*'Side Pole'!N231)+(IF('Side MDB'!X231="N/A",(0.8*'Side MDB'!W231+0.2*'Side Pole'!N231),'Side MDB'!X231)))/2,3)</f>
        <v>#NUM!</v>
      </c>
      <c r="U231" s="349" t="e">
        <f t="shared" ref="U231:U236" si="99">ROUND((T231)/0.15,2)</f>
        <v>#NUM!</v>
      </c>
      <c r="V231" s="42" t="e">
        <f t="shared" ref="V231:V236" si="100">IF(U231&lt;0.67,5,IF(U231&lt;1,4,IF(U231&lt;1.33,3,IF(U231&lt;2.67,2,1))))</f>
        <v>#NUM!</v>
      </c>
      <c r="W231" s="28"/>
      <c r="X231" s="28"/>
      <c r="Y231" s="342"/>
      <c r="Z231" s="342"/>
      <c r="AA231" s="342"/>
      <c r="AB231" s="350"/>
      <c r="AC231" s="350"/>
      <c r="AD231" s="350"/>
      <c r="AE231" s="350"/>
      <c r="AF231" s="350"/>
      <c r="AG231" s="350"/>
      <c r="AH231" s="350"/>
      <c r="AI231" s="350"/>
      <c r="AJ231" s="350"/>
      <c r="AK231" s="350"/>
      <c r="AL231" s="350"/>
    </row>
    <row r="232" spans="1:38" ht="14.1" customHeight="1">
      <c r="A232" s="378"/>
      <c r="B232" s="379"/>
      <c r="C232" s="351">
        <f>Rollover!A232</f>
        <v>0</v>
      </c>
      <c r="D232" s="351">
        <f>Rollover!B232</f>
        <v>0</v>
      </c>
      <c r="E232" s="381"/>
      <c r="F232" s="382">
        <f>Rollover!C232</f>
        <v>0</v>
      </c>
      <c r="G232" s="190"/>
      <c r="H232" s="24"/>
      <c r="I232" s="24"/>
      <c r="J232" s="191"/>
      <c r="K232" s="25"/>
      <c r="L232" s="45" t="e">
        <f t="shared" si="92"/>
        <v>#NUM!</v>
      </c>
      <c r="M232" s="46">
        <f t="shared" si="93"/>
        <v>1.8229037773026034E-3</v>
      </c>
      <c r="N232" s="45" t="e">
        <f t="shared" si="94"/>
        <v>#NUM!</v>
      </c>
      <c r="O232" s="10" t="e">
        <f t="shared" si="95"/>
        <v>#NUM!</v>
      </c>
      <c r="P232" s="42" t="e">
        <f t="shared" si="96"/>
        <v>#NUM!</v>
      </c>
      <c r="Q232" s="348" t="e">
        <f>ROUND((0.8*'Side MDB'!W232+0.2*'Side Pole'!N232),3)</f>
        <v>#NUM!</v>
      </c>
      <c r="R232" s="349" t="e">
        <f t="shared" si="97"/>
        <v>#NUM!</v>
      </c>
      <c r="S232" s="42" t="e">
        <f t="shared" si="98"/>
        <v>#NUM!</v>
      </c>
      <c r="T232" s="348" t="e">
        <f>ROUND(((0.8*'Side MDB'!W232+0.2*'Side Pole'!N232)+(IF('Side MDB'!X232="N/A",(0.8*'Side MDB'!W232+0.2*'Side Pole'!N232),'Side MDB'!X232)))/2,3)</f>
        <v>#NUM!</v>
      </c>
      <c r="U232" s="349" t="e">
        <f t="shared" si="99"/>
        <v>#NUM!</v>
      </c>
      <c r="V232" s="42" t="e">
        <f t="shared" si="100"/>
        <v>#NUM!</v>
      </c>
      <c r="W232" s="28"/>
      <c r="X232" s="28"/>
      <c r="Y232" s="342"/>
      <c r="Z232" s="342"/>
      <c r="AA232" s="342"/>
      <c r="AB232" s="350"/>
      <c r="AC232" s="350"/>
      <c r="AD232" s="350"/>
      <c r="AE232" s="350"/>
      <c r="AF232" s="350"/>
      <c r="AG232" s="350"/>
      <c r="AH232" s="350"/>
      <c r="AI232" s="350"/>
      <c r="AJ232" s="350"/>
      <c r="AK232" s="350"/>
      <c r="AL232" s="350"/>
    </row>
    <row r="233" spans="1:38" ht="14.1" customHeight="1">
      <c r="A233" s="378"/>
      <c r="B233" s="379"/>
      <c r="C233" s="351">
        <f>Rollover!A233</f>
        <v>0</v>
      </c>
      <c r="D233" s="351">
        <f>Rollover!B233</f>
        <v>0</v>
      </c>
      <c r="E233" s="381"/>
      <c r="F233" s="382">
        <f>Rollover!C233</f>
        <v>0</v>
      </c>
      <c r="G233" s="190"/>
      <c r="H233" s="24"/>
      <c r="I233" s="24"/>
      <c r="J233" s="191"/>
      <c r="K233" s="25"/>
      <c r="L233" s="45" t="e">
        <f t="shared" si="92"/>
        <v>#NUM!</v>
      </c>
      <c r="M233" s="46">
        <f t="shared" si="93"/>
        <v>1.8229037773026034E-3</v>
      </c>
      <c r="N233" s="45" t="e">
        <f t="shared" si="94"/>
        <v>#NUM!</v>
      </c>
      <c r="O233" s="10" t="e">
        <f t="shared" si="95"/>
        <v>#NUM!</v>
      </c>
      <c r="P233" s="42" t="e">
        <f t="shared" si="96"/>
        <v>#NUM!</v>
      </c>
      <c r="Q233" s="348" t="e">
        <f>ROUND((0.8*'Side MDB'!W233+0.2*'Side Pole'!N233),3)</f>
        <v>#NUM!</v>
      </c>
      <c r="R233" s="349" t="e">
        <f t="shared" si="97"/>
        <v>#NUM!</v>
      </c>
      <c r="S233" s="42" t="e">
        <f t="shared" si="98"/>
        <v>#NUM!</v>
      </c>
      <c r="T233" s="348" t="e">
        <f>ROUND(((0.8*'Side MDB'!W233+0.2*'Side Pole'!N233)+(IF('Side MDB'!X233="N/A",(0.8*'Side MDB'!W233+0.2*'Side Pole'!N233),'Side MDB'!X233)))/2,3)</f>
        <v>#NUM!</v>
      </c>
      <c r="U233" s="349" t="e">
        <f t="shared" si="99"/>
        <v>#NUM!</v>
      </c>
      <c r="V233" s="42" t="e">
        <f t="shared" si="100"/>
        <v>#NUM!</v>
      </c>
      <c r="W233" s="28"/>
      <c r="X233" s="28"/>
      <c r="Y233" s="342"/>
      <c r="Z233" s="342"/>
      <c r="AA233" s="342"/>
      <c r="AB233" s="350"/>
      <c r="AC233" s="350"/>
      <c r="AD233" s="350"/>
      <c r="AE233" s="350"/>
      <c r="AF233" s="350"/>
      <c r="AG233" s="350"/>
      <c r="AH233" s="350"/>
      <c r="AI233" s="350"/>
      <c r="AJ233" s="350"/>
      <c r="AK233" s="350"/>
      <c r="AL233" s="350"/>
    </row>
    <row r="234" spans="1:38" ht="14.1" customHeight="1">
      <c r="A234" s="378"/>
      <c r="B234" s="379"/>
      <c r="C234" s="351">
        <f>Rollover!A234</f>
        <v>0</v>
      </c>
      <c r="D234" s="351">
        <f>Rollover!B234</f>
        <v>0</v>
      </c>
      <c r="E234" s="381"/>
      <c r="F234" s="382">
        <f>Rollover!C234</f>
        <v>0</v>
      </c>
      <c r="G234" s="190"/>
      <c r="H234" s="24"/>
      <c r="I234" s="24"/>
      <c r="J234" s="191"/>
      <c r="K234" s="25"/>
      <c r="L234" s="45" t="e">
        <f t="shared" si="92"/>
        <v>#NUM!</v>
      </c>
      <c r="M234" s="46">
        <f t="shared" si="93"/>
        <v>1.8229037773026034E-3</v>
      </c>
      <c r="N234" s="45" t="e">
        <f t="shared" si="94"/>
        <v>#NUM!</v>
      </c>
      <c r="O234" s="10" t="e">
        <f t="shared" si="95"/>
        <v>#NUM!</v>
      </c>
      <c r="P234" s="42" t="e">
        <f t="shared" si="96"/>
        <v>#NUM!</v>
      </c>
      <c r="Q234" s="348" t="e">
        <f>ROUND((0.8*'Side MDB'!W234+0.2*'Side Pole'!N234),3)</f>
        <v>#NUM!</v>
      </c>
      <c r="R234" s="349" t="e">
        <f t="shared" si="97"/>
        <v>#NUM!</v>
      </c>
      <c r="S234" s="42" t="e">
        <f t="shared" si="98"/>
        <v>#NUM!</v>
      </c>
      <c r="T234" s="348" t="e">
        <f>ROUND(((0.8*'Side MDB'!W234+0.2*'Side Pole'!N234)+(IF('Side MDB'!X234="N/A",(0.8*'Side MDB'!W234+0.2*'Side Pole'!N234),'Side MDB'!X234)))/2,3)</f>
        <v>#NUM!</v>
      </c>
      <c r="U234" s="349" t="e">
        <f t="shared" si="99"/>
        <v>#NUM!</v>
      </c>
      <c r="V234" s="42" t="e">
        <f t="shared" si="100"/>
        <v>#NUM!</v>
      </c>
      <c r="W234" s="28"/>
      <c r="X234" s="28"/>
      <c r="Y234" s="342"/>
      <c r="Z234" s="342"/>
      <c r="AA234" s="342"/>
      <c r="AB234" s="350"/>
      <c r="AC234" s="350"/>
      <c r="AD234" s="350"/>
      <c r="AE234" s="350"/>
      <c r="AF234" s="350"/>
      <c r="AG234" s="350"/>
      <c r="AH234" s="350"/>
      <c r="AI234" s="350"/>
      <c r="AJ234" s="350"/>
      <c r="AK234" s="350"/>
      <c r="AL234" s="350"/>
    </row>
    <row r="235" spans="1:38" ht="14.1" customHeight="1">
      <c r="A235" s="378"/>
      <c r="B235" s="379"/>
      <c r="C235" s="351">
        <f>Rollover!A235</f>
        <v>0</v>
      </c>
      <c r="D235" s="351">
        <f>Rollover!B235</f>
        <v>0</v>
      </c>
      <c r="E235" s="381"/>
      <c r="F235" s="382">
        <f>Rollover!C235</f>
        <v>0</v>
      </c>
      <c r="G235" s="190"/>
      <c r="H235" s="24"/>
      <c r="I235" s="24"/>
      <c r="J235" s="191"/>
      <c r="K235" s="25"/>
      <c r="L235" s="45" t="e">
        <f t="shared" si="92"/>
        <v>#NUM!</v>
      </c>
      <c r="M235" s="46">
        <f t="shared" si="93"/>
        <v>1.8229037773026034E-3</v>
      </c>
      <c r="N235" s="45" t="e">
        <f t="shared" si="94"/>
        <v>#NUM!</v>
      </c>
      <c r="O235" s="10" t="e">
        <f t="shared" si="95"/>
        <v>#NUM!</v>
      </c>
      <c r="P235" s="42" t="e">
        <f t="shared" si="96"/>
        <v>#NUM!</v>
      </c>
      <c r="Q235" s="348" t="e">
        <f>ROUND((0.8*'Side MDB'!W235+0.2*'Side Pole'!N235),3)</f>
        <v>#NUM!</v>
      </c>
      <c r="R235" s="349" t="e">
        <f t="shared" si="97"/>
        <v>#NUM!</v>
      </c>
      <c r="S235" s="42" t="e">
        <f t="shared" si="98"/>
        <v>#NUM!</v>
      </c>
      <c r="T235" s="348" t="e">
        <f>ROUND(((0.8*'Side MDB'!W235+0.2*'Side Pole'!N235)+(IF('Side MDB'!X235="N/A",(0.8*'Side MDB'!W235+0.2*'Side Pole'!N235),'Side MDB'!X235)))/2,3)</f>
        <v>#NUM!</v>
      </c>
      <c r="U235" s="349" t="e">
        <f t="shared" si="99"/>
        <v>#NUM!</v>
      </c>
      <c r="V235" s="42" t="e">
        <f t="shared" si="100"/>
        <v>#NUM!</v>
      </c>
      <c r="W235" s="28"/>
      <c r="X235" s="28"/>
      <c r="Y235" s="342"/>
      <c r="Z235" s="342"/>
      <c r="AA235" s="342"/>
      <c r="AB235" s="350"/>
      <c r="AC235" s="350"/>
      <c r="AD235" s="350"/>
      <c r="AE235" s="350"/>
      <c r="AF235" s="350"/>
      <c r="AG235" s="350"/>
      <c r="AH235" s="350"/>
      <c r="AI235" s="350"/>
      <c r="AJ235" s="350"/>
      <c r="AK235" s="350"/>
      <c r="AL235" s="350"/>
    </row>
    <row r="236" spans="1:38" ht="14.1" customHeight="1">
      <c r="A236" s="378"/>
      <c r="B236" s="379"/>
      <c r="C236" s="351">
        <f>Rollover!A236</f>
        <v>0</v>
      </c>
      <c r="D236" s="351">
        <f>Rollover!B236</f>
        <v>0</v>
      </c>
      <c r="E236" s="381"/>
      <c r="F236" s="382">
        <f>Rollover!C236</f>
        <v>0</v>
      </c>
      <c r="G236" s="190"/>
      <c r="H236" s="24"/>
      <c r="I236" s="24"/>
      <c r="J236" s="191"/>
      <c r="K236" s="25"/>
      <c r="L236" s="45" t="e">
        <f t="shared" si="92"/>
        <v>#NUM!</v>
      </c>
      <c r="M236" s="46">
        <f t="shared" si="93"/>
        <v>1.8229037773026034E-3</v>
      </c>
      <c r="N236" s="45" t="e">
        <f t="shared" si="94"/>
        <v>#NUM!</v>
      </c>
      <c r="O236" s="10" t="e">
        <f t="shared" si="95"/>
        <v>#NUM!</v>
      </c>
      <c r="P236" s="42" t="e">
        <f t="shared" si="96"/>
        <v>#NUM!</v>
      </c>
      <c r="Q236" s="348" t="e">
        <f>ROUND((0.8*'Side MDB'!W236+0.2*'Side Pole'!N236),3)</f>
        <v>#NUM!</v>
      </c>
      <c r="R236" s="349" t="e">
        <f t="shared" si="97"/>
        <v>#NUM!</v>
      </c>
      <c r="S236" s="42" t="e">
        <f t="shared" si="98"/>
        <v>#NUM!</v>
      </c>
      <c r="T236" s="348" t="e">
        <f>ROUND(((0.8*'Side MDB'!W236+0.2*'Side Pole'!N236)+(IF('Side MDB'!X236="N/A",(0.8*'Side MDB'!W236+0.2*'Side Pole'!N236),'Side MDB'!X236)))/2,3)</f>
        <v>#NUM!</v>
      </c>
      <c r="U236" s="349" t="e">
        <f t="shared" si="99"/>
        <v>#NUM!</v>
      </c>
      <c r="V236" s="42" t="e">
        <f t="shared" si="100"/>
        <v>#NUM!</v>
      </c>
      <c r="W236" s="28"/>
      <c r="X236" s="28"/>
      <c r="Y236" s="342"/>
      <c r="Z236" s="342"/>
      <c r="AA236" s="342"/>
      <c r="AB236" s="350"/>
      <c r="AC236" s="350"/>
      <c r="AD236" s="350"/>
      <c r="AE236" s="350"/>
      <c r="AF236" s="350"/>
      <c r="AG236" s="350"/>
      <c r="AH236" s="350"/>
      <c r="AI236" s="350"/>
      <c r="AJ236" s="350"/>
      <c r="AK236" s="350"/>
      <c r="AL236" s="350"/>
    </row>
    <row r="237" spans="1:38" ht="14.1" customHeight="1">
      <c r="A237" s="378"/>
      <c r="B237" s="379"/>
      <c r="C237" s="351">
        <f>Rollover!A237</f>
        <v>0</v>
      </c>
      <c r="D237" s="351">
        <f>Rollover!B237</f>
        <v>0</v>
      </c>
      <c r="E237" s="381"/>
      <c r="F237" s="382">
        <f>Rollover!C237</f>
        <v>0</v>
      </c>
      <c r="G237" s="190"/>
      <c r="H237" s="24"/>
      <c r="I237" s="24"/>
      <c r="J237" s="191"/>
      <c r="K237" s="25"/>
      <c r="L237" s="45" t="e">
        <f t="shared" ref="L237:L240" si="101">NORMDIST(LN(G237),7.45231,0.73998,1)</f>
        <v>#NUM!</v>
      </c>
      <c r="M237" s="46">
        <f t="shared" ref="M237:M240" si="102">1/(1+EXP(6.3055-0.00094*K237))</f>
        <v>1.8229037773026034E-3</v>
      </c>
      <c r="N237" s="45" t="e">
        <f t="shared" ref="N237:N240" si="103">ROUND(1-(1-L237)*(1-M237),3)</f>
        <v>#NUM!</v>
      </c>
      <c r="O237" s="10" t="e">
        <f t="shared" ref="O237:O240" si="104">ROUND(N237/0.15,2)</f>
        <v>#NUM!</v>
      </c>
      <c r="P237" s="42" t="e">
        <f t="shared" ref="P237:P240" si="105">IF(O237&lt;0.67,5,IF(O237&lt;1,4,IF(O237&lt;1.33,3,IF(O237&lt;2.67,2,1))))</f>
        <v>#NUM!</v>
      </c>
      <c r="Q237" s="348" t="e">
        <f>ROUND((0.8*'Side MDB'!W237+0.2*'Side Pole'!N237),3)</f>
        <v>#NUM!</v>
      </c>
      <c r="R237" s="349" t="e">
        <f t="shared" ref="R237:R240" si="106">ROUND((Q237)/0.15,2)</f>
        <v>#NUM!</v>
      </c>
      <c r="S237" s="42" t="e">
        <f t="shared" ref="S237:S240" si="107">IF(R237&lt;0.67,5,IF(R237&lt;1,4,IF(R237&lt;1.33,3,IF(R237&lt;2.67,2,1))))</f>
        <v>#NUM!</v>
      </c>
      <c r="T237" s="348" t="e">
        <f>ROUND(((0.8*'Side MDB'!W237+0.2*'Side Pole'!N237)+(IF('Side MDB'!X237="N/A",(0.8*'Side MDB'!W237+0.2*'Side Pole'!N237),'Side MDB'!X237)))/2,3)</f>
        <v>#NUM!</v>
      </c>
      <c r="U237" s="349" t="e">
        <f t="shared" ref="U237:U240" si="108">ROUND((T237)/0.15,2)</f>
        <v>#NUM!</v>
      </c>
      <c r="V237" s="42" t="e">
        <f t="shared" ref="V237:V240" si="109">IF(U237&lt;0.67,5,IF(U237&lt;1,4,IF(U237&lt;1.33,3,IF(U237&lt;2.67,2,1))))</f>
        <v>#NUM!</v>
      </c>
      <c r="W237" s="28"/>
      <c r="X237" s="28"/>
      <c r="Y237" s="342"/>
      <c r="Z237" s="342"/>
      <c r="AA237" s="342"/>
      <c r="AB237" s="350"/>
      <c r="AC237" s="350"/>
      <c r="AD237" s="350"/>
      <c r="AE237" s="350"/>
      <c r="AF237" s="350"/>
      <c r="AG237" s="350"/>
      <c r="AH237" s="350"/>
      <c r="AI237" s="350"/>
      <c r="AJ237" s="350"/>
      <c r="AK237" s="350"/>
      <c r="AL237" s="350"/>
    </row>
    <row r="238" spans="1:38" ht="14.1" customHeight="1">
      <c r="A238" s="378"/>
      <c r="B238" s="379"/>
      <c r="C238" s="351">
        <f>Rollover!A238</f>
        <v>0</v>
      </c>
      <c r="D238" s="351">
        <f>Rollover!B238</f>
        <v>0</v>
      </c>
      <c r="E238" s="381"/>
      <c r="F238" s="382">
        <f>Rollover!C238</f>
        <v>0</v>
      </c>
      <c r="G238" s="190"/>
      <c r="H238" s="24"/>
      <c r="I238" s="24"/>
      <c r="J238" s="191"/>
      <c r="K238" s="25"/>
      <c r="L238" s="45" t="e">
        <f t="shared" si="101"/>
        <v>#NUM!</v>
      </c>
      <c r="M238" s="46">
        <f t="shared" si="102"/>
        <v>1.8229037773026034E-3</v>
      </c>
      <c r="N238" s="45" t="e">
        <f t="shared" si="103"/>
        <v>#NUM!</v>
      </c>
      <c r="O238" s="10" t="e">
        <f t="shared" si="104"/>
        <v>#NUM!</v>
      </c>
      <c r="P238" s="42" t="e">
        <f t="shared" si="105"/>
        <v>#NUM!</v>
      </c>
      <c r="Q238" s="348" t="e">
        <f>ROUND((0.8*'Side MDB'!W238+0.2*'Side Pole'!N238),3)</f>
        <v>#NUM!</v>
      </c>
      <c r="R238" s="349" t="e">
        <f t="shared" si="106"/>
        <v>#NUM!</v>
      </c>
      <c r="S238" s="42" t="e">
        <f t="shared" si="107"/>
        <v>#NUM!</v>
      </c>
      <c r="T238" s="348" t="e">
        <f>ROUND(((0.8*'Side MDB'!W238+0.2*'Side Pole'!N238)+(IF('Side MDB'!X238="N/A",(0.8*'Side MDB'!W238+0.2*'Side Pole'!N238),'Side MDB'!X238)))/2,3)</f>
        <v>#NUM!</v>
      </c>
      <c r="U238" s="349" t="e">
        <f t="shared" si="108"/>
        <v>#NUM!</v>
      </c>
      <c r="V238" s="42" t="e">
        <f t="shared" si="109"/>
        <v>#NUM!</v>
      </c>
      <c r="W238" s="28"/>
      <c r="X238" s="28"/>
      <c r="Y238" s="342"/>
      <c r="Z238" s="342"/>
      <c r="AA238" s="342"/>
      <c r="AB238" s="350"/>
      <c r="AC238" s="350"/>
      <c r="AD238" s="350"/>
      <c r="AE238" s="350"/>
      <c r="AF238" s="350"/>
      <c r="AG238" s="350"/>
      <c r="AH238" s="350"/>
      <c r="AI238" s="350"/>
      <c r="AJ238" s="350"/>
      <c r="AK238" s="350"/>
      <c r="AL238" s="350"/>
    </row>
    <row r="239" spans="1:38" ht="14.1" customHeight="1">
      <c r="A239" s="378"/>
      <c r="B239" s="379"/>
      <c r="C239" s="351">
        <f>Rollover!A239</f>
        <v>0</v>
      </c>
      <c r="D239" s="351">
        <f>Rollover!B239</f>
        <v>0</v>
      </c>
      <c r="E239" s="381"/>
      <c r="F239" s="382">
        <f>Rollover!C239</f>
        <v>0</v>
      </c>
      <c r="G239" s="190"/>
      <c r="H239" s="24"/>
      <c r="I239" s="24"/>
      <c r="J239" s="191"/>
      <c r="K239" s="25"/>
      <c r="L239" s="45" t="e">
        <f t="shared" si="101"/>
        <v>#NUM!</v>
      </c>
      <c r="M239" s="46">
        <f t="shared" si="102"/>
        <v>1.8229037773026034E-3</v>
      </c>
      <c r="N239" s="45" t="e">
        <f t="shared" si="103"/>
        <v>#NUM!</v>
      </c>
      <c r="O239" s="10" t="e">
        <f t="shared" si="104"/>
        <v>#NUM!</v>
      </c>
      <c r="P239" s="42" t="e">
        <f t="shared" si="105"/>
        <v>#NUM!</v>
      </c>
      <c r="Q239" s="348" t="e">
        <f>ROUND((0.8*'Side MDB'!W239+0.2*'Side Pole'!N239),3)</f>
        <v>#NUM!</v>
      </c>
      <c r="R239" s="349" t="e">
        <f t="shared" si="106"/>
        <v>#NUM!</v>
      </c>
      <c r="S239" s="42" t="e">
        <f t="shared" si="107"/>
        <v>#NUM!</v>
      </c>
      <c r="T239" s="348" t="e">
        <f>ROUND(((0.8*'Side MDB'!W239+0.2*'Side Pole'!N239)+(IF('Side MDB'!X239="N/A",(0.8*'Side MDB'!W239+0.2*'Side Pole'!N239),'Side MDB'!X239)))/2,3)</f>
        <v>#NUM!</v>
      </c>
      <c r="U239" s="349" t="e">
        <f t="shared" si="108"/>
        <v>#NUM!</v>
      </c>
      <c r="V239" s="42" t="e">
        <f t="shared" si="109"/>
        <v>#NUM!</v>
      </c>
      <c r="W239" s="28"/>
      <c r="X239" s="28"/>
      <c r="Y239" s="342"/>
      <c r="Z239" s="342"/>
      <c r="AA239" s="342"/>
      <c r="AB239" s="350"/>
      <c r="AC239" s="350"/>
      <c r="AD239" s="350"/>
      <c r="AE239" s="350"/>
      <c r="AF239" s="350"/>
      <c r="AG239" s="350"/>
      <c r="AH239" s="350"/>
      <c r="AI239" s="350"/>
      <c r="AJ239" s="350"/>
      <c r="AK239" s="350"/>
      <c r="AL239" s="350"/>
    </row>
    <row r="240" spans="1:38" ht="14.1" customHeight="1" thickBot="1">
      <c r="A240" s="385"/>
      <c r="B240" s="386"/>
      <c r="C240" s="387">
        <f>Rollover!A240</f>
        <v>0</v>
      </c>
      <c r="D240" s="387">
        <f>Rollover!B240</f>
        <v>0</v>
      </c>
      <c r="E240" s="388"/>
      <c r="F240" s="389">
        <f>Rollover!C240</f>
        <v>0</v>
      </c>
      <c r="G240" s="354"/>
      <c r="H240" s="355"/>
      <c r="I240" s="355"/>
      <c r="J240" s="356"/>
      <c r="K240" s="357"/>
      <c r="L240" s="358" t="e">
        <f t="shared" si="101"/>
        <v>#NUM!</v>
      </c>
      <c r="M240" s="390">
        <f t="shared" si="102"/>
        <v>1.8229037773026034E-3</v>
      </c>
      <c r="N240" s="358" t="e">
        <f t="shared" si="103"/>
        <v>#NUM!</v>
      </c>
      <c r="O240" s="359" t="e">
        <f t="shared" si="104"/>
        <v>#NUM!</v>
      </c>
      <c r="P240" s="360" t="e">
        <f t="shared" si="105"/>
        <v>#NUM!</v>
      </c>
      <c r="Q240" s="361" t="e">
        <f>ROUND((0.8*'Side MDB'!W240+0.2*'Side Pole'!N240),3)</f>
        <v>#NUM!</v>
      </c>
      <c r="R240" s="362" t="e">
        <f t="shared" si="106"/>
        <v>#NUM!</v>
      </c>
      <c r="S240" s="360" t="e">
        <f t="shared" si="107"/>
        <v>#NUM!</v>
      </c>
      <c r="T240" s="361" t="e">
        <f>ROUND(((0.8*'Side MDB'!W240+0.2*'Side Pole'!N240)+(IF('Side MDB'!X240="N/A",(0.8*'Side MDB'!W240+0.2*'Side Pole'!N240),'Side MDB'!X240)))/2,3)</f>
        <v>#NUM!</v>
      </c>
      <c r="U240" s="362" t="e">
        <f t="shared" si="108"/>
        <v>#NUM!</v>
      </c>
      <c r="V240" s="360" t="e">
        <f t="shared" si="109"/>
        <v>#NUM!</v>
      </c>
      <c r="W240" s="28"/>
      <c r="X240" s="28"/>
      <c r="Y240" s="342"/>
      <c r="Z240" s="342"/>
      <c r="AA240" s="342"/>
      <c r="AB240" s="350"/>
      <c r="AC240" s="350"/>
      <c r="AD240" s="350"/>
      <c r="AE240" s="350"/>
      <c r="AF240" s="350"/>
      <c r="AG240" s="350"/>
      <c r="AH240" s="350"/>
      <c r="AI240" s="350"/>
      <c r="AJ240" s="350"/>
      <c r="AK240" s="350"/>
      <c r="AL240" s="350"/>
    </row>
    <row r="241" spans="1:31" s="399" customFormat="1" ht="14.1" customHeight="1" thickBot="1">
      <c r="A241" s="391"/>
      <c r="B241" s="391"/>
      <c r="C241" s="392" t="s">
        <v>58</v>
      </c>
      <c r="D241" s="393" t="s">
        <v>59</v>
      </c>
      <c r="E241" s="394"/>
      <c r="F241" s="395"/>
      <c r="G241" s="396">
        <v>1000</v>
      </c>
      <c r="H241" s="397">
        <v>38</v>
      </c>
      <c r="I241" s="397">
        <v>82</v>
      </c>
      <c r="J241" s="397">
        <v>45</v>
      </c>
      <c r="K241" s="398">
        <v>5525</v>
      </c>
      <c r="L241" s="396">
        <f>NORMDIST(LN(G241),7.45231,0.73998,1)</f>
        <v>0.23089436437971425</v>
      </c>
      <c r="M241" s="398">
        <f t="shared" ref="M241" si="110">1/(1+EXP(6.3055-0.00094*K241))</f>
        <v>0.24749821478614017</v>
      </c>
      <c r="N241" s="396">
        <f t="shared" ref="N241" si="111">ROUND(1-(1-L241)*(1-M241),3)</f>
        <v>0.42099999999999999</v>
      </c>
      <c r="O241" s="397">
        <f>ROUND(N241/0.15,2)</f>
        <v>2.81</v>
      </c>
      <c r="P241" s="52">
        <f>IF(O241&lt;0.67,5,IF(O241&lt;1,4,IF(O241&lt;1.33,3,IF(O241&lt;2.67,2,1))))</f>
        <v>1</v>
      </c>
      <c r="Q241" s="363">
        <f>ROUND((0.8*'Side MDB'!W241+0.2*'Side Pole'!N241),3)</f>
        <v>0.64500000000000002</v>
      </c>
      <c r="R241" s="364">
        <f t="shared" ref="R241" si="112">ROUND((Q241)/0.15,2)</f>
        <v>4.3</v>
      </c>
      <c r="S241" s="52">
        <f t="shared" ref="S241" si="113">IF(R241&lt;0.67,5,IF(R241&lt;1,4,IF(R241&lt;1.33,3,IF(R241&lt;2.67,2,1))))</f>
        <v>1</v>
      </c>
      <c r="T241" s="365">
        <f>ROUND(((0.8*'Side MDB'!W241+0.2*'Side Pole'!N241)+(IF('Side MDB'!X241="N/A",(0.8*'Side MDB'!W241+0.2*'Side Pole'!N241),'Side MDB'!X241)))/2,3)</f>
        <v>0.53300000000000003</v>
      </c>
      <c r="U241" s="364">
        <f t="shared" ref="U241" si="114">ROUND((T241)/0.15,2)</f>
        <v>3.55</v>
      </c>
      <c r="V241" s="52">
        <f t="shared" ref="V241" si="115">IF(U241&lt;0.67,5,IF(U241&lt;1,4,IF(U241&lt;1.33,3,IF(U241&lt;2.67,2,1))))</f>
        <v>1</v>
      </c>
      <c r="W241" s="4"/>
      <c r="X241" s="4"/>
      <c r="Y241" s="13"/>
      <c r="Z241" s="13"/>
      <c r="AA241" s="13"/>
      <c r="AB241" s="12"/>
      <c r="AC241" s="12"/>
      <c r="AD241" s="12"/>
      <c r="AE241" s="12"/>
    </row>
    <row r="242" spans="1:31" ht="14.1" customHeight="1">
      <c r="C242" s="401"/>
      <c r="D242" s="401"/>
      <c r="E242" s="402"/>
      <c r="F242" s="403"/>
      <c r="G242" s="28"/>
      <c r="H242" s="28"/>
      <c r="I242" s="28"/>
      <c r="J242" s="28"/>
      <c r="K242" s="28"/>
      <c r="L242" s="28"/>
      <c r="M242" s="28"/>
      <c r="N242" s="28"/>
      <c r="O242" s="28"/>
      <c r="P242" s="26"/>
      <c r="Q242" s="28"/>
      <c r="R242" s="342"/>
      <c r="S242" s="366"/>
      <c r="T242" s="366"/>
      <c r="U242" s="366"/>
      <c r="V242" s="366"/>
      <c r="W242" s="28"/>
      <c r="X242" s="28"/>
      <c r="Y242" s="342"/>
      <c r="Z242" s="342"/>
      <c r="AA242" s="342"/>
      <c r="AB242" s="350"/>
      <c r="AC242" s="350"/>
      <c r="AD242" s="350"/>
      <c r="AE242" s="350"/>
    </row>
    <row r="243" spans="1:31" ht="14.1" customHeight="1">
      <c r="G243" s="342"/>
      <c r="H243" s="342"/>
      <c r="I243" s="342"/>
      <c r="J243" s="342"/>
      <c r="K243" s="342"/>
      <c r="L243" s="342"/>
      <c r="M243" s="342"/>
      <c r="N243" s="28"/>
      <c r="O243" s="28"/>
      <c r="P243" s="26"/>
      <c r="Q243" s="28"/>
      <c r="R243" s="342"/>
      <c r="S243" s="366"/>
      <c r="T243" s="366"/>
      <c r="U243" s="366"/>
      <c r="V243" s="366"/>
      <c r="W243" s="28"/>
      <c r="X243" s="28"/>
      <c r="Y243" s="342"/>
      <c r="Z243" s="342"/>
      <c r="AA243" s="342"/>
      <c r="AB243" s="350"/>
      <c r="AC243" s="350"/>
      <c r="AD243" s="350"/>
      <c r="AE243" s="350"/>
    </row>
    <row r="244" spans="1:31" ht="14.1" customHeight="1">
      <c r="N244" s="344"/>
      <c r="O244" s="344"/>
      <c r="P244" s="400"/>
      <c r="Q244" s="344"/>
    </row>
    <row r="245" spans="1:31" ht="14.1" customHeight="1">
      <c r="N245" s="344"/>
      <c r="O245" s="344"/>
      <c r="P245" s="400"/>
      <c r="Q245" s="344"/>
    </row>
    <row r="246" spans="1:31" ht="14.1" customHeight="1">
      <c r="N246" s="344"/>
      <c r="O246" s="344"/>
      <c r="P246" s="400"/>
      <c r="Q246" s="344"/>
    </row>
    <row r="247" spans="1:31" ht="14.1" customHeight="1">
      <c r="N247" s="344"/>
      <c r="O247" s="344"/>
      <c r="P247" s="400"/>
      <c r="Q247" s="344"/>
    </row>
    <row r="248" spans="1:31" ht="14.1" customHeight="1">
      <c r="N248" s="344"/>
      <c r="O248" s="344"/>
      <c r="P248" s="400"/>
      <c r="Q248" s="344"/>
    </row>
    <row r="249" spans="1:31" ht="14.1" customHeight="1">
      <c r="N249" s="344"/>
      <c r="O249" s="344"/>
      <c r="P249" s="400"/>
      <c r="Q249" s="344"/>
    </row>
    <row r="250" spans="1:31" ht="14.1" customHeight="1">
      <c r="N250" s="344"/>
      <c r="O250" s="344"/>
      <c r="P250" s="400"/>
      <c r="Q250" s="344"/>
    </row>
    <row r="251" spans="1:31" ht="14.1" customHeight="1">
      <c r="N251" s="344"/>
      <c r="O251" s="344"/>
      <c r="P251" s="400"/>
      <c r="Q251" s="344"/>
    </row>
    <row r="252" spans="1:31" ht="14.1" customHeight="1">
      <c r="N252" s="344"/>
      <c r="O252" s="344"/>
      <c r="P252" s="400"/>
      <c r="Q252" s="344"/>
    </row>
    <row r="253" spans="1:31" ht="14.1" customHeight="1">
      <c r="N253" s="344"/>
      <c r="O253" s="344"/>
      <c r="P253" s="400"/>
      <c r="Q253" s="344"/>
    </row>
    <row r="254" spans="1:31" ht="14.1" customHeight="1">
      <c r="N254" s="344"/>
      <c r="O254" s="344"/>
      <c r="P254" s="400"/>
      <c r="Q254" s="344"/>
    </row>
    <row r="255" spans="1:31" ht="14.1" customHeight="1">
      <c r="N255" s="344"/>
      <c r="O255" s="344"/>
      <c r="P255" s="400"/>
      <c r="Q255" s="344"/>
    </row>
    <row r="256" spans="1:31" ht="14.1" customHeight="1">
      <c r="N256" s="344"/>
      <c r="O256" s="344"/>
      <c r="P256" s="400"/>
      <c r="Q256" s="344"/>
    </row>
    <row r="257" spans="14:17" ht="14.1" customHeight="1">
      <c r="N257" s="344"/>
      <c r="O257" s="344"/>
      <c r="P257" s="400"/>
      <c r="Q257" s="344"/>
    </row>
    <row r="258" spans="14:17" ht="14.1" customHeight="1">
      <c r="N258" s="344"/>
      <c r="O258" s="344"/>
      <c r="P258" s="400"/>
      <c r="Q258" s="344"/>
    </row>
    <row r="259" spans="14:17" ht="14.1" customHeight="1">
      <c r="N259" s="344"/>
      <c r="O259" s="344"/>
      <c r="P259" s="400"/>
      <c r="Q259" s="344"/>
    </row>
    <row r="260" spans="14:17" ht="14.1" customHeight="1">
      <c r="N260" s="344"/>
      <c r="O260" s="344"/>
      <c r="P260" s="400"/>
      <c r="Q260" s="344"/>
    </row>
    <row r="261" spans="14:17" ht="14.1" customHeight="1">
      <c r="N261" s="344"/>
      <c r="O261" s="344"/>
      <c r="P261" s="400"/>
      <c r="Q261" s="344"/>
    </row>
    <row r="262" spans="14:17" ht="14.1" customHeight="1">
      <c r="N262" s="344"/>
      <c r="O262" s="344"/>
      <c r="P262" s="400"/>
      <c r="Q262" s="344"/>
    </row>
    <row r="263" spans="14:17" ht="14.1" customHeight="1">
      <c r="N263" s="344"/>
      <c r="O263" s="344"/>
      <c r="P263" s="400"/>
      <c r="Q263" s="344"/>
    </row>
    <row r="264" spans="14:17" ht="14.1" customHeight="1">
      <c r="N264" s="344"/>
      <c r="O264" s="344"/>
      <c r="P264" s="400"/>
      <c r="Q264" s="344"/>
    </row>
    <row r="265" spans="14:17" ht="14.1" customHeight="1">
      <c r="N265" s="344"/>
      <c r="O265" s="344"/>
      <c r="P265" s="400"/>
      <c r="Q265" s="344"/>
    </row>
    <row r="266" spans="14:17" ht="14.1" customHeight="1">
      <c r="N266" s="344"/>
      <c r="O266" s="344"/>
      <c r="P266" s="400"/>
      <c r="Q266" s="344"/>
    </row>
    <row r="267" spans="14:17" ht="14.1" customHeight="1">
      <c r="N267" s="344"/>
      <c r="O267" s="344"/>
      <c r="P267" s="400"/>
      <c r="Q267" s="344"/>
    </row>
    <row r="268" spans="14:17" ht="14.1" customHeight="1">
      <c r="N268" s="344"/>
      <c r="O268" s="344"/>
      <c r="P268" s="400"/>
      <c r="Q268" s="344"/>
    </row>
    <row r="269" spans="14:17" ht="14.1" customHeight="1">
      <c r="N269" s="344"/>
      <c r="O269" s="344"/>
      <c r="P269" s="400"/>
      <c r="Q269" s="344"/>
    </row>
    <row r="270" spans="14:17" ht="14.1" customHeight="1">
      <c r="N270" s="344"/>
      <c r="O270" s="344"/>
      <c r="P270" s="400"/>
      <c r="Q270" s="344"/>
    </row>
    <row r="271" spans="14:17" ht="14.1" customHeight="1">
      <c r="N271" s="344"/>
      <c r="O271" s="344"/>
      <c r="P271" s="400"/>
      <c r="Q271" s="344"/>
    </row>
    <row r="272" spans="14:17" ht="14.1" customHeight="1">
      <c r="N272" s="344"/>
      <c r="O272" s="344"/>
      <c r="P272" s="400"/>
      <c r="Q272" s="344"/>
    </row>
    <row r="273" spans="14:17" ht="14.1" customHeight="1">
      <c r="N273" s="344"/>
      <c r="O273" s="344"/>
      <c r="P273" s="400"/>
      <c r="Q273" s="344"/>
    </row>
    <row r="274" spans="14:17" ht="14.1" customHeight="1">
      <c r="N274" s="344"/>
      <c r="O274" s="344"/>
      <c r="P274" s="400"/>
      <c r="Q274" s="344"/>
    </row>
    <row r="275" spans="14:17" ht="14.1" customHeight="1">
      <c r="N275" s="344"/>
      <c r="O275" s="344"/>
      <c r="P275" s="400"/>
      <c r="Q275" s="344"/>
    </row>
    <row r="276" spans="14:17" ht="14.1" customHeight="1">
      <c r="N276" s="344"/>
      <c r="O276" s="344"/>
      <c r="P276" s="400"/>
      <c r="Q276" s="344"/>
    </row>
    <row r="277" spans="14:17" ht="14.1" customHeight="1">
      <c r="N277" s="344"/>
      <c r="O277" s="344"/>
      <c r="P277" s="400"/>
      <c r="Q277" s="344"/>
    </row>
    <row r="278" spans="14:17" ht="14.1" customHeight="1">
      <c r="N278" s="344"/>
      <c r="O278" s="344"/>
      <c r="P278" s="400"/>
      <c r="Q278" s="344"/>
    </row>
    <row r="279" spans="14:17" ht="14.1" customHeight="1">
      <c r="N279" s="344"/>
      <c r="O279" s="344"/>
      <c r="P279" s="400"/>
      <c r="Q279" s="344"/>
    </row>
    <row r="280" spans="14:17" ht="14.1" customHeight="1">
      <c r="N280" s="344"/>
      <c r="O280" s="344"/>
      <c r="P280" s="400"/>
      <c r="Q280" s="344"/>
    </row>
    <row r="281" spans="14:17" ht="14.1" customHeight="1">
      <c r="N281" s="344"/>
      <c r="O281" s="344"/>
      <c r="P281" s="400"/>
      <c r="Q281" s="344"/>
    </row>
    <row r="282" spans="14:17" ht="14.1" customHeight="1">
      <c r="N282" s="344"/>
      <c r="O282" s="344"/>
      <c r="P282" s="400"/>
      <c r="Q282" s="344"/>
    </row>
    <row r="283" spans="14:17" ht="14.1" customHeight="1">
      <c r="N283" s="344"/>
      <c r="O283" s="344"/>
      <c r="P283" s="400"/>
      <c r="Q283" s="344"/>
    </row>
    <row r="284" spans="14:17" ht="14.1" customHeight="1">
      <c r="N284" s="344"/>
      <c r="O284" s="344"/>
      <c r="P284" s="400"/>
      <c r="Q284" s="344"/>
    </row>
    <row r="285" spans="14:17" ht="14.1" customHeight="1">
      <c r="N285" s="344"/>
      <c r="O285" s="344"/>
      <c r="P285" s="400"/>
      <c r="Q285" s="344"/>
    </row>
    <row r="286" spans="14:17" ht="14.1" customHeight="1">
      <c r="N286" s="344"/>
      <c r="O286" s="344"/>
      <c r="P286" s="400"/>
      <c r="Q286" s="344"/>
    </row>
    <row r="287" spans="14:17" ht="14.1" customHeight="1">
      <c r="N287" s="344"/>
      <c r="O287" s="344"/>
      <c r="P287" s="400"/>
      <c r="Q287" s="344"/>
    </row>
    <row r="288" spans="14:17" ht="14.1" customHeight="1">
      <c r="N288" s="344"/>
      <c r="O288" s="344"/>
      <c r="P288" s="400"/>
      <c r="Q288" s="344"/>
    </row>
    <row r="289" spans="14:17" ht="14.1" customHeight="1">
      <c r="N289" s="344"/>
      <c r="O289" s="344"/>
      <c r="P289" s="400"/>
      <c r="Q289" s="344"/>
    </row>
    <row r="290" spans="14:17" ht="14.1" customHeight="1">
      <c r="N290" s="344"/>
      <c r="O290" s="344"/>
      <c r="P290" s="400"/>
      <c r="Q290" s="344"/>
    </row>
    <row r="291" spans="14:17" ht="14.1" customHeight="1">
      <c r="N291" s="344"/>
      <c r="O291" s="344"/>
      <c r="P291" s="400"/>
      <c r="Q291" s="344"/>
    </row>
    <row r="292" spans="14:17" ht="14.1" customHeight="1">
      <c r="N292" s="344"/>
      <c r="O292" s="344"/>
      <c r="P292" s="400"/>
      <c r="Q292" s="344"/>
    </row>
    <row r="293" spans="14:17" ht="14.1" customHeight="1">
      <c r="N293" s="344"/>
      <c r="O293" s="344"/>
      <c r="P293" s="400"/>
      <c r="Q293" s="344"/>
    </row>
    <row r="294" spans="14:17" ht="14.1" customHeight="1">
      <c r="N294" s="344"/>
      <c r="O294" s="344"/>
      <c r="P294" s="400"/>
      <c r="Q294" s="344"/>
    </row>
    <row r="295" spans="14:17" ht="14.1" customHeight="1">
      <c r="N295" s="344"/>
      <c r="O295" s="344"/>
      <c r="P295" s="400"/>
      <c r="Q295" s="344"/>
    </row>
    <row r="296" spans="14:17" ht="14.1" customHeight="1">
      <c r="N296" s="344"/>
      <c r="O296" s="344"/>
      <c r="P296" s="400"/>
      <c r="Q296" s="344"/>
    </row>
    <row r="297" spans="14:17" ht="14.1" customHeight="1">
      <c r="N297" s="344"/>
      <c r="O297" s="344"/>
      <c r="P297" s="400"/>
      <c r="Q297" s="344"/>
    </row>
    <row r="298" spans="14:17" ht="14.1" customHeight="1">
      <c r="N298" s="344"/>
      <c r="O298" s="344"/>
      <c r="P298" s="400"/>
      <c r="Q298" s="344"/>
    </row>
    <row r="299" spans="14:17" ht="14.1" customHeight="1">
      <c r="N299" s="344"/>
      <c r="O299" s="344"/>
      <c r="P299" s="400"/>
      <c r="Q299" s="344"/>
    </row>
    <row r="300" spans="14:17" ht="14.1" customHeight="1">
      <c r="N300" s="344"/>
      <c r="O300" s="344"/>
      <c r="P300" s="400"/>
      <c r="Q300" s="344"/>
    </row>
    <row r="301" spans="14:17" ht="14.1" customHeight="1">
      <c r="N301" s="344"/>
      <c r="O301" s="344"/>
      <c r="P301" s="400"/>
      <c r="Q301" s="344"/>
    </row>
    <row r="302" spans="14:17" ht="14.1" customHeight="1">
      <c r="N302" s="344"/>
      <c r="O302" s="344"/>
      <c r="P302" s="400"/>
      <c r="Q302" s="344"/>
    </row>
    <row r="303" spans="14:17" ht="14.1" customHeight="1">
      <c r="N303" s="344"/>
      <c r="O303" s="344"/>
      <c r="P303" s="400"/>
      <c r="Q303" s="344"/>
    </row>
    <row r="304" spans="14:17" ht="14.1" customHeight="1">
      <c r="N304" s="344"/>
      <c r="O304" s="344"/>
      <c r="P304" s="400"/>
      <c r="Q304" s="344"/>
    </row>
    <row r="305" spans="14:17" ht="14.1" customHeight="1">
      <c r="N305" s="344"/>
      <c r="O305" s="344"/>
      <c r="P305" s="400"/>
      <c r="Q305" s="344"/>
    </row>
    <row r="306" spans="14:17" ht="14.1" customHeight="1">
      <c r="N306" s="344"/>
      <c r="O306" s="344"/>
      <c r="P306" s="400"/>
      <c r="Q306" s="344"/>
    </row>
    <row r="307" spans="14:17" ht="14.1" customHeight="1">
      <c r="N307" s="344"/>
      <c r="O307" s="344"/>
      <c r="P307" s="400"/>
      <c r="Q307" s="344"/>
    </row>
    <row r="308" spans="14:17" ht="14.1" customHeight="1">
      <c r="N308" s="344"/>
      <c r="O308" s="344"/>
      <c r="P308" s="400"/>
      <c r="Q308" s="344"/>
    </row>
    <row r="309" spans="14:17" ht="14.1" customHeight="1">
      <c r="N309" s="344"/>
      <c r="O309" s="344"/>
      <c r="P309" s="400"/>
      <c r="Q309" s="344"/>
    </row>
    <row r="310" spans="14:17" ht="14.1" customHeight="1">
      <c r="N310" s="344"/>
      <c r="O310" s="344"/>
      <c r="P310" s="400"/>
      <c r="Q310" s="344"/>
    </row>
    <row r="311" spans="14:17" ht="14.1" customHeight="1">
      <c r="N311" s="344"/>
      <c r="O311" s="344"/>
      <c r="P311" s="400"/>
      <c r="Q311" s="344"/>
    </row>
    <row r="312" spans="14:17" ht="14.1" customHeight="1">
      <c r="N312" s="344"/>
      <c r="O312" s="344"/>
      <c r="P312" s="400"/>
      <c r="Q312" s="344"/>
    </row>
    <row r="313" spans="14:17" ht="14.1" customHeight="1">
      <c r="N313" s="344"/>
      <c r="O313" s="344"/>
      <c r="P313" s="400"/>
      <c r="Q313" s="344"/>
    </row>
    <row r="314" spans="14:17" ht="14.1" customHeight="1">
      <c r="N314" s="344"/>
      <c r="O314" s="344"/>
      <c r="P314" s="400"/>
      <c r="Q314" s="344"/>
    </row>
    <row r="315" spans="14:17" ht="14.1" customHeight="1">
      <c r="N315" s="344"/>
      <c r="O315" s="344"/>
      <c r="P315" s="400"/>
      <c r="Q315" s="344"/>
    </row>
    <row r="316" spans="14:17" ht="14.1" customHeight="1">
      <c r="N316" s="344"/>
      <c r="O316" s="344"/>
      <c r="P316" s="400"/>
      <c r="Q316" s="344"/>
    </row>
    <row r="317" spans="14:17" ht="14.1" customHeight="1">
      <c r="N317" s="344"/>
      <c r="O317" s="344"/>
      <c r="P317" s="400"/>
      <c r="Q317" s="344"/>
    </row>
    <row r="318" spans="14:17" ht="14.1" customHeight="1">
      <c r="N318" s="344"/>
      <c r="O318" s="344"/>
      <c r="P318" s="400"/>
      <c r="Q318" s="344"/>
    </row>
    <row r="319" spans="14:17" ht="14.1" customHeight="1">
      <c r="N319" s="344"/>
      <c r="O319" s="344"/>
      <c r="P319" s="400"/>
      <c r="Q319" s="344"/>
    </row>
    <row r="320" spans="14:17" ht="14.1" customHeight="1">
      <c r="N320" s="344"/>
      <c r="O320" s="344"/>
      <c r="P320" s="400"/>
      <c r="Q320" s="344"/>
    </row>
    <row r="321" spans="14:17" ht="14.1" customHeight="1">
      <c r="N321" s="344"/>
      <c r="O321" s="344"/>
      <c r="P321" s="400"/>
      <c r="Q321" s="344"/>
    </row>
    <row r="322" spans="14:17" ht="14.1" customHeight="1">
      <c r="N322" s="344"/>
      <c r="O322" s="344"/>
      <c r="P322" s="400"/>
      <c r="Q322" s="344"/>
    </row>
    <row r="323" spans="14:17" ht="14.1" customHeight="1">
      <c r="N323" s="344"/>
      <c r="O323" s="344"/>
      <c r="P323" s="400"/>
      <c r="Q323" s="344"/>
    </row>
    <row r="324" spans="14:17" ht="14.1" customHeight="1">
      <c r="N324" s="344"/>
      <c r="O324" s="344"/>
      <c r="P324" s="400"/>
      <c r="Q324" s="344"/>
    </row>
    <row r="325" spans="14:17" ht="14.1" customHeight="1">
      <c r="N325" s="344"/>
      <c r="O325" s="344"/>
      <c r="P325" s="400"/>
      <c r="Q325" s="344"/>
    </row>
    <row r="326" spans="14:17" ht="14.1" customHeight="1">
      <c r="N326" s="344"/>
      <c r="O326" s="344"/>
      <c r="P326" s="400"/>
      <c r="Q326" s="344"/>
    </row>
    <row r="327" spans="14:17" ht="14.1" customHeight="1">
      <c r="N327" s="344"/>
      <c r="O327" s="344"/>
      <c r="P327" s="400"/>
      <c r="Q327" s="344"/>
    </row>
    <row r="328" spans="14:17" ht="14.1" customHeight="1">
      <c r="N328" s="344"/>
      <c r="O328" s="344"/>
      <c r="P328" s="400"/>
      <c r="Q328" s="344"/>
    </row>
    <row r="329" spans="14:17" ht="14.1" customHeight="1">
      <c r="N329" s="344"/>
      <c r="O329" s="344"/>
      <c r="P329" s="400"/>
      <c r="Q329" s="344"/>
    </row>
    <row r="330" spans="14:17" ht="14.1" customHeight="1">
      <c r="N330" s="344"/>
      <c r="O330" s="344"/>
      <c r="P330" s="400"/>
      <c r="Q330" s="344"/>
    </row>
    <row r="331" spans="14:17" ht="14.1" customHeight="1">
      <c r="N331" s="344"/>
      <c r="O331" s="344"/>
      <c r="P331" s="400"/>
      <c r="Q331" s="344"/>
    </row>
    <row r="332" spans="14:17" ht="14.1" customHeight="1">
      <c r="N332" s="344"/>
      <c r="O332" s="344"/>
      <c r="P332" s="400"/>
      <c r="Q332" s="344"/>
    </row>
    <row r="333" spans="14:17" ht="14.1" customHeight="1">
      <c r="N333" s="344"/>
      <c r="O333" s="344"/>
      <c r="P333" s="400"/>
      <c r="Q333" s="344"/>
    </row>
    <row r="334" spans="14:17" ht="14.1" customHeight="1">
      <c r="N334" s="344"/>
      <c r="O334" s="344"/>
      <c r="P334" s="400"/>
      <c r="Q334" s="344"/>
    </row>
    <row r="335" spans="14:17" ht="14.1" customHeight="1">
      <c r="N335" s="344"/>
      <c r="O335" s="344"/>
      <c r="P335" s="400"/>
      <c r="Q335" s="344"/>
    </row>
    <row r="336" spans="14:17" ht="14.1" customHeight="1">
      <c r="N336" s="344"/>
      <c r="O336" s="344"/>
      <c r="P336" s="400"/>
      <c r="Q336" s="344"/>
    </row>
    <row r="337" spans="14:17" ht="14.1" customHeight="1">
      <c r="N337" s="344"/>
      <c r="O337" s="344"/>
      <c r="P337" s="400"/>
      <c r="Q337" s="344"/>
    </row>
    <row r="338" spans="14:17" ht="14.1" customHeight="1">
      <c r="N338" s="344"/>
      <c r="O338" s="344"/>
      <c r="P338" s="400"/>
      <c r="Q338" s="344"/>
    </row>
    <row r="339" spans="14:17" ht="14.1" customHeight="1">
      <c r="N339" s="344"/>
      <c r="O339" s="344"/>
      <c r="P339" s="400"/>
      <c r="Q339" s="344"/>
    </row>
    <row r="340" spans="14:17" ht="14.1" customHeight="1">
      <c r="N340" s="344"/>
      <c r="O340" s="344"/>
      <c r="P340" s="400"/>
      <c r="Q340" s="344"/>
    </row>
    <row r="341" spans="14:17" ht="14.1" customHeight="1">
      <c r="N341" s="344"/>
      <c r="O341" s="344"/>
      <c r="P341" s="400"/>
      <c r="Q341" s="344"/>
    </row>
    <row r="342" spans="14:17" ht="14.1" customHeight="1">
      <c r="N342" s="344"/>
      <c r="O342" s="344"/>
      <c r="P342" s="400"/>
      <c r="Q342" s="344"/>
    </row>
    <row r="343" spans="14:17" ht="14.1" customHeight="1">
      <c r="N343" s="344"/>
      <c r="O343" s="344"/>
      <c r="P343" s="400"/>
      <c r="Q343" s="344"/>
    </row>
    <row r="344" spans="14:17" ht="14.1" customHeight="1">
      <c r="N344" s="344"/>
      <c r="O344" s="344"/>
      <c r="P344" s="400"/>
      <c r="Q344" s="344"/>
    </row>
    <row r="345" spans="14:17" ht="14.1" customHeight="1">
      <c r="N345" s="344"/>
      <c r="O345" s="344"/>
      <c r="P345" s="400"/>
      <c r="Q345" s="344"/>
    </row>
    <row r="346" spans="14:17" ht="14.1" customHeight="1">
      <c r="N346" s="344"/>
      <c r="O346" s="344"/>
      <c r="P346" s="400"/>
      <c r="Q346" s="344"/>
    </row>
    <row r="347" spans="14:17" ht="14.1" customHeight="1">
      <c r="N347" s="344"/>
      <c r="O347" s="344"/>
      <c r="P347" s="400"/>
      <c r="Q347" s="344"/>
    </row>
    <row r="348" spans="14:17" ht="14.1" customHeight="1">
      <c r="N348" s="344"/>
      <c r="O348" s="344"/>
      <c r="P348" s="400"/>
      <c r="Q348" s="344"/>
    </row>
    <row r="349" spans="14:17" ht="14.1" customHeight="1">
      <c r="N349" s="344"/>
      <c r="O349" s="344"/>
      <c r="P349" s="400"/>
      <c r="Q349" s="344"/>
    </row>
    <row r="350" spans="14:17" ht="14.1" customHeight="1">
      <c r="N350" s="344"/>
      <c r="O350" s="344"/>
      <c r="P350" s="400"/>
      <c r="Q350" s="344"/>
    </row>
    <row r="351" spans="14:17" ht="14.1" customHeight="1">
      <c r="N351" s="344"/>
      <c r="O351" s="344"/>
      <c r="P351" s="400"/>
      <c r="Q351" s="344"/>
    </row>
    <row r="352" spans="14:17" ht="14.1" customHeight="1">
      <c r="N352" s="344"/>
      <c r="O352" s="344"/>
      <c r="P352" s="400"/>
      <c r="Q352" s="344"/>
    </row>
    <row r="353" spans="14:17" ht="14.1" customHeight="1">
      <c r="N353" s="344"/>
      <c r="O353" s="344"/>
      <c r="P353" s="400"/>
      <c r="Q353" s="344"/>
    </row>
    <row r="354" spans="14:17" ht="14.1" customHeight="1">
      <c r="N354" s="344"/>
      <c r="O354" s="344"/>
      <c r="P354" s="400"/>
      <c r="Q354" s="344"/>
    </row>
    <row r="355" spans="14:17" ht="14.1" customHeight="1">
      <c r="N355" s="344"/>
      <c r="O355" s="344"/>
      <c r="P355" s="400"/>
      <c r="Q355" s="344"/>
    </row>
    <row r="356" spans="14:17" ht="14.1" customHeight="1">
      <c r="N356" s="344"/>
      <c r="O356" s="344"/>
      <c r="P356" s="400"/>
      <c r="Q356" s="344"/>
    </row>
    <row r="357" spans="14:17" ht="14.1" customHeight="1">
      <c r="N357" s="344"/>
      <c r="O357" s="344"/>
      <c r="P357" s="400"/>
      <c r="Q357" s="344"/>
    </row>
    <row r="358" spans="14:17" ht="14.1" customHeight="1">
      <c r="N358" s="344"/>
      <c r="O358" s="344"/>
      <c r="P358" s="400"/>
      <c r="Q358" s="344"/>
    </row>
    <row r="359" spans="14:17" ht="14.1" customHeight="1">
      <c r="N359" s="344"/>
      <c r="O359" s="344"/>
      <c r="P359" s="400"/>
      <c r="Q359" s="344"/>
    </row>
    <row r="360" spans="14:17" ht="14.1" customHeight="1">
      <c r="N360" s="344"/>
      <c r="O360" s="344"/>
      <c r="P360" s="400"/>
      <c r="Q360" s="344"/>
    </row>
    <row r="361" spans="14:17" ht="14.1" customHeight="1">
      <c r="N361" s="344"/>
      <c r="O361" s="344"/>
      <c r="P361" s="400"/>
      <c r="Q361" s="344"/>
    </row>
    <row r="362" spans="14:17" ht="14.1" customHeight="1">
      <c r="N362" s="344"/>
      <c r="O362" s="344"/>
      <c r="P362" s="400"/>
      <c r="Q362" s="344"/>
    </row>
    <row r="363" spans="14:17" ht="14.1" customHeight="1">
      <c r="N363" s="344"/>
      <c r="O363" s="344"/>
      <c r="P363" s="400"/>
      <c r="Q363" s="344"/>
    </row>
    <row r="364" spans="14:17" ht="14.1" customHeight="1">
      <c r="N364" s="344"/>
      <c r="O364" s="344"/>
      <c r="P364" s="400"/>
      <c r="Q364" s="344"/>
    </row>
    <row r="365" spans="14:17" ht="14.1" customHeight="1">
      <c r="N365" s="344"/>
      <c r="O365" s="344"/>
      <c r="P365" s="400"/>
      <c r="Q365" s="344"/>
    </row>
    <row r="366" spans="14:17" ht="14.1" customHeight="1">
      <c r="N366" s="344"/>
      <c r="O366" s="344"/>
      <c r="P366" s="400"/>
      <c r="Q366" s="344"/>
    </row>
    <row r="367" spans="14:17" ht="14.1" customHeight="1">
      <c r="N367" s="344"/>
      <c r="O367" s="344"/>
      <c r="P367" s="400"/>
      <c r="Q367" s="344"/>
    </row>
    <row r="368" spans="14:17" ht="14.1" customHeight="1">
      <c r="N368" s="344"/>
      <c r="O368" s="344"/>
      <c r="P368" s="400"/>
      <c r="Q368" s="344"/>
    </row>
    <row r="369" spans="14:17" ht="14.1" customHeight="1">
      <c r="N369" s="344"/>
      <c r="O369" s="344"/>
      <c r="P369" s="400"/>
      <c r="Q369" s="344"/>
    </row>
    <row r="370" spans="14:17" ht="14.1" customHeight="1">
      <c r="N370" s="344"/>
      <c r="O370" s="344"/>
      <c r="P370" s="400"/>
      <c r="Q370" s="344"/>
    </row>
    <row r="371" spans="14:17" ht="14.1" customHeight="1">
      <c r="N371" s="344"/>
      <c r="O371" s="344"/>
      <c r="P371" s="400"/>
      <c r="Q371" s="344"/>
    </row>
    <row r="372" spans="14:17" ht="14.1" customHeight="1">
      <c r="N372" s="344"/>
      <c r="O372" s="344"/>
      <c r="P372" s="400"/>
      <c r="Q372" s="344"/>
    </row>
    <row r="373" spans="14:17" ht="14.1" customHeight="1">
      <c r="N373" s="344"/>
      <c r="O373" s="344"/>
      <c r="P373" s="400"/>
      <c r="Q373" s="344"/>
    </row>
    <row r="374" spans="14:17" ht="14.1" customHeight="1">
      <c r="N374" s="344"/>
      <c r="O374" s="344"/>
      <c r="P374" s="400"/>
      <c r="Q374" s="344"/>
    </row>
    <row r="375" spans="14:17" ht="14.1" customHeight="1">
      <c r="N375" s="344"/>
      <c r="O375" s="344"/>
      <c r="P375" s="400"/>
      <c r="Q375" s="344"/>
    </row>
  </sheetData>
  <mergeCells count="2">
    <mergeCell ref="G1:K1"/>
    <mergeCell ref="L1:M1"/>
  </mergeCells>
  <phoneticPr fontId="3" type="noConversion"/>
  <conditionalFormatting sqref="H92 H29">
    <cfRule type="cellIs" dxfId="10" priority="43" operator="greaterThan">
      <formula>38*0.8</formula>
    </cfRule>
  </conditionalFormatting>
  <conditionalFormatting sqref="H93">
    <cfRule type="cellIs" dxfId="9" priority="36" operator="greaterThan">
      <formula>38*0.8</formula>
    </cfRule>
  </conditionalFormatting>
  <conditionalFormatting sqref="H44">
    <cfRule type="cellIs" dxfId="8" priority="35" operator="greaterThan">
      <formula>38*0.8</formula>
    </cfRule>
  </conditionalFormatting>
  <conditionalFormatting sqref="H47">
    <cfRule type="cellIs" dxfId="7" priority="18" operator="greaterThan">
      <formula>38*0.8</formula>
    </cfRule>
  </conditionalFormatting>
  <conditionalFormatting sqref="H49">
    <cfRule type="cellIs" dxfId="6" priority="11" operator="greaterThan">
      <formula>38*0.8</formula>
    </cfRule>
  </conditionalFormatting>
  <conditionalFormatting sqref="H50">
    <cfRule type="cellIs" dxfId="5" priority="10" operator="greaterThan">
      <formula>38*0.8</formula>
    </cfRule>
  </conditionalFormatting>
  <conditionalFormatting sqref="H48">
    <cfRule type="cellIs" dxfId="4" priority="9" operator="greaterThan">
      <formula>38*0.8</formula>
    </cfRule>
  </conditionalFormatting>
  <conditionalFormatting sqref="H45">
    <cfRule type="cellIs" dxfId="3" priority="7" operator="greaterThan">
      <formula>38*0.8</formula>
    </cfRule>
  </conditionalFormatting>
  <conditionalFormatting sqref="H46">
    <cfRule type="cellIs" dxfId="2" priority="6" operator="greaterThan">
      <formula>38*0.8</formula>
    </cfRule>
  </conditionalFormatting>
  <conditionalFormatting sqref="H30">
    <cfRule type="cellIs" dxfId="1" priority="5" operator="greaterThan">
      <formula>38*0.8</formula>
    </cfRule>
  </conditionalFormatting>
  <conditionalFormatting sqref="H31">
    <cfRule type="cellIs" dxfId="0" priority="4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85"/>
  <sheetViews>
    <sheetView tabSelected="1" zoomScale="96" zoomScaleNormal="96" workbookViewId="0">
      <pane xSplit="4" ySplit="2" topLeftCell="E3" activePane="bottomRight" state="frozen"/>
      <selection activeCell="B91" sqref="B91"/>
      <selection pane="topRight" activeCell="B91" sqref="B91"/>
      <selection pane="bottomLeft" activeCell="B91" sqref="B91"/>
      <selection pane="bottomRight" activeCell="S5" sqref="S5"/>
    </sheetView>
  </sheetViews>
  <sheetFormatPr defaultColWidth="9.44140625" defaultRowHeight="14.85" customHeight="1"/>
  <cols>
    <col min="1" max="1" width="9.44140625" style="100" customWidth="1"/>
    <col min="2" max="2" width="12.5546875" style="100" customWidth="1"/>
    <col min="3" max="3" width="38.5546875" style="100" customWidth="1"/>
    <col min="4" max="4" width="5.5546875" style="100" customWidth="1"/>
    <col min="5" max="5" width="6.44140625" style="101" customWidth="1"/>
    <col min="6" max="6" width="5.44140625" style="102" customWidth="1"/>
    <col min="7" max="8" width="6.44140625" style="102" customWidth="1"/>
    <col min="9" max="9" width="5.5546875" style="102" bestFit="1" customWidth="1"/>
    <col min="10" max="10" width="7.44140625" style="102" customWidth="1"/>
    <col min="11" max="11" width="9.44140625" style="102" customWidth="1"/>
    <col min="12" max="12" width="11" style="102" customWidth="1"/>
    <col min="13" max="13" width="10" style="102" customWidth="1"/>
    <col min="14" max="14" width="7.44140625" style="101" customWidth="1"/>
    <col min="15" max="15" width="9" style="129" customWidth="1"/>
    <col min="16" max="16" width="9.5546875" style="100" customWidth="1"/>
    <col min="17" max="16384" width="9.44140625" style="100"/>
  </cols>
  <sheetData>
    <row r="1" spans="1:16" s="172" customFormat="1" ht="20.399999999999999">
      <c r="A1" s="431" t="s">
        <v>77</v>
      </c>
      <c r="B1" s="435" t="s">
        <v>18</v>
      </c>
      <c r="C1" s="435" t="s">
        <v>19</v>
      </c>
      <c r="D1" s="437" t="s">
        <v>20</v>
      </c>
      <c r="E1" s="428" t="s">
        <v>49</v>
      </c>
      <c r="F1" s="429"/>
      <c r="G1" s="430"/>
      <c r="H1" s="428" t="s">
        <v>51</v>
      </c>
      <c r="I1" s="429"/>
      <c r="J1" s="429"/>
      <c r="K1" s="169" t="s">
        <v>54</v>
      </c>
      <c r="L1" s="169" t="s">
        <v>88</v>
      </c>
      <c r="M1" s="169" t="s">
        <v>87</v>
      </c>
      <c r="N1" s="433" t="s">
        <v>55</v>
      </c>
      <c r="O1" s="170" t="s">
        <v>48</v>
      </c>
      <c r="P1" s="171" t="s">
        <v>48</v>
      </c>
    </row>
    <row r="2" spans="1:16" s="182" customFormat="1" ht="10.8" thickBot="1">
      <c r="A2" s="432"/>
      <c r="B2" s="436"/>
      <c r="C2" s="436"/>
      <c r="D2" s="438"/>
      <c r="E2" s="173" t="s">
        <v>13</v>
      </c>
      <c r="F2" s="174" t="s">
        <v>52</v>
      </c>
      <c r="G2" s="175" t="s">
        <v>53</v>
      </c>
      <c r="H2" s="176" t="s">
        <v>13</v>
      </c>
      <c r="I2" s="177" t="s">
        <v>52</v>
      </c>
      <c r="J2" s="178" t="s">
        <v>53</v>
      </c>
      <c r="K2" s="179" t="s">
        <v>13</v>
      </c>
      <c r="L2" s="179" t="s">
        <v>13</v>
      </c>
      <c r="M2" s="179" t="s">
        <v>48</v>
      </c>
      <c r="N2" s="434"/>
      <c r="O2" s="180" t="s">
        <v>56</v>
      </c>
      <c r="P2" s="181" t="s">
        <v>57</v>
      </c>
    </row>
    <row r="3" spans="1:16" ht="14.85" customHeight="1" thickBot="1">
      <c r="A3" s="439">
        <v>44245</v>
      </c>
      <c r="B3" s="136" t="str">
        <f>Rollover!A3</f>
        <v>Acura</v>
      </c>
      <c r="C3" s="136" t="str">
        <f>Rollover!B3</f>
        <v>TLX 4DR FWD</v>
      </c>
      <c r="D3" s="160">
        <f>Rollover!C3</f>
        <v>2021</v>
      </c>
      <c r="E3" s="135">
        <f>Front!AW3</f>
        <v>5</v>
      </c>
      <c r="F3" s="136">
        <f>Front!AX3</f>
        <v>4</v>
      </c>
      <c r="G3" s="137">
        <f>Front!AY3</f>
        <v>5</v>
      </c>
      <c r="H3" s="135">
        <f>'Side MDB'!AC3</f>
        <v>5</v>
      </c>
      <c r="I3" s="139">
        <f>'Side MDB'!AD3</f>
        <v>5</v>
      </c>
      <c r="J3" s="140">
        <f>'Side MDB'!AE3</f>
        <v>5</v>
      </c>
      <c r="K3" s="134">
        <f>'Side Pole'!P3</f>
        <v>5</v>
      </c>
      <c r="L3" s="142">
        <f>'Side Pole'!S3</f>
        <v>5</v>
      </c>
      <c r="M3" s="167">
        <f>'Side Pole'!V3</f>
        <v>5</v>
      </c>
      <c r="N3" s="133">
        <f>Rollover!J3</f>
        <v>5</v>
      </c>
      <c r="O3" s="97">
        <f>ROUND(5/12*Front!AV3+4/12*'Side Pole'!U3+3/12*Rollover!I3,2)</f>
        <v>0.49</v>
      </c>
      <c r="P3" s="98">
        <f t="shared" ref="P3:P25" si="0">IF(O3&lt;0.67,5,IF(O3&lt;1,4,IF(O3&lt;1.33,3,IF(O3&lt;2.67,2,1))))</f>
        <v>5</v>
      </c>
    </row>
    <row r="4" spans="1:16" ht="14.85" customHeight="1">
      <c r="A4" s="439">
        <v>44245</v>
      </c>
      <c r="B4" s="91" t="str">
        <f>Rollover!A4</f>
        <v>Acura</v>
      </c>
      <c r="C4" s="91" t="str">
        <f>Rollover!B4</f>
        <v>TLX 4DR AWD</v>
      </c>
      <c r="D4" s="65">
        <f>Rollover!C4</f>
        <v>2021</v>
      </c>
      <c r="E4" s="95">
        <f>Front!AW4</f>
        <v>5</v>
      </c>
      <c r="F4" s="91">
        <f>Front!AX4</f>
        <v>4</v>
      </c>
      <c r="G4" s="98">
        <f>Front!AY4</f>
        <v>5</v>
      </c>
      <c r="H4" s="95">
        <f>'Side MDB'!AC4</f>
        <v>5</v>
      </c>
      <c r="I4" s="132">
        <f>'Side MDB'!AD4</f>
        <v>5</v>
      </c>
      <c r="J4" s="141">
        <f>'Side MDB'!AE4</f>
        <v>5</v>
      </c>
      <c r="K4" s="96">
        <f>'Side Pole'!P4</f>
        <v>5</v>
      </c>
      <c r="L4" s="96">
        <f>'Side Pole'!S4</f>
        <v>5</v>
      </c>
      <c r="M4" s="130">
        <f>'Side Pole'!V4</f>
        <v>5</v>
      </c>
      <c r="N4" s="133">
        <f>Rollover!J4</f>
        <v>5</v>
      </c>
      <c r="O4" s="97">
        <f>ROUND(5/12*Front!AV4+4/12*'Side Pole'!U4+3/12*Rollover!I4,2)</f>
        <v>0.49</v>
      </c>
      <c r="P4" s="98">
        <f t="shared" si="0"/>
        <v>5</v>
      </c>
    </row>
    <row r="5" spans="1:16" ht="14.85" customHeight="1">
      <c r="A5" s="161">
        <v>44342</v>
      </c>
      <c r="B5" s="91" t="str">
        <f>Rollover!A5</f>
        <v>BMW</v>
      </c>
      <c r="C5" s="91" t="str">
        <f>Rollover!B5</f>
        <v>3 Series 4DR RWD</v>
      </c>
      <c r="D5" s="65">
        <f>Rollover!C5</f>
        <v>2021</v>
      </c>
      <c r="E5" s="95">
        <f>Front!AW5</f>
        <v>5</v>
      </c>
      <c r="F5" s="91">
        <f>Front!AX5</f>
        <v>5</v>
      </c>
      <c r="G5" s="98">
        <f>Front!AY5</f>
        <v>5</v>
      </c>
      <c r="H5" s="95">
        <f>'Side MDB'!AC5</f>
        <v>5</v>
      </c>
      <c r="I5" s="132">
        <f>'Side MDB'!AD5</f>
        <v>5</v>
      </c>
      <c r="J5" s="141">
        <f>'Side MDB'!AE5</f>
        <v>5</v>
      </c>
      <c r="K5" s="96">
        <f>'Side Pole'!P5</f>
        <v>5</v>
      </c>
      <c r="L5" s="96">
        <f>'Side Pole'!S5</f>
        <v>5</v>
      </c>
      <c r="M5" s="130">
        <f>'Side Pole'!V5</f>
        <v>5</v>
      </c>
      <c r="N5" s="133">
        <f>Rollover!J5</f>
        <v>5</v>
      </c>
      <c r="O5" s="97">
        <f>ROUND(5/12*Front!AV5+4/12*'Side Pole'!U5+3/12*Rollover!I5,2)</f>
        <v>0.49</v>
      </c>
      <c r="P5" s="98">
        <f t="shared" si="0"/>
        <v>5</v>
      </c>
    </row>
    <row r="6" spans="1:16" ht="15" customHeight="1">
      <c r="A6" s="161">
        <v>44342</v>
      </c>
      <c r="B6" s="91" t="str">
        <f>Rollover!A6</f>
        <v>BMW</v>
      </c>
      <c r="C6" s="91" t="str">
        <f>Rollover!B6</f>
        <v>3 Series 4DR AWD</v>
      </c>
      <c r="D6" s="65">
        <f>Rollover!C6</f>
        <v>2021</v>
      </c>
      <c r="E6" s="95">
        <f>Front!AW6</f>
        <v>5</v>
      </c>
      <c r="F6" s="91">
        <f>Front!AX6</f>
        <v>5</v>
      </c>
      <c r="G6" s="98">
        <f>Front!AY6</f>
        <v>5</v>
      </c>
      <c r="H6" s="95">
        <f>'Side MDB'!AC6</f>
        <v>5</v>
      </c>
      <c r="I6" s="132">
        <f>'Side MDB'!AD6</f>
        <v>5</v>
      </c>
      <c r="J6" s="141">
        <f>'Side MDB'!AE6</f>
        <v>5</v>
      </c>
      <c r="K6" s="96">
        <f>'Side Pole'!P6</f>
        <v>5</v>
      </c>
      <c r="L6" s="96">
        <f>'Side Pole'!S6</f>
        <v>5</v>
      </c>
      <c r="M6" s="130">
        <f>'Side Pole'!V6</f>
        <v>5</v>
      </c>
      <c r="N6" s="133">
        <f>Rollover!J6</f>
        <v>5</v>
      </c>
      <c r="O6" s="97">
        <f>ROUND(5/12*Front!AV6+4/12*'Side Pole'!U6+3/12*Rollover!I6,2)</f>
        <v>0.49</v>
      </c>
      <c r="P6" s="98">
        <f t="shared" si="0"/>
        <v>5</v>
      </c>
    </row>
    <row r="7" spans="1:16" ht="14.85" customHeight="1">
      <c r="A7" s="162">
        <v>44313</v>
      </c>
      <c r="B7" s="91" t="str">
        <f>Rollover!A7</f>
        <v>Buick</v>
      </c>
      <c r="C7" s="91" t="str">
        <f>Rollover!B7</f>
        <v>Envision SUV FWD</v>
      </c>
      <c r="D7" s="65">
        <f>Rollover!C7</f>
        <v>2021</v>
      </c>
      <c r="E7" s="95">
        <f>Front!AW7</f>
        <v>5</v>
      </c>
      <c r="F7" s="91">
        <f>Front!AX7</f>
        <v>5</v>
      </c>
      <c r="G7" s="98">
        <f>Front!AY7</f>
        <v>5</v>
      </c>
      <c r="H7" s="95">
        <f>'Side MDB'!AC7</f>
        <v>5</v>
      </c>
      <c r="I7" s="132">
        <f>'Side MDB'!AD7</f>
        <v>5</v>
      </c>
      <c r="J7" s="141">
        <f>'Side MDB'!AE7</f>
        <v>5</v>
      </c>
      <c r="K7" s="96">
        <f>'Side Pole'!P7</f>
        <v>5</v>
      </c>
      <c r="L7" s="96">
        <f>'Side Pole'!S7</f>
        <v>5</v>
      </c>
      <c r="M7" s="130">
        <f>'Side Pole'!V7</f>
        <v>5</v>
      </c>
      <c r="N7" s="133">
        <f>Rollover!J7</f>
        <v>4</v>
      </c>
      <c r="O7" s="97">
        <f>ROUND(5/12*Front!AV7+4/12*'Side Pole'!U7+3/12*Rollover!I7,2)</f>
        <v>0.59</v>
      </c>
      <c r="P7" s="98">
        <f t="shared" si="0"/>
        <v>5</v>
      </c>
    </row>
    <row r="8" spans="1:16" ht="14.85" customHeight="1">
      <c r="A8" s="162">
        <v>44313</v>
      </c>
      <c r="B8" s="91" t="str">
        <f>Rollover!A8</f>
        <v>Buick</v>
      </c>
      <c r="C8" s="91" t="str">
        <f>Rollover!B8</f>
        <v>Envision SUV AWD</v>
      </c>
      <c r="D8" s="65">
        <f>Rollover!C8</f>
        <v>2021</v>
      </c>
      <c r="E8" s="95">
        <f>Front!AW8</f>
        <v>5</v>
      </c>
      <c r="F8" s="91">
        <f>Front!AX8</f>
        <v>5</v>
      </c>
      <c r="G8" s="98">
        <f>Front!AY8</f>
        <v>5</v>
      </c>
      <c r="H8" s="95">
        <f>'Side MDB'!AC8</f>
        <v>5</v>
      </c>
      <c r="I8" s="132">
        <f>'Side MDB'!AD8</f>
        <v>5</v>
      </c>
      <c r="J8" s="141">
        <f>'Side MDB'!AE8</f>
        <v>5</v>
      </c>
      <c r="K8" s="96">
        <f>'Side Pole'!P8</f>
        <v>5</v>
      </c>
      <c r="L8" s="96">
        <f>'Side Pole'!S8</f>
        <v>5</v>
      </c>
      <c r="M8" s="130">
        <f>'Side Pole'!V8</f>
        <v>5</v>
      </c>
      <c r="N8" s="133">
        <f>Rollover!J8</f>
        <v>4</v>
      </c>
      <c r="O8" s="97">
        <f>ROUND(5/12*Front!AV8+4/12*'Side Pole'!U8+3/12*Rollover!I8,2)</f>
        <v>0.55000000000000004</v>
      </c>
      <c r="P8" s="98">
        <f t="shared" si="0"/>
        <v>5</v>
      </c>
    </row>
    <row r="9" spans="1:16" ht="14.85" customHeight="1">
      <c r="A9" s="162">
        <v>44250</v>
      </c>
      <c r="B9" s="91" t="str">
        <f>Rollover!A9</f>
        <v>Cadillac</v>
      </c>
      <c r="C9" s="91" t="str">
        <f>Rollover!B9</f>
        <v>XT6 SUV FWD</v>
      </c>
      <c r="D9" s="65">
        <f>Rollover!C9</f>
        <v>2021</v>
      </c>
      <c r="E9" s="95">
        <f>Front!AW9</f>
        <v>5</v>
      </c>
      <c r="F9" s="91">
        <f>Front!AX9</f>
        <v>5</v>
      </c>
      <c r="G9" s="98">
        <f>Front!AY9</f>
        <v>5</v>
      </c>
      <c r="H9" s="95">
        <f>'Side MDB'!AC9</f>
        <v>5</v>
      </c>
      <c r="I9" s="132">
        <f>'Side MDB'!AD9</f>
        <v>5</v>
      </c>
      <c r="J9" s="141">
        <f>'Side MDB'!AE9</f>
        <v>5</v>
      </c>
      <c r="K9" s="96">
        <f>'Side Pole'!P9</f>
        <v>5</v>
      </c>
      <c r="L9" s="96">
        <f>'Side Pole'!S9</f>
        <v>5</v>
      </c>
      <c r="M9" s="130">
        <f>'Side Pole'!V9</f>
        <v>5</v>
      </c>
      <c r="N9" s="133">
        <f>Rollover!J9</f>
        <v>4</v>
      </c>
      <c r="O9" s="97">
        <f>ROUND(5/12*Front!AV9+4/12*'Side Pole'!U9+3/12*Rollover!I9,2)</f>
        <v>0.56000000000000005</v>
      </c>
      <c r="P9" s="98">
        <f t="shared" si="0"/>
        <v>5</v>
      </c>
    </row>
    <row r="10" spans="1:16" ht="14.85" customHeight="1">
      <c r="A10" s="162">
        <v>44250</v>
      </c>
      <c r="B10" s="91" t="str">
        <f>Rollover!A10</f>
        <v>Cadillac</v>
      </c>
      <c r="C10" s="91" t="str">
        <f>Rollover!B10</f>
        <v>XT6 SUV AWD</v>
      </c>
      <c r="D10" s="65">
        <f>Rollover!C10</f>
        <v>2021</v>
      </c>
      <c r="E10" s="95">
        <f>Front!AW10</f>
        <v>5</v>
      </c>
      <c r="F10" s="91">
        <f>Front!AX10</f>
        <v>5</v>
      </c>
      <c r="G10" s="98">
        <f>Front!AY10</f>
        <v>5</v>
      </c>
      <c r="H10" s="95">
        <f>'Side MDB'!AC10</f>
        <v>5</v>
      </c>
      <c r="I10" s="132">
        <f>'Side MDB'!AD10</f>
        <v>5</v>
      </c>
      <c r="J10" s="141">
        <f>'Side MDB'!AE10</f>
        <v>5</v>
      </c>
      <c r="K10" s="96">
        <f>'Side Pole'!P10</f>
        <v>5</v>
      </c>
      <c r="L10" s="96">
        <f>'Side Pole'!S10</f>
        <v>5</v>
      </c>
      <c r="M10" s="130">
        <f>'Side Pole'!V10</f>
        <v>5</v>
      </c>
      <c r="N10" s="133">
        <f>Rollover!J10</f>
        <v>4</v>
      </c>
      <c r="O10" s="97">
        <f>ROUND(5/12*Front!AV10+4/12*'Side Pole'!U10+3/12*Rollover!I10,2)</f>
        <v>0.54</v>
      </c>
      <c r="P10" s="98">
        <f t="shared" si="0"/>
        <v>5</v>
      </c>
    </row>
    <row r="11" spans="1:16" ht="14.85" customHeight="1">
      <c r="A11" s="162">
        <v>44253</v>
      </c>
      <c r="B11" s="91" t="str">
        <f>Rollover!A11</f>
        <v>Chevrolet</v>
      </c>
      <c r="C11" s="91" t="str">
        <f>Rollover!B11</f>
        <v>Tahoe SUV 2WD</v>
      </c>
      <c r="D11" s="65">
        <f>Rollover!C11</f>
        <v>2021</v>
      </c>
      <c r="E11" s="95">
        <f>Front!AW11</f>
        <v>5</v>
      </c>
      <c r="F11" s="91">
        <f>Front!AX11</f>
        <v>4</v>
      </c>
      <c r="G11" s="98">
        <f>Front!AY11</f>
        <v>4</v>
      </c>
      <c r="H11" s="95">
        <f>'Side MDB'!AC11</f>
        <v>5</v>
      </c>
      <c r="I11" s="132">
        <f>'Side MDB'!AD11</f>
        <v>5</v>
      </c>
      <c r="J11" s="141">
        <f>'Side MDB'!AE11</f>
        <v>5</v>
      </c>
      <c r="K11" s="96">
        <f>'Side Pole'!P11</f>
        <v>5</v>
      </c>
      <c r="L11" s="96">
        <f>'Side Pole'!S11</f>
        <v>5</v>
      </c>
      <c r="M11" s="130">
        <f>'Side Pole'!V11</f>
        <v>5</v>
      </c>
      <c r="N11" s="133">
        <f>Rollover!J11</f>
        <v>3</v>
      </c>
      <c r="O11" s="97">
        <f>ROUND(5/12*Front!AV11+4/12*'Side Pole'!U11+3/12*Rollover!I11,2)</f>
        <v>0.71</v>
      </c>
      <c r="P11" s="98">
        <f t="shared" si="0"/>
        <v>4</v>
      </c>
    </row>
    <row r="12" spans="1:16" ht="14.85" customHeight="1">
      <c r="A12" s="162">
        <v>44253</v>
      </c>
      <c r="B12" s="99" t="str">
        <f>Rollover!A12</f>
        <v>Chevrolet</v>
      </c>
      <c r="C12" s="99" t="str">
        <f>Rollover!B12</f>
        <v>Tahoe SUV 4WD</v>
      </c>
      <c r="D12" s="65">
        <f>Rollover!C12</f>
        <v>2021</v>
      </c>
      <c r="E12" s="95">
        <f>Front!AW12</f>
        <v>5</v>
      </c>
      <c r="F12" s="91">
        <f>Front!AX12</f>
        <v>4</v>
      </c>
      <c r="G12" s="98">
        <f>Front!AY12</f>
        <v>4</v>
      </c>
      <c r="H12" s="95">
        <f>'Side MDB'!AC12</f>
        <v>5</v>
      </c>
      <c r="I12" s="132">
        <f>'Side MDB'!AD12</f>
        <v>5</v>
      </c>
      <c r="J12" s="141">
        <f>'Side MDB'!AE12</f>
        <v>5</v>
      </c>
      <c r="K12" s="96">
        <f>'Side Pole'!P12</f>
        <v>5</v>
      </c>
      <c r="L12" s="96">
        <f>'Side Pole'!S12</f>
        <v>5</v>
      </c>
      <c r="M12" s="130">
        <f>'Side Pole'!V12</f>
        <v>5</v>
      </c>
      <c r="N12" s="133">
        <f>Rollover!J12</f>
        <v>3</v>
      </c>
      <c r="O12" s="97">
        <f>ROUND(5/12*Front!AV12+4/12*'Side Pole'!U12+3/12*Rollover!I12,2)</f>
        <v>0.73</v>
      </c>
      <c r="P12" s="98">
        <f t="shared" si="0"/>
        <v>4</v>
      </c>
    </row>
    <row r="13" spans="1:16" ht="14.85" customHeight="1">
      <c r="A13" s="162">
        <v>44253</v>
      </c>
      <c r="B13" s="29" t="str">
        <f>Rollover!A13</f>
        <v xml:space="preserve">GMC </v>
      </c>
      <c r="C13" s="29" t="str">
        <f>Rollover!B13</f>
        <v>Yukon SUV 2WD</v>
      </c>
      <c r="D13" s="65">
        <f>Rollover!C13</f>
        <v>2021</v>
      </c>
      <c r="E13" s="95">
        <f>Front!AW13</f>
        <v>5</v>
      </c>
      <c r="F13" s="91">
        <f>Front!AX13</f>
        <v>4</v>
      </c>
      <c r="G13" s="98">
        <f>Front!AY13</f>
        <v>4</v>
      </c>
      <c r="H13" s="95">
        <f>'Side MDB'!AC13</f>
        <v>5</v>
      </c>
      <c r="I13" s="132">
        <f>'Side MDB'!AD13</f>
        <v>5</v>
      </c>
      <c r="J13" s="141">
        <f>'Side MDB'!AE13</f>
        <v>5</v>
      </c>
      <c r="K13" s="96">
        <f>'Side Pole'!P13</f>
        <v>5</v>
      </c>
      <c r="L13" s="96">
        <f>'Side Pole'!S13</f>
        <v>5</v>
      </c>
      <c r="M13" s="130">
        <f>'Side Pole'!V13</f>
        <v>5</v>
      </c>
      <c r="N13" s="133">
        <f>Rollover!J13</f>
        <v>3</v>
      </c>
      <c r="O13" s="97">
        <f>ROUND(5/12*Front!AV13+4/12*'Side Pole'!U13+3/12*Rollover!I13,2)</f>
        <v>0.71</v>
      </c>
      <c r="P13" s="98">
        <f t="shared" si="0"/>
        <v>4</v>
      </c>
    </row>
    <row r="14" spans="1:16" ht="14.85" customHeight="1">
      <c r="A14" s="162">
        <v>44253</v>
      </c>
      <c r="B14" s="29" t="str">
        <f>Rollover!A14</f>
        <v xml:space="preserve">GMC </v>
      </c>
      <c r="C14" s="29" t="str">
        <f>Rollover!B14</f>
        <v>Yukon SUV 4WD</v>
      </c>
      <c r="D14" s="65">
        <f>Rollover!C14</f>
        <v>2021</v>
      </c>
      <c r="E14" s="95">
        <f>Front!AW14</f>
        <v>5</v>
      </c>
      <c r="F14" s="91">
        <f>Front!AX14</f>
        <v>4</v>
      </c>
      <c r="G14" s="98">
        <f>Front!AY14</f>
        <v>4</v>
      </c>
      <c r="H14" s="95">
        <f>'Side MDB'!AC14</f>
        <v>5</v>
      </c>
      <c r="I14" s="132">
        <f>'Side MDB'!AD14</f>
        <v>5</v>
      </c>
      <c r="J14" s="141">
        <f>'Side MDB'!AE14</f>
        <v>5</v>
      </c>
      <c r="K14" s="96">
        <f>'Side Pole'!P14</f>
        <v>5</v>
      </c>
      <c r="L14" s="96">
        <f>'Side Pole'!S14</f>
        <v>5</v>
      </c>
      <c r="M14" s="130">
        <f>'Side Pole'!V14</f>
        <v>5</v>
      </c>
      <c r="N14" s="133">
        <f>Rollover!J14</f>
        <v>3</v>
      </c>
      <c r="O14" s="97">
        <f>ROUND(5/12*Front!AV14+4/12*'Side Pole'!U14+3/12*Rollover!I14,2)</f>
        <v>0.73</v>
      </c>
      <c r="P14" s="98">
        <f t="shared" si="0"/>
        <v>4</v>
      </c>
    </row>
    <row r="15" spans="1:16" ht="14.85" customHeight="1">
      <c r="A15" s="162">
        <v>44253</v>
      </c>
      <c r="B15" s="29" t="str">
        <f>Rollover!A15</f>
        <v>Cadillac</v>
      </c>
      <c r="C15" s="29" t="str">
        <f>Rollover!B15</f>
        <v>Escalade SUV 2WD</v>
      </c>
      <c r="D15" s="65">
        <f>Rollover!C15</f>
        <v>2021</v>
      </c>
      <c r="E15" s="95">
        <f>Front!AW15</f>
        <v>5</v>
      </c>
      <c r="F15" s="91">
        <f>Front!AX15</f>
        <v>4</v>
      </c>
      <c r="G15" s="98">
        <f>Front!AY15</f>
        <v>4</v>
      </c>
      <c r="H15" s="95">
        <f>'Side MDB'!AC15</f>
        <v>5</v>
      </c>
      <c r="I15" s="132">
        <f>'Side MDB'!AD15</f>
        <v>5</v>
      </c>
      <c r="J15" s="141">
        <f>'Side MDB'!AE15</f>
        <v>5</v>
      </c>
      <c r="K15" s="96">
        <f>'Side Pole'!P15</f>
        <v>5</v>
      </c>
      <c r="L15" s="96">
        <f>'Side Pole'!S15</f>
        <v>5</v>
      </c>
      <c r="M15" s="130">
        <f>'Side Pole'!V15</f>
        <v>5</v>
      </c>
      <c r="N15" s="133">
        <f>Rollover!J15</f>
        <v>3</v>
      </c>
      <c r="O15" s="97">
        <f>ROUND(5/12*Front!AV15+4/12*'Side Pole'!U15+3/12*Rollover!I15,2)</f>
        <v>0.71</v>
      </c>
      <c r="P15" s="98">
        <f t="shared" si="0"/>
        <v>4</v>
      </c>
    </row>
    <row r="16" spans="1:16" ht="14.85" customHeight="1">
      <c r="A16" s="162">
        <v>44253</v>
      </c>
      <c r="B16" s="29" t="str">
        <f>Rollover!A16</f>
        <v>Cadillac</v>
      </c>
      <c r="C16" s="29" t="str">
        <f>Rollover!B16</f>
        <v>Escalade SUV 4WD</v>
      </c>
      <c r="D16" s="65">
        <f>Rollover!C16</f>
        <v>2021</v>
      </c>
      <c r="E16" s="95">
        <f>Front!AW16</f>
        <v>5</v>
      </c>
      <c r="F16" s="91">
        <f>Front!AX16</f>
        <v>4</v>
      </c>
      <c r="G16" s="98">
        <f>Front!AY16</f>
        <v>4</v>
      </c>
      <c r="H16" s="95">
        <f>'Side MDB'!AC16</f>
        <v>5</v>
      </c>
      <c r="I16" s="132">
        <f>'Side MDB'!AD16</f>
        <v>5</v>
      </c>
      <c r="J16" s="141">
        <f>'Side MDB'!AE16</f>
        <v>5</v>
      </c>
      <c r="K16" s="96">
        <f>'Side Pole'!P16</f>
        <v>5</v>
      </c>
      <c r="L16" s="96">
        <f>'Side Pole'!S16</f>
        <v>5</v>
      </c>
      <c r="M16" s="130">
        <f>'Side Pole'!V16</f>
        <v>5</v>
      </c>
      <c r="N16" s="133">
        <f>Rollover!J16</f>
        <v>3</v>
      </c>
      <c r="O16" s="97">
        <f>ROUND(5/12*Front!AV16+4/12*'Side Pole'!U16+3/12*Rollover!I16,2)</f>
        <v>0.73</v>
      </c>
      <c r="P16" s="98">
        <f t="shared" si="0"/>
        <v>4</v>
      </c>
    </row>
    <row r="17" spans="1:16" ht="14.85" customHeight="1">
      <c r="A17" s="162">
        <v>44253</v>
      </c>
      <c r="B17" s="29" t="str">
        <f>Rollover!A17</f>
        <v>Chevrolet</v>
      </c>
      <c r="C17" s="29" t="str">
        <f>Rollover!B17</f>
        <v>Suburban SUV 2WD</v>
      </c>
      <c r="D17" s="65">
        <f>Rollover!C17</f>
        <v>2021</v>
      </c>
      <c r="E17" s="95">
        <f>Front!AW17</f>
        <v>5</v>
      </c>
      <c r="F17" s="91">
        <f>Front!AX17</f>
        <v>4</v>
      </c>
      <c r="G17" s="98">
        <f>Front!AY17</f>
        <v>4</v>
      </c>
      <c r="H17" s="95">
        <f>'Side MDB'!AC17</f>
        <v>5</v>
      </c>
      <c r="I17" s="132">
        <f>'Side MDB'!AD17</f>
        <v>5</v>
      </c>
      <c r="J17" s="141">
        <f>'Side MDB'!AE17</f>
        <v>5</v>
      </c>
      <c r="K17" s="96">
        <f>'Side Pole'!P17</f>
        <v>5</v>
      </c>
      <c r="L17" s="96">
        <f>'Side Pole'!S17</f>
        <v>5</v>
      </c>
      <c r="M17" s="130">
        <f>'Side Pole'!V17</f>
        <v>5</v>
      </c>
      <c r="N17" s="133">
        <f>Rollover!J17</f>
        <v>3</v>
      </c>
      <c r="O17" s="97">
        <f>ROUND(5/12*Front!AV17+4/12*'Side Pole'!U17+3/12*Rollover!I17,2)</f>
        <v>0.71</v>
      </c>
      <c r="P17" s="98">
        <f t="shared" si="0"/>
        <v>4</v>
      </c>
    </row>
    <row r="18" spans="1:16" ht="14.85" customHeight="1">
      <c r="A18" s="162">
        <v>44253</v>
      </c>
      <c r="B18" s="29" t="str">
        <f>Rollover!A18</f>
        <v>Chevrolet</v>
      </c>
      <c r="C18" s="29" t="str">
        <f>Rollover!B18</f>
        <v>Suburban SUV 4WD</v>
      </c>
      <c r="D18" s="65">
        <f>Rollover!C18</f>
        <v>2021</v>
      </c>
      <c r="E18" s="95">
        <f>Front!AW18</f>
        <v>5</v>
      </c>
      <c r="F18" s="91">
        <f>Front!AX18</f>
        <v>4</v>
      </c>
      <c r="G18" s="98">
        <f>Front!AY18</f>
        <v>4</v>
      </c>
      <c r="H18" s="95">
        <f>'Side MDB'!AC18</f>
        <v>5</v>
      </c>
      <c r="I18" s="132">
        <f>'Side MDB'!AD18</f>
        <v>5</v>
      </c>
      <c r="J18" s="141">
        <f>'Side MDB'!AE18</f>
        <v>5</v>
      </c>
      <c r="K18" s="96">
        <f>'Side Pole'!P18</f>
        <v>5</v>
      </c>
      <c r="L18" s="96">
        <f>'Side Pole'!S18</f>
        <v>5</v>
      </c>
      <c r="M18" s="130">
        <f>'Side Pole'!V18</f>
        <v>5</v>
      </c>
      <c r="N18" s="133">
        <f>Rollover!J18</f>
        <v>3</v>
      </c>
      <c r="O18" s="97">
        <f>ROUND(5/12*Front!AV18+4/12*'Side Pole'!U18+3/12*Rollover!I18,2)</f>
        <v>0.73</v>
      </c>
      <c r="P18" s="98">
        <f t="shared" si="0"/>
        <v>4</v>
      </c>
    </row>
    <row r="19" spans="1:16" ht="14.85" customHeight="1">
      <c r="A19" s="162">
        <v>44253</v>
      </c>
      <c r="B19" s="29" t="str">
        <f>Rollover!A19</f>
        <v xml:space="preserve">GMC </v>
      </c>
      <c r="C19" s="29" t="str">
        <f>Rollover!B19</f>
        <v>Yukon XL SUV 2WD</v>
      </c>
      <c r="D19" s="65">
        <f>Rollover!C19</f>
        <v>2021</v>
      </c>
      <c r="E19" s="95">
        <f>Front!AW19</f>
        <v>5</v>
      </c>
      <c r="F19" s="91">
        <f>Front!AX19</f>
        <v>4</v>
      </c>
      <c r="G19" s="98">
        <f>Front!AY19</f>
        <v>4</v>
      </c>
      <c r="H19" s="95">
        <f>'Side MDB'!AC19</f>
        <v>5</v>
      </c>
      <c r="I19" s="132">
        <f>'Side MDB'!AD19</f>
        <v>5</v>
      </c>
      <c r="J19" s="141">
        <f>'Side MDB'!AE19</f>
        <v>5</v>
      </c>
      <c r="K19" s="96">
        <f>'Side Pole'!P19</f>
        <v>5</v>
      </c>
      <c r="L19" s="96">
        <f>'Side Pole'!S19</f>
        <v>5</v>
      </c>
      <c r="M19" s="130">
        <f>'Side Pole'!V19</f>
        <v>5</v>
      </c>
      <c r="N19" s="133">
        <f>Rollover!J19</f>
        <v>3</v>
      </c>
      <c r="O19" s="97">
        <f>ROUND(5/12*Front!AV19+4/12*'Side Pole'!U19+3/12*Rollover!I19,2)</f>
        <v>0.71</v>
      </c>
      <c r="P19" s="98">
        <f t="shared" si="0"/>
        <v>4</v>
      </c>
    </row>
    <row r="20" spans="1:16" ht="14.85" customHeight="1">
      <c r="A20" s="162">
        <v>44253</v>
      </c>
      <c r="B20" s="29" t="str">
        <f>Rollover!A20</f>
        <v xml:space="preserve">GMC </v>
      </c>
      <c r="C20" s="29" t="str">
        <f>Rollover!B20</f>
        <v>Yukon XL SUV 4WD</v>
      </c>
      <c r="D20" s="65">
        <f>Rollover!C20</f>
        <v>2021</v>
      </c>
      <c r="E20" s="95">
        <f>Front!AW20</f>
        <v>5</v>
      </c>
      <c r="F20" s="91">
        <f>Front!AX20</f>
        <v>4</v>
      </c>
      <c r="G20" s="98">
        <f>Front!AY20</f>
        <v>4</v>
      </c>
      <c r="H20" s="95">
        <f>'Side MDB'!AC20</f>
        <v>5</v>
      </c>
      <c r="I20" s="132">
        <f>'Side MDB'!AD20</f>
        <v>5</v>
      </c>
      <c r="J20" s="141">
        <f>'Side MDB'!AE20</f>
        <v>5</v>
      </c>
      <c r="K20" s="96">
        <f>'Side Pole'!P20</f>
        <v>5</v>
      </c>
      <c r="L20" s="96">
        <f>'Side Pole'!S20</f>
        <v>5</v>
      </c>
      <c r="M20" s="130">
        <f>'Side Pole'!V20</f>
        <v>5</v>
      </c>
      <c r="N20" s="133">
        <f>Rollover!J20</f>
        <v>3</v>
      </c>
      <c r="O20" s="97">
        <f>ROUND(5/12*Front!AV20+4/12*'Side Pole'!U20+3/12*Rollover!I20,2)</f>
        <v>0.73</v>
      </c>
      <c r="P20" s="98">
        <f t="shared" si="0"/>
        <v>4</v>
      </c>
    </row>
    <row r="21" spans="1:16" ht="14.85" customHeight="1">
      <c r="A21" s="162">
        <v>44253</v>
      </c>
      <c r="B21" s="29" t="str">
        <f>Rollover!A21</f>
        <v>Cadillac</v>
      </c>
      <c r="C21" s="29" t="str">
        <f>Rollover!B21</f>
        <v>Escalade ESV SUV 2WD</v>
      </c>
      <c r="D21" s="65">
        <f>Rollover!C21</f>
        <v>2021</v>
      </c>
      <c r="E21" s="95">
        <f>Front!AW21</f>
        <v>5</v>
      </c>
      <c r="F21" s="91">
        <f>Front!AX21</f>
        <v>4</v>
      </c>
      <c r="G21" s="98">
        <f>Front!AY21</f>
        <v>4</v>
      </c>
      <c r="H21" s="95">
        <f>'Side MDB'!AC21</f>
        <v>5</v>
      </c>
      <c r="I21" s="132">
        <f>'Side MDB'!AD21</f>
        <v>5</v>
      </c>
      <c r="J21" s="141">
        <f>'Side MDB'!AE21</f>
        <v>5</v>
      </c>
      <c r="K21" s="96">
        <f>'Side Pole'!P21</f>
        <v>5</v>
      </c>
      <c r="L21" s="96">
        <f>'Side Pole'!S21</f>
        <v>5</v>
      </c>
      <c r="M21" s="130">
        <f>'Side Pole'!V21</f>
        <v>5</v>
      </c>
      <c r="N21" s="133">
        <f>Rollover!J21</f>
        <v>3</v>
      </c>
      <c r="O21" s="97">
        <f>ROUND(5/12*Front!AV21+4/12*'Side Pole'!U21+3/12*Rollover!I21,2)</f>
        <v>0.71</v>
      </c>
      <c r="P21" s="98">
        <f t="shared" si="0"/>
        <v>4</v>
      </c>
    </row>
    <row r="22" spans="1:16" ht="14.85" customHeight="1">
      <c r="A22" s="162">
        <v>44253</v>
      </c>
      <c r="B22" s="29" t="str">
        <f>Rollover!A22</f>
        <v>Cadillac</v>
      </c>
      <c r="C22" s="29" t="str">
        <f>Rollover!B22</f>
        <v>Escalade ESV SUV 4WD</v>
      </c>
      <c r="D22" s="65">
        <f>Rollover!C22</f>
        <v>2021</v>
      </c>
      <c r="E22" s="95">
        <f>Front!AW22</f>
        <v>5</v>
      </c>
      <c r="F22" s="91">
        <f>Front!AX22</f>
        <v>4</v>
      </c>
      <c r="G22" s="98">
        <f>Front!AY22</f>
        <v>4</v>
      </c>
      <c r="H22" s="95">
        <f>'Side MDB'!AC22</f>
        <v>5</v>
      </c>
      <c r="I22" s="132">
        <f>'Side MDB'!AD22</f>
        <v>5</v>
      </c>
      <c r="J22" s="141">
        <f>'Side MDB'!AE22</f>
        <v>5</v>
      </c>
      <c r="K22" s="96">
        <f>'Side Pole'!P22</f>
        <v>5</v>
      </c>
      <c r="L22" s="96">
        <f>'Side Pole'!S22</f>
        <v>5</v>
      </c>
      <c r="M22" s="130">
        <f>'Side Pole'!V22</f>
        <v>5</v>
      </c>
      <c r="N22" s="133">
        <f>Rollover!J22</f>
        <v>3</v>
      </c>
      <c r="O22" s="97">
        <f>ROUND(5/12*Front!AV22+4/12*'Side Pole'!U22+3/12*Rollover!I22,2)</f>
        <v>0.73</v>
      </c>
      <c r="P22" s="98">
        <f t="shared" si="0"/>
        <v>4</v>
      </c>
    </row>
    <row r="23" spans="1:16" ht="14.85" customHeight="1">
      <c r="A23" s="161">
        <v>44159</v>
      </c>
      <c r="B23" s="91" t="str">
        <f>Rollover!A23</f>
        <v>Chevrolet</v>
      </c>
      <c r="C23" s="91" t="str">
        <f>Rollover!B23</f>
        <v>Trailblazer SUV FWD (Later Release)</v>
      </c>
      <c r="D23" s="65">
        <f>Rollover!C23</f>
        <v>2021</v>
      </c>
      <c r="E23" s="95">
        <f>Front!AW23</f>
        <v>5</v>
      </c>
      <c r="F23" s="91">
        <f>Front!AX23</f>
        <v>4</v>
      </c>
      <c r="G23" s="98">
        <f>Front!AY23</f>
        <v>5</v>
      </c>
      <c r="H23" s="95">
        <f>'Side MDB'!AC23</f>
        <v>5</v>
      </c>
      <c r="I23" s="132">
        <f>'Side MDB'!AD23</f>
        <v>5</v>
      </c>
      <c r="J23" s="141">
        <f>'Side MDB'!AE23</f>
        <v>5</v>
      </c>
      <c r="K23" s="96">
        <f>'Side Pole'!P23</f>
        <v>5</v>
      </c>
      <c r="L23" s="96">
        <f>'Side Pole'!S23</f>
        <v>5</v>
      </c>
      <c r="M23" s="130">
        <f>'Side Pole'!V23</f>
        <v>5</v>
      </c>
      <c r="N23" s="133">
        <f>Rollover!J23</f>
        <v>4</v>
      </c>
      <c r="O23" s="97">
        <f>ROUND(5/12*Front!AV23+4/12*'Side Pole'!U23+3/12*Rollover!I23,2)</f>
        <v>0.66</v>
      </c>
      <c r="P23" s="98">
        <f t="shared" si="0"/>
        <v>5</v>
      </c>
    </row>
    <row r="24" spans="1:16" ht="14.85" customHeight="1">
      <c r="A24" s="161">
        <v>44159</v>
      </c>
      <c r="B24" s="91" t="str">
        <f>Rollover!A24</f>
        <v>Chevrolet</v>
      </c>
      <c r="C24" s="91" t="str">
        <f>Rollover!B24</f>
        <v>Trailblazer SUV AWD (Later Release)</v>
      </c>
      <c r="D24" s="65">
        <f>Rollover!C24</f>
        <v>2021</v>
      </c>
      <c r="E24" s="95">
        <f>Front!AW24</f>
        <v>5</v>
      </c>
      <c r="F24" s="91">
        <f>Front!AX24</f>
        <v>4</v>
      </c>
      <c r="G24" s="98">
        <f>Front!AY24</f>
        <v>5</v>
      </c>
      <c r="H24" s="95">
        <f>'Side MDB'!AC24</f>
        <v>5</v>
      </c>
      <c r="I24" s="132">
        <f>'Side MDB'!AD24</f>
        <v>5</v>
      </c>
      <c r="J24" s="141">
        <f>'Side MDB'!AE24</f>
        <v>5</v>
      </c>
      <c r="K24" s="96">
        <f>'Side Pole'!P24</f>
        <v>5</v>
      </c>
      <c r="L24" s="96">
        <f>'Side Pole'!S24</f>
        <v>5</v>
      </c>
      <c r="M24" s="130">
        <f>'Side Pole'!V24</f>
        <v>5</v>
      </c>
      <c r="N24" s="133">
        <f>Rollover!J24</f>
        <v>4</v>
      </c>
      <c r="O24" s="97">
        <f>ROUND(5/12*Front!AV24+4/12*'Side Pole'!U24+3/12*Rollover!I24,2)</f>
        <v>0.65</v>
      </c>
      <c r="P24" s="98">
        <f t="shared" si="0"/>
        <v>5</v>
      </c>
    </row>
    <row r="25" spans="1:16" ht="14.85" customHeight="1">
      <c r="A25" s="161">
        <v>44159</v>
      </c>
      <c r="B25" s="29" t="str">
        <f>Rollover!A25</f>
        <v>Buick</v>
      </c>
      <c r="C25" s="29" t="str">
        <f>Rollover!B25</f>
        <v>Encore GX SUV FWD</v>
      </c>
      <c r="D25" s="65">
        <f>Rollover!C25</f>
        <v>2021</v>
      </c>
      <c r="E25" s="95">
        <f>Front!AW25</f>
        <v>5</v>
      </c>
      <c r="F25" s="91">
        <f>Front!AX25</f>
        <v>4</v>
      </c>
      <c r="G25" s="98">
        <f>Front!AY25</f>
        <v>5</v>
      </c>
      <c r="H25" s="95">
        <f>'Side MDB'!AC25</f>
        <v>5</v>
      </c>
      <c r="I25" s="132">
        <f>'Side MDB'!AD25</f>
        <v>5</v>
      </c>
      <c r="J25" s="141">
        <f>'Side MDB'!AE25</f>
        <v>5</v>
      </c>
      <c r="K25" s="96">
        <f>'Side Pole'!P25</f>
        <v>5</v>
      </c>
      <c r="L25" s="96">
        <f>'Side Pole'!S25</f>
        <v>5</v>
      </c>
      <c r="M25" s="130">
        <f>'Side Pole'!V25</f>
        <v>5</v>
      </c>
      <c r="N25" s="133">
        <f>Rollover!J25</f>
        <v>4</v>
      </c>
      <c r="O25" s="97">
        <f>ROUND(5/12*Front!AV25+4/12*'Side Pole'!U25+3/12*Rollover!I25,2)</f>
        <v>0.66</v>
      </c>
      <c r="P25" s="98">
        <f t="shared" si="0"/>
        <v>5</v>
      </c>
    </row>
    <row r="26" spans="1:16" ht="14.85" customHeight="1">
      <c r="A26" s="161">
        <v>44159</v>
      </c>
      <c r="B26" s="29" t="str">
        <f>Rollover!A26</f>
        <v>Buick</v>
      </c>
      <c r="C26" s="29" t="str">
        <f>Rollover!B26</f>
        <v>Encore GX SUV AWD</v>
      </c>
      <c r="D26" s="65">
        <f>Rollover!C26</f>
        <v>2021</v>
      </c>
      <c r="E26" s="95">
        <f>Front!AW26</f>
        <v>5</v>
      </c>
      <c r="F26" s="91">
        <f>Front!AX26</f>
        <v>4</v>
      </c>
      <c r="G26" s="98">
        <f>Front!AY26</f>
        <v>5</v>
      </c>
      <c r="H26" s="95">
        <f>'Side MDB'!AC26</f>
        <v>5</v>
      </c>
      <c r="I26" s="132">
        <f>'Side MDB'!AD26</f>
        <v>5</v>
      </c>
      <c r="J26" s="141">
        <f>'Side MDB'!AE26</f>
        <v>5</v>
      </c>
      <c r="K26" s="96">
        <f>'Side Pole'!P26</f>
        <v>5</v>
      </c>
      <c r="L26" s="96">
        <f>'Side Pole'!S26</f>
        <v>5</v>
      </c>
      <c r="M26" s="130">
        <f>'Side Pole'!V26</f>
        <v>5</v>
      </c>
      <c r="N26" s="133">
        <f>Rollover!J26</f>
        <v>4</v>
      </c>
      <c r="O26" s="97">
        <f>ROUND(5/12*Front!AV26+4/12*'Side Pole'!U26+3/12*Rollover!I26,2)</f>
        <v>0.65</v>
      </c>
      <c r="P26" s="98">
        <f t="shared" ref="P26" si="1">IF(O26&lt;0.67,5,IF(O26&lt;1,4,IF(O26&lt;1.33,3,IF(O26&lt;2.67,2,1))))</f>
        <v>5</v>
      </c>
    </row>
    <row r="27" spans="1:16" ht="14.85" customHeight="1">
      <c r="A27" s="162">
        <v>44259</v>
      </c>
      <c r="B27" s="91" t="str">
        <f>Rollover!A27</f>
        <v>Dodge</v>
      </c>
      <c r="C27" s="91" t="str">
        <f>Rollover!B27</f>
        <v>Durango SUV RWD</v>
      </c>
      <c r="D27" s="65">
        <f>Rollover!C27</f>
        <v>2021</v>
      </c>
      <c r="E27" s="95">
        <f>Front!AW27</f>
        <v>4</v>
      </c>
      <c r="F27" s="91">
        <f>Front!AX27</f>
        <v>4</v>
      </c>
      <c r="G27" s="98">
        <f>Front!AY27</f>
        <v>4</v>
      </c>
      <c r="H27" s="95">
        <f>'Side MDB'!AC27</f>
        <v>5</v>
      </c>
      <c r="I27" s="132">
        <f>'Side MDB'!AD27</f>
        <v>5</v>
      </c>
      <c r="J27" s="141">
        <f>'Side MDB'!AE27</f>
        <v>5</v>
      </c>
      <c r="K27" s="96">
        <f>'Side Pole'!P27</f>
        <v>5</v>
      </c>
      <c r="L27" s="96">
        <f>'Side Pole'!S27</f>
        <v>5</v>
      </c>
      <c r="M27" s="130">
        <f>'Side Pole'!V27</f>
        <v>5</v>
      </c>
      <c r="N27" s="133">
        <f>Rollover!J27</f>
        <v>4</v>
      </c>
      <c r="O27" s="97">
        <f>ROUND(5/12*Front!AV27+4/12*'Side Pole'!U27+3/12*Rollover!I27,2)</f>
        <v>0.8</v>
      </c>
      <c r="P27" s="98">
        <f t="shared" ref="P27:P98" si="2">IF(O27&lt;0.67,5,IF(O27&lt;1,4,IF(O27&lt;1.33,3,IF(O27&lt;2.67,2,1))))</f>
        <v>4</v>
      </c>
    </row>
    <row r="28" spans="1:16" ht="14.85" customHeight="1">
      <c r="A28" s="162">
        <v>44259</v>
      </c>
      <c r="B28" s="91" t="str">
        <f>Rollover!A28</f>
        <v>Dodge</v>
      </c>
      <c r="C28" s="91" t="str">
        <f>Rollover!B28</f>
        <v>Durango SUV 4WD</v>
      </c>
      <c r="D28" s="65">
        <f>Rollover!C28</f>
        <v>2021</v>
      </c>
      <c r="E28" s="95">
        <f>Front!AW28</f>
        <v>4</v>
      </c>
      <c r="F28" s="91">
        <f>Front!AX28</f>
        <v>4</v>
      </c>
      <c r="G28" s="98">
        <f>Front!AY28</f>
        <v>4</v>
      </c>
      <c r="H28" s="95">
        <f>'Side MDB'!AC28</f>
        <v>5</v>
      </c>
      <c r="I28" s="132">
        <f>'Side MDB'!AD28</f>
        <v>5</v>
      </c>
      <c r="J28" s="141">
        <f>'Side MDB'!AE28</f>
        <v>5</v>
      </c>
      <c r="K28" s="96">
        <f>'Side Pole'!P28</f>
        <v>5</v>
      </c>
      <c r="L28" s="96">
        <f>'Side Pole'!S28</f>
        <v>5</v>
      </c>
      <c r="M28" s="130">
        <f>'Side Pole'!V28</f>
        <v>5</v>
      </c>
      <c r="N28" s="133">
        <f>Rollover!J28</f>
        <v>3</v>
      </c>
      <c r="O28" s="97">
        <f>ROUND(5/12*Front!AV28+4/12*'Side Pole'!U28+3/12*Rollover!I28,2)</f>
        <v>0.82</v>
      </c>
      <c r="P28" s="98">
        <f t="shared" si="2"/>
        <v>4</v>
      </c>
    </row>
    <row r="29" spans="1:16" ht="14.85" customHeight="1">
      <c r="A29" s="161">
        <v>44364</v>
      </c>
      <c r="B29" s="91" t="str">
        <f>Rollover!A29</f>
        <v xml:space="preserve">Ford </v>
      </c>
      <c r="C29" s="91" t="str">
        <f>Rollover!B29</f>
        <v>F-250 Crew Cab PU/CC 2WD</v>
      </c>
      <c r="D29" s="65">
        <f>Rollover!C29</f>
        <v>2021</v>
      </c>
      <c r="E29" s="95">
        <f>Front!AW29</f>
        <v>5</v>
      </c>
      <c r="F29" s="91">
        <f>Front!AX29</f>
        <v>5</v>
      </c>
      <c r="G29" s="98">
        <f>Front!AY29</f>
        <v>5</v>
      </c>
      <c r="H29" s="95">
        <f>'Side MDB'!AC29</f>
        <v>5</v>
      </c>
      <c r="I29" s="132">
        <f>'Side MDB'!AD29</f>
        <v>5</v>
      </c>
      <c r="J29" s="141">
        <f>'Side MDB'!AE29</f>
        <v>5</v>
      </c>
      <c r="K29" s="96">
        <f>'Side Pole'!P29</f>
        <v>5</v>
      </c>
      <c r="L29" s="96">
        <f>'Side Pole'!S29</f>
        <v>5</v>
      </c>
      <c r="M29" s="130">
        <f>'Side Pole'!V29</f>
        <v>5</v>
      </c>
      <c r="N29" s="133">
        <f>Rollover!J29</f>
        <v>4</v>
      </c>
      <c r="O29" s="97">
        <f>ROUND(5/12*Front!AV29+4/12*'Side Pole'!U29+3/12*Rollover!I29,2)</f>
        <v>0.57999999999999996</v>
      </c>
      <c r="P29" s="98">
        <f t="shared" ref="P29:P33" si="3">IF(O29&lt;0.67,5,IF(O29&lt;1,4,IF(O29&lt;1.33,3,IF(O29&lt;2.67,2,1))))</f>
        <v>5</v>
      </c>
    </row>
    <row r="30" spans="1:16" ht="14.85" customHeight="1">
      <c r="A30" s="161">
        <v>44364</v>
      </c>
      <c r="B30" s="91" t="str">
        <f>Rollover!A30</f>
        <v xml:space="preserve">Ford </v>
      </c>
      <c r="C30" s="91" t="str">
        <f>Rollover!B30</f>
        <v>F-250 Crew Cab PU/CC 4WD</v>
      </c>
      <c r="D30" s="65">
        <f>Rollover!C30</f>
        <v>2021</v>
      </c>
      <c r="E30" s="95">
        <f>Front!AW30</f>
        <v>5</v>
      </c>
      <c r="F30" s="91">
        <f>Front!AX30</f>
        <v>5</v>
      </c>
      <c r="G30" s="98">
        <f>Front!AY30</f>
        <v>5</v>
      </c>
      <c r="H30" s="95">
        <f>'Side MDB'!AC30</f>
        <v>5</v>
      </c>
      <c r="I30" s="132">
        <f>'Side MDB'!AD30</f>
        <v>5</v>
      </c>
      <c r="J30" s="141">
        <f>'Side MDB'!AE30</f>
        <v>5</v>
      </c>
      <c r="K30" s="96">
        <f>'Side Pole'!P30</f>
        <v>5</v>
      </c>
      <c r="L30" s="96">
        <f>'Side Pole'!S30</f>
        <v>5</v>
      </c>
      <c r="M30" s="130">
        <f>'Side Pole'!V30</f>
        <v>5</v>
      </c>
      <c r="N30" s="133">
        <f>Rollover!J30</f>
        <v>3</v>
      </c>
      <c r="O30" s="97">
        <f>ROUND(5/12*Front!AV30+4/12*'Side Pole'!U30+3/12*Rollover!I30,2)</f>
        <v>0.75</v>
      </c>
      <c r="P30" s="98">
        <f t="shared" si="3"/>
        <v>4</v>
      </c>
    </row>
    <row r="31" spans="1:16" ht="14.85" customHeight="1">
      <c r="A31" s="161">
        <v>44364</v>
      </c>
      <c r="B31" s="29" t="str">
        <f>Rollover!A31</f>
        <v xml:space="preserve">Ford </v>
      </c>
      <c r="C31" s="29" t="str">
        <f>Rollover!B31</f>
        <v>F-250 Tremor Crew Cab PU/CC 4WD</v>
      </c>
      <c r="D31" s="65">
        <f>Rollover!C31</f>
        <v>2021</v>
      </c>
      <c r="E31" s="95">
        <f>Front!AW31</f>
        <v>5</v>
      </c>
      <c r="F31" s="91">
        <f>Front!AX31</f>
        <v>5</v>
      </c>
      <c r="G31" s="98">
        <f>Front!AY31</f>
        <v>5</v>
      </c>
      <c r="H31" s="95">
        <f>'Side MDB'!AC31</f>
        <v>5</v>
      </c>
      <c r="I31" s="132">
        <f>'Side MDB'!AD31</f>
        <v>5</v>
      </c>
      <c r="J31" s="141">
        <f>'Side MDB'!AE31</f>
        <v>5</v>
      </c>
      <c r="K31" s="96">
        <f>'Side Pole'!P31</f>
        <v>5</v>
      </c>
      <c r="L31" s="96">
        <f>'Side Pole'!S31</f>
        <v>5</v>
      </c>
      <c r="M31" s="130">
        <f>'Side Pole'!V31</f>
        <v>5</v>
      </c>
      <c r="N31" s="133" t="e">
        <f>Rollover!J31</f>
        <v>#NUM!</v>
      </c>
      <c r="O31" s="97" t="e">
        <f>ROUND(5/12*Front!AV31+4/12*'Side Pole'!U31+3/12*Rollover!I31,2)</f>
        <v>#NUM!</v>
      </c>
      <c r="P31" s="98" t="e">
        <f t="shared" si="3"/>
        <v>#NUM!</v>
      </c>
    </row>
    <row r="32" spans="1:16" ht="14.85" customHeight="1">
      <c r="A32" s="162">
        <v>44187</v>
      </c>
      <c r="B32" s="91" t="str">
        <f>Rollover!A32</f>
        <v xml:space="preserve">Ford </v>
      </c>
      <c r="C32" s="91" t="str">
        <f>Rollover!B32</f>
        <v>Transit Connect Wagon FWD</v>
      </c>
      <c r="D32" s="65">
        <f>Rollover!C32</f>
        <v>2021</v>
      </c>
      <c r="E32" s="95">
        <f>Front!AW32</f>
        <v>5</v>
      </c>
      <c r="F32" s="91">
        <f>Front!AX32</f>
        <v>4</v>
      </c>
      <c r="G32" s="98">
        <f>Front!AY32</f>
        <v>4</v>
      </c>
      <c r="H32" s="95">
        <f>'Side MDB'!AC32</f>
        <v>5</v>
      </c>
      <c r="I32" s="132">
        <f>'Side MDB'!AD32</f>
        <v>5</v>
      </c>
      <c r="J32" s="141">
        <f>'Side MDB'!AE32</f>
        <v>5</v>
      </c>
      <c r="K32" s="96">
        <f>'Side Pole'!P32</f>
        <v>5</v>
      </c>
      <c r="L32" s="96">
        <f>'Side Pole'!S32</f>
        <v>5</v>
      </c>
      <c r="M32" s="130">
        <f>'Side Pole'!V32</f>
        <v>5</v>
      </c>
      <c r="N32" s="133">
        <f>Rollover!J32</f>
        <v>4</v>
      </c>
      <c r="O32" s="97">
        <f>ROUND(5/12*Front!AV32+4/12*'Side Pole'!U32+3/12*Rollover!I32,2)</f>
        <v>0.72</v>
      </c>
      <c r="P32" s="98">
        <f t="shared" si="3"/>
        <v>4</v>
      </c>
    </row>
    <row r="33" spans="1:16" ht="14.85" customHeight="1">
      <c r="A33" s="162">
        <v>44187</v>
      </c>
      <c r="B33" s="29" t="str">
        <f>Rollover!A33</f>
        <v xml:space="preserve">Ford </v>
      </c>
      <c r="C33" s="29" t="str">
        <f>Rollover!B33</f>
        <v>Transit Connect Van FWD</v>
      </c>
      <c r="D33" s="65">
        <f>Rollover!C33</f>
        <v>2021</v>
      </c>
      <c r="E33" s="95">
        <f>Front!AW33</f>
        <v>5</v>
      </c>
      <c r="F33" s="91">
        <f>Front!AX33</f>
        <v>4</v>
      </c>
      <c r="G33" s="98">
        <f>Front!AY33</f>
        <v>4</v>
      </c>
      <c r="H33" s="95">
        <f>'Side MDB'!AC33</f>
        <v>5</v>
      </c>
      <c r="I33" s="132" t="str">
        <f>'Side MDB'!AD33</f>
        <v>N/A</v>
      </c>
      <c r="J33" s="141">
        <f>'Side MDB'!AE33</f>
        <v>5</v>
      </c>
      <c r="K33" s="96">
        <f>'Side Pole'!P33</f>
        <v>5</v>
      </c>
      <c r="L33" s="96">
        <f>'Side Pole'!S33</f>
        <v>5</v>
      </c>
      <c r="M33" s="130">
        <f>'Side Pole'!V33</f>
        <v>5</v>
      </c>
      <c r="N33" s="133" t="e">
        <f>Rollover!J33</f>
        <v>#NUM!</v>
      </c>
      <c r="O33" s="97" t="e">
        <f>ROUND(5/12*Front!AV33+4/12*'Side Pole'!U33+3/12*Rollover!I33,2)</f>
        <v>#NUM!</v>
      </c>
      <c r="P33" s="98" t="e">
        <f t="shared" si="3"/>
        <v>#NUM!</v>
      </c>
    </row>
    <row r="34" spans="1:16" ht="14.85" customHeight="1">
      <c r="A34" s="161">
        <v>44329</v>
      </c>
      <c r="B34" s="91" t="str">
        <f>Rollover!A34</f>
        <v>Hyundai</v>
      </c>
      <c r="C34" s="91" t="str">
        <f>Rollover!B34</f>
        <v>Elantra 4DR FWD</v>
      </c>
      <c r="D34" s="65">
        <f>Rollover!C34</f>
        <v>2021</v>
      </c>
      <c r="E34" s="95">
        <f>Front!AW34</f>
        <v>5</v>
      </c>
      <c r="F34" s="91">
        <f>Front!AX34</f>
        <v>4</v>
      </c>
      <c r="G34" s="98">
        <f>Front!AY34</f>
        <v>4</v>
      </c>
      <c r="H34" s="95">
        <f>'Side MDB'!AC34</f>
        <v>5</v>
      </c>
      <c r="I34" s="132">
        <f>'Side MDB'!AD34</f>
        <v>5</v>
      </c>
      <c r="J34" s="141">
        <f>'Side MDB'!AE34</f>
        <v>5</v>
      </c>
      <c r="K34" s="96">
        <f>'Side Pole'!P34</f>
        <v>5</v>
      </c>
      <c r="L34" s="96">
        <f>'Side Pole'!S34</f>
        <v>5</v>
      </c>
      <c r="M34" s="130">
        <f>'Side Pole'!V34</f>
        <v>5</v>
      </c>
      <c r="N34" s="133">
        <f>Rollover!J34</f>
        <v>5</v>
      </c>
      <c r="O34" s="97">
        <f>ROUND(5/12*Front!AV34+4/12*'Side Pole'!U34+3/12*Rollover!I34,2)</f>
        <v>0.57999999999999996</v>
      </c>
      <c r="P34" s="98">
        <f t="shared" si="2"/>
        <v>5</v>
      </c>
    </row>
    <row r="35" spans="1:16" ht="14.85" customHeight="1">
      <c r="A35" s="161">
        <v>44329</v>
      </c>
      <c r="B35" s="29" t="str">
        <f>Rollover!A35</f>
        <v>Hyundai</v>
      </c>
      <c r="C35" s="29" t="str">
        <f>Rollover!B35</f>
        <v>Elantra Hybrid 4DR FWD</v>
      </c>
      <c r="D35" s="65">
        <f>Rollover!C35</f>
        <v>2021</v>
      </c>
      <c r="E35" s="95">
        <f>Front!AW35</f>
        <v>5</v>
      </c>
      <c r="F35" s="91">
        <f>Front!AX35</f>
        <v>4</v>
      </c>
      <c r="G35" s="98">
        <f>Front!AY35</f>
        <v>4</v>
      </c>
      <c r="H35" s="95">
        <f>'Side MDB'!AC35</f>
        <v>5</v>
      </c>
      <c r="I35" s="132">
        <f>'Side MDB'!AD35</f>
        <v>5</v>
      </c>
      <c r="J35" s="141">
        <f>'Side MDB'!AE35</f>
        <v>5</v>
      </c>
      <c r="K35" s="96">
        <f>'Side Pole'!P35</f>
        <v>5</v>
      </c>
      <c r="L35" s="96">
        <f>'Side Pole'!S35</f>
        <v>5</v>
      </c>
      <c r="M35" s="130">
        <f>'Side Pole'!V35</f>
        <v>5</v>
      </c>
      <c r="N35" s="133">
        <f>Rollover!J35</f>
        <v>5</v>
      </c>
      <c r="O35" s="97">
        <f>ROUND(5/12*Front!AV35+4/12*'Side Pole'!U35+3/12*Rollover!I35,2)</f>
        <v>0.57999999999999996</v>
      </c>
      <c r="P35" s="98">
        <f t="shared" si="2"/>
        <v>5</v>
      </c>
    </row>
    <row r="36" spans="1:16" ht="14.85" customHeight="1">
      <c r="A36" s="161">
        <v>44329</v>
      </c>
      <c r="B36" s="29" t="str">
        <f>Rollover!A36</f>
        <v>Hyundai</v>
      </c>
      <c r="C36" s="29" t="str">
        <f>Rollover!B36</f>
        <v>Elantra N 4DR FWD</v>
      </c>
      <c r="D36" s="65">
        <f>Rollover!C36</f>
        <v>2021</v>
      </c>
      <c r="E36" s="95">
        <f>Front!AW36</f>
        <v>5</v>
      </c>
      <c r="F36" s="91">
        <f>Front!AX36</f>
        <v>4</v>
      </c>
      <c r="G36" s="98">
        <f>Front!AY36</f>
        <v>4</v>
      </c>
      <c r="H36" s="95">
        <f>'Side MDB'!AC36</f>
        <v>5</v>
      </c>
      <c r="I36" s="132">
        <f>'Side MDB'!AD36</f>
        <v>5</v>
      </c>
      <c r="J36" s="141">
        <f>'Side MDB'!AE36</f>
        <v>5</v>
      </c>
      <c r="K36" s="96">
        <f>'Side Pole'!P36</f>
        <v>5</v>
      </c>
      <c r="L36" s="96">
        <f>'Side Pole'!S36</f>
        <v>5</v>
      </c>
      <c r="M36" s="130">
        <f>'Side Pole'!V36</f>
        <v>5</v>
      </c>
      <c r="N36" s="133">
        <f>Rollover!J36</f>
        <v>5</v>
      </c>
      <c r="O36" s="97">
        <f>ROUND(5/12*Front!AV36+4/12*'Side Pole'!U36+3/12*Rollover!I36,2)</f>
        <v>0.57999999999999996</v>
      </c>
      <c r="P36" s="98">
        <f t="shared" ref="P36" si="4">IF(O36&lt;0.67,5,IF(O36&lt;1,4,IF(O36&lt;1.33,3,IF(O36&lt;2.67,2,1))))</f>
        <v>5</v>
      </c>
    </row>
    <row r="37" spans="1:16" ht="14.85" customHeight="1">
      <c r="A37" s="162">
        <v>44372</v>
      </c>
      <c r="B37" s="91" t="str">
        <f>Rollover!A37</f>
        <v>Hyundai</v>
      </c>
      <c r="C37" s="91" t="str">
        <f>Rollover!B37</f>
        <v>Santa Fe SUV FWD</v>
      </c>
      <c r="D37" s="65">
        <f>Rollover!C37</f>
        <v>2021</v>
      </c>
      <c r="E37" s="95">
        <f>Front!AW37</f>
        <v>5</v>
      </c>
      <c r="F37" s="91">
        <f>Front!AX37</f>
        <v>5</v>
      </c>
      <c r="G37" s="98">
        <f>Front!AY37</f>
        <v>5</v>
      </c>
      <c r="H37" s="95">
        <f>'Side MDB'!AC37</f>
        <v>5</v>
      </c>
      <c r="I37" s="132">
        <f>'Side MDB'!AD37</f>
        <v>5</v>
      </c>
      <c r="J37" s="141">
        <f>'Side MDB'!AE37</f>
        <v>5</v>
      </c>
      <c r="K37" s="96">
        <f>'Side Pole'!P37</f>
        <v>5</v>
      </c>
      <c r="L37" s="96">
        <f>'Side Pole'!S37</f>
        <v>5</v>
      </c>
      <c r="M37" s="130">
        <f>'Side Pole'!V37</f>
        <v>5</v>
      </c>
      <c r="N37" s="133">
        <f>Rollover!J37</f>
        <v>4</v>
      </c>
      <c r="O37" s="97">
        <f>ROUND(5/12*Front!AV37+4/12*'Side Pole'!U37+3/12*Rollover!I37,2)</f>
        <v>0.6</v>
      </c>
      <c r="P37" s="98">
        <f t="shared" si="2"/>
        <v>5</v>
      </c>
    </row>
    <row r="38" spans="1:16" ht="14.85" customHeight="1">
      <c r="A38" s="162">
        <v>44372</v>
      </c>
      <c r="B38" s="91" t="str">
        <f>Rollover!A38</f>
        <v>Hyundai</v>
      </c>
      <c r="C38" s="91" t="str">
        <f>Rollover!B38</f>
        <v>Santa Fe SUV AWD</v>
      </c>
      <c r="D38" s="65">
        <f>Rollover!C38</f>
        <v>2021</v>
      </c>
      <c r="E38" s="95">
        <f>Front!AW38</f>
        <v>5</v>
      </c>
      <c r="F38" s="91">
        <f>Front!AX38</f>
        <v>5</v>
      </c>
      <c r="G38" s="98">
        <f>Front!AY38</f>
        <v>5</v>
      </c>
      <c r="H38" s="95">
        <f>'Side MDB'!AC38</f>
        <v>5</v>
      </c>
      <c r="I38" s="132">
        <f>'Side MDB'!AD38</f>
        <v>5</v>
      </c>
      <c r="J38" s="141">
        <f>'Side MDB'!AE38</f>
        <v>5</v>
      </c>
      <c r="K38" s="96">
        <f>'Side Pole'!P38</f>
        <v>5</v>
      </c>
      <c r="L38" s="96">
        <f>'Side Pole'!S38</f>
        <v>5</v>
      </c>
      <c r="M38" s="130">
        <f>'Side Pole'!V38</f>
        <v>5</v>
      </c>
      <c r="N38" s="133">
        <f>Rollover!J38</f>
        <v>4</v>
      </c>
      <c r="O38" s="97">
        <f>ROUND(5/12*Front!AV38+4/12*'Side Pole'!U38+3/12*Rollover!I38,2)</f>
        <v>0.59</v>
      </c>
      <c r="P38" s="98">
        <f t="shared" ref="P38:P40" si="5">IF(O38&lt;0.67,5,IF(O38&lt;1,4,IF(O38&lt;1.33,3,IF(O38&lt;2.67,2,1))))</f>
        <v>5</v>
      </c>
    </row>
    <row r="39" spans="1:16" ht="14.85" customHeight="1">
      <c r="A39" s="162">
        <v>44372</v>
      </c>
      <c r="B39" s="29" t="str">
        <f>Rollover!A39</f>
        <v>Hyundai</v>
      </c>
      <c r="C39" s="29" t="str">
        <f>Rollover!B39</f>
        <v>Santa Fe Hybrid SUV FWD</v>
      </c>
      <c r="D39" s="65">
        <f>Rollover!C39</f>
        <v>2021</v>
      </c>
      <c r="E39" s="95">
        <f>Front!AW39</f>
        <v>5</v>
      </c>
      <c r="F39" s="91">
        <f>Front!AX39</f>
        <v>5</v>
      </c>
      <c r="G39" s="98">
        <f>Front!AY39</f>
        <v>5</v>
      </c>
      <c r="H39" s="95">
        <f>'Side MDB'!AC39</f>
        <v>5</v>
      </c>
      <c r="I39" s="132">
        <f>'Side MDB'!AD39</f>
        <v>5</v>
      </c>
      <c r="J39" s="141">
        <f>'Side MDB'!AE39</f>
        <v>5</v>
      </c>
      <c r="K39" s="96">
        <f>'Side Pole'!P39</f>
        <v>5</v>
      </c>
      <c r="L39" s="96">
        <f>'Side Pole'!S39</f>
        <v>5</v>
      </c>
      <c r="M39" s="130">
        <f>'Side Pole'!V39</f>
        <v>5</v>
      </c>
      <c r="N39" s="133">
        <f>Rollover!J39</f>
        <v>4</v>
      </c>
      <c r="O39" s="97">
        <f>ROUND(5/12*Front!AV39+4/12*'Side Pole'!U39+3/12*Rollover!I39,2)</f>
        <v>0.6</v>
      </c>
      <c r="P39" s="98">
        <f t="shared" si="5"/>
        <v>5</v>
      </c>
    </row>
    <row r="40" spans="1:16" ht="14.85" customHeight="1">
      <c r="A40" s="162">
        <v>44372</v>
      </c>
      <c r="B40" s="29" t="str">
        <f>Rollover!A40</f>
        <v>Hyundai</v>
      </c>
      <c r="C40" s="29" t="str">
        <f>Rollover!B40</f>
        <v>Santa Fe Hybrid SUV AWD</v>
      </c>
      <c r="D40" s="65">
        <f>Rollover!C40</f>
        <v>2021</v>
      </c>
      <c r="E40" s="95">
        <f>Front!AW40</f>
        <v>5</v>
      </c>
      <c r="F40" s="91">
        <f>Front!AX40</f>
        <v>5</v>
      </c>
      <c r="G40" s="98">
        <f>Front!AY40</f>
        <v>5</v>
      </c>
      <c r="H40" s="95">
        <f>'Side MDB'!AC40</f>
        <v>5</v>
      </c>
      <c r="I40" s="132">
        <f>'Side MDB'!AD40</f>
        <v>5</v>
      </c>
      <c r="J40" s="141">
        <f>'Side MDB'!AE40</f>
        <v>5</v>
      </c>
      <c r="K40" s="96">
        <f>'Side Pole'!P40</f>
        <v>5</v>
      </c>
      <c r="L40" s="96">
        <f>'Side Pole'!S40</f>
        <v>5</v>
      </c>
      <c r="M40" s="130">
        <f>'Side Pole'!V40</f>
        <v>5</v>
      </c>
      <c r="N40" s="133">
        <f>Rollover!J40</f>
        <v>4</v>
      </c>
      <c r="O40" s="97">
        <f>ROUND(5/12*Front!AV40+4/12*'Side Pole'!U40+3/12*Rollover!I40,2)</f>
        <v>0.59</v>
      </c>
      <c r="P40" s="98">
        <f t="shared" si="5"/>
        <v>5</v>
      </c>
    </row>
    <row r="41" spans="1:16" ht="14.85" customHeight="1">
      <c r="A41" s="161">
        <v>44131</v>
      </c>
      <c r="B41" s="91" t="str">
        <f>Rollover!A41</f>
        <v>Kia</v>
      </c>
      <c r="C41" s="91" t="str">
        <f>Rollover!B41</f>
        <v>K5 4DR FWD</v>
      </c>
      <c r="D41" s="65">
        <f>Rollover!C41</f>
        <v>2021</v>
      </c>
      <c r="E41" s="95">
        <f>Front!AW41</f>
        <v>5</v>
      </c>
      <c r="F41" s="91">
        <f>Front!AX41</f>
        <v>4</v>
      </c>
      <c r="G41" s="98">
        <f>Front!AY41</f>
        <v>4</v>
      </c>
      <c r="H41" s="95">
        <f>'Side MDB'!AC41</f>
        <v>5</v>
      </c>
      <c r="I41" s="132">
        <f>'Side MDB'!AD41</f>
        <v>5</v>
      </c>
      <c r="J41" s="141">
        <f>'Side MDB'!AE41</f>
        <v>5</v>
      </c>
      <c r="K41" s="96">
        <f>'Side Pole'!P41</f>
        <v>5</v>
      </c>
      <c r="L41" s="96">
        <f>'Side Pole'!S41</f>
        <v>5</v>
      </c>
      <c r="M41" s="130">
        <f>'Side Pole'!V41</f>
        <v>5</v>
      </c>
      <c r="N41" s="133">
        <f>Rollover!J41</f>
        <v>4</v>
      </c>
      <c r="O41" s="97">
        <f>ROUND(5/12*Front!AV41+4/12*'Side Pole'!U41+3/12*Rollover!I41,2)</f>
        <v>0.56999999999999995</v>
      </c>
      <c r="P41" s="98">
        <f t="shared" si="2"/>
        <v>5</v>
      </c>
    </row>
    <row r="42" spans="1:16" ht="14.85" customHeight="1">
      <c r="A42" s="161">
        <v>44048</v>
      </c>
      <c r="B42" s="91" t="str">
        <f>Rollover!A42</f>
        <v>Kia</v>
      </c>
      <c r="C42" s="91" t="str">
        <f>Rollover!B42</f>
        <v>Seltos SUV FWD</v>
      </c>
      <c r="D42" s="65">
        <f>Rollover!C42</f>
        <v>2021</v>
      </c>
      <c r="E42" s="95">
        <f>Front!AW42</f>
        <v>5</v>
      </c>
      <c r="F42" s="91">
        <f>Front!AX42</f>
        <v>4</v>
      </c>
      <c r="G42" s="98">
        <f>Front!AY42</f>
        <v>4</v>
      </c>
      <c r="H42" s="95">
        <f>'Side MDB'!AC42</f>
        <v>5</v>
      </c>
      <c r="I42" s="132">
        <f>'Side MDB'!AD42</f>
        <v>5</v>
      </c>
      <c r="J42" s="141">
        <f>'Side MDB'!AE42</f>
        <v>5</v>
      </c>
      <c r="K42" s="96">
        <f>'Side Pole'!P42</f>
        <v>5</v>
      </c>
      <c r="L42" s="96">
        <f>'Side Pole'!S42</f>
        <v>5</v>
      </c>
      <c r="M42" s="130">
        <f>'Side Pole'!V42</f>
        <v>5</v>
      </c>
      <c r="N42" s="133">
        <f>Rollover!J42</f>
        <v>4</v>
      </c>
      <c r="O42" s="97">
        <f>ROUND(5/12*Front!AV42+4/12*'Side Pole'!U42+3/12*Rollover!I42,2)</f>
        <v>0.7</v>
      </c>
      <c r="P42" s="98">
        <f t="shared" si="2"/>
        <v>4</v>
      </c>
    </row>
    <row r="43" spans="1:16" ht="14.85" customHeight="1">
      <c r="A43" s="161">
        <v>44048</v>
      </c>
      <c r="B43" s="91" t="str">
        <f>Rollover!A43</f>
        <v>Kia</v>
      </c>
      <c r="C43" s="91" t="str">
        <f>Rollover!B43</f>
        <v>Seltos SUV AWD</v>
      </c>
      <c r="D43" s="65">
        <f>Rollover!C43</f>
        <v>2021</v>
      </c>
      <c r="E43" s="95">
        <f>Front!AW43</f>
        <v>5</v>
      </c>
      <c r="F43" s="91">
        <f>Front!AX43</f>
        <v>4</v>
      </c>
      <c r="G43" s="98">
        <f>Front!AY43</f>
        <v>4</v>
      </c>
      <c r="H43" s="95">
        <f>'Side MDB'!AC43</f>
        <v>5</v>
      </c>
      <c r="I43" s="132">
        <f>'Side MDB'!AD43</f>
        <v>5</v>
      </c>
      <c r="J43" s="141">
        <f>'Side MDB'!AE43</f>
        <v>5</v>
      </c>
      <c r="K43" s="96">
        <f>'Side Pole'!P43</f>
        <v>5</v>
      </c>
      <c r="L43" s="96">
        <f>'Side Pole'!S43</f>
        <v>5</v>
      </c>
      <c r="M43" s="130">
        <f>'Side Pole'!V43</f>
        <v>5</v>
      </c>
      <c r="N43" s="133">
        <f>Rollover!J43</f>
        <v>4</v>
      </c>
      <c r="O43" s="97">
        <f>ROUND(5/12*Front!AV43+4/12*'Side Pole'!U43+3/12*Rollover!I43,2)</f>
        <v>0.67</v>
      </c>
      <c r="P43" s="98">
        <f t="shared" si="2"/>
        <v>4</v>
      </c>
    </row>
    <row r="44" spans="1:16" ht="14.85" customHeight="1">
      <c r="A44" s="161">
        <v>44336</v>
      </c>
      <c r="B44" s="91" t="str">
        <f>Rollover!A44</f>
        <v>Kia</v>
      </c>
      <c r="C44" s="91" t="str">
        <f>Rollover!B44</f>
        <v>Sorento SUV FWD</v>
      </c>
      <c r="D44" s="65">
        <f>Rollover!C44</f>
        <v>2021</v>
      </c>
      <c r="E44" s="95">
        <f>Front!AW44</f>
        <v>4</v>
      </c>
      <c r="F44" s="91">
        <f>Front!AX44</f>
        <v>4</v>
      </c>
      <c r="G44" s="98">
        <f>Front!AY44</f>
        <v>4</v>
      </c>
      <c r="H44" s="95">
        <f>'Side MDB'!AC44</f>
        <v>5</v>
      </c>
      <c r="I44" s="132">
        <f>'Side MDB'!AD44</f>
        <v>5</v>
      </c>
      <c r="J44" s="141">
        <f>'Side MDB'!AE44</f>
        <v>5</v>
      </c>
      <c r="K44" s="96">
        <f>'Side Pole'!P44</f>
        <v>5</v>
      </c>
      <c r="L44" s="96">
        <f>'Side Pole'!S44</f>
        <v>5</v>
      </c>
      <c r="M44" s="130">
        <f>'Side Pole'!V44</f>
        <v>5</v>
      </c>
      <c r="N44" s="133">
        <f>Rollover!J44</f>
        <v>4</v>
      </c>
      <c r="O44" s="97">
        <f>ROUND(5/12*Front!AV44+4/12*'Side Pole'!U44+3/12*Rollover!I44,2)</f>
        <v>0.69</v>
      </c>
      <c r="P44" s="98">
        <f>IF(O44&lt;0.67,5,IF(O44&lt;1,4,IF(O44&lt;1.33,3,IF(O44&lt;2.67,2,1))))</f>
        <v>4</v>
      </c>
    </row>
    <row r="45" spans="1:16" ht="14.85" customHeight="1">
      <c r="A45" s="161">
        <v>44336</v>
      </c>
      <c r="B45" s="91" t="str">
        <f>Rollover!A45</f>
        <v>Kia</v>
      </c>
      <c r="C45" s="91" t="str">
        <f>Rollover!B45</f>
        <v>Sorento SUV AWD</v>
      </c>
      <c r="D45" s="65">
        <f>Rollover!C45</f>
        <v>2021</v>
      </c>
      <c r="E45" s="95">
        <f>Front!AW45</f>
        <v>4</v>
      </c>
      <c r="F45" s="91">
        <f>Front!AX45</f>
        <v>4</v>
      </c>
      <c r="G45" s="98">
        <f>Front!AY45</f>
        <v>4</v>
      </c>
      <c r="H45" s="95">
        <f>'Side MDB'!AC45</f>
        <v>5</v>
      </c>
      <c r="I45" s="132">
        <f>'Side MDB'!AD45</f>
        <v>5</v>
      </c>
      <c r="J45" s="141">
        <f>'Side MDB'!AE45</f>
        <v>5</v>
      </c>
      <c r="K45" s="96">
        <f>'Side Pole'!P45</f>
        <v>5</v>
      </c>
      <c r="L45" s="96">
        <f>'Side Pole'!S45</f>
        <v>5</v>
      </c>
      <c r="M45" s="130">
        <f>'Side Pole'!V45</f>
        <v>5</v>
      </c>
      <c r="N45" s="133">
        <f>Rollover!J45</f>
        <v>4</v>
      </c>
      <c r="O45" s="97">
        <f>ROUND(5/12*Front!AV45+4/12*'Side Pole'!U45+3/12*Rollover!I45,2)</f>
        <v>0.69</v>
      </c>
      <c r="P45" s="98">
        <f t="shared" ref="P45" si="6">IF(O45&lt;0.67,5,IF(O45&lt;1,4,IF(O45&lt;1.33,3,IF(O45&lt;2.67,2,1))))</f>
        <v>4</v>
      </c>
    </row>
    <row r="46" spans="1:16" ht="14.85" customHeight="1">
      <c r="A46" s="161">
        <v>44336</v>
      </c>
      <c r="B46" s="22" t="str">
        <f>Rollover!A46</f>
        <v>Kia</v>
      </c>
      <c r="C46" s="22" t="str">
        <f>Rollover!B46</f>
        <v>Sorento Hybrid SUV FWD</v>
      </c>
      <c r="D46" s="65">
        <f>Rollover!C46</f>
        <v>2021</v>
      </c>
      <c r="E46" s="95">
        <f>Front!AW46</f>
        <v>4</v>
      </c>
      <c r="F46" s="91">
        <f>Front!AX46</f>
        <v>4</v>
      </c>
      <c r="G46" s="98">
        <f>Front!AY46</f>
        <v>4</v>
      </c>
      <c r="H46" s="95">
        <f>'Side MDB'!AC46</f>
        <v>5</v>
      </c>
      <c r="I46" s="132">
        <f>'Side MDB'!AD46</f>
        <v>5</v>
      </c>
      <c r="J46" s="141">
        <f>'Side MDB'!AE46</f>
        <v>5</v>
      </c>
      <c r="K46" s="96">
        <f>'Side Pole'!P46</f>
        <v>5</v>
      </c>
      <c r="L46" s="96">
        <f>'Side Pole'!S46</f>
        <v>5</v>
      </c>
      <c r="M46" s="130">
        <f>'Side Pole'!V46</f>
        <v>5</v>
      </c>
      <c r="N46" s="133">
        <f>Rollover!J46</f>
        <v>4</v>
      </c>
      <c r="O46" s="97">
        <f>ROUND(5/12*Front!AV46+4/12*'Side Pole'!U46+3/12*Rollover!I46,2)</f>
        <v>0.69</v>
      </c>
      <c r="P46" s="98">
        <f t="shared" si="2"/>
        <v>4</v>
      </c>
    </row>
    <row r="47" spans="1:16" ht="14.85" customHeight="1">
      <c r="A47" s="162">
        <v>44286</v>
      </c>
      <c r="B47" s="91" t="str">
        <f>Rollover!A47</f>
        <v>Lexus</v>
      </c>
      <c r="C47" s="91" t="str">
        <f>Rollover!B47</f>
        <v>IS 300 4DR AWD</v>
      </c>
      <c r="D47" s="65">
        <f>Rollover!C47</f>
        <v>2021</v>
      </c>
      <c r="E47" s="95">
        <f>Front!AW47</f>
        <v>4</v>
      </c>
      <c r="F47" s="91">
        <f>Front!AX47</f>
        <v>4</v>
      </c>
      <c r="G47" s="98">
        <f>Front!AY47</f>
        <v>4</v>
      </c>
      <c r="H47" s="95">
        <f>'Side MDB'!AC47</f>
        <v>5</v>
      </c>
      <c r="I47" s="132">
        <f>'Side MDB'!AD47</f>
        <v>5</v>
      </c>
      <c r="J47" s="141">
        <f>'Side MDB'!AE47</f>
        <v>5</v>
      </c>
      <c r="K47" s="96">
        <f>'Side Pole'!P47</f>
        <v>5</v>
      </c>
      <c r="L47" s="96">
        <f>'Side Pole'!S47</f>
        <v>5</v>
      </c>
      <c r="M47" s="130">
        <f>'Side Pole'!V47</f>
        <v>5</v>
      </c>
      <c r="N47" s="133">
        <f>Rollover!J47</f>
        <v>5</v>
      </c>
      <c r="O47" s="97">
        <f>ROUND(5/12*Front!AV47+4/12*'Side Pole'!U47+3/12*Rollover!I47,2)</f>
        <v>0.56000000000000005</v>
      </c>
      <c r="P47" s="98">
        <f t="shared" ref="P47:P50" si="7">IF(O47&lt;0.67,5,IF(O47&lt;1,4,IF(O47&lt;1.33,3,IF(O47&lt;2.67,2,1))))</f>
        <v>5</v>
      </c>
    </row>
    <row r="48" spans="1:16" ht="14.85" customHeight="1">
      <c r="A48" s="162">
        <v>44286</v>
      </c>
      <c r="B48" s="91" t="str">
        <f>Rollover!A48</f>
        <v>Lexus</v>
      </c>
      <c r="C48" s="91" t="str">
        <f>Rollover!B48</f>
        <v>IS 300 4DR RWD</v>
      </c>
      <c r="D48" s="65">
        <f>Rollover!C48</f>
        <v>2021</v>
      </c>
      <c r="E48" s="95">
        <f>Front!AW48</f>
        <v>4</v>
      </c>
      <c r="F48" s="91">
        <f>Front!AX48</f>
        <v>4</v>
      </c>
      <c r="G48" s="98">
        <f>Front!AY48</f>
        <v>4</v>
      </c>
      <c r="H48" s="95">
        <f>'Side MDB'!AC48</f>
        <v>5</v>
      </c>
      <c r="I48" s="132">
        <f>'Side MDB'!AD48</f>
        <v>5</v>
      </c>
      <c r="J48" s="141">
        <f>'Side MDB'!AE48</f>
        <v>5</v>
      </c>
      <c r="K48" s="96">
        <f>'Side Pole'!P48</f>
        <v>5</v>
      </c>
      <c r="L48" s="96">
        <f>'Side Pole'!S48</f>
        <v>5</v>
      </c>
      <c r="M48" s="130">
        <f>'Side Pole'!V48</f>
        <v>5</v>
      </c>
      <c r="N48" s="133">
        <f>Rollover!J48</f>
        <v>5</v>
      </c>
      <c r="O48" s="97">
        <f>ROUND(5/12*Front!AV48+4/12*'Side Pole'!U48+3/12*Rollover!I48,2)</f>
        <v>0.56000000000000005</v>
      </c>
      <c r="P48" s="98">
        <f t="shared" si="7"/>
        <v>5</v>
      </c>
    </row>
    <row r="49" spans="1:16" ht="14.85" customHeight="1">
      <c r="A49" s="162">
        <v>44286</v>
      </c>
      <c r="B49" s="29" t="str">
        <f>Rollover!A49</f>
        <v>Lexus</v>
      </c>
      <c r="C49" s="29" t="str">
        <f>Rollover!B49</f>
        <v>IS 350 4DR RWD</v>
      </c>
      <c r="D49" s="65">
        <f>Rollover!C49</f>
        <v>2021</v>
      </c>
      <c r="E49" s="95">
        <f>Front!AW49</f>
        <v>4</v>
      </c>
      <c r="F49" s="91">
        <f>Front!AX49</f>
        <v>4</v>
      </c>
      <c r="G49" s="98">
        <f>Front!AY49</f>
        <v>4</v>
      </c>
      <c r="H49" s="95">
        <f>'Side MDB'!AC49</f>
        <v>5</v>
      </c>
      <c r="I49" s="132">
        <f>'Side MDB'!AD49</f>
        <v>5</v>
      </c>
      <c r="J49" s="141">
        <f>'Side MDB'!AE49</f>
        <v>5</v>
      </c>
      <c r="K49" s="96">
        <f>'Side Pole'!P49</f>
        <v>5</v>
      </c>
      <c r="L49" s="96">
        <f>'Side Pole'!S49</f>
        <v>5</v>
      </c>
      <c r="M49" s="130">
        <f>'Side Pole'!V49</f>
        <v>5</v>
      </c>
      <c r="N49" s="133">
        <f>Rollover!J49</f>
        <v>5</v>
      </c>
      <c r="O49" s="97">
        <f>ROUND(5/12*Front!AV49+4/12*'Side Pole'!U49+3/12*Rollover!I49,2)</f>
        <v>0.56000000000000005</v>
      </c>
      <c r="P49" s="98">
        <f t="shared" si="7"/>
        <v>5</v>
      </c>
    </row>
    <row r="50" spans="1:16" ht="14.85" customHeight="1">
      <c r="A50" s="162">
        <v>44286</v>
      </c>
      <c r="B50" s="29" t="str">
        <f>Rollover!A50</f>
        <v>Lexus</v>
      </c>
      <c r="C50" s="29" t="str">
        <f>Rollover!B50</f>
        <v>IS 350 4DR AWD</v>
      </c>
      <c r="D50" s="65">
        <f>Rollover!C50</f>
        <v>2021</v>
      </c>
      <c r="E50" s="95">
        <f>Front!AW50</f>
        <v>4</v>
      </c>
      <c r="F50" s="91">
        <f>Front!AX50</f>
        <v>4</v>
      </c>
      <c r="G50" s="98">
        <f>Front!AY50</f>
        <v>4</v>
      </c>
      <c r="H50" s="95">
        <f>'Side MDB'!AC50</f>
        <v>5</v>
      </c>
      <c r="I50" s="132">
        <f>'Side MDB'!AD50</f>
        <v>5</v>
      </c>
      <c r="J50" s="141">
        <f>'Side MDB'!AE50</f>
        <v>5</v>
      </c>
      <c r="K50" s="96">
        <f>'Side Pole'!P50</f>
        <v>5</v>
      </c>
      <c r="L50" s="96">
        <f>'Side Pole'!S50</f>
        <v>5</v>
      </c>
      <c r="M50" s="130">
        <f>'Side Pole'!V50</f>
        <v>5</v>
      </c>
      <c r="N50" s="133">
        <f>Rollover!J50</f>
        <v>5</v>
      </c>
      <c r="O50" s="97">
        <f>ROUND(5/12*Front!AV50+4/12*'Side Pole'!U50+3/12*Rollover!I50,2)</f>
        <v>0.56000000000000005</v>
      </c>
      <c r="P50" s="98">
        <f t="shared" si="7"/>
        <v>5</v>
      </c>
    </row>
    <row r="51" spans="1:16" ht="14.85" customHeight="1">
      <c r="A51" s="161">
        <v>44239</v>
      </c>
      <c r="B51" s="91" t="str">
        <f>Rollover!A51</f>
        <v>Lexus</v>
      </c>
      <c r="C51" s="91" t="str">
        <f>Rollover!B51</f>
        <v>RX 350 SUV FWD</v>
      </c>
      <c r="D51" s="65">
        <f>Rollover!C51</f>
        <v>2021</v>
      </c>
      <c r="E51" s="95">
        <f>Front!AW51</f>
        <v>3</v>
      </c>
      <c r="F51" s="91">
        <f>Front!AX51</f>
        <v>4</v>
      </c>
      <c r="G51" s="98">
        <f>Front!AY51</f>
        <v>4</v>
      </c>
      <c r="H51" s="95">
        <f>'Side MDB'!AC51</f>
        <v>5</v>
      </c>
      <c r="I51" s="132">
        <f>'Side MDB'!AD51</f>
        <v>5</v>
      </c>
      <c r="J51" s="141">
        <f>'Side MDB'!AE51</f>
        <v>5</v>
      </c>
      <c r="K51" s="96">
        <f>'Side Pole'!P51</f>
        <v>5</v>
      </c>
      <c r="L51" s="96">
        <f>'Side Pole'!S51</f>
        <v>5</v>
      </c>
      <c r="M51" s="130">
        <f>'Side Pole'!V51</f>
        <v>5</v>
      </c>
      <c r="N51" s="133">
        <f>Rollover!J51</f>
        <v>4</v>
      </c>
      <c r="O51" s="97">
        <f>ROUND(5/12*Front!AV51+4/12*'Side Pole'!U51+3/12*Rollover!I51,2)</f>
        <v>0.74</v>
      </c>
      <c r="P51" s="98">
        <f t="shared" si="2"/>
        <v>4</v>
      </c>
    </row>
    <row r="52" spans="1:16" ht="14.85" customHeight="1">
      <c r="A52" s="161">
        <v>44239</v>
      </c>
      <c r="B52" s="91" t="str">
        <f>Rollover!A52</f>
        <v>Lexus</v>
      </c>
      <c r="C52" s="91" t="str">
        <f>Rollover!B52</f>
        <v>RX 350 SUV AWD</v>
      </c>
      <c r="D52" s="65">
        <f>Rollover!C52</f>
        <v>2021</v>
      </c>
      <c r="E52" s="95">
        <f>Front!AW52</f>
        <v>3</v>
      </c>
      <c r="F52" s="91">
        <f>Front!AX52</f>
        <v>4</v>
      </c>
      <c r="G52" s="98">
        <f>Front!AY52</f>
        <v>4</v>
      </c>
      <c r="H52" s="95">
        <f>'Side MDB'!AC52</f>
        <v>5</v>
      </c>
      <c r="I52" s="132">
        <f>'Side MDB'!AD52</f>
        <v>5</v>
      </c>
      <c r="J52" s="141">
        <f>'Side MDB'!AE52</f>
        <v>5</v>
      </c>
      <c r="K52" s="96">
        <f>'Side Pole'!P52</f>
        <v>5</v>
      </c>
      <c r="L52" s="96">
        <f>'Side Pole'!S52</f>
        <v>5</v>
      </c>
      <c r="M52" s="130">
        <f>'Side Pole'!V52</f>
        <v>5</v>
      </c>
      <c r="N52" s="133">
        <f>Rollover!J52</f>
        <v>4</v>
      </c>
      <c r="O52" s="97">
        <f>ROUND(5/12*Front!AV52+4/12*'Side Pole'!U52+3/12*Rollover!I52,2)</f>
        <v>0.71</v>
      </c>
      <c r="P52" s="98">
        <f t="shared" si="2"/>
        <v>4</v>
      </c>
    </row>
    <row r="53" spans="1:16" ht="14.85" customHeight="1">
      <c r="A53" s="161">
        <v>44239</v>
      </c>
      <c r="B53" s="29" t="str">
        <f>Rollover!A53</f>
        <v>Lexus</v>
      </c>
      <c r="C53" s="29" t="str">
        <f>Rollover!B53</f>
        <v>RX 350L SUV FWD</v>
      </c>
      <c r="D53" s="65">
        <f>Rollover!C53</f>
        <v>2021</v>
      </c>
      <c r="E53" s="95">
        <f>Front!AW53</f>
        <v>3</v>
      </c>
      <c r="F53" s="91">
        <f>Front!AX53</f>
        <v>4</v>
      </c>
      <c r="G53" s="98">
        <f>Front!AY53</f>
        <v>4</v>
      </c>
      <c r="H53" s="95">
        <f>'Side MDB'!AC53</f>
        <v>5</v>
      </c>
      <c r="I53" s="132">
        <f>'Side MDB'!AD53</f>
        <v>5</v>
      </c>
      <c r="J53" s="141">
        <f>'Side MDB'!AE53</f>
        <v>5</v>
      </c>
      <c r="K53" s="96">
        <f>'Side Pole'!P53</f>
        <v>5</v>
      </c>
      <c r="L53" s="96">
        <f>'Side Pole'!S53</f>
        <v>5</v>
      </c>
      <c r="M53" s="130">
        <f>'Side Pole'!V53</f>
        <v>5</v>
      </c>
      <c r="N53" s="133">
        <f>Rollover!J53</f>
        <v>4</v>
      </c>
      <c r="O53" s="97">
        <f>ROUND(5/12*Front!AV53+4/12*'Side Pole'!U53+3/12*Rollover!I53,2)</f>
        <v>0.74</v>
      </c>
      <c r="P53" s="98">
        <f t="shared" si="2"/>
        <v>4</v>
      </c>
    </row>
    <row r="54" spans="1:16" ht="14.85" customHeight="1">
      <c r="A54" s="161">
        <v>44239</v>
      </c>
      <c r="B54" s="29" t="str">
        <f>Rollover!A54</f>
        <v>Lexus</v>
      </c>
      <c r="C54" s="29" t="str">
        <f>Rollover!B54</f>
        <v>RX 350L SUV AWD</v>
      </c>
      <c r="D54" s="65">
        <f>Rollover!C54</f>
        <v>2021</v>
      </c>
      <c r="E54" s="95">
        <f>Front!AW54</f>
        <v>3</v>
      </c>
      <c r="F54" s="91">
        <f>Front!AX54</f>
        <v>4</v>
      </c>
      <c r="G54" s="98">
        <f>Front!AY54</f>
        <v>4</v>
      </c>
      <c r="H54" s="95">
        <f>'Side MDB'!AC54</f>
        <v>5</v>
      </c>
      <c r="I54" s="132">
        <f>'Side MDB'!AD54</f>
        <v>5</v>
      </c>
      <c r="J54" s="141">
        <f>'Side MDB'!AE54</f>
        <v>5</v>
      </c>
      <c r="K54" s="96">
        <f>'Side Pole'!P54</f>
        <v>5</v>
      </c>
      <c r="L54" s="96">
        <f>'Side Pole'!S54</f>
        <v>5</v>
      </c>
      <c r="M54" s="130">
        <f>'Side Pole'!V54</f>
        <v>5</v>
      </c>
      <c r="N54" s="133">
        <f>Rollover!J54</f>
        <v>4</v>
      </c>
      <c r="O54" s="97">
        <f>ROUND(5/12*Front!AV54+4/12*'Side Pole'!U54+3/12*Rollover!I54,2)</f>
        <v>0.72</v>
      </c>
      <c r="P54" s="98">
        <f t="shared" si="2"/>
        <v>4</v>
      </c>
    </row>
    <row r="55" spans="1:16" ht="14.85" customHeight="1">
      <c r="A55" s="161">
        <v>44239</v>
      </c>
      <c r="B55" s="29" t="str">
        <f>Rollover!A55</f>
        <v>Lexus</v>
      </c>
      <c r="C55" s="29" t="str">
        <f>Rollover!B55</f>
        <v>RX 450h SUV AWD</v>
      </c>
      <c r="D55" s="65">
        <f>Rollover!C55</f>
        <v>2021</v>
      </c>
      <c r="E55" s="95">
        <f>Front!AW55</f>
        <v>3</v>
      </c>
      <c r="F55" s="91">
        <f>Front!AX55</f>
        <v>4</v>
      </c>
      <c r="G55" s="98">
        <f>Front!AY55</f>
        <v>4</v>
      </c>
      <c r="H55" s="95">
        <f>'Side MDB'!AC55</f>
        <v>5</v>
      </c>
      <c r="I55" s="132">
        <f>'Side MDB'!AD55</f>
        <v>5</v>
      </c>
      <c r="J55" s="141">
        <f>'Side MDB'!AE55</f>
        <v>5</v>
      </c>
      <c r="K55" s="96">
        <f>'Side Pole'!P55</f>
        <v>5</v>
      </c>
      <c r="L55" s="96">
        <f>'Side Pole'!S55</f>
        <v>5</v>
      </c>
      <c r="M55" s="130">
        <f>'Side Pole'!V55</f>
        <v>5</v>
      </c>
      <c r="N55" s="133">
        <f>Rollover!J55</f>
        <v>4</v>
      </c>
      <c r="O55" s="97">
        <f>ROUND(5/12*Front!AV55+4/12*'Side Pole'!U55+3/12*Rollover!I55,2)</f>
        <v>0.71</v>
      </c>
      <c r="P55" s="98">
        <f t="shared" si="2"/>
        <v>4</v>
      </c>
    </row>
    <row r="56" spans="1:16" ht="14.85" customHeight="1">
      <c r="A56" s="161">
        <v>44239</v>
      </c>
      <c r="B56" s="29" t="str">
        <f>Rollover!A56</f>
        <v>Lexus</v>
      </c>
      <c r="C56" s="29" t="str">
        <f>Rollover!B56</f>
        <v>RX 450hL SUV AWD</v>
      </c>
      <c r="D56" s="65">
        <f>Rollover!C56</f>
        <v>2021</v>
      </c>
      <c r="E56" s="95">
        <f>Front!AW56</f>
        <v>3</v>
      </c>
      <c r="F56" s="91">
        <f>Front!AX56</f>
        <v>4</v>
      </c>
      <c r="G56" s="98">
        <f>Front!AY56</f>
        <v>4</v>
      </c>
      <c r="H56" s="95">
        <f>'Side MDB'!AC56</f>
        <v>5</v>
      </c>
      <c r="I56" s="132">
        <f>'Side MDB'!AD56</f>
        <v>5</v>
      </c>
      <c r="J56" s="141">
        <f>'Side MDB'!AE56</f>
        <v>5</v>
      </c>
      <c r="K56" s="96">
        <f>'Side Pole'!P56</f>
        <v>5</v>
      </c>
      <c r="L56" s="96">
        <f>'Side Pole'!S56</f>
        <v>5</v>
      </c>
      <c r="M56" s="130">
        <f>'Side Pole'!V56</f>
        <v>5</v>
      </c>
      <c r="N56" s="133">
        <f>Rollover!J56</f>
        <v>4</v>
      </c>
      <c r="O56" s="97">
        <f>ROUND(5/12*Front!AV56+4/12*'Side Pole'!U56+3/12*Rollover!I56,2)</f>
        <v>0.72</v>
      </c>
      <c r="P56" s="98">
        <f t="shared" si="2"/>
        <v>4</v>
      </c>
    </row>
    <row r="57" spans="1:16" ht="14.85" customHeight="1">
      <c r="A57" s="162">
        <v>44287</v>
      </c>
      <c r="B57" s="91" t="str">
        <f>Rollover!A57</f>
        <v>Mercedes-Benz</v>
      </c>
      <c r="C57" s="91" t="str">
        <f>Rollover!B57</f>
        <v>C-Class 4DR RWD</v>
      </c>
      <c r="D57" s="65">
        <f>Rollover!C57</f>
        <v>2021</v>
      </c>
      <c r="E57" s="95">
        <f>Front!AW57</f>
        <v>5</v>
      </c>
      <c r="F57" s="91">
        <f>Front!AX57</f>
        <v>4</v>
      </c>
      <c r="G57" s="98">
        <f>Front!AY57</f>
        <v>4</v>
      </c>
      <c r="H57" s="95">
        <f>'Side MDB'!AC57</f>
        <v>5</v>
      </c>
      <c r="I57" s="132">
        <f>'Side MDB'!AD57</f>
        <v>5</v>
      </c>
      <c r="J57" s="141">
        <f>'Side MDB'!AE57</f>
        <v>5</v>
      </c>
      <c r="K57" s="96">
        <f>'Side Pole'!P57</f>
        <v>5</v>
      </c>
      <c r="L57" s="96">
        <f>'Side Pole'!S57</f>
        <v>5</v>
      </c>
      <c r="M57" s="130">
        <f>'Side Pole'!V57</f>
        <v>5</v>
      </c>
      <c r="N57" s="133">
        <f>Rollover!J57</f>
        <v>4</v>
      </c>
      <c r="O57" s="97">
        <f>ROUND(5/12*Front!AV57+4/12*'Side Pole'!U57+3/12*Rollover!I57,2)</f>
        <v>0.62</v>
      </c>
      <c r="P57" s="98">
        <f t="shared" si="2"/>
        <v>5</v>
      </c>
    </row>
    <row r="58" spans="1:16" ht="14.85" customHeight="1">
      <c r="A58" s="162">
        <v>44287</v>
      </c>
      <c r="B58" s="91" t="str">
        <f>Rollover!A58</f>
        <v>Mercedes-Benz</v>
      </c>
      <c r="C58" s="91" t="str">
        <f>Rollover!B58</f>
        <v>C-Class 4DR 4WD</v>
      </c>
      <c r="D58" s="65">
        <f>Rollover!C58</f>
        <v>2021</v>
      </c>
      <c r="E58" s="95">
        <f>Front!AW58</f>
        <v>5</v>
      </c>
      <c r="F58" s="91">
        <f>Front!AX58</f>
        <v>4</v>
      </c>
      <c r="G58" s="98">
        <f>Front!AY58</f>
        <v>4</v>
      </c>
      <c r="H58" s="95">
        <f>'Side MDB'!AC58</f>
        <v>5</v>
      </c>
      <c r="I58" s="132">
        <f>'Side MDB'!AD58</f>
        <v>5</v>
      </c>
      <c r="J58" s="141">
        <f>'Side MDB'!AE58</f>
        <v>5</v>
      </c>
      <c r="K58" s="96">
        <f>'Side Pole'!P58</f>
        <v>5</v>
      </c>
      <c r="L58" s="96">
        <f>'Side Pole'!S58</f>
        <v>5</v>
      </c>
      <c r="M58" s="130">
        <f>'Side Pole'!V58</f>
        <v>5</v>
      </c>
      <c r="N58" s="133">
        <f>Rollover!J58</f>
        <v>4</v>
      </c>
      <c r="O58" s="97">
        <f>ROUND(5/12*Front!AV58+4/12*'Side Pole'!U58+3/12*Rollover!I58,2)</f>
        <v>0.62</v>
      </c>
      <c r="P58" s="98">
        <f t="shared" si="2"/>
        <v>5</v>
      </c>
    </row>
    <row r="59" spans="1:16" ht="14.85" customHeight="1">
      <c r="A59" s="162">
        <v>43842</v>
      </c>
      <c r="B59" s="91" t="str">
        <f>Rollover!A59</f>
        <v>Mercedes-Benz</v>
      </c>
      <c r="C59" s="91" t="str">
        <f>Rollover!B59</f>
        <v>E-Class 4DR RWD</v>
      </c>
      <c r="D59" s="65">
        <f>Rollover!C59</f>
        <v>2021</v>
      </c>
      <c r="E59" s="95">
        <f>Front!AW59</f>
        <v>4</v>
      </c>
      <c r="F59" s="91">
        <f>Front!AX59</f>
        <v>5</v>
      </c>
      <c r="G59" s="98">
        <f>Front!AY59</f>
        <v>5</v>
      </c>
      <c r="H59" s="95">
        <f>'Side MDB'!AC59</f>
        <v>5</v>
      </c>
      <c r="I59" s="132">
        <f>'Side MDB'!AD59</f>
        <v>5</v>
      </c>
      <c r="J59" s="141">
        <f>'Side MDB'!AE59</f>
        <v>5</v>
      </c>
      <c r="K59" s="96">
        <f>'Side Pole'!P59</f>
        <v>5</v>
      </c>
      <c r="L59" s="96">
        <f>'Side Pole'!S59</f>
        <v>5</v>
      </c>
      <c r="M59" s="130">
        <f>'Side Pole'!V59</f>
        <v>5</v>
      </c>
      <c r="N59" s="133">
        <f>Rollover!J59</f>
        <v>5</v>
      </c>
      <c r="O59" s="97">
        <f>ROUND(5/12*Front!AV59+4/12*'Side Pole'!U59+3/12*Rollover!I59,2)</f>
        <v>0.51</v>
      </c>
      <c r="P59" s="98">
        <f t="shared" si="2"/>
        <v>5</v>
      </c>
    </row>
    <row r="60" spans="1:16" ht="14.85" customHeight="1">
      <c r="A60" s="162">
        <v>43842</v>
      </c>
      <c r="B60" s="91" t="str">
        <f>Rollover!A60</f>
        <v>Mercedes-Benz</v>
      </c>
      <c r="C60" s="91" t="str">
        <f>Rollover!B60</f>
        <v>E-Class 4DR 4WD</v>
      </c>
      <c r="D60" s="65">
        <f>Rollover!C60</f>
        <v>2021</v>
      </c>
      <c r="E60" s="95">
        <f>Front!AW60</f>
        <v>4</v>
      </c>
      <c r="F60" s="91">
        <f>Front!AX60</f>
        <v>5</v>
      </c>
      <c r="G60" s="98">
        <f>Front!AY60</f>
        <v>5</v>
      </c>
      <c r="H60" s="95">
        <f>'Side MDB'!AC60</f>
        <v>5</v>
      </c>
      <c r="I60" s="132">
        <f>'Side MDB'!AD60</f>
        <v>5</v>
      </c>
      <c r="J60" s="141">
        <f>'Side MDB'!AE60</f>
        <v>5</v>
      </c>
      <c r="K60" s="96">
        <f>'Side Pole'!P60</f>
        <v>5</v>
      </c>
      <c r="L60" s="96">
        <f>'Side Pole'!S60</f>
        <v>5</v>
      </c>
      <c r="M60" s="130">
        <f>'Side Pole'!V60</f>
        <v>5</v>
      </c>
      <c r="N60" s="133">
        <f>Rollover!J60</f>
        <v>5</v>
      </c>
      <c r="O60" s="97">
        <f>ROUND(5/12*Front!AV60+4/12*'Side Pole'!U60+3/12*Rollover!I60,2)</f>
        <v>0.51</v>
      </c>
      <c r="P60" s="98">
        <f t="shared" ref="P60:P63" si="8">IF(O60&lt;0.67,5,IF(O60&lt;1,4,IF(O60&lt;1.33,3,IF(O60&lt;2.67,2,1))))</f>
        <v>5</v>
      </c>
    </row>
    <row r="61" spans="1:16" ht="14.85" customHeight="1">
      <c r="A61" s="162">
        <v>43842</v>
      </c>
      <c r="B61" s="29" t="str">
        <f>Rollover!A61</f>
        <v>Mercedes-Benz</v>
      </c>
      <c r="C61" s="29" t="str">
        <f>Rollover!B61</f>
        <v>E-Class SW RWD</v>
      </c>
      <c r="D61" s="65">
        <f>Rollover!C61</f>
        <v>2021</v>
      </c>
      <c r="E61" s="95">
        <f>Front!AW61</f>
        <v>4</v>
      </c>
      <c r="F61" s="91">
        <f>Front!AX61</f>
        <v>5</v>
      </c>
      <c r="G61" s="98">
        <f>Front!AY61</f>
        <v>5</v>
      </c>
      <c r="H61" s="95">
        <f>'Side MDB'!AC61</f>
        <v>5</v>
      </c>
      <c r="I61" s="132">
        <f>'Side MDB'!AD61</f>
        <v>5</v>
      </c>
      <c r="J61" s="141">
        <f>'Side MDB'!AE61</f>
        <v>5</v>
      </c>
      <c r="K61" s="96">
        <f>'Side Pole'!P61</f>
        <v>5</v>
      </c>
      <c r="L61" s="96">
        <f>'Side Pole'!S61</f>
        <v>5</v>
      </c>
      <c r="M61" s="130">
        <f>'Side Pole'!V61</f>
        <v>5</v>
      </c>
      <c r="N61" s="133">
        <f>Rollover!J61</f>
        <v>5</v>
      </c>
      <c r="O61" s="97">
        <f>ROUND(5/12*Front!AV61+4/12*'Side Pole'!U61+3/12*Rollover!I61,2)</f>
        <v>0.51</v>
      </c>
      <c r="P61" s="98">
        <f t="shared" si="8"/>
        <v>5</v>
      </c>
    </row>
    <row r="62" spans="1:16" ht="14.85" customHeight="1">
      <c r="A62" s="162">
        <v>43842</v>
      </c>
      <c r="B62" s="29" t="str">
        <f>Rollover!A62</f>
        <v>Mercedes-Benz</v>
      </c>
      <c r="C62" s="29" t="str">
        <f>Rollover!B62</f>
        <v>E-Class SW 4WD</v>
      </c>
      <c r="D62" s="65">
        <f>Rollover!C62</f>
        <v>2021</v>
      </c>
      <c r="E62" s="95">
        <f>Front!AW62</f>
        <v>4</v>
      </c>
      <c r="F62" s="91">
        <f>Front!AX62</f>
        <v>5</v>
      </c>
      <c r="G62" s="98">
        <f>Front!AY62</f>
        <v>5</v>
      </c>
      <c r="H62" s="95">
        <f>'Side MDB'!AC62</f>
        <v>5</v>
      </c>
      <c r="I62" s="132">
        <f>'Side MDB'!AD62</f>
        <v>5</v>
      </c>
      <c r="J62" s="141">
        <f>'Side MDB'!AE62</f>
        <v>5</v>
      </c>
      <c r="K62" s="96">
        <f>'Side Pole'!P62</f>
        <v>5</v>
      </c>
      <c r="L62" s="96">
        <f>'Side Pole'!S62</f>
        <v>5</v>
      </c>
      <c r="M62" s="130">
        <f>'Side Pole'!V62</f>
        <v>5</v>
      </c>
      <c r="N62" s="133">
        <f>Rollover!J62</f>
        <v>5</v>
      </c>
      <c r="O62" s="97">
        <f>ROUND(5/12*Front!AV62+4/12*'Side Pole'!U62+3/12*Rollover!I62,2)</f>
        <v>0.51</v>
      </c>
      <c r="P62" s="98">
        <f t="shared" si="8"/>
        <v>5</v>
      </c>
    </row>
    <row r="63" spans="1:16" ht="14.85" customHeight="1">
      <c r="A63" s="161">
        <v>44306</v>
      </c>
      <c r="B63" s="91" t="str">
        <f>Rollover!A63</f>
        <v>Mercedes-Benz</v>
      </c>
      <c r="C63" s="91" t="str">
        <f>Rollover!B63</f>
        <v>GLB Class SUV FWD</v>
      </c>
      <c r="D63" s="65">
        <f>Rollover!C63</f>
        <v>2021</v>
      </c>
      <c r="E63" s="95">
        <f>Front!AW63</f>
        <v>5</v>
      </c>
      <c r="F63" s="91">
        <f>Front!AX63</f>
        <v>4</v>
      </c>
      <c r="G63" s="98">
        <f>Front!AY63</f>
        <v>4</v>
      </c>
      <c r="H63" s="95">
        <f>'Side MDB'!AC63</f>
        <v>5</v>
      </c>
      <c r="I63" s="132">
        <f>'Side MDB'!AD63</f>
        <v>5</v>
      </c>
      <c r="J63" s="141">
        <f>'Side MDB'!AE63</f>
        <v>5</v>
      </c>
      <c r="K63" s="96">
        <f>'Side Pole'!P63</f>
        <v>5</v>
      </c>
      <c r="L63" s="96">
        <f>'Side Pole'!S63</f>
        <v>5</v>
      </c>
      <c r="M63" s="130">
        <f>'Side Pole'!V63</f>
        <v>5</v>
      </c>
      <c r="N63" s="133">
        <f>Rollover!J63</f>
        <v>4</v>
      </c>
      <c r="O63" s="97">
        <f>ROUND(5/12*Front!AV63+4/12*'Side Pole'!U63+3/12*Rollover!I63,2)</f>
        <v>0.67</v>
      </c>
      <c r="P63" s="98">
        <f t="shared" si="8"/>
        <v>4</v>
      </c>
    </row>
    <row r="64" spans="1:16" ht="14.85" customHeight="1">
      <c r="A64" s="161">
        <v>44306</v>
      </c>
      <c r="B64" s="91" t="str">
        <f>Rollover!A64</f>
        <v>Mercedes-Benz</v>
      </c>
      <c r="C64" s="91" t="str">
        <f>Rollover!B64</f>
        <v>GLB Class SUV 4WD</v>
      </c>
      <c r="D64" s="65">
        <f>Rollover!C64</f>
        <v>2021</v>
      </c>
      <c r="E64" s="95">
        <f>Front!AW64</f>
        <v>5</v>
      </c>
      <c r="F64" s="91">
        <f>Front!AX64</f>
        <v>4</v>
      </c>
      <c r="G64" s="98">
        <f>Front!AY64</f>
        <v>4</v>
      </c>
      <c r="H64" s="95">
        <f>'Side MDB'!AC64</f>
        <v>5</v>
      </c>
      <c r="I64" s="132">
        <f>'Side MDB'!AD64</f>
        <v>5</v>
      </c>
      <c r="J64" s="141">
        <f>'Side MDB'!AE64</f>
        <v>5</v>
      </c>
      <c r="K64" s="96">
        <f>'Side Pole'!P64</f>
        <v>5</v>
      </c>
      <c r="L64" s="96">
        <f>'Side Pole'!S64</f>
        <v>5</v>
      </c>
      <c r="M64" s="130">
        <f>'Side Pole'!V64</f>
        <v>5</v>
      </c>
      <c r="N64" s="133">
        <f>Rollover!J64</f>
        <v>4</v>
      </c>
      <c r="O64" s="97">
        <f>ROUND(5/12*Front!AV64+4/12*'Side Pole'!U64+3/12*Rollover!I64,2)</f>
        <v>0.64</v>
      </c>
      <c r="P64" s="98">
        <f t="shared" si="2"/>
        <v>5</v>
      </c>
    </row>
    <row r="65" spans="1:16" ht="14.85" customHeight="1">
      <c r="A65" s="161">
        <v>44239</v>
      </c>
      <c r="B65" s="91" t="str">
        <f>Rollover!A65</f>
        <v>Mercedes-Benz</v>
      </c>
      <c r="C65" s="91" t="str">
        <f>Rollover!B65</f>
        <v>GLC Class SUV RWD</v>
      </c>
      <c r="D65" s="65">
        <f>Rollover!C65</f>
        <v>2021</v>
      </c>
      <c r="E65" s="95">
        <f>Front!AW65</f>
        <v>5</v>
      </c>
      <c r="F65" s="91">
        <f>Front!AX65</f>
        <v>5</v>
      </c>
      <c r="G65" s="98">
        <f>Front!AY65</f>
        <v>5</v>
      </c>
      <c r="H65" s="95">
        <f>'Side MDB'!AC65</f>
        <v>5</v>
      </c>
      <c r="I65" s="132">
        <f>'Side MDB'!AD65</f>
        <v>5</v>
      </c>
      <c r="J65" s="141">
        <f>'Side MDB'!AE65</f>
        <v>5</v>
      </c>
      <c r="K65" s="96">
        <f>'Side Pole'!P65</f>
        <v>5</v>
      </c>
      <c r="L65" s="96">
        <f>'Side Pole'!S65</f>
        <v>5</v>
      </c>
      <c r="M65" s="130">
        <f>'Side Pole'!V65</f>
        <v>5</v>
      </c>
      <c r="N65" s="133">
        <f>Rollover!J65</f>
        <v>4</v>
      </c>
      <c r="O65" s="97">
        <f>ROUND(5/12*Front!AV65+4/12*'Side Pole'!U65+3/12*Rollover!I65,2)</f>
        <v>0.65</v>
      </c>
      <c r="P65" s="98">
        <f t="shared" si="2"/>
        <v>5</v>
      </c>
    </row>
    <row r="66" spans="1:16" ht="14.85" customHeight="1">
      <c r="A66" s="161">
        <v>44239</v>
      </c>
      <c r="B66" s="91" t="str">
        <f>Rollover!A66</f>
        <v>Mercedes-Benz</v>
      </c>
      <c r="C66" s="91" t="str">
        <f>Rollover!B66</f>
        <v>GLC Class SUV 4WD</v>
      </c>
      <c r="D66" s="65">
        <f>Rollover!C66</f>
        <v>2021</v>
      </c>
      <c r="E66" s="95">
        <f>Front!AW66</f>
        <v>5</v>
      </c>
      <c r="F66" s="91">
        <f>Front!AX66</f>
        <v>5</v>
      </c>
      <c r="G66" s="98">
        <f>Front!AY66</f>
        <v>5</v>
      </c>
      <c r="H66" s="95">
        <f>'Side MDB'!AC66</f>
        <v>5</v>
      </c>
      <c r="I66" s="132">
        <f>'Side MDB'!AD66</f>
        <v>5</v>
      </c>
      <c r="J66" s="141">
        <f>'Side MDB'!AE66</f>
        <v>5</v>
      </c>
      <c r="K66" s="96">
        <f>'Side Pole'!P66</f>
        <v>5</v>
      </c>
      <c r="L66" s="96">
        <f>'Side Pole'!S66</f>
        <v>5</v>
      </c>
      <c r="M66" s="130">
        <f>'Side Pole'!V66</f>
        <v>5</v>
      </c>
      <c r="N66" s="133">
        <f>Rollover!J66</f>
        <v>4</v>
      </c>
      <c r="O66" s="97">
        <f>ROUND(5/12*Front!AV66+4/12*'Side Pole'!U66+3/12*Rollover!I66,2)</f>
        <v>0.65</v>
      </c>
      <c r="P66" s="98">
        <f t="shared" si="2"/>
        <v>5</v>
      </c>
    </row>
    <row r="67" spans="1:16" ht="14.85" customHeight="1">
      <c r="A67" s="161">
        <v>44265</v>
      </c>
      <c r="B67" s="91" t="str">
        <f>Rollover!A67</f>
        <v>Mercedes-Benz</v>
      </c>
      <c r="C67" s="91" t="str">
        <f>Rollover!B67</f>
        <v>GLE Class SUV RWD</v>
      </c>
      <c r="D67" s="65">
        <f>Rollover!C67</f>
        <v>2021</v>
      </c>
      <c r="E67" s="95">
        <f>Front!AW67</f>
        <v>5</v>
      </c>
      <c r="F67" s="91">
        <f>Front!AX67</f>
        <v>5</v>
      </c>
      <c r="G67" s="98">
        <f>Front!AY67</f>
        <v>5</v>
      </c>
      <c r="H67" s="95">
        <f>'Side MDB'!AC67</f>
        <v>5</v>
      </c>
      <c r="I67" s="132">
        <f>'Side MDB'!AD67</f>
        <v>5</v>
      </c>
      <c r="J67" s="141">
        <f>'Side MDB'!AE67</f>
        <v>5</v>
      </c>
      <c r="K67" s="96">
        <f>'Side Pole'!P67</f>
        <v>5</v>
      </c>
      <c r="L67" s="96">
        <f>'Side Pole'!S67</f>
        <v>5</v>
      </c>
      <c r="M67" s="130">
        <f>'Side Pole'!V67</f>
        <v>5</v>
      </c>
      <c r="N67" s="133">
        <f>Rollover!J67</f>
        <v>4</v>
      </c>
      <c r="O67" s="97">
        <f>ROUND(5/12*Front!AV67+4/12*'Side Pole'!U67+3/12*Rollover!I67,2)</f>
        <v>0.57999999999999996</v>
      </c>
      <c r="P67" s="98">
        <f t="shared" si="2"/>
        <v>5</v>
      </c>
    </row>
    <row r="68" spans="1:16" ht="14.85" customHeight="1">
      <c r="A68" s="161">
        <v>44265</v>
      </c>
      <c r="B68" s="91" t="str">
        <f>Rollover!A68</f>
        <v>Mercedes-Benz</v>
      </c>
      <c r="C68" s="91" t="str">
        <f>Rollover!B68</f>
        <v>GLE Class SUV 4WD</v>
      </c>
      <c r="D68" s="65">
        <f>Rollover!C68</f>
        <v>2021</v>
      </c>
      <c r="E68" s="95">
        <f>Front!AW68</f>
        <v>5</v>
      </c>
      <c r="F68" s="91">
        <f>Front!AX68</f>
        <v>5</v>
      </c>
      <c r="G68" s="98">
        <f>Front!AY68</f>
        <v>5</v>
      </c>
      <c r="H68" s="95">
        <f>'Side MDB'!AC68</f>
        <v>5</v>
      </c>
      <c r="I68" s="132">
        <f>'Side MDB'!AD68</f>
        <v>5</v>
      </c>
      <c r="J68" s="141">
        <f>'Side MDB'!AE68</f>
        <v>5</v>
      </c>
      <c r="K68" s="96">
        <f>'Side Pole'!P68</f>
        <v>5</v>
      </c>
      <c r="L68" s="96">
        <f>'Side Pole'!S68</f>
        <v>5</v>
      </c>
      <c r="M68" s="130">
        <f>'Side Pole'!V68</f>
        <v>5</v>
      </c>
      <c r="N68" s="133">
        <f>Rollover!J68</f>
        <v>4</v>
      </c>
      <c r="O68" s="97">
        <f>ROUND(5/12*Front!AV68+4/12*'Side Pole'!U68+3/12*Rollover!I68,2)</f>
        <v>0.56000000000000005</v>
      </c>
      <c r="P68" s="98">
        <f t="shared" si="2"/>
        <v>5</v>
      </c>
    </row>
    <row r="69" spans="1:16" ht="14.85" customHeight="1">
      <c r="A69" s="161">
        <v>44253</v>
      </c>
      <c r="B69" s="91" t="str">
        <f>Rollover!A69</f>
        <v>Nissan</v>
      </c>
      <c r="C69" s="91" t="str">
        <f>Rollover!B69</f>
        <v>Maxima 4DR FWD</v>
      </c>
      <c r="D69" s="65">
        <f>Rollover!C69</f>
        <v>2021</v>
      </c>
      <c r="E69" s="95">
        <f>Front!AW69</f>
        <v>5</v>
      </c>
      <c r="F69" s="91">
        <f>Front!AX69</f>
        <v>5</v>
      </c>
      <c r="G69" s="98">
        <f>Front!AY69</f>
        <v>5</v>
      </c>
      <c r="H69" s="95">
        <f>'Side MDB'!AC69</f>
        <v>5</v>
      </c>
      <c r="I69" s="132">
        <f>'Side MDB'!AD69</f>
        <v>5</v>
      </c>
      <c r="J69" s="141">
        <f>'Side MDB'!AE69</f>
        <v>5</v>
      </c>
      <c r="K69" s="96">
        <f>'Side Pole'!P69</f>
        <v>5</v>
      </c>
      <c r="L69" s="96">
        <f>'Side Pole'!S69</f>
        <v>5</v>
      </c>
      <c r="M69" s="130">
        <f>'Side Pole'!V69</f>
        <v>5</v>
      </c>
      <c r="N69" s="133">
        <f>Rollover!J69</f>
        <v>5</v>
      </c>
      <c r="O69" s="97">
        <f>ROUND(5/12*Front!AV69+4/12*'Side Pole'!U69+3/12*Rollover!I69,2)</f>
        <v>0.47</v>
      </c>
      <c r="P69" s="98">
        <f t="shared" si="2"/>
        <v>5</v>
      </c>
    </row>
    <row r="70" spans="1:16" ht="14.85" customHeight="1">
      <c r="A70" s="161">
        <v>44245</v>
      </c>
      <c r="B70" s="91" t="str">
        <f>Rollover!A70</f>
        <v>Nissan</v>
      </c>
      <c r="C70" s="91" t="str">
        <f>Rollover!B70</f>
        <v>Rogue SUV FWD (early release)</v>
      </c>
      <c r="D70" s="65">
        <f>Rollover!C70</f>
        <v>2021</v>
      </c>
      <c r="E70" s="95">
        <f>Front!AW70</f>
        <v>4</v>
      </c>
      <c r="F70" s="91">
        <f>Front!AX70</f>
        <v>2</v>
      </c>
      <c r="G70" s="98">
        <f>Front!AY70</f>
        <v>3</v>
      </c>
      <c r="H70" s="95">
        <f>'Side MDB'!AC70</f>
        <v>5</v>
      </c>
      <c r="I70" s="132">
        <f>'Side MDB'!AD70</f>
        <v>5</v>
      </c>
      <c r="J70" s="141">
        <f>'Side MDB'!AE70</f>
        <v>5</v>
      </c>
      <c r="K70" s="96">
        <f>'Side Pole'!P70</f>
        <v>5</v>
      </c>
      <c r="L70" s="96">
        <f>'Side Pole'!S70</f>
        <v>5</v>
      </c>
      <c r="M70" s="130">
        <f>'Side Pole'!V70</f>
        <v>5</v>
      </c>
      <c r="N70" s="133">
        <f>Rollover!J70</f>
        <v>4</v>
      </c>
      <c r="O70" s="97">
        <f>ROUND(5/12*Front!AV70+4/12*'Side Pole'!U70+3/12*Rollover!I70,2)</f>
        <v>0.76</v>
      </c>
      <c r="P70" s="98">
        <f t="shared" si="2"/>
        <v>4</v>
      </c>
    </row>
    <row r="71" spans="1:16" ht="14.85" customHeight="1">
      <c r="A71" s="161">
        <v>44245</v>
      </c>
      <c r="B71" s="91" t="str">
        <f>Rollover!A71</f>
        <v>Nissan</v>
      </c>
      <c r="C71" s="91" t="str">
        <f>Rollover!B71</f>
        <v>Rogue SUV AWD (early release)</v>
      </c>
      <c r="D71" s="65">
        <f>Rollover!C71</f>
        <v>2021</v>
      </c>
      <c r="E71" s="95">
        <f>Front!AW71</f>
        <v>4</v>
      </c>
      <c r="F71" s="91">
        <f>Front!AX71</f>
        <v>2</v>
      </c>
      <c r="G71" s="98">
        <f>Front!AY71</f>
        <v>3</v>
      </c>
      <c r="H71" s="95">
        <f>'Side MDB'!AC71</f>
        <v>5</v>
      </c>
      <c r="I71" s="132">
        <f>'Side MDB'!AD71</f>
        <v>5</v>
      </c>
      <c r="J71" s="141">
        <f>'Side MDB'!AE71</f>
        <v>5</v>
      </c>
      <c r="K71" s="96">
        <f>'Side Pole'!P71</f>
        <v>5</v>
      </c>
      <c r="L71" s="96">
        <f>'Side Pole'!S71</f>
        <v>5</v>
      </c>
      <c r="M71" s="130">
        <f>'Side Pole'!V71</f>
        <v>5</v>
      </c>
      <c r="N71" s="133">
        <f>Rollover!J71</f>
        <v>4</v>
      </c>
      <c r="O71" s="97">
        <f>ROUND(5/12*Front!AV71+4/12*'Side Pole'!U71+3/12*Rollover!I71,2)</f>
        <v>0.76</v>
      </c>
      <c r="P71" s="98">
        <f t="shared" si="2"/>
        <v>4</v>
      </c>
    </row>
    <row r="72" spans="1:16" ht="14.85" customHeight="1">
      <c r="A72" s="161">
        <v>44245</v>
      </c>
      <c r="B72" s="91" t="str">
        <f>Rollover!A72</f>
        <v>Nissan</v>
      </c>
      <c r="C72" s="91" t="str">
        <f>Rollover!B72</f>
        <v>Rogue SUV FWD (later release)</v>
      </c>
      <c r="D72" s="65">
        <f>Rollover!C72</f>
        <v>2021</v>
      </c>
      <c r="E72" s="95">
        <f>Front!AW72</f>
        <v>4</v>
      </c>
      <c r="F72" s="91">
        <f>Front!AX72</f>
        <v>4</v>
      </c>
      <c r="G72" s="98">
        <f>Front!AY72</f>
        <v>4</v>
      </c>
      <c r="H72" s="95">
        <f>'Side MDB'!AC72</f>
        <v>5</v>
      </c>
      <c r="I72" s="132">
        <f>'Side MDB'!AD72</f>
        <v>5</v>
      </c>
      <c r="J72" s="141">
        <f>'Side MDB'!AE72</f>
        <v>5</v>
      </c>
      <c r="K72" s="96">
        <f>'Side Pole'!P72</f>
        <v>5</v>
      </c>
      <c r="L72" s="96">
        <f>'Side Pole'!S72</f>
        <v>5</v>
      </c>
      <c r="M72" s="130">
        <f>'Side Pole'!V72</f>
        <v>5</v>
      </c>
      <c r="N72" s="133">
        <f>Rollover!J72</f>
        <v>4</v>
      </c>
      <c r="O72" s="97">
        <f>ROUND(5/12*Front!AV72+4/12*'Side Pole'!U72+3/12*Rollover!I72,2)</f>
        <v>0.67</v>
      </c>
      <c r="P72" s="98">
        <f t="shared" ref="P72:P73" si="9">IF(O72&lt;0.67,5,IF(O72&lt;1,4,IF(O72&lt;1.33,3,IF(O72&lt;2.67,2,1))))</f>
        <v>4</v>
      </c>
    </row>
    <row r="73" spans="1:16" ht="14.85" customHeight="1">
      <c r="A73" s="161">
        <v>44245</v>
      </c>
      <c r="B73" s="91" t="str">
        <f>Rollover!A73</f>
        <v>Nissan</v>
      </c>
      <c r="C73" s="91" t="str">
        <f>Rollover!B73</f>
        <v>Rogue SUV AWD (later release)</v>
      </c>
      <c r="D73" s="65">
        <f>Rollover!C73</f>
        <v>2021</v>
      </c>
      <c r="E73" s="95">
        <f>Front!AW73</f>
        <v>4</v>
      </c>
      <c r="F73" s="91">
        <f>Front!AX73</f>
        <v>4</v>
      </c>
      <c r="G73" s="98">
        <f>Front!AY73</f>
        <v>4</v>
      </c>
      <c r="H73" s="95">
        <f>'Side MDB'!AC73</f>
        <v>5</v>
      </c>
      <c r="I73" s="132">
        <f>'Side MDB'!AD73</f>
        <v>5</v>
      </c>
      <c r="J73" s="141">
        <f>'Side MDB'!AE73</f>
        <v>5</v>
      </c>
      <c r="K73" s="96">
        <f>'Side Pole'!P73</f>
        <v>5</v>
      </c>
      <c r="L73" s="96">
        <f>'Side Pole'!S73</f>
        <v>5</v>
      </c>
      <c r="M73" s="130">
        <f>'Side Pole'!V73</f>
        <v>5</v>
      </c>
      <c r="N73" s="133">
        <f>Rollover!J73</f>
        <v>4</v>
      </c>
      <c r="O73" s="97">
        <f>ROUND(5/12*Front!AV73+4/12*'Side Pole'!U73+3/12*Rollover!I73,2)</f>
        <v>0.67</v>
      </c>
      <c r="P73" s="98">
        <f t="shared" si="9"/>
        <v>4</v>
      </c>
    </row>
    <row r="74" spans="1:16" ht="14.85" customHeight="1">
      <c r="A74" s="161">
        <v>44323</v>
      </c>
      <c r="B74" s="91" t="str">
        <f>Rollover!A74</f>
        <v>Nissan</v>
      </c>
      <c r="C74" s="91" t="str">
        <f>Rollover!B74</f>
        <v>Rogue Sport SUV FWD</v>
      </c>
      <c r="D74" s="65">
        <f>Rollover!C74</f>
        <v>2021</v>
      </c>
      <c r="E74" s="95">
        <f>Front!AW74</f>
        <v>4</v>
      </c>
      <c r="F74" s="91">
        <f>Front!AX74</f>
        <v>5</v>
      </c>
      <c r="G74" s="98">
        <f>Front!AY74</f>
        <v>4</v>
      </c>
      <c r="H74" s="95">
        <f>'Side MDB'!AC74</f>
        <v>5</v>
      </c>
      <c r="I74" s="132">
        <f>'Side MDB'!AD74</f>
        <v>5</v>
      </c>
      <c r="J74" s="141">
        <f>'Side MDB'!AE74</f>
        <v>5</v>
      </c>
      <c r="K74" s="96">
        <f>'Side Pole'!P74</f>
        <v>5</v>
      </c>
      <c r="L74" s="96">
        <f>'Side Pole'!S74</f>
        <v>5</v>
      </c>
      <c r="M74" s="130">
        <f>'Side Pole'!V74</f>
        <v>5</v>
      </c>
      <c r="N74" s="133">
        <f>Rollover!J74</f>
        <v>4</v>
      </c>
      <c r="O74" s="97">
        <f>ROUND(5/12*Front!AV74+4/12*'Side Pole'!U74+3/12*Rollover!I74,2)</f>
        <v>0.64</v>
      </c>
      <c r="P74" s="98">
        <f t="shared" si="2"/>
        <v>5</v>
      </c>
    </row>
    <row r="75" spans="1:16" ht="14.85" customHeight="1">
      <c r="A75" s="161">
        <v>44323</v>
      </c>
      <c r="B75" s="91" t="str">
        <f>Rollover!A75</f>
        <v>Nissan</v>
      </c>
      <c r="C75" s="91" t="str">
        <f>Rollover!B75</f>
        <v>Rogue Sport SUV AWD</v>
      </c>
      <c r="D75" s="65">
        <f>Rollover!C75</f>
        <v>2021</v>
      </c>
      <c r="E75" s="95">
        <f>Front!AW75</f>
        <v>4</v>
      </c>
      <c r="F75" s="91">
        <f>Front!AX75</f>
        <v>5</v>
      </c>
      <c r="G75" s="98">
        <f>Front!AY75</f>
        <v>4</v>
      </c>
      <c r="H75" s="95">
        <f>'Side MDB'!AC75</f>
        <v>5</v>
      </c>
      <c r="I75" s="132">
        <f>'Side MDB'!AD75</f>
        <v>5</v>
      </c>
      <c r="J75" s="141">
        <f>'Side MDB'!AE75</f>
        <v>5</v>
      </c>
      <c r="K75" s="96">
        <f>'Side Pole'!P75</f>
        <v>5</v>
      </c>
      <c r="L75" s="96">
        <f>'Side Pole'!S75</f>
        <v>5</v>
      </c>
      <c r="M75" s="130">
        <f>'Side Pole'!V75</f>
        <v>5</v>
      </c>
      <c r="N75" s="133">
        <f>Rollover!J75</f>
        <v>4</v>
      </c>
      <c r="O75" s="97">
        <f>ROUND(5/12*Front!AV75+4/12*'Side Pole'!U75+3/12*Rollover!I75,2)</f>
        <v>0.62</v>
      </c>
      <c r="P75" s="98">
        <f t="shared" si="2"/>
        <v>5</v>
      </c>
    </row>
    <row r="76" spans="1:16" ht="14.85" customHeight="1">
      <c r="A76" s="161">
        <v>44299</v>
      </c>
      <c r="B76" s="91" t="str">
        <f>Rollover!A76</f>
        <v>Nissan</v>
      </c>
      <c r="C76" s="91" t="str">
        <f>Rollover!B76</f>
        <v>Versa 4DR FWD</v>
      </c>
      <c r="D76" s="65">
        <f>Rollover!C76</f>
        <v>2021</v>
      </c>
      <c r="E76" s="95">
        <f>Front!AW76</f>
        <v>4</v>
      </c>
      <c r="F76" s="91">
        <f>Front!AX76</f>
        <v>4</v>
      </c>
      <c r="G76" s="98">
        <f>Front!AY76</f>
        <v>4</v>
      </c>
      <c r="H76" s="95">
        <f>'Side MDB'!AC76</f>
        <v>5</v>
      </c>
      <c r="I76" s="132">
        <f>'Side MDB'!AD76</f>
        <v>5</v>
      </c>
      <c r="J76" s="141">
        <f>'Side MDB'!AE76</f>
        <v>5</v>
      </c>
      <c r="K76" s="96">
        <f>'Side Pole'!P76</f>
        <v>5</v>
      </c>
      <c r="L76" s="96">
        <f>'Side Pole'!S76</f>
        <v>5</v>
      </c>
      <c r="M76" s="130">
        <f>'Side Pole'!V76</f>
        <v>5</v>
      </c>
      <c r="N76" s="133">
        <f>Rollover!J76</f>
        <v>4</v>
      </c>
      <c r="O76" s="97">
        <f>ROUND(5/12*Front!AV76+4/12*'Side Pole'!U76+3/12*Rollover!I76,2)</f>
        <v>0.63</v>
      </c>
      <c r="P76" s="98">
        <f t="shared" si="2"/>
        <v>5</v>
      </c>
    </row>
    <row r="77" spans="1:16" ht="14.85" customHeight="1">
      <c r="A77" s="161">
        <v>44299</v>
      </c>
      <c r="B77" s="91" t="str">
        <f>Rollover!A77</f>
        <v>Ram</v>
      </c>
      <c r="C77" s="91" t="str">
        <f>Rollover!B77</f>
        <v>2500 Crew Cab PU/CC 2WD</v>
      </c>
      <c r="D77" s="65">
        <f>Rollover!C77</f>
        <v>2021</v>
      </c>
      <c r="E77" s="95">
        <f>Front!AW77</f>
        <v>4</v>
      </c>
      <c r="F77" s="91">
        <f>Front!AX77</f>
        <v>5</v>
      </c>
      <c r="G77" s="98">
        <f>Front!AY77</f>
        <v>4</v>
      </c>
      <c r="H77" s="95">
        <f>'Side MDB'!AC77</f>
        <v>5</v>
      </c>
      <c r="I77" s="132">
        <f>'Side MDB'!AD77</f>
        <v>5</v>
      </c>
      <c r="J77" s="141">
        <f>'Side MDB'!AE77</f>
        <v>5</v>
      </c>
      <c r="K77" s="96">
        <f>'Side Pole'!P77</f>
        <v>5</v>
      </c>
      <c r="L77" s="96">
        <f>'Side Pole'!S77</f>
        <v>5</v>
      </c>
      <c r="M77" s="130">
        <f>'Side Pole'!V77</f>
        <v>5</v>
      </c>
      <c r="N77" s="133">
        <f>Rollover!J77</f>
        <v>4</v>
      </c>
      <c r="O77" s="97">
        <f>ROUND(5/12*Front!AV77+4/12*'Side Pole'!U77+3/12*Rollover!I77,2)</f>
        <v>0.74</v>
      </c>
      <c r="P77" s="98">
        <f t="shared" si="2"/>
        <v>4</v>
      </c>
    </row>
    <row r="78" spans="1:16" ht="14.85" customHeight="1">
      <c r="A78" s="161">
        <v>44299</v>
      </c>
      <c r="B78" s="91" t="str">
        <f>Rollover!A78</f>
        <v>Ram</v>
      </c>
      <c r="C78" s="91" t="str">
        <f>Rollover!B78</f>
        <v>2500 Crew Cab PU/CC 4WD</v>
      </c>
      <c r="D78" s="65">
        <f>Rollover!C78</f>
        <v>2021</v>
      </c>
      <c r="E78" s="95">
        <f>Front!AW78</f>
        <v>4</v>
      </c>
      <c r="F78" s="91">
        <f>Front!AX78</f>
        <v>5</v>
      </c>
      <c r="G78" s="98">
        <f>Front!AY78</f>
        <v>4</v>
      </c>
      <c r="H78" s="95">
        <f>'Side MDB'!AC78</f>
        <v>5</v>
      </c>
      <c r="I78" s="132">
        <f>'Side MDB'!AD78</f>
        <v>5</v>
      </c>
      <c r="J78" s="141">
        <f>'Side MDB'!AE78</f>
        <v>5</v>
      </c>
      <c r="K78" s="96">
        <f>'Side Pole'!P78</f>
        <v>5</v>
      </c>
      <c r="L78" s="96">
        <f>'Side Pole'!S78</f>
        <v>5</v>
      </c>
      <c r="M78" s="130">
        <f>'Side Pole'!V78</f>
        <v>5</v>
      </c>
      <c r="N78" s="133">
        <f>Rollover!J78</f>
        <v>3</v>
      </c>
      <c r="O78" s="97">
        <f>ROUND(5/12*Front!AV78+4/12*'Side Pole'!U78+3/12*Rollover!I78,2)</f>
        <v>0.89</v>
      </c>
      <c r="P78" s="98">
        <f t="shared" si="2"/>
        <v>4</v>
      </c>
    </row>
    <row r="79" spans="1:16" ht="14.85" customHeight="1">
      <c r="A79" s="162">
        <v>44187</v>
      </c>
      <c r="B79" s="91" t="str">
        <f>Rollover!A79</f>
        <v>Subaru</v>
      </c>
      <c r="C79" s="91" t="str">
        <f>Rollover!B79</f>
        <v>Outback SW AWD</v>
      </c>
      <c r="D79" s="65">
        <f>Rollover!C79</f>
        <v>2021</v>
      </c>
      <c r="E79" s="95">
        <f>Front!AW79</f>
        <v>5</v>
      </c>
      <c r="F79" s="91">
        <f>Front!AX79</f>
        <v>4</v>
      </c>
      <c r="G79" s="98">
        <f>Front!AY79</f>
        <v>5</v>
      </c>
      <c r="H79" s="95">
        <f>'Side MDB'!AC79</f>
        <v>5</v>
      </c>
      <c r="I79" s="132">
        <f>'Side MDB'!AD79</f>
        <v>5</v>
      </c>
      <c r="J79" s="141">
        <f>'Side MDB'!AE79</f>
        <v>5</v>
      </c>
      <c r="K79" s="96">
        <f>'Side Pole'!P79</f>
        <v>5</v>
      </c>
      <c r="L79" s="96">
        <f>'Side Pole'!S79</f>
        <v>5</v>
      </c>
      <c r="M79" s="130">
        <f>'Side Pole'!V79</f>
        <v>5</v>
      </c>
      <c r="N79" s="133">
        <f>Rollover!J79</f>
        <v>4</v>
      </c>
      <c r="O79" s="97">
        <f>ROUND(5/12*Front!AV79+4/12*'Side Pole'!U79+3/12*Rollover!I79,2)</f>
        <v>0.61</v>
      </c>
      <c r="P79" s="98">
        <f t="shared" si="2"/>
        <v>5</v>
      </c>
    </row>
    <row r="80" spans="1:16" ht="14.85" customHeight="1">
      <c r="A80" s="162">
        <v>44187</v>
      </c>
      <c r="B80" s="29" t="str">
        <f>Rollover!A80</f>
        <v>Subaru</v>
      </c>
      <c r="C80" s="29" t="str">
        <f>Rollover!B80</f>
        <v>Legacy 4DR AWD</v>
      </c>
      <c r="D80" s="65">
        <f>Rollover!C80</f>
        <v>2021</v>
      </c>
      <c r="E80" s="95">
        <f>Front!AW80</f>
        <v>5</v>
      </c>
      <c r="F80" s="91">
        <f>Front!AX80</f>
        <v>4</v>
      </c>
      <c r="G80" s="98">
        <f>Front!AY80</f>
        <v>5</v>
      </c>
      <c r="H80" s="95">
        <f>'Side MDB'!AC80</f>
        <v>5</v>
      </c>
      <c r="I80" s="132">
        <f>'Side MDB'!AD80</f>
        <v>5</v>
      </c>
      <c r="J80" s="141">
        <f>'Side MDB'!AE80</f>
        <v>5</v>
      </c>
      <c r="K80" s="96">
        <f>'Side Pole'!P80</f>
        <v>5</v>
      </c>
      <c r="L80" s="96">
        <f>'Side Pole'!S80</f>
        <v>5</v>
      </c>
      <c r="M80" s="130">
        <f>'Side Pole'!V80</f>
        <v>5</v>
      </c>
      <c r="N80" s="133">
        <f>Rollover!J80</f>
        <v>5</v>
      </c>
      <c r="O80" s="97">
        <f>ROUND(5/12*Front!AV80+4/12*'Side Pole'!U80+3/12*Rollover!I80,2)</f>
        <v>0.49</v>
      </c>
      <c r="P80" s="98">
        <f t="shared" si="2"/>
        <v>5</v>
      </c>
    </row>
    <row r="81" spans="1:16" ht="14.85" customHeight="1">
      <c r="A81" s="162">
        <v>44301</v>
      </c>
      <c r="B81" s="29" t="str">
        <f>Rollover!A81</f>
        <v>Tesla</v>
      </c>
      <c r="C81" s="29" t="str">
        <f>Rollover!B81</f>
        <v>Model Y SUV RWD</v>
      </c>
      <c r="D81" s="65">
        <f>Rollover!C81</f>
        <v>2021</v>
      </c>
      <c r="E81" s="95">
        <f>Front!AW81</f>
        <v>5</v>
      </c>
      <c r="F81" s="91">
        <f>Front!AX81</f>
        <v>5</v>
      </c>
      <c r="G81" s="98">
        <f>Front!AY81</f>
        <v>5</v>
      </c>
      <c r="H81" s="95">
        <f>'Side MDB'!AC81</f>
        <v>5</v>
      </c>
      <c r="I81" s="132">
        <f>'Side MDB'!AD81</f>
        <v>5</v>
      </c>
      <c r="J81" s="141">
        <f>'Side MDB'!AE81</f>
        <v>5</v>
      </c>
      <c r="K81" s="96">
        <f>'Side Pole'!P81</f>
        <v>5</v>
      </c>
      <c r="L81" s="96">
        <f>'Side Pole'!S81</f>
        <v>5</v>
      </c>
      <c r="M81" s="130">
        <f>'Side Pole'!V81</f>
        <v>5</v>
      </c>
      <c r="N81" s="133">
        <f>Rollover!J81</f>
        <v>5</v>
      </c>
      <c r="O81" s="97">
        <f>ROUND(5/12*Front!AV81+4/12*'Side Pole'!U81+3/12*Rollover!I81,2)</f>
        <v>0.45</v>
      </c>
      <c r="P81" s="98">
        <f t="shared" ref="P81" si="10">IF(O81&lt;0.67,5,IF(O81&lt;1,4,IF(O81&lt;1.33,3,IF(O81&lt;2.67,2,1))))</f>
        <v>5</v>
      </c>
    </row>
    <row r="82" spans="1:16" ht="14.85" customHeight="1">
      <c r="A82" s="162">
        <v>44299</v>
      </c>
      <c r="B82" s="91" t="str">
        <f>Rollover!A82</f>
        <v>Toyota</v>
      </c>
      <c r="C82" s="91" t="str">
        <f>Rollover!B82</f>
        <v>C-HR 5HB FWD</v>
      </c>
      <c r="D82" s="65">
        <f>Rollover!C82</f>
        <v>2021</v>
      </c>
      <c r="E82" s="95">
        <f>Front!AW82</f>
        <v>4</v>
      </c>
      <c r="F82" s="91">
        <f>Front!AX82</f>
        <v>4</v>
      </c>
      <c r="G82" s="98">
        <f>Front!AY82</f>
        <v>4</v>
      </c>
      <c r="H82" s="95">
        <f>'Side MDB'!AC82</f>
        <v>5</v>
      </c>
      <c r="I82" s="132">
        <f>'Side MDB'!AD82</f>
        <v>5</v>
      </c>
      <c r="J82" s="141">
        <f>'Side MDB'!AE82</f>
        <v>5</v>
      </c>
      <c r="K82" s="96">
        <f>'Side Pole'!P82</f>
        <v>5</v>
      </c>
      <c r="L82" s="96">
        <f>'Side Pole'!S82</f>
        <v>5</v>
      </c>
      <c r="M82" s="130">
        <f>'Side Pole'!V82</f>
        <v>5</v>
      </c>
      <c r="N82" s="133">
        <f>Rollover!J82</f>
        <v>4</v>
      </c>
      <c r="O82" s="97">
        <f>ROUND(5/12*Front!AV82+4/12*'Side Pole'!U82+3/12*Rollover!I82,2)</f>
        <v>0.67</v>
      </c>
      <c r="P82" s="98">
        <f t="shared" si="2"/>
        <v>4</v>
      </c>
    </row>
    <row r="83" spans="1:16" ht="14.85" customHeight="1">
      <c r="A83" s="162">
        <v>44180</v>
      </c>
      <c r="B83" s="91" t="str">
        <f>Rollover!A83</f>
        <v>Toyota</v>
      </c>
      <c r="C83" s="91" t="str">
        <f>Rollover!B83</f>
        <v>Corolla 4DR FWD</v>
      </c>
      <c r="D83" s="65">
        <f>Rollover!C83</f>
        <v>2021</v>
      </c>
      <c r="E83" s="95">
        <f>Front!AW83</f>
        <v>5</v>
      </c>
      <c r="F83" s="91">
        <f>Front!AX83</f>
        <v>5</v>
      </c>
      <c r="G83" s="98">
        <f>Front!AY83</f>
        <v>5</v>
      </c>
      <c r="H83" s="95">
        <f>'Side MDB'!AC83</f>
        <v>5</v>
      </c>
      <c r="I83" s="132">
        <f>'Side MDB'!AD83</f>
        <v>5</v>
      </c>
      <c r="J83" s="141">
        <f>'Side MDB'!AE83</f>
        <v>5</v>
      </c>
      <c r="K83" s="96">
        <f>'Side Pole'!P83</f>
        <v>5</v>
      </c>
      <c r="L83" s="96">
        <f>'Side Pole'!S83</f>
        <v>5</v>
      </c>
      <c r="M83" s="130">
        <f>'Side Pole'!V83</f>
        <v>5</v>
      </c>
      <c r="N83" s="133">
        <f>Rollover!J83</f>
        <v>4</v>
      </c>
      <c r="O83" s="97">
        <f>ROUND(5/12*Front!AV83+4/12*'Side Pole'!U83+3/12*Rollover!I83,2)</f>
        <v>0.49</v>
      </c>
      <c r="P83" s="98">
        <f t="shared" ref="P83:P84" si="11">IF(O83&lt;0.67,5,IF(O83&lt;1,4,IF(O83&lt;1.33,3,IF(O83&lt;2.67,2,1))))</f>
        <v>5</v>
      </c>
    </row>
    <row r="84" spans="1:16" ht="14.85" customHeight="1">
      <c r="A84" s="162">
        <v>44180</v>
      </c>
      <c r="B84" s="29" t="str">
        <f>Rollover!A84</f>
        <v>Toyota</v>
      </c>
      <c r="C84" s="29" t="str">
        <f>Rollover!B84</f>
        <v>Corolla Hybrid 4DR FWD</v>
      </c>
      <c r="D84" s="65">
        <f>Rollover!C84</f>
        <v>2021</v>
      </c>
      <c r="E84" s="95">
        <f>Front!AW84</f>
        <v>5</v>
      </c>
      <c r="F84" s="91">
        <f>Front!AX84</f>
        <v>5</v>
      </c>
      <c r="G84" s="98">
        <f>Front!AY84</f>
        <v>5</v>
      </c>
      <c r="H84" s="95">
        <f>'Side MDB'!AC84</f>
        <v>5</v>
      </c>
      <c r="I84" s="132">
        <f>'Side MDB'!AD84</f>
        <v>5</v>
      </c>
      <c r="J84" s="141">
        <f>'Side MDB'!AE84</f>
        <v>5</v>
      </c>
      <c r="K84" s="96">
        <f>'Side Pole'!P84</f>
        <v>5</v>
      </c>
      <c r="L84" s="96">
        <f>'Side Pole'!S84</f>
        <v>5</v>
      </c>
      <c r="M84" s="130">
        <f>'Side Pole'!V84</f>
        <v>5</v>
      </c>
      <c r="N84" s="133">
        <f>Rollover!J84</f>
        <v>4</v>
      </c>
      <c r="O84" s="97">
        <f>ROUND(5/12*Front!AV84+4/12*'Side Pole'!U84+3/12*Rollover!I84,2)</f>
        <v>0.49</v>
      </c>
      <c r="P84" s="98">
        <f t="shared" si="11"/>
        <v>5</v>
      </c>
    </row>
    <row r="85" spans="1:16" ht="14.85" customHeight="1">
      <c r="A85" s="162">
        <v>44180</v>
      </c>
      <c r="B85" s="29" t="str">
        <f>Rollover!A85</f>
        <v>Toyota</v>
      </c>
      <c r="C85" s="29" t="str">
        <f>Rollover!B85</f>
        <v>Corolla Hatchback 5HB FWD</v>
      </c>
      <c r="D85" s="65">
        <f>Rollover!C85</f>
        <v>2021</v>
      </c>
      <c r="E85" s="95">
        <f>Front!AW85</f>
        <v>5</v>
      </c>
      <c r="F85" s="91">
        <f>Front!AX85</f>
        <v>5</v>
      </c>
      <c r="G85" s="98">
        <f>Front!AY85</f>
        <v>5</v>
      </c>
      <c r="H85" s="95">
        <f>'Side MDB'!AC85</f>
        <v>5</v>
      </c>
      <c r="I85" s="132">
        <f>'Side MDB'!AD85</f>
        <v>5</v>
      </c>
      <c r="J85" s="141">
        <f>'Side MDB'!AE85</f>
        <v>5</v>
      </c>
      <c r="K85" s="96">
        <f>'Side Pole'!P85</f>
        <v>5</v>
      </c>
      <c r="L85" s="96">
        <f>'Side Pole'!S85</f>
        <v>5</v>
      </c>
      <c r="M85" s="130">
        <f>'Side Pole'!V85</f>
        <v>5</v>
      </c>
      <c r="N85" s="133">
        <f>Rollover!J85</f>
        <v>4</v>
      </c>
      <c r="O85" s="97">
        <f>ROUND(5/12*Front!AV85+4/12*'Side Pole'!U85+3/12*Rollover!I85,2)</f>
        <v>0.49</v>
      </c>
      <c r="P85" s="98">
        <f t="shared" si="2"/>
        <v>5</v>
      </c>
    </row>
    <row r="86" spans="1:16" ht="14.85" customHeight="1">
      <c r="A86" s="162">
        <v>44376</v>
      </c>
      <c r="B86" s="91" t="str">
        <f>Rollover!A86</f>
        <v>Toyota</v>
      </c>
      <c r="C86" s="91" t="str">
        <f>Rollover!B86</f>
        <v>Prius 5HB FWD</v>
      </c>
      <c r="D86" s="65">
        <f>Rollover!C86</f>
        <v>2021</v>
      </c>
      <c r="E86" s="95">
        <f>Front!AW86</f>
        <v>4</v>
      </c>
      <c r="F86" s="91">
        <f>Front!AX86</f>
        <v>5</v>
      </c>
      <c r="G86" s="98">
        <f>Front!AY86</f>
        <v>4</v>
      </c>
      <c r="H86" s="95">
        <f>'Side MDB'!AC86</f>
        <v>5</v>
      </c>
      <c r="I86" s="132">
        <f>'Side MDB'!AD86</f>
        <v>5</v>
      </c>
      <c r="J86" s="141">
        <f>'Side MDB'!AE86</f>
        <v>5</v>
      </c>
      <c r="K86" s="96">
        <f>'Side Pole'!P86</f>
        <v>5</v>
      </c>
      <c r="L86" s="96">
        <f>'Side Pole'!S86</f>
        <v>5</v>
      </c>
      <c r="M86" s="130">
        <f>'Side Pole'!V86</f>
        <v>5</v>
      </c>
      <c r="N86" s="133">
        <f>Rollover!J86</f>
        <v>4</v>
      </c>
      <c r="O86" s="97">
        <f>ROUND(5/12*Front!AV86+4/12*'Side Pole'!U86+3/12*Rollover!I86,2)</f>
        <v>0.52</v>
      </c>
      <c r="P86" s="98">
        <f t="shared" si="2"/>
        <v>5</v>
      </c>
    </row>
    <row r="87" spans="1:16" ht="14.85" customHeight="1">
      <c r="A87" s="162">
        <v>44376</v>
      </c>
      <c r="B87" s="29" t="str">
        <f>Rollover!A87</f>
        <v>Toyota</v>
      </c>
      <c r="C87" s="29" t="str">
        <f>Rollover!B87</f>
        <v>Prius 5HB AWD</v>
      </c>
      <c r="D87" s="65">
        <f>Rollover!C87</f>
        <v>2021</v>
      </c>
      <c r="E87" s="95">
        <f>Front!AW87</f>
        <v>4</v>
      </c>
      <c r="F87" s="91">
        <f>Front!AX87</f>
        <v>5</v>
      </c>
      <c r="G87" s="98">
        <f>Front!AY87</f>
        <v>4</v>
      </c>
      <c r="H87" s="95">
        <f>'Side MDB'!AC87</f>
        <v>5</v>
      </c>
      <c r="I87" s="132">
        <f>'Side MDB'!AD87</f>
        <v>5</v>
      </c>
      <c r="J87" s="141">
        <f>'Side MDB'!AE87</f>
        <v>5</v>
      </c>
      <c r="K87" s="96">
        <f>'Side Pole'!P87</f>
        <v>5</v>
      </c>
      <c r="L87" s="96">
        <f>'Side Pole'!S87</f>
        <v>5</v>
      </c>
      <c r="M87" s="130">
        <f>'Side Pole'!V87</f>
        <v>5</v>
      </c>
      <c r="N87" s="133">
        <f>Rollover!J87</f>
        <v>4</v>
      </c>
      <c r="O87" s="97">
        <f>ROUND(5/12*Front!AV87+4/12*'Side Pole'!U87+3/12*Rollover!I87,2)</f>
        <v>0.52</v>
      </c>
      <c r="P87" s="98">
        <f t="shared" si="2"/>
        <v>5</v>
      </c>
    </row>
    <row r="88" spans="1:16" ht="14.85" customHeight="1">
      <c r="A88" s="162">
        <v>44313</v>
      </c>
      <c r="B88" s="91" t="str">
        <f>Rollover!A88</f>
        <v>Toyota</v>
      </c>
      <c r="C88" s="91" t="str">
        <f>Rollover!B88</f>
        <v>Prius Prime 5HB FWD</v>
      </c>
      <c r="D88" s="65">
        <f>Rollover!C88</f>
        <v>2021</v>
      </c>
      <c r="E88" s="95">
        <f>Front!AW88</f>
        <v>4</v>
      </c>
      <c r="F88" s="91">
        <f>Front!AX88</f>
        <v>5</v>
      </c>
      <c r="G88" s="98">
        <f>Front!AY88</f>
        <v>4</v>
      </c>
      <c r="H88" s="95">
        <f>'Side MDB'!AC88</f>
        <v>5</v>
      </c>
      <c r="I88" s="132">
        <f>'Side MDB'!AD88</f>
        <v>5</v>
      </c>
      <c r="J88" s="141">
        <f>'Side MDB'!AE88</f>
        <v>5</v>
      </c>
      <c r="K88" s="96">
        <f>'Side Pole'!P88</f>
        <v>5</v>
      </c>
      <c r="L88" s="96">
        <f>'Side Pole'!S88</f>
        <v>5</v>
      </c>
      <c r="M88" s="130">
        <f>'Side Pole'!V88</f>
        <v>5</v>
      </c>
      <c r="N88" s="133">
        <f>Rollover!J88</f>
        <v>4</v>
      </c>
      <c r="O88" s="97">
        <f>ROUND(5/12*Front!AV88+4/12*'Side Pole'!U88+3/12*Rollover!I88,2)</f>
        <v>0.52</v>
      </c>
      <c r="P88" s="98">
        <f t="shared" ref="P88" si="12">IF(O88&lt;0.67,5,IF(O88&lt;1,4,IF(O88&lt;1.33,3,IF(O88&lt;2.67,2,1))))</f>
        <v>5</v>
      </c>
    </row>
    <row r="89" spans="1:16" ht="14.85" customHeight="1">
      <c r="A89" s="162">
        <v>44313</v>
      </c>
      <c r="B89" s="91" t="str">
        <f>Rollover!A89</f>
        <v>Toyota</v>
      </c>
      <c r="C89" s="91" t="str">
        <f>Rollover!B89</f>
        <v>Sienna Hybrid Van FWD</v>
      </c>
      <c r="D89" s="65">
        <f>Rollover!C89</f>
        <v>2021</v>
      </c>
      <c r="E89" s="95">
        <f>Front!AW89</f>
        <v>3</v>
      </c>
      <c r="F89" s="91">
        <f>Front!AX89</f>
        <v>4</v>
      </c>
      <c r="G89" s="98">
        <f>Front!AY89</f>
        <v>4</v>
      </c>
      <c r="H89" s="95">
        <f>'Side MDB'!AC89</f>
        <v>5</v>
      </c>
      <c r="I89" s="132">
        <f>'Side MDB'!AD89</f>
        <v>5</v>
      </c>
      <c r="J89" s="141">
        <f>'Side MDB'!AE89</f>
        <v>5</v>
      </c>
      <c r="K89" s="96">
        <f>'Side Pole'!P89</f>
        <v>5</v>
      </c>
      <c r="L89" s="96">
        <f>'Side Pole'!S89</f>
        <v>5</v>
      </c>
      <c r="M89" s="130">
        <f>'Side Pole'!V89</f>
        <v>5</v>
      </c>
      <c r="N89" s="133">
        <f>Rollover!J89</f>
        <v>4</v>
      </c>
      <c r="O89" s="97">
        <f>ROUND(5/12*Front!AV89+4/12*'Side Pole'!U89+3/12*Rollover!I89,2)</f>
        <v>0.65</v>
      </c>
      <c r="P89" s="98">
        <f t="shared" ref="P89" si="13">IF(O89&lt;0.67,5,IF(O89&lt;1,4,IF(O89&lt;1.33,3,IF(O89&lt;2.67,2,1))))</f>
        <v>5</v>
      </c>
    </row>
    <row r="90" spans="1:16" ht="14.85" customHeight="1">
      <c r="A90" s="162">
        <v>44313</v>
      </c>
      <c r="B90" s="91" t="str">
        <f>Rollover!A90</f>
        <v>Toyota</v>
      </c>
      <c r="C90" s="91" t="str">
        <f>Rollover!B90</f>
        <v>Sienna Hybrid Van AWD</v>
      </c>
      <c r="D90" s="65">
        <f>Rollover!C90</f>
        <v>2021</v>
      </c>
      <c r="E90" s="95">
        <f>Front!AW90</f>
        <v>3</v>
      </c>
      <c r="F90" s="91">
        <f>Front!AX90</f>
        <v>4</v>
      </c>
      <c r="G90" s="98">
        <f>Front!AY90</f>
        <v>4</v>
      </c>
      <c r="H90" s="95">
        <f>'Side MDB'!AC90</f>
        <v>5</v>
      </c>
      <c r="I90" s="132">
        <f>'Side MDB'!AD90</f>
        <v>5</v>
      </c>
      <c r="J90" s="141">
        <f>'Side MDB'!AE90</f>
        <v>5</v>
      </c>
      <c r="K90" s="96">
        <f>'Side Pole'!P90</f>
        <v>5</v>
      </c>
      <c r="L90" s="96">
        <f>'Side Pole'!S90</f>
        <v>5</v>
      </c>
      <c r="M90" s="130">
        <f>'Side Pole'!V90</f>
        <v>5</v>
      </c>
      <c r="N90" s="133">
        <f>Rollover!J90</f>
        <v>4</v>
      </c>
      <c r="O90" s="97">
        <f>ROUND(5/12*Front!AV90+4/12*'Side Pole'!U90+3/12*Rollover!I90,2)</f>
        <v>0.63</v>
      </c>
      <c r="P90" s="98">
        <f t="shared" si="2"/>
        <v>5</v>
      </c>
    </row>
    <row r="91" spans="1:16" ht="14.85" customHeight="1">
      <c r="A91" s="162">
        <v>44369</v>
      </c>
      <c r="B91" s="91" t="str">
        <f>Rollover!A91</f>
        <v>Volkswagen</v>
      </c>
      <c r="C91" s="91" t="str">
        <f>Rollover!B91</f>
        <v>Passat 4DR FWD</v>
      </c>
      <c r="D91" s="65">
        <f>Rollover!C91</f>
        <v>2021</v>
      </c>
      <c r="E91" s="95">
        <f>Front!AW91</f>
        <v>3</v>
      </c>
      <c r="F91" s="91">
        <f>Front!AX91</f>
        <v>3</v>
      </c>
      <c r="G91" s="98">
        <f>Front!AY91</f>
        <v>3</v>
      </c>
      <c r="H91" s="95">
        <f>'Side MDB'!AC91</f>
        <v>5</v>
      </c>
      <c r="I91" s="132">
        <f>'Side MDB'!AD91</f>
        <v>5</v>
      </c>
      <c r="J91" s="141">
        <f>'Side MDB'!AE91</f>
        <v>5</v>
      </c>
      <c r="K91" s="96">
        <f>'Side Pole'!P91</f>
        <v>5</v>
      </c>
      <c r="L91" s="96">
        <f>'Side Pole'!S91</f>
        <v>5</v>
      </c>
      <c r="M91" s="130">
        <f>'Side Pole'!V91</f>
        <v>5</v>
      </c>
      <c r="N91" s="133">
        <f>Rollover!J91</f>
        <v>4</v>
      </c>
      <c r="O91" s="97">
        <f>ROUND(5/12*Front!AV91+4/12*'Side Pole'!U91+3/12*Rollover!I91,2)</f>
        <v>0.73</v>
      </c>
      <c r="P91" s="98">
        <f t="shared" si="2"/>
        <v>4</v>
      </c>
    </row>
    <row r="92" spans="1:16" ht="14.85" customHeight="1">
      <c r="A92" s="162"/>
      <c r="B92" s="29">
        <f>Rollover!A92</f>
        <v>0</v>
      </c>
      <c r="C92" s="29">
        <f>Rollover!B92</f>
        <v>0</v>
      </c>
      <c r="D92" s="65">
        <f>Rollover!C92</f>
        <v>0</v>
      </c>
      <c r="E92" s="95" t="e">
        <f>Front!AW92</f>
        <v>#NUM!</v>
      </c>
      <c r="F92" s="91" t="e">
        <f>Front!AX92</f>
        <v>#NUM!</v>
      </c>
      <c r="G92" s="98" t="e">
        <f>Front!AY92</f>
        <v>#NUM!</v>
      </c>
      <c r="H92" s="95" t="e">
        <f>'Side MDB'!AC92</f>
        <v>#NUM!</v>
      </c>
      <c r="I92" s="132" t="e">
        <f>'Side MDB'!AD92</f>
        <v>#NUM!</v>
      </c>
      <c r="J92" s="141" t="e">
        <f>'Side MDB'!AE92</f>
        <v>#NUM!</v>
      </c>
      <c r="K92" s="96" t="e">
        <f>'Side Pole'!P92</f>
        <v>#NUM!</v>
      </c>
      <c r="L92" s="96" t="e">
        <f>'Side Pole'!S92</f>
        <v>#NUM!</v>
      </c>
      <c r="M92" s="130" t="e">
        <f>'Side Pole'!V92</f>
        <v>#NUM!</v>
      </c>
      <c r="N92" s="133" t="e">
        <f>Rollover!J92</f>
        <v>#NUM!</v>
      </c>
      <c r="O92" s="97" t="e">
        <f>ROUND(5/12*Front!AV92+4/12*'Side Pole'!U92+3/12*Rollover!I92,2)</f>
        <v>#NUM!</v>
      </c>
      <c r="P92" s="98" t="e">
        <f t="shared" si="2"/>
        <v>#NUM!</v>
      </c>
    </row>
    <row r="93" spans="1:16" ht="14.85" customHeight="1">
      <c r="A93" s="162"/>
      <c r="B93" s="29">
        <f>Rollover!A93</f>
        <v>0</v>
      </c>
      <c r="C93" s="29">
        <f>Rollover!B93</f>
        <v>0</v>
      </c>
      <c r="D93" s="65">
        <f>Rollover!C93</f>
        <v>0</v>
      </c>
      <c r="E93" s="95" t="e">
        <f>Front!AW93</f>
        <v>#NUM!</v>
      </c>
      <c r="F93" s="91" t="e">
        <f>Front!AX93</f>
        <v>#NUM!</v>
      </c>
      <c r="G93" s="98" t="e">
        <f>Front!AY93</f>
        <v>#NUM!</v>
      </c>
      <c r="H93" s="95" t="e">
        <f>'Side MDB'!AC93</f>
        <v>#NUM!</v>
      </c>
      <c r="I93" s="132" t="e">
        <f>'Side MDB'!AD93</f>
        <v>#NUM!</v>
      </c>
      <c r="J93" s="141" t="e">
        <f>'Side MDB'!AE93</f>
        <v>#NUM!</v>
      </c>
      <c r="K93" s="96" t="e">
        <f>'Side Pole'!P93</f>
        <v>#NUM!</v>
      </c>
      <c r="L93" s="96" t="e">
        <f>'Side Pole'!S93</f>
        <v>#NUM!</v>
      </c>
      <c r="M93" s="130" t="e">
        <f>'Side Pole'!V93</f>
        <v>#NUM!</v>
      </c>
      <c r="N93" s="133" t="e">
        <f>Rollover!J93</f>
        <v>#NUM!</v>
      </c>
      <c r="O93" s="97" t="e">
        <f>ROUND(5/12*Front!AV93+4/12*'Side Pole'!U93+3/12*Rollover!I93,2)</f>
        <v>#NUM!</v>
      </c>
      <c r="P93" s="98" t="e">
        <f t="shared" si="2"/>
        <v>#NUM!</v>
      </c>
    </row>
    <row r="94" spans="1:16" ht="14.85" customHeight="1">
      <c r="A94" s="162"/>
      <c r="B94" s="29">
        <f>Rollover!A94</f>
        <v>0</v>
      </c>
      <c r="C94" s="29">
        <f>Rollover!B94</f>
        <v>0</v>
      </c>
      <c r="D94" s="65">
        <f>Rollover!C94</f>
        <v>0</v>
      </c>
      <c r="E94" s="95" t="e">
        <f>Front!AW94</f>
        <v>#NUM!</v>
      </c>
      <c r="F94" s="91" t="e">
        <f>Front!AX94</f>
        <v>#NUM!</v>
      </c>
      <c r="G94" s="98" t="e">
        <f>Front!AY94</f>
        <v>#NUM!</v>
      </c>
      <c r="H94" s="95" t="e">
        <f>'Side MDB'!AC94</f>
        <v>#NUM!</v>
      </c>
      <c r="I94" s="132" t="e">
        <f>'Side MDB'!AD94</f>
        <v>#NUM!</v>
      </c>
      <c r="J94" s="141" t="e">
        <f>'Side MDB'!AE94</f>
        <v>#NUM!</v>
      </c>
      <c r="K94" s="96" t="e">
        <f>'Side Pole'!P94</f>
        <v>#NUM!</v>
      </c>
      <c r="L94" s="96" t="e">
        <f>'Side Pole'!S94</f>
        <v>#NUM!</v>
      </c>
      <c r="M94" s="130" t="e">
        <f>'Side Pole'!V94</f>
        <v>#NUM!</v>
      </c>
      <c r="N94" s="133" t="e">
        <f>Rollover!J94</f>
        <v>#NUM!</v>
      </c>
      <c r="O94" s="97" t="e">
        <f>ROUND(5/12*Front!AV94+4/12*'Side Pole'!U94+3/12*Rollover!I94,2)</f>
        <v>#NUM!</v>
      </c>
      <c r="P94" s="98" t="e">
        <f t="shared" si="2"/>
        <v>#NUM!</v>
      </c>
    </row>
    <row r="95" spans="1:16" ht="14.85" customHeight="1">
      <c r="A95" s="162"/>
      <c r="B95" s="29">
        <f>Rollover!A95</f>
        <v>0</v>
      </c>
      <c r="C95" s="29">
        <f>Rollover!B95</f>
        <v>0</v>
      </c>
      <c r="D95" s="65">
        <f>Rollover!C95</f>
        <v>0</v>
      </c>
      <c r="E95" s="95" t="e">
        <f>Front!AW95</f>
        <v>#NUM!</v>
      </c>
      <c r="F95" s="91" t="e">
        <f>Front!AX95</f>
        <v>#NUM!</v>
      </c>
      <c r="G95" s="98" t="e">
        <f>Front!AY95</f>
        <v>#NUM!</v>
      </c>
      <c r="H95" s="95" t="e">
        <f>'Side MDB'!AC95</f>
        <v>#NUM!</v>
      </c>
      <c r="I95" s="132" t="e">
        <f>'Side MDB'!AD95</f>
        <v>#NUM!</v>
      </c>
      <c r="J95" s="141" t="e">
        <f>'Side MDB'!AE95</f>
        <v>#NUM!</v>
      </c>
      <c r="K95" s="96" t="e">
        <f>'Side Pole'!P95</f>
        <v>#NUM!</v>
      </c>
      <c r="L95" s="96" t="e">
        <f>'Side Pole'!S95</f>
        <v>#NUM!</v>
      </c>
      <c r="M95" s="130" t="e">
        <f>'Side Pole'!V95</f>
        <v>#NUM!</v>
      </c>
      <c r="N95" s="133" t="e">
        <f>Rollover!J95</f>
        <v>#NUM!</v>
      </c>
      <c r="O95" s="97" t="e">
        <f>ROUND(5/12*Front!AV95+4/12*'Side Pole'!U95+3/12*Rollover!I95,2)</f>
        <v>#NUM!</v>
      </c>
      <c r="P95" s="98" t="e">
        <f t="shared" si="2"/>
        <v>#NUM!</v>
      </c>
    </row>
    <row r="96" spans="1:16" ht="14.85" customHeight="1">
      <c r="A96" s="162"/>
      <c r="B96" s="29">
        <f>Rollover!A96</f>
        <v>0</v>
      </c>
      <c r="C96" s="29">
        <f>Rollover!B96</f>
        <v>0</v>
      </c>
      <c r="D96" s="65">
        <f>Rollover!C96</f>
        <v>0</v>
      </c>
      <c r="E96" s="95" t="e">
        <f>Front!AW96</f>
        <v>#NUM!</v>
      </c>
      <c r="F96" s="91" t="e">
        <f>Front!AX96</f>
        <v>#NUM!</v>
      </c>
      <c r="G96" s="98" t="e">
        <f>Front!AY96</f>
        <v>#NUM!</v>
      </c>
      <c r="H96" s="95" t="e">
        <f>'Side MDB'!AC96</f>
        <v>#NUM!</v>
      </c>
      <c r="I96" s="132" t="e">
        <f>'Side MDB'!AD96</f>
        <v>#NUM!</v>
      </c>
      <c r="J96" s="141" t="e">
        <f>'Side MDB'!AE96</f>
        <v>#NUM!</v>
      </c>
      <c r="K96" s="96" t="e">
        <f>'Side Pole'!P96</f>
        <v>#NUM!</v>
      </c>
      <c r="L96" s="96" t="e">
        <f>'Side Pole'!S96</f>
        <v>#NUM!</v>
      </c>
      <c r="M96" s="130" t="e">
        <f>'Side Pole'!V96</f>
        <v>#NUM!</v>
      </c>
      <c r="N96" s="133" t="e">
        <f>Rollover!J96</f>
        <v>#NUM!</v>
      </c>
      <c r="O96" s="97" t="e">
        <f>ROUND(5/12*Front!AV96+4/12*'Side Pole'!U96+3/12*Rollover!I96,2)</f>
        <v>#NUM!</v>
      </c>
      <c r="P96" s="98" t="e">
        <f t="shared" si="2"/>
        <v>#NUM!</v>
      </c>
    </row>
    <row r="97" spans="1:16" ht="14.85" customHeight="1">
      <c r="A97" s="161"/>
      <c r="B97" s="29">
        <f>Rollover!A97</f>
        <v>0</v>
      </c>
      <c r="C97" s="29">
        <f>Rollover!B97</f>
        <v>0</v>
      </c>
      <c r="D97" s="65">
        <f>Rollover!C97</f>
        <v>0</v>
      </c>
      <c r="E97" s="95" t="e">
        <f>Front!AW97</f>
        <v>#NUM!</v>
      </c>
      <c r="F97" s="91" t="e">
        <f>Front!AX97</f>
        <v>#NUM!</v>
      </c>
      <c r="G97" s="98" t="e">
        <f>Front!AY97</f>
        <v>#NUM!</v>
      </c>
      <c r="H97" s="95" t="e">
        <f>'Side MDB'!AC97</f>
        <v>#NUM!</v>
      </c>
      <c r="I97" s="132" t="e">
        <f>'Side MDB'!AD97</f>
        <v>#NUM!</v>
      </c>
      <c r="J97" s="141" t="e">
        <f>'Side MDB'!AE97</f>
        <v>#NUM!</v>
      </c>
      <c r="K97" s="96" t="e">
        <f>'Side Pole'!P97</f>
        <v>#NUM!</v>
      </c>
      <c r="L97" s="96" t="e">
        <f>'Side Pole'!S97</f>
        <v>#NUM!</v>
      </c>
      <c r="M97" s="130" t="e">
        <f>'Side Pole'!V97</f>
        <v>#NUM!</v>
      </c>
      <c r="N97" s="133" t="e">
        <f>Rollover!J97</f>
        <v>#NUM!</v>
      </c>
      <c r="O97" s="97" t="e">
        <f>ROUND(5/12*Front!AV97+4/12*'Side Pole'!U97+3/12*Rollover!I97,2)</f>
        <v>#NUM!</v>
      </c>
      <c r="P97" s="98" t="e">
        <f t="shared" si="2"/>
        <v>#NUM!</v>
      </c>
    </row>
    <row r="98" spans="1:16" ht="14.85" customHeight="1">
      <c r="A98" s="161"/>
      <c r="B98" s="29">
        <f>Rollover!A98</f>
        <v>0</v>
      </c>
      <c r="C98" s="29">
        <f>Rollover!B98</f>
        <v>0</v>
      </c>
      <c r="D98" s="65">
        <f>Rollover!C98</f>
        <v>0</v>
      </c>
      <c r="E98" s="95" t="e">
        <f>Front!AW98</f>
        <v>#NUM!</v>
      </c>
      <c r="F98" s="91" t="e">
        <f>Front!AX98</f>
        <v>#NUM!</v>
      </c>
      <c r="G98" s="98" t="e">
        <f>Front!AY98</f>
        <v>#NUM!</v>
      </c>
      <c r="H98" s="95" t="e">
        <f>'Side MDB'!AC98</f>
        <v>#NUM!</v>
      </c>
      <c r="I98" s="132" t="e">
        <f>'Side MDB'!AD98</f>
        <v>#NUM!</v>
      </c>
      <c r="J98" s="141" t="e">
        <f>'Side MDB'!AE98</f>
        <v>#NUM!</v>
      </c>
      <c r="K98" s="96" t="e">
        <f>'Side Pole'!P98</f>
        <v>#NUM!</v>
      </c>
      <c r="L98" s="96" t="e">
        <f>'Side Pole'!S98</f>
        <v>#NUM!</v>
      </c>
      <c r="M98" s="130" t="e">
        <f>'Side Pole'!V98</f>
        <v>#NUM!</v>
      </c>
      <c r="N98" s="133" t="e">
        <f>Rollover!J98</f>
        <v>#NUM!</v>
      </c>
      <c r="O98" s="97" t="e">
        <f>ROUND(5/12*Front!AV98+4/12*'Side Pole'!U98+3/12*Rollover!I98,2)</f>
        <v>#NUM!</v>
      </c>
      <c r="P98" s="98" t="e">
        <f t="shared" si="2"/>
        <v>#NUM!</v>
      </c>
    </row>
    <row r="99" spans="1:16" ht="14.85" customHeight="1">
      <c r="A99" s="161"/>
      <c r="B99" s="29">
        <f>Rollover!A99</f>
        <v>0</v>
      </c>
      <c r="C99" s="29">
        <f>Rollover!B99</f>
        <v>0</v>
      </c>
      <c r="D99" s="65">
        <f>Rollover!C99</f>
        <v>0</v>
      </c>
      <c r="E99" s="95" t="e">
        <f>Front!AW99</f>
        <v>#NUM!</v>
      </c>
      <c r="F99" s="91" t="e">
        <f>Front!AX99</f>
        <v>#NUM!</v>
      </c>
      <c r="G99" s="98" t="e">
        <f>Front!AY99</f>
        <v>#NUM!</v>
      </c>
      <c r="H99" s="95" t="e">
        <f>'Side MDB'!AC99</f>
        <v>#NUM!</v>
      </c>
      <c r="I99" s="132" t="e">
        <f>'Side MDB'!AD99</f>
        <v>#NUM!</v>
      </c>
      <c r="J99" s="141" t="e">
        <f>'Side MDB'!AE99</f>
        <v>#NUM!</v>
      </c>
      <c r="K99" s="96" t="e">
        <f>'Side Pole'!P99</f>
        <v>#NUM!</v>
      </c>
      <c r="L99" s="96" t="e">
        <f>'Side Pole'!S99</f>
        <v>#NUM!</v>
      </c>
      <c r="M99" s="130" t="e">
        <f>'Side Pole'!V99</f>
        <v>#NUM!</v>
      </c>
      <c r="N99" s="133" t="e">
        <f>Rollover!J99</f>
        <v>#NUM!</v>
      </c>
      <c r="O99" s="97" t="e">
        <f>ROUND(5/12*Front!AV99+4/12*'Side Pole'!U99+3/12*Rollover!I99,2)</f>
        <v>#NUM!</v>
      </c>
      <c r="P99" s="98" t="e">
        <f t="shared" ref="P99:P147" si="14">IF(O99&lt;0.67,5,IF(O99&lt;1,4,IF(O99&lt;1.33,3,IF(O99&lt;2.67,2,1))))</f>
        <v>#NUM!</v>
      </c>
    </row>
    <row r="100" spans="1:16" ht="14.85" customHeight="1">
      <c r="A100" s="161"/>
      <c r="B100" s="29">
        <f>Rollover!A100</f>
        <v>0</v>
      </c>
      <c r="C100" s="29">
        <f>Rollover!B100</f>
        <v>0</v>
      </c>
      <c r="D100" s="65">
        <f>Rollover!C100</f>
        <v>0</v>
      </c>
      <c r="E100" s="95" t="e">
        <f>Front!AW100</f>
        <v>#NUM!</v>
      </c>
      <c r="F100" s="91" t="e">
        <f>Front!AX100</f>
        <v>#NUM!</v>
      </c>
      <c r="G100" s="98" t="e">
        <f>Front!AY100</f>
        <v>#NUM!</v>
      </c>
      <c r="H100" s="95" t="e">
        <f>'Side MDB'!AC100</f>
        <v>#NUM!</v>
      </c>
      <c r="I100" s="132" t="e">
        <f>'Side MDB'!AD100</f>
        <v>#NUM!</v>
      </c>
      <c r="J100" s="141" t="e">
        <f>'Side MDB'!AE100</f>
        <v>#NUM!</v>
      </c>
      <c r="K100" s="96" t="e">
        <f>'Side Pole'!P100</f>
        <v>#NUM!</v>
      </c>
      <c r="L100" s="96" t="e">
        <f>'Side Pole'!S100</f>
        <v>#NUM!</v>
      </c>
      <c r="M100" s="130" t="e">
        <f>'Side Pole'!V100</f>
        <v>#NUM!</v>
      </c>
      <c r="N100" s="133" t="e">
        <f>Rollover!J100</f>
        <v>#NUM!</v>
      </c>
      <c r="O100" s="97" t="e">
        <f>ROUND(5/12*Front!AV100+4/12*'Side Pole'!U100+3/12*Rollover!I100,2)</f>
        <v>#NUM!</v>
      </c>
      <c r="P100" s="98" t="e">
        <f t="shared" si="14"/>
        <v>#NUM!</v>
      </c>
    </row>
    <row r="101" spans="1:16" ht="14.85" customHeight="1">
      <c r="A101" s="162"/>
      <c r="B101" s="29">
        <f>Rollover!A101</f>
        <v>0</v>
      </c>
      <c r="C101" s="29">
        <f>Rollover!B101</f>
        <v>0</v>
      </c>
      <c r="D101" s="65">
        <f>Rollover!C101</f>
        <v>0</v>
      </c>
      <c r="E101" s="41" t="e">
        <f>Front!AW101</f>
        <v>#NUM!</v>
      </c>
      <c r="F101" s="99" t="e">
        <f>Front!AX101</f>
        <v>#NUM!</v>
      </c>
      <c r="G101" s="138" t="e">
        <f>Front!AY101</f>
        <v>#NUM!</v>
      </c>
      <c r="H101" s="95" t="e">
        <f>'Side MDB'!AC101</f>
        <v>#NUM!</v>
      </c>
      <c r="I101" s="132" t="e">
        <f>'Side MDB'!AD101</f>
        <v>#NUM!</v>
      </c>
      <c r="J101" s="141" t="e">
        <f>'Side MDB'!AE101</f>
        <v>#NUM!</v>
      </c>
      <c r="K101" s="96" t="e">
        <f>'Side Pole'!P101</f>
        <v>#NUM!</v>
      </c>
      <c r="L101" s="96" t="e">
        <f>'Side Pole'!S101</f>
        <v>#NUM!</v>
      </c>
      <c r="M101" s="130" t="e">
        <f>'Side Pole'!V101</f>
        <v>#NUM!</v>
      </c>
      <c r="N101" s="133" t="e">
        <f>Rollover!J101</f>
        <v>#NUM!</v>
      </c>
      <c r="O101" s="97" t="e">
        <f>ROUND(5/12*Front!AV101+4/12*'Side Pole'!U101+3/12*Rollover!I101,2)</f>
        <v>#NUM!</v>
      </c>
      <c r="P101" s="98" t="e">
        <f t="shared" si="14"/>
        <v>#NUM!</v>
      </c>
    </row>
    <row r="102" spans="1:16" ht="14.85" customHeight="1">
      <c r="A102" s="162"/>
      <c r="B102" s="29">
        <f>Rollover!A102</f>
        <v>0</v>
      </c>
      <c r="C102" s="29">
        <f>Rollover!B102</f>
        <v>0</v>
      </c>
      <c r="D102" s="65">
        <f>Rollover!C102</f>
        <v>0</v>
      </c>
      <c r="E102" s="41" t="e">
        <f>Front!AW102</f>
        <v>#NUM!</v>
      </c>
      <c r="F102" s="99" t="e">
        <f>Front!AX102</f>
        <v>#NUM!</v>
      </c>
      <c r="G102" s="138" t="e">
        <f>Front!AY102</f>
        <v>#NUM!</v>
      </c>
      <c r="H102" s="95" t="e">
        <f>'Side MDB'!AC102</f>
        <v>#NUM!</v>
      </c>
      <c r="I102" s="132" t="e">
        <f>'Side MDB'!AD102</f>
        <v>#NUM!</v>
      </c>
      <c r="J102" s="141" t="e">
        <f>'Side MDB'!AE102</f>
        <v>#NUM!</v>
      </c>
      <c r="K102" s="96" t="e">
        <f>'Side Pole'!P102</f>
        <v>#NUM!</v>
      </c>
      <c r="L102" s="96" t="e">
        <f>'Side Pole'!S102</f>
        <v>#NUM!</v>
      </c>
      <c r="M102" s="130" t="e">
        <f>'Side Pole'!V102</f>
        <v>#NUM!</v>
      </c>
      <c r="N102" s="133" t="e">
        <f>Rollover!J102</f>
        <v>#NUM!</v>
      </c>
      <c r="O102" s="97" t="e">
        <f>ROUND(5/12*Front!AV102+4/12*'Side Pole'!U102+3/12*Rollover!I102,2)</f>
        <v>#NUM!</v>
      </c>
      <c r="P102" s="98" t="e">
        <f t="shared" si="14"/>
        <v>#NUM!</v>
      </c>
    </row>
    <row r="103" spans="1:16" ht="14.85" customHeight="1">
      <c r="A103" s="162"/>
      <c r="B103" s="29">
        <f>Rollover!A103</f>
        <v>0</v>
      </c>
      <c r="C103" s="29">
        <f>Rollover!B103</f>
        <v>0</v>
      </c>
      <c r="D103" s="65">
        <f>Rollover!C103</f>
        <v>0</v>
      </c>
      <c r="E103" s="41" t="e">
        <f>Front!AW103</f>
        <v>#NUM!</v>
      </c>
      <c r="F103" s="99" t="e">
        <f>Front!AX103</f>
        <v>#NUM!</v>
      </c>
      <c r="G103" s="138" t="e">
        <f>Front!AY103</f>
        <v>#NUM!</v>
      </c>
      <c r="H103" s="95" t="e">
        <f>'Side MDB'!AC103</f>
        <v>#NUM!</v>
      </c>
      <c r="I103" s="132" t="e">
        <f>'Side MDB'!AD103</f>
        <v>#NUM!</v>
      </c>
      <c r="J103" s="141" t="e">
        <f>'Side MDB'!AE103</f>
        <v>#NUM!</v>
      </c>
      <c r="K103" s="96" t="e">
        <f>'Side Pole'!P103</f>
        <v>#NUM!</v>
      </c>
      <c r="L103" s="96" t="e">
        <f>'Side Pole'!S103</f>
        <v>#NUM!</v>
      </c>
      <c r="M103" s="130" t="e">
        <f>'Side Pole'!V103</f>
        <v>#NUM!</v>
      </c>
      <c r="N103" s="133" t="e">
        <f>Rollover!J103</f>
        <v>#NUM!</v>
      </c>
      <c r="O103" s="97" t="e">
        <f>ROUND(5/12*Front!AV103+4/12*'Side Pole'!U103+3/12*Rollover!I103,2)</f>
        <v>#NUM!</v>
      </c>
      <c r="P103" s="98" t="e">
        <f t="shared" si="14"/>
        <v>#NUM!</v>
      </c>
    </row>
    <row r="104" spans="1:16" ht="14.85" customHeight="1">
      <c r="A104" s="162"/>
      <c r="B104" s="29">
        <f>Rollover!A104</f>
        <v>0</v>
      </c>
      <c r="C104" s="29">
        <f>Rollover!B104</f>
        <v>0</v>
      </c>
      <c r="D104" s="65">
        <f>Rollover!C104</f>
        <v>0</v>
      </c>
      <c r="E104" s="41" t="e">
        <f>Front!AW104</f>
        <v>#NUM!</v>
      </c>
      <c r="F104" s="99" t="e">
        <f>Front!AX104</f>
        <v>#NUM!</v>
      </c>
      <c r="G104" s="138" t="e">
        <f>Front!AY104</f>
        <v>#NUM!</v>
      </c>
      <c r="H104" s="95" t="e">
        <f>'Side MDB'!AC104</f>
        <v>#NUM!</v>
      </c>
      <c r="I104" s="132" t="e">
        <f>'Side MDB'!AD104</f>
        <v>#NUM!</v>
      </c>
      <c r="J104" s="141" t="e">
        <f>'Side MDB'!AE104</f>
        <v>#NUM!</v>
      </c>
      <c r="K104" s="96" t="e">
        <f>'Side Pole'!P104</f>
        <v>#NUM!</v>
      </c>
      <c r="L104" s="96" t="e">
        <f>'Side Pole'!S104</f>
        <v>#NUM!</v>
      </c>
      <c r="M104" s="130" t="e">
        <f>'Side Pole'!V104</f>
        <v>#NUM!</v>
      </c>
      <c r="N104" s="133" t="e">
        <f>Rollover!J104</f>
        <v>#NUM!</v>
      </c>
      <c r="O104" s="97" t="e">
        <f>ROUND(5/12*Front!AV104+4/12*'Side Pole'!U104+3/12*Rollover!I104,2)</f>
        <v>#NUM!</v>
      </c>
      <c r="P104" s="98" t="e">
        <f t="shared" ref="P104:P110" si="15">IF(O104&lt;0.67,5,IF(O104&lt;1,4,IF(O104&lt;1.33,3,IF(O104&lt;2.67,2,1))))</f>
        <v>#NUM!</v>
      </c>
    </row>
    <row r="105" spans="1:16" ht="14.85" customHeight="1">
      <c r="A105" s="161"/>
      <c r="B105" s="29">
        <f>Rollover!A105</f>
        <v>0</v>
      </c>
      <c r="C105" s="29">
        <f>Rollover!B105</f>
        <v>0</v>
      </c>
      <c r="D105" s="65">
        <f>Rollover!C105</f>
        <v>0</v>
      </c>
      <c r="E105" s="95" t="e">
        <f>Front!AW105</f>
        <v>#NUM!</v>
      </c>
      <c r="F105" s="91" t="e">
        <f>Front!AX105</f>
        <v>#NUM!</v>
      </c>
      <c r="G105" s="98" t="e">
        <f>Front!AY105</f>
        <v>#NUM!</v>
      </c>
      <c r="H105" s="95" t="e">
        <f>'Side MDB'!AC105</f>
        <v>#NUM!</v>
      </c>
      <c r="I105" s="132" t="e">
        <f>'Side MDB'!AD105</f>
        <v>#NUM!</v>
      </c>
      <c r="J105" s="141" t="e">
        <f>'Side MDB'!AE105</f>
        <v>#NUM!</v>
      </c>
      <c r="K105" s="96" t="e">
        <f>'Side Pole'!P105</f>
        <v>#NUM!</v>
      </c>
      <c r="L105" s="96" t="e">
        <f>'Side Pole'!S105</f>
        <v>#NUM!</v>
      </c>
      <c r="M105" s="130" t="e">
        <f>'Side Pole'!V105</f>
        <v>#NUM!</v>
      </c>
      <c r="N105" s="133" t="e">
        <f>Rollover!J105</f>
        <v>#NUM!</v>
      </c>
      <c r="O105" s="97" t="e">
        <f>ROUND(5/12*Front!AV105+4/12*'Side Pole'!U105+3/12*Rollover!I105,2)</f>
        <v>#NUM!</v>
      </c>
      <c r="P105" s="98" t="e">
        <f t="shared" si="15"/>
        <v>#NUM!</v>
      </c>
    </row>
    <row r="106" spans="1:16" ht="14.85" customHeight="1">
      <c r="A106" s="161"/>
      <c r="B106" s="29">
        <f>Rollover!A106</f>
        <v>0</v>
      </c>
      <c r="C106" s="29">
        <f>Rollover!B106</f>
        <v>0</v>
      </c>
      <c r="D106" s="65">
        <f>Rollover!C106</f>
        <v>0</v>
      </c>
      <c r="E106" s="95" t="e">
        <f>Front!AW106</f>
        <v>#NUM!</v>
      </c>
      <c r="F106" s="91" t="e">
        <f>Front!AX106</f>
        <v>#NUM!</v>
      </c>
      <c r="G106" s="98" t="e">
        <f>Front!AY106</f>
        <v>#NUM!</v>
      </c>
      <c r="H106" s="95" t="e">
        <f>'Side MDB'!AC106</f>
        <v>#NUM!</v>
      </c>
      <c r="I106" s="132" t="e">
        <f>'Side MDB'!AD106</f>
        <v>#NUM!</v>
      </c>
      <c r="J106" s="141" t="e">
        <f>'Side MDB'!AE106</f>
        <v>#NUM!</v>
      </c>
      <c r="K106" s="96" t="e">
        <f>'Side Pole'!P106</f>
        <v>#NUM!</v>
      </c>
      <c r="L106" s="96" t="e">
        <f>'Side Pole'!S106</f>
        <v>#NUM!</v>
      </c>
      <c r="M106" s="130" t="e">
        <f>'Side Pole'!V106</f>
        <v>#NUM!</v>
      </c>
      <c r="N106" s="133" t="e">
        <f>Rollover!J106</f>
        <v>#NUM!</v>
      </c>
      <c r="O106" s="97" t="e">
        <f>ROUND(5/12*Front!AV106+4/12*'Side Pole'!U106+3/12*Rollover!I106,2)</f>
        <v>#NUM!</v>
      </c>
      <c r="P106" s="98" t="e">
        <f t="shared" si="15"/>
        <v>#NUM!</v>
      </c>
    </row>
    <row r="107" spans="1:16" ht="14.85" customHeight="1">
      <c r="A107" s="161"/>
      <c r="B107" s="29">
        <f>Rollover!A107</f>
        <v>0</v>
      </c>
      <c r="C107" s="29">
        <f>Rollover!B107</f>
        <v>0</v>
      </c>
      <c r="D107" s="65">
        <f>Rollover!C107</f>
        <v>0</v>
      </c>
      <c r="E107" s="95" t="e">
        <f>Front!AW107</f>
        <v>#NUM!</v>
      </c>
      <c r="F107" s="91" t="e">
        <f>Front!AX107</f>
        <v>#NUM!</v>
      </c>
      <c r="G107" s="98" t="e">
        <f>Front!AY107</f>
        <v>#NUM!</v>
      </c>
      <c r="H107" s="95" t="e">
        <f>'Side MDB'!AC107</f>
        <v>#NUM!</v>
      </c>
      <c r="I107" s="132" t="e">
        <f>'Side MDB'!AD107</f>
        <v>#NUM!</v>
      </c>
      <c r="J107" s="141" t="e">
        <f>'Side MDB'!AE107</f>
        <v>#NUM!</v>
      </c>
      <c r="K107" s="96" t="e">
        <f>'Side Pole'!P107</f>
        <v>#NUM!</v>
      </c>
      <c r="L107" s="96" t="e">
        <f>'Side Pole'!S107</f>
        <v>#NUM!</v>
      </c>
      <c r="M107" s="130" t="e">
        <f>'Side Pole'!V107</f>
        <v>#NUM!</v>
      </c>
      <c r="N107" s="133" t="e">
        <f>Rollover!J107</f>
        <v>#NUM!</v>
      </c>
      <c r="O107" s="97" t="e">
        <f>ROUND(5/12*Front!AV107+4/12*'Side Pole'!U107+3/12*Rollover!I107,2)</f>
        <v>#NUM!</v>
      </c>
      <c r="P107" s="98" t="e">
        <f t="shared" si="15"/>
        <v>#NUM!</v>
      </c>
    </row>
    <row r="108" spans="1:16" ht="14.85" customHeight="1">
      <c r="A108" s="162"/>
      <c r="B108" s="29">
        <f>Rollover!A108</f>
        <v>0</v>
      </c>
      <c r="C108" s="29">
        <f>Rollover!B108</f>
        <v>0</v>
      </c>
      <c r="D108" s="65">
        <f>Rollover!C108</f>
        <v>0</v>
      </c>
      <c r="E108" s="95" t="e">
        <f>Front!AW108</f>
        <v>#NUM!</v>
      </c>
      <c r="F108" s="91" t="e">
        <f>Front!AX108</f>
        <v>#NUM!</v>
      </c>
      <c r="G108" s="98" t="e">
        <f>Front!AY108</f>
        <v>#NUM!</v>
      </c>
      <c r="H108" s="95" t="e">
        <f>'Side MDB'!AC108</f>
        <v>#NUM!</v>
      </c>
      <c r="I108" s="132" t="e">
        <f>'Side MDB'!AD108</f>
        <v>#NUM!</v>
      </c>
      <c r="J108" s="141" t="e">
        <f>'Side MDB'!AE108</f>
        <v>#NUM!</v>
      </c>
      <c r="K108" s="96" t="e">
        <f>'Side Pole'!P108</f>
        <v>#NUM!</v>
      </c>
      <c r="L108" s="96" t="e">
        <f>'Side Pole'!S108</f>
        <v>#NUM!</v>
      </c>
      <c r="M108" s="130" t="e">
        <f>'Side Pole'!V108</f>
        <v>#NUM!</v>
      </c>
      <c r="N108" s="133" t="e">
        <f>Rollover!J108</f>
        <v>#NUM!</v>
      </c>
      <c r="O108" s="97" t="e">
        <f>ROUND(5/12*Front!AV108+4/12*'Side Pole'!U108+3/12*Rollover!I108,2)</f>
        <v>#NUM!</v>
      </c>
      <c r="P108" s="98" t="e">
        <f t="shared" si="15"/>
        <v>#NUM!</v>
      </c>
    </row>
    <row r="109" spans="1:16" ht="14.85" customHeight="1">
      <c r="A109" s="162"/>
      <c r="B109" s="29">
        <f>Rollover!A109</f>
        <v>0</v>
      </c>
      <c r="C109" s="29">
        <f>Rollover!B109</f>
        <v>0</v>
      </c>
      <c r="D109" s="65">
        <f>Rollover!C109</f>
        <v>0</v>
      </c>
      <c r="E109" s="95" t="e">
        <f>Front!AW109</f>
        <v>#NUM!</v>
      </c>
      <c r="F109" s="91" t="e">
        <f>Front!AX109</f>
        <v>#NUM!</v>
      </c>
      <c r="G109" s="98" t="e">
        <f>Front!AY109</f>
        <v>#NUM!</v>
      </c>
      <c r="H109" s="95" t="e">
        <f>'Side MDB'!AC109</f>
        <v>#NUM!</v>
      </c>
      <c r="I109" s="132" t="e">
        <f>'Side MDB'!AD109</f>
        <v>#NUM!</v>
      </c>
      <c r="J109" s="141" t="e">
        <f>'Side MDB'!AE109</f>
        <v>#NUM!</v>
      </c>
      <c r="K109" s="96" t="e">
        <f>'Side Pole'!P109</f>
        <v>#NUM!</v>
      </c>
      <c r="L109" s="96" t="e">
        <f>'Side Pole'!S109</f>
        <v>#NUM!</v>
      </c>
      <c r="M109" s="130" t="e">
        <f>'Side Pole'!V109</f>
        <v>#NUM!</v>
      </c>
      <c r="N109" s="133" t="e">
        <f>Rollover!J109</f>
        <v>#NUM!</v>
      </c>
      <c r="O109" s="97" t="e">
        <f>ROUND(5/12*Front!AV109+4/12*'Side Pole'!U109+3/12*Rollover!I109,2)</f>
        <v>#NUM!</v>
      </c>
      <c r="P109" s="98" t="e">
        <f t="shared" si="15"/>
        <v>#NUM!</v>
      </c>
    </row>
    <row r="110" spans="1:16" ht="14.85" customHeight="1">
      <c r="A110" s="161"/>
      <c r="B110" s="29">
        <f>Rollover!A110</f>
        <v>0</v>
      </c>
      <c r="C110" s="29">
        <f>Rollover!B110</f>
        <v>0</v>
      </c>
      <c r="D110" s="65">
        <f>Rollover!C110</f>
        <v>0</v>
      </c>
      <c r="E110" s="95" t="e">
        <f>Front!AW110</f>
        <v>#NUM!</v>
      </c>
      <c r="F110" s="91" t="e">
        <f>Front!AX110</f>
        <v>#NUM!</v>
      </c>
      <c r="G110" s="98" t="e">
        <f>Front!AY110</f>
        <v>#NUM!</v>
      </c>
      <c r="H110" s="95" t="e">
        <f>'Side MDB'!AC110</f>
        <v>#NUM!</v>
      </c>
      <c r="I110" s="132" t="e">
        <f>'Side MDB'!AD110</f>
        <v>#NUM!</v>
      </c>
      <c r="J110" s="141" t="e">
        <f>'Side MDB'!AE110</f>
        <v>#NUM!</v>
      </c>
      <c r="K110" s="96" t="e">
        <f>'Side Pole'!P110</f>
        <v>#NUM!</v>
      </c>
      <c r="L110" s="96" t="e">
        <f>'Side Pole'!S110</f>
        <v>#NUM!</v>
      </c>
      <c r="M110" s="130" t="e">
        <f>'Side Pole'!V110</f>
        <v>#NUM!</v>
      </c>
      <c r="N110" s="133" t="e">
        <f>Rollover!J110</f>
        <v>#NUM!</v>
      </c>
      <c r="O110" s="97" t="e">
        <f>ROUND(5/12*Front!AV110+4/12*'Side Pole'!U110+3/12*Rollover!I110,2)</f>
        <v>#NUM!</v>
      </c>
      <c r="P110" s="98" t="e">
        <f t="shared" si="15"/>
        <v>#NUM!</v>
      </c>
    </row>
    <row r="111" spans="1:16" ht="14.85" customHeight="1">
      <c r="A111" s="161"/>
      <c r="B111" s="29">
        <f>Rollover!A111</f>
        <v>0</v>
      </c>
      <c r="C111" s="29">
        <f>Rollover!B111</f>
        <v>0</v>
      </c>
      <c r="D111" s="65">
        <f>Rollover!C111</f>
        <v>0</v>
      </c>
      <c r="E111" s="95" t="e">
        <f>Front!AW111</f>
        <v>#NUM!</v>
      </c>
      <c r="F111" s="91" t="e">
        <f>Front!AX111</f>
        <v>#NUM!</v>
      </c>
      <c r="G111" s="98" t="e">
        <f>Front!AY111</f>
        <v>#NUM!</v>
      </c>
      <c r="H111" s="95" t="e">
        <f>'Side MDB'!AC111</f>
        <v>#NUM!</v>
      </c>
      <c r="I111" s="132" t="e">
        <f>'Side MDB'!AD111</f>
        <v>#NUM!</v>
      </c>
      <c r="J111" s="141" t="e">
        <f>'Side MDB'!AE111</f>
        <v>#NUM!</v>
      </c>
      <c r="K111" s="96" t="e">
        <f>'Side Pole'!P111</f>
        <v>#NUM!</v>
      </c>
      <c r="L111" s="96" t="e">
        <f>'Side Pole'!S111</f>
        <v>#NUM!</v>
      </c>
      <c r="M111" s="130" t="e">
        <f>'Side Pole'!V111</f>
        <v>#NUM!</v>
      </c>
      <c r="N111" s="133" t="e">
        <f>Rollover!J111</f>
        <v>#NUM!</v>
      </c>
      <c r="O111" s="97" t="e">
        <f>ROUND(5/12*Front!AV111+4/12*'Side Pole'!U111+3/12*Rollover!I111,2)</f>
        <v>#NUM!</v>
      </c>
      <c r="P111" s="98" t="e">
        <f t="shared" si="14"/>
        <v>#NUM!</v>
      </c>
    </row>
    <row r="112" spans="1:16" ht="14.85" customHeight="1">
      <c r="A112" s="161"/>
      <c r="B112" s="29">
        <f>Rollover!A112</f>
        <v>0</v>
      </c>
      <c r="C112" s="29">
        <f>Rollover!B112</f>
        <v>0</v>
      </c>
      <c r="D112" s="65">
        <f>Rollover!C112</f>
        <v>0</v>
      </c>
      <c r="E112" s="95" t="e">
        <f>Front!AW112</f>
        <v>#NUM!</v>
      </c>
      <c r="F112" s="91" t="e">
        <f>Front!AX112</f>
        <v>#NUM!</v>
      </c>
      <c r="G112" s="98" t="e">
        <f>Front!AY112</f>
        <v>#NUM!</v>
      </c>
      <c r="H112" s="95" t="e">
        <f>'Side MDB'!AC112</f>
        <v>#NUM!</v>
      </c>
      <c r="I112" s="132" t="e">
        <f>'Side MDB'!AD112</f>
        <v>#NUM!</v>
      </c>
      <c r="J112" s="141" t="e">
        <f>'Side MDB'!AE112</f>
        <v>#NUM!</v>
      </c>
      <c r="K112" s="96" t="e">
        <f>'Side Pole'!P112</f>
        <v>#NUM!</v>
      </c>
      <c r="L112" s="96" t="e">
        <f>'Side Pole'!S112</f>
        <v>#NUM!</v>
      </c>
      <c r="M112" s="130" t="e">
        <f>'Side Pole'!V112</f>
        <v>#NUM!</v>
      </c>
      <c r="N112" s="133" t="e">
        <f>Rollover!J112</f>
        <v>#NUM!</v>
      </c>
      <c r="O112" s="97" t="e">
        <f>ROUND(5/12*Front!AV112+4/12*'Side Pole'!U112+3/12*Rollover!I112,2)</f>
        <v>#NUM!</v>
      </c>
      <c r="P112" s="98" t="e">
        <f t="shared" si="14"/>
        <v>#NUM!</v>
      </c>
    </row>
    <row r="113" spans="1:16" ht="14.85" customHeight="1">
      <c r="A113" s="162"/>
      <c r="B113" s="29">
        <f>Rollover!A113</f>
        <v>0</v>
      </c>
      <c r="C113" s="29">
        <f>Rollover!B113</f>
        <v>0</v>
      </c>
      <c r="D113" s="65">
        <f>Rollover!C113</f>
        <v>0</v>
      </c>
      <c r="E113" s="95" t="e">
        <f>Front!AW113</f>
        <v>#NUM!</v>
      </c>
      <c r="F113" s="91" t="e">
        <f>Front!AX113</f>
        <v>#NUM!</v>
      </c>
      <c r="G113" s="98" t="e">
        <f>Front!AY113</f>
        <v>#NUM!</v>
      </c>
      <c r="H113" s="95" t="e">
        <f>'Side MDB'!AC113</f>
        <v>#NUM!</v>
      </c>
      <c r="I113" s="132" t="e">
        <f>'Side MDB'!AD113</f>
        <v>#NUM!</v>
      </c>
      <c r="J113" s="141" t="e">
        <f>'Side MDB'!AE113</f>
        <v>#NUM!</v>
      </c>
      <c r="K113" s="96" t="e">
        <f>'Side Pole'!P113</f>
        <v>#NUM!</v>
      </c>
      <c r="L113" s="96" t="e">
        <f>'Side Pole'!S113</f>
        <v>#NUM!</v>
      </c>
      <c r="M113" s="130" t="e">
        <f>'Side Pole'!V113</f>
        <v>#NUM!</v>
      </c>
      <c r="N113" s="133" t="e">
        <f>Rollover!J113</f>
        <v>#NUM!</v>
      </c>
      <c r="O113" s="97" t="e">
        <f>ROUND(5/12*Front!AV113+4/12*'Side Pole'!U113+3/12*Rollover!I113,2)</f>
        <v>#NUM!</v>
      </c>
      <c r="P113" s="98" t="e">
        <f t="shared" si="14"/>
        <v>#NUM!</v>
      </c>
    </row>
    <row r="114" spans="1:16" ht="14.85" customHeight="1">
      <c r="A114" s="161"/>
      <c r="B114" s="29">
        <f>Rollover!A114</f>
        <v>0</v>
      </c>
      <c r="C114" s="29">
        <f>Rollover!B114</f>
        <v>0</v>
      </c>
      <c r="D114" s="65">
        <f>Rollover!C114</f>
        <v>0</v>
      </c>
      <c r="E114" s="95" t="e">
        <f>Front!AW114</f>
        <v>#NUM!</v>
      </c>
      <c r="F114" s="91" t="e">
        <f>Front!AX114</f>
        <v>#NUM!</v>
      </c>
      <c r="G114" s="98" t="e">
        <f>Front!AY114</f>
        <v>#NUM!</v>
      </c>
      <c r="H114" s="95" t="e">
        <f>'Side MDB'!AC114</f>
        <v>#NUM!</v>
      </c>
      <c r="I114" s="132" t="e">
        <f>'Side MDB'!AD114</f>
        <v>#NUM!</v>
      </c>
      <c r="J114" s="141" t="e">
        <f>'Side MDB'!AE114</f>
        <v>#NUM!</v>
      </c>
      <c r="K114" s="96" t="e">
        <f>'Side Pole'!P114</f>
        <v>#NUM!</v>
      </c>
      <c r="L114" s="96" t="e">
        <f>'Side Pole'!S114</f>
        <v>#NUM!</v>
      </c>
      <c r="M114" s="130" t="e">
        <f>'Side Pole'!V114</f>
        <v>#NUM!</v>
      </c>
      <c r="N114" s="133" t="e">
        <f>Rollover!J114</f>
        <v>#NUM!</v>
      </c>
      <c r="O114" s="97" t="e">
        <f>ROUND(5/12*Front!AV114+4/12*'Side Pole'!U114+3/12*Rollover!I114,2)</f>
        <v>#NUM!</v>
      </c>
      <c r="P114" s="98" t="e">
        <f t="shared" si="14"/>
        <v>#NUM!</v>
      </c>
    </row>
    <row r="115" spans="1:16" ht="14.85" customHeight="1">
      <c r="A115" s="161"/>
      <c r="B115" s="29">
        <f>Rollover!A115</f>
        <v>0</v>
      </c>
      <c r="C115" s="29">
        <f>Rollover!B115</f>
        <v>0</v>
      </c>
      <c r="D115" s="65">
        <f>Rollover!C115</f>
        <v>0</v>
      </c>
      <c r="E115" s="95" t="e">
        <f>Front!AW115</f>
        <v>#NUM!</v>
      </c>
      <c r="F115" s="91" t="e">
        <f>Front!AX115</f>
        <v>#NUM!</v>
      </c>
      <c r="G115" s="98" t="e">
        <f>Front!AY115</f>
        <v>#NUM!</v>
      </c>
      <c r="H115" s="95" t="e">
        <f>'Side MDB'!AC115</f>
        <v>#NUM!</v>
      </c>
      <c r="I115" s="132" t="e">
        <f>'Side MDB'!AD115</f>
        <v>#NUM!</v>
      </c>
      <c r="J115" s="141" t="e">
        <f>'Side MDB'!AE115</f>
        <v>#NUM!</v>
      </c>
      <c r="K115" s="96" t="e">
        <f>'Side Pole'!P115</f>
        <v>#NUM!</v>
      </c>
      <c r="L115" s="96" t="e">
        <f>'Side Pole'!S115</f>
        <v>#NUM!</v>
      </c>
      <c r="M115" s="130" t="e">
        <f>'Side Pole'!V115</f>
        <v>#NUM!</v>
      </c>
      <c r="N115" s="133" t="e">
        <f>Rollover!J115</f>
        <v>#NUM!</v>
      </c>
      <c r="O115" s="97" t="e">
        <f>ROUND(5/12*Front!AV115+4/12*'Side Pole'!U115+3/12*Rollover!I115,2)</f>
        <v>#NUM!</v>
      </c>
      <c r="P115" s="98" t="e">
        <f t="shared" si="14"/>
        <v>#NUM!</v>
      </c>
    </row>
    <row r="116" spans="1:16" ht="14.85" customHeight="1">
      <c r="A116" s="161"/>
      <c r="B116" s="29">
        <f>Rollover!A116</f>
        <v>0</v>
      </c>
      <c r="C116" s="29">
        <f>Rollover!B116</f>
        <v>0</v>
      </c>
      <c r="D116" s="65">
        <f>Rollover!C116</f>
        <v>0</v>
      </c>
      <c r="E116" s="95" t="e">
        <f>Front!AW116</f>
        <v>#NUM!</v>
      </c>
      <c r="F116" s="91" t="e">
        <f>Front!AX116</f>
        <v>#NUM!</v>
      </c>
      <c r="G116" s="98" t="e">
        <f>Front!AY116</f>
        <v>#NUM!</v>
      </c>
      <c r="H116" s="95" t="e">
        <f>'Side MDB'!AC116</f>
        <v>#NUM!</v>
      </c>
      <c r="I116" s="132" t="e">
        <f>'Side MDB'!AD116</f>
        <v>#NUM!</v>
      </c>
      <c r="J116" s="141" t="e">
        <f>'Side MDB'!AE116</f>
        <v>#NUM!</v>
      </c>
      <c r="K116" s="96" t="e">
        <f>'Side Pole'!P116</f>
        <v>#NUM!</v>
      </c>
      <c r="L116" s="96" t="e">
        <f>'Side Pole'!S116</f>
        <v>#NUM!</v>
      </c>
      <c r="M116" s="130" t="e">
        <f>'Side Pole'!V116</f>
        <v>#NUM!</v>
      </c>
      <c r="N116" s="133" t="e">
        <f>Rollover!J116</f>
        <v>#NUM!</v>
      </c>
      <c r="O116" s="97" t="e">
        <f>ROUND(5/12*Front!AV116+4/12*'Side Pole'!U116+3/12*Rollover!I116,2)</f>
        <v>#NUM!</v>
      </c>
      <c r="P116" s="98" t="e">
        <f t="shared" si="14"/>
        <v>#NUM!</v>
      </c>
    </row>
    <row r="117" spans="1:16" ht="14.85" customHeight="1">
      <c r="A117" s="161"/>
      <c r="B117" s="29">
        <f>Rollover!A117</f>
        <v>0</v>
      </c>
      <c r="C117" s="29">
        <f>Rollover!B117</f>
        <v>0</v>
      </c>
      <c r="D117" s="65">
        <f>Rollover!C117</f>
        <v>0</v>
      </c>
      <c r="E117" s="95" t="e">
        <f>Front!AW117</f>
        <v>#NUM!</v>
      </c>
      <c r="F117" s="91" t="e">
        <f>Front!AX117</f>
        <v>#NUM!</v>
      </c>
      <c r="G117" s="98" t="e">
        <f>Front!AY117</f>
        <v>#NUM!</v>
      </c>
      <c r="H117" s="95" t="e">
        <f>'Side MDB'!AC117</f>
        <v>#NUM!</v>
      </c>
      <c r="I117" s="132" t="e">
        <f>'Side MDB'!AD117</f>
        <v>#NUM!</v>
      </c>
      <c r="J117" s="141" t="e">
        <f>'Side MDB'!AE117</f>
        <v>#NUM!</v>
      </c>
      <c r="K117" s="96" t="e">
        <f>'Side Pole'!P117</f>
        <v>#NUM!</v>
      </c>
      <c r="L117" s="96" t="e">
        <f>'Side Pole'!S117</f>
        <v>#NUM!</v>
      </c>
      <c r="M117" s="130" t="e">
        <f>'Side Pole'!V117</f>
        <v>#NUM!</v>
      </c>
      <c r="N117" s="133" t="e">
        <f>Rollover!J117</f>
        <v>#NUM!</v>
      </c>
      <c r="O117" s="97" t="e">
        <f>ROUND(5/12*Front!AV117+4/12*'Side Pole'!U117+3/12*Rollover!I117,2)</f>
        <v>#NUM!</v>
      </c>
      <c r="P117" s="98" t="e">
        <f t="shared" si="14"/>
        <v>#NUM!</v>
      </c>
    </row>
    <row r="118" spans="1:16" ht="14.85" customHeight="1">
      <c r="A118" s="161"/>
      <c r="B118" s="29">
        <f>Rollover!A118</f>
        <v>0</v>
      </c>
      <c r="C118" s="29">
        <f>Rollover!B118</f>
        <v>0</v>
      </c>
      <c r="D118" s="65">
        <f>Rollover!C118</f>
        <v>0</v>
      </c>
      <c r="E118" s="95" t="e">
        <f>Front!AW118</f>
        <v>#NUM!</v>
      </c>
      <c r="F118" s="91" t="e">
        <f>Front!AX118</f>
        <v>#NUM!</v>
      </c>
      <c r="G118" s="98" t="e">
        <f>Front!AY118</f>
        <v>#NUM!</v>
      </c>
      <c r="H118" s="95" t="e">
        <f>'Side MDB'!AC118</f>
        <v>#NUM!</v>
      </c>
      <c r="I118" s="132" t="e">
        <f>'Side MDB'!AD118</f>
        <v>#NUM!</v>
      </c>
      <c r="J118" s="141" t="e">
        <f>'Side MDB'!AE118</f>
        <v>#NUM!</v>
      </c>
      <c r="K118" s="96" t="e">
        <f>'Side Pole'!P118</f>
        <v>#NUM!</v>
      </c>
      <c r="L118" s="96" t="e">
        <f>'Side Pole'!S118</f>
        <v>#NUM!</v>
      </c>
      <c r="M118" s="130" t="e">
        <f>'Side Pole'!V118</f>
        <v>#NUM!</v>
      </c>
      <c r="N118" s="133" t="e">
        <f>Rollover!J118</f>
        <v>#NUM!</v>
      </c>
      <c r="O118" s="97" t="e">
        <f>ROUND(5/12*Front!AV118+4/12*'Side Pole'!U118+3/12*Rollover!I118,2)</f>
        <v>#NUM!</v>
      </c>
      <c r="P118" s="98" t="e">
        <f t="shared" si="14"/>
        <v>#NUM!</v>
      </c>
    </row>
    <row r="119" spans="1:16" ht="14.85" customHeight="1">
      <c r="A119" s="161"/>
      <c r="B119" s="29">
        <f>Rollover!A119</f>
        <v>0</v>
      </c>
      <c r="C119" s="29">
        <f>Rollover!B119</f>
        <v>0</v>
      </c>
      <c r="D119" s="65">
        <f>Rollover!C119</f>
        <v>0</v>
      </c>
      <c r="E119" s="95" t="e">
        <f>Front!AW119</f>
        <v>#NUM!</v>
      </c>
      <c r="F119" s="91" t="e">
        <f>Front!AX119</f>
        <v>#NUM!</v>
      </c>
      <c r="G119" s="98" t="e">
        <f>Front!AY119</f>
        <v>#NUM!</v>
      </c>
      <c r="H119" s="95" t="e">
        <f>'Side MDB'!AC119</f>
        <v>#NUM!</v>
      </c>
      <c r="I119" s="132" t="e">
        <f>'Side MDB'!AD119</f>
        <v>#NUM!</v>
      </c>
      <c r="J119" s="141" t="e">
        <f>'Side MDB'!AE119</f>
        <v>#NUM!</v>
      </c>
      <c r="K119" s="96" t="e">
        <f>'Side Pole'!P119</f>
        <v>#NUM!</v>
      </c>
      <c r="L119" s="96" t="e">
        <f>'Side Pole'!S119</f>
        <v>#NUM!</v>
      </c>
      <c r="M119" s="130" t="e">
        <f>'Side Pole'!V119</f>
        <v>#NUM!</v>
      </c>
      <c r="N119" s="133" t="e">
        <f>Rollover!J119</f>
        <v>#NUM!</v>
      </c>
      <c r="O119" s="97" t="e">
        <f>ROUND(5/12*Front!AV119+4/12*'Side Pole'!U119+3/12*Rollover!I119,2)</f>
        <v>#NUM!</v>
      </c>
      <c r="P119" s="98" t="e">
        <f t="shared" si="14"/>
        <v>#NUM!</v>
      </c>
    </row>
    <row r="120" spans="1:16" ht="14.85" customHeight="1">
      <c r="A120" s="161"/>
      <c r="B120" s="29">
        <f>Rollover!A120</f>
        <v>0</v>
      </c>
      <c r="C120" s="29">
        <f>Rollover!B120</f>
        <v>0</v>
      </c>
      <c r="D120" s="65">
        <f>Rollover!C120</f>
        <v>0</v>
      </c>
      <c r="E120" s="95" t="e">
        <f>Front!AW120</f>
        <v>#NUM!</v>
      </c>
      <c r="F120" s="91" t="e">
        <f>Front!AX120</f>
        <v>#NUM!</v>
      </c>
      <c r="G120" s="98" t="e">
        <f>Front!AY120</f>
        <v>#NUM!</v>
      </c>
      <c r="H120" s="95" t="e">
        <f>'Side MDB'!AC120</f>
        <v>#NUM!</v>
      </c>
      <c r="I120" s="132" t="e">
        <f>'Side MDB'!AD120</f>
        <v>#NUM!</v>
      </c>
      <c r="J120" s="141" t="e">
        <f>'Side MDB'!AE120</f>
        <v>#NUM!</v>
      </c>
      <c r="K120" s="96" t="e">
        <f>'Side Pole'!P120</f>
        <v>#NUM!</v>
      </c>
      <c r="L120" s="96" t="e">
        <f>'Side Pole'!S120</f>
        <v>#NUM!</v>
      </c>
      <c r="M120" s="130" t="e">
        <f>'Side Pole'!V120</f>
        <v>#NUM!</v>
      </c>
      <c r="N120" s="133" t="e">
        <f>Rollover!J120</f>
        <v>#NUM!</v>
      </c>
      <c r="O120" s="97" t="e">
        <f>ROUND(5/12*Front!AV120+4/12*'Side Pole'!U120+3/12*Rollover!I120,2)</f>
        <v>#NUM!</v>
      </c>
      <c r="P120" s="98" t="e">
        <f t="shared" si="14"/>
        <v>#NUM!</v>
      </c>
    </row>
    <row r="121" spans="1:16" ht="14.85" customHeight="1">
      <c r="A121" s="161"/>
      <c r="B121" s="29">
        <f>Rollover!A121</f>
        <v>0</v>
      </c>
      <c r="C121" s="29">
        <f>Rollover!B121</f>
        <v>0</v>
      </c>
      <c r="D121" s="65">
        <f>Rollover!C121</f>
        <v>0</v>
      </c>
      <c r="E121" s="95" t="e">
        <f>Front!AW121</f>
        <v>#NUM!</v>
      </c>
      <c r="F121" s="91" t="e">
        <f>Front!AX121</f>
        <v>#NUM!</v>
      </c>
      <c r="G121" s="98" t="e">
        <f>Front!AY121</f>
        <v>#NUM!</v>
      </c>
      <c r="H121" s="95" t="e">
        <f>'Side MDB'!AC121</f>
        <v>#NUM!</v>
      </c>
      <c r="I121" s="132" t="e">
        <f>'Side MDB'!AD121</f>
        <v>#NUM!</v>
      </c>
      <c r="J121" s="141" t="e">
        <f>'Side MDB'!AE121</f>
        <v>#NUM!</v>
      </c>
      <c r="K121" s="96" t="e">
        <f>'Side Pole'!P121</f>
        <v>#NUM!</v>
      </c>
      <c r="L121" s="96" t="e">
        <f>'Side Pole'!S121</f>
        <v>#NUM!</v>
      </c>
      <c r="M121" s="130" t="e">
        <f>'Side Pole'!V121</f>
        <v>#NUM!</v>
      </c>
      <c r="N121" s="133" t="e">
        <f>Rollover!J121</f>
        <v>#NUM!</v>
      </c>
      <c r="O121" s="97" t="e">
        <f>ROUND(5/12*Front!AV121+4/12*'Side Pole'!U121+3/12*Rollover!I121,2)</f>
        <v>#NUM!</v>
      </c>
      <c r="P121" s="98" t="e">
        <f t="shared" si="14"/>
        <v>#NUM!</v>
      </c>
    </row>
    <row r="122" spans="1:16" ht="14.85" customHeight="1">
      <c r="A122" s="161"/>
      <c r="B122" s="29">
        <f>Rollover!A122</f>
        <v>0</v>
      </c>
      <c r="C122" s="29">
        <f>Rollover!B122</f>
        <v>0</v>
      </c>
      <c r="D122" s="65">
        <f>Rollover!C122</f>
        <v>0</v>
      </c>
      <c r="E122" s="95" t="e">
        <f>Front!AW122</f>
        <v>#NUM!</v>
      </c>
      <c r="F122" s="91" t="e">
        <f>Front!AX122</f>
        <v>#NUM!</v>
      </c>
      <c r="G122" s="98" t="e">
        <f>Front!AY122</f>
        <v>#NUM!</v>
      </c>
      <c r="H122" s="95" t="e">
        <f>'Side MDB'!AC122</f>
        <v>#NUM!</v>
      </c>
      <c r="I122" s="132" t="e">
        <f>'Side MDB'!AD122</f>
        <v>#NUM!</v>
      </c>
      <c r="J122" s="141" t="e">
        <f>'Side MDB'!AE122</f>
        <v>#NUM!</v>
      </c>
      <c r="K122" s="96" t="e">
        <f>'Side Pole'!P122</f>
        <v>#NUM!</v>
      </c>
      <c r="L122" s="96" t="e">
        <f>'Side Pole'!S122</f>
        <v>#NUM!</v>
      </c>
      <c r="M122" s="130" t="e">
        <f>'Side Pole'!V122</f>
        <v>#NUM!</v>
      </c>
      <c r="N122" s="133" t="e">
        <f>Rollover!J122</f>
        <v>#NUM!</v>
      </c>
      <c r="O122" s="97" t="e">
        <f>ROUND(5/12*Front!AV122+4/12*'Side Pole'!U122+3/12*Rollover!I122,2)</f>
        <v>#NUM!</v>
      </c>
      <c r="P122" s="98" t="e">
        <f t="shared" si="14"/>
        <v>#NUM!</v>
      </c>
    </row>
    <row r="123" spans="1:16" ht="14.85" customHeight="1">
      <c r="A123" s="161"/>
      <c r="B123" s="29">
        <f>Rollover!A123</f>
        <v>0</v>
      </c>
      <c r="C123" s="29">
        <f>Rollover!B123</f>
        <v>0</v>
      </c>
      <c r="D123" s="65">
        <f>Rollover!C123</f>
        <v>0</v>
      </c>
      <c r="E123" s="95" t="e">
        <f>Front!AW123</f>
        <v>#NUM!</v>
      </c>
      <c r="F123" s="91" t="e">
        <f>Front!AX123</f>
        <v>#NUM!</v>
      </c>
      <c r="G123" s="98" t="e">
        <f>Front!AY123</f>
        <v>#NUM!</v>
      </c>
      <c r="H123" s="95" t="e">
        <f>'Side MDB'!AC123</f>
        <v>#NUM!</v>
      </c>
      <c r="I123" s="132" t="e">
        <f>'Side MDB'!AD123</f>
        <v>#NUM!</v>
      </c>
      <c r="J123" s="141" t="e">
        <f>'Side MDB'!AE123</f>
        <v>#NUM!</v>
      </c>
      <c r="K123" s="96" t="e">
        <f>'Side Pole'!P123</f>
        <v>#NUM!</v>
      </c>
      <c r="L123" s="96" t="e">
        <f>'Side Pole'!S123</f>
        <v>#NUM!</v>
      </c>
      <c r="M123" s="130" t="e">
        <f>'Side Pole'!V123</f>
        <v>#NUM!</v>
      </c>
      <c r="N123" s="133" t="e">
        <f>Rollover!J123</f>
        <v>#NUM!</v>
      </c>
      <c r="O123" s="97" t="e">
        <f>ROUND(5/12*Front!AV123+4/12*'Side Pole'!U123+3/12*Rollover!I123,2)</f>
        <v>#NUM!</v>
      </c>
      <c r="P123" s="98" t="e">
        <f t="shared" si="14"/>
        <v>#NUM!</v>
      </c>
    </row>
    <row r="124" spans="1:16" ht="14.85" customHeight="1">
      <c r="A124" s="161"/>
      <c r="B124" s="29">
        <f>Rollover!A124</f>
        <v>0</v>
      </c>
      <c r="C124" s="29">
        <f>Rollover!B124</f>
        <v>0</v>
      </c>
      <c r="D124" s="65">
        <f>Rollover!C124</f>
        <v>0</v>
      </c>
      <c r="E124" s="95" t="e">
        <f>Front!AW124</f>
        <v>#NUM!</v>
      </c>
      <c r="F124" s="91" t="e">
        <f>Front!AX124</f>
        <v>#NUM!</v>
      </c>
      <c r="G124" s="98" t="e">
        <f>Front!AY124</f>
        <v>#NUM!</v>
      </c>
      <c r="H124" s="95" t="e">
        <f>'Side MDB'!AC124</f>
        <v>#NUM!</v>
      </c>
      <c r="I124" s="132" t="e">
        <f>'Side MDB'!AD124</f>
        <v>#NUM!</v>
      </c>
      <c r="J124" s="141" t="e">
        <f>'Side MDB'!AE124</f>
        <v>#NUM!</v>
      </c>
      <c r="K124" s="96" t="e">
        <f>'Side Pole'!P124</f>
        <v>#NUM!</v>
      </c>
      <c r="L124" s="96" t="e">
        <f>'Side Pole'!S124</f>
        <v>#NUM!</v>
      </c>
      <c r="M124" s="130" t="e">
        <f>'Side Pole'!V124</f>
        <v>#NUM!</v>
      </c>
      <c r="N124" s="133" t="e">
        <f>Rollover!J124</f>
        <v>#NUM!</v>
      </c>
      <c r="O124" s="97" t="e">
        <f>ROUND(5/12*Front!AV124+4/12*'Side Pole'!U124+3/12*Rollover!I124,2)</f>
        <v>#NUM!</v>
      </c>
      <c r="P124" s="98" t="e">
        <f t="shared" si="14"/>
        <v>#NUM!</v>
      </c>
    </row>
    <row r="125" spans="1:16" ht="14.85" customHeight="1">
      <c r="A125" s="161"/>
      <c r="B125" s="29">
        <f>Rollover!A125</f>
        <v>0</v>
      </c>
      <c r="C125" s="29">
        <f>Rollover!B125</f>
        <v>0</v>
      </c>
      <c r="D125" s="65">
        <f>Rollover!C125</f>
        <v>0</v>
      </c>
      <c r="E125" s="95" t="e">
        <f>Front!AW125</f>
        <v>#NUM!</v>
      </c>
      <c r="F125" s="91" t="e">
        <f>Front!AX125</f>
        <v>#NUM!</v>
      </c>
      <c r="G125" s="98" t="e">
        <f>Front!AY125</f>
        <v>#NUM!</v>
      </c>
      <c r="H125" s="95" t="e">
        <f>'Side MDB'!AC125</f>
        <v>#NUM!</v>
      </c>
      <c r="I125" s="132" t="e">
        <f>'Side MDB'!AD125</f>
        <v>#NUM!</v>
      </c>
      <c r="J125" s="141" t="e">
        <f>'Side MDB'!AE125</f>
        <v>#NUM!</v>
      </c>
      <c r="K125" s="96" t="e">
        <f>'Side Pole'!P125</f>
        <v>#NUM!</v>
      </c>
      <c r="L125" s="96" t="e">
        <f>'Side Pole'!S125</f>
        <v>#NUM!</v>
      </c>
      <c r="M125" s="130" t="e">
        <f>'Side Pole'!V125</f>
        <v>#NUM!</v>
      </c>
      <c r="N125" s="133" t="e">
        <f>Rollover!J125</f>
        <v>#NUM!</v>
      </c>
      <c r="O125" s="97" t="e">
        <f>ROUND(5/12*Front!AV125+4/12*'Side Pole'!U125+3/12*Rollover!I125,2)</f>
        <v>#NUM!</v>
      </c>
      <c r="P125" s="98" t="e">
        <f t="shared" si="14"/>
        <v>#NUM!</v>
      </c>
    </row>
    <row r="126" spans="1:16" ht="14.85" customHeight="1">
      <c r="A126" s="161"/>
      <c r="B126" s="29">
        <f>Rollover!A126</f>
        <v>0</v>
      </c>
      <c r="C126" s="29">
        <f>Rollover!B126</f>
        <v>0</v>
      </c>
      <c r="D126" s="65">
        <f>Rollover!C126</f>
        <v>0</v>
      </c>
      <c r="E126" s="95" t="e">
        <f>Front!AW126</f>
        <v>#NUM!</v>
      </c>
      <c r="F126" s="91" t="e">
        <f>Front!AX126</f>
        <v>#NUM!</v>
      </c>
      <c r="G126" s="98" t="e">
        <f>Front!AY126</f>
        <v>#NUM!</v>
      </c>
      <c r="H126" s="95" t="e">
        <f>'Side MDB'!AC126</f>
        <v>#NUM!</v>
      </c>
      <c r="I126" s="132" t="e">
        <f>'Side MDB'!AD126</f>
        <v>#NUM!</v>
      </c>
      <c r="J126" s="141" t="e">
        <f>'Side MDB'!AE126</f>
        <v>#NUM!</v>
      </c>
      <c r="K126" s="96" t="e">
        <f>'Side Pole'!P126</f>
        <v>#NUM!</v>
      </c>
      <c r="L126" s="96" t="e">
        <f>'Side Pole'!S126</f>
        <v>#NUM!</v>
      </c>
      <c r="M126" s="130" t="e">
        <f>'Side Pole'!V126</f>
        <v>#NUM!</v>
      </c>
      <c r="N126" s="133" t="e">
        <f>Rollover!J126</f>
        <v>#NUM!</v>
      </c>
      <c r="O126" s="97" t="e">
        <f>ROUND(5/12*Front!AV126+4/12*'Side Pole'!U126+3/12*Rollover!I126,2)</f>
        <v>#NUM!</v>
      </c>
      <c r="P126" s="98" t="e">
        <f t="shared" si="14"/>
        <v>#NUM!</v>
      </c>
    </row>
    <row r="127" spans="1:16" ht="14.85" customHeight="1">
      <c r="A127" s="161"/>
      <c r="B127" s="29">
        <f>Rollover!A127</f>
        <v>0</v>
      </c>
      <c r="C127" s="29">
        <f>Rollover!B127</f>
        <v>0</v>
      </c>
      <c r="D127" s="65">
        <f>Rollover!C127</f>
        <v>0</v>
      </c>
      <c r="E127" s="95" t="e">
        <f>Front!AW127</f>
        <v>#NUM!</v>
      </c>
      <c r="F127" s="91" t="e">
        <f>Front!AX127</f>
        <v>#NUM!</v>
      </c>
      <c r="G127" s="98" t="e">
        <f>Front!AY127</f>
        <v>#NUM!</v>
      </c>
      <c r="H127" s="95" t="e">
        <f>'Side MDB'!AC127</f>
        <v>#NUM!</v>
      </c>
      <c r="I127" s="132" t="e">
        <f>'Side MDB'!AD127</f>
        <v>#NUM!</v>
      </c>
      <c r="J127" s="141" t="e">
        <f>'Side MDB'!AE127</f>
        <v>#NUM!</v>
      </c>
      <c r="K127" s="96" t="e">
        <f>'Side Pole'!P127</f>
        <v>#NUM!</v>
      </c>
      <c r="L127" s="96" t="e">
        <f>'Side Pole'!S127</f>
        <v>#NUM!</v>
      </c>
      <c r="M127" s="130" t="e">
        <f>'Side Pole'!V127</f>
        <v>#NUM!</v>
      </c>
      <c r="N127" s="133" t="e">
        <f>Rollover!J127</f>
        <v>#NUM!</v>
      </c>
      <c r="O127" s="97" t="e">
        <f>ROUND(5/12*Front!AV127+4/12*'Side Pole'!U127+3/12*Rollover!I127,2)</f>
        <v>#NUM!</v>
      </c>
      <c r="P127" s="98" t="e">
        <f t="shared" si="14"/>
        <v>#NUM!</v>
      </c>
    </row>
    <row r="128" spans="1:16" ht="14.85" customHeight="1">
      <c r="A128" s="161"/>
      <c r="B128" s="29">
        <f>Rollover!A128</f>
        <v>0</v>
      </c>
      <c r="C128" s="29">
        <f>Rollover!B128</f>
        <v>0</v>
      </c>
      <c r="D128" s="65">
        <f>Rollover!C128</f>
        <v>0</v>
      </c>
      <c r="E128" s="95" t="e">
        <f>Front!AW128</f>
        <v>#NUM!</v>
      </c>
      <c r="F128" s="91" t="e">
        <f>Front!AX128</f>
        <v>#NUM!</v>
      </c>
      <c r="G128" s="98" t="e">
        <f>Front!AY128</f>
        <v>#NUM!</v>
      </c>
      <c r="H128" s="95" t="e">
        <f>'Side MDB'!AC128</f>
        <v>#NUM!</v>
      </c>
      <c r="I128" s="132" t="e">
        <f>'Side MDB'!AD128</f>
        <v>#NUM!</v>
      </c>
      <c r="J128" s="141" t="e">
        <f>'Side MDB'!AE128</f>
        <v>#NUM!</v>
      </c>
      <c r="K128" s="96" t="e">
        <f>'Side Pole'!P128</f>
        <v>#NUM!</v>
      </c>
      <c r="L128" s="96" t="e">
        <f>'Side Pole'!S128</f>
        <v>#NUM!</v>
      </c>
      <c r="M128" s="130" t="e">
        <f>'Side Pole'!V128</f>
        <v>#NUM!</v>
      </c>
      <c r="N128" s="133" t="e">
        <f>Rollover!J128</f>
        <v>#NUM!</v>
      </c>
      <c r="O128" s="97" t="e">
        <f>ROUND(5/12*Front!AV128+4/12*'Side Pole'!U128+3/12*Rollover!I128,2)</f>
        <v>#NUM!</v>
      </c>
      <c r="P128" s="98" t="e">
        <f t="shared" si="14"/>
        <v>#NUM!</v>
      </c>
    </row>
    <row r="129" spans="1:16" ht="14.85" customHeight="1">
      <c r="A129" s="161"/>
      <c r="B129" s="29">
        <f>Rollover!A129</f>
        <v>0</v>
      </c>
      <c r="C129" s="29">
        <f>Rollover!B129</f>
        <v>0</v>
      </c>
      <c r="D129" s="65">
        <f>Rollover!C129</f>
        <v>0</v>
      </c>
      <c r="E129" s="95" t="e">
        <f>Front!AW129</f>
        <v>#NUM!</v>
      </c>
      <c r="F129" s="91" t="e">
        <f>Front!AX129</f>
        <v>#NUM!</v>
      </c>
      <c r="G129" s="98" t="e">
        <f>Front!AY129</f>
        <v>#NUM!</v>
      </c>
      <c r="H129" s="95" t="e">
        <f>'Side MDB'!AC129</f>
        <v>#NUM!</v>
      </c>
      <c r="I129" s="132" t="e">
        <f>'Side MDB'!AD129</f>
        <v>#NUM!</v>
      </c>
      <c r="J129" s="141" t="e">
        <f>'Side MDB'!AE129</f>
        <v>#NUM!</v>
      </c>
      <c r="K129" s="96" t="e">
        <f>'Side Pole'!P129</f>
        <v>#NUM!</v>
      </c>
      <c r="L129" s="96" t="e">
        <f>'Side Pole'!S129</f>
        <v>#NUM!</v>
      </c>
      <c r="M129" s="130" t="e">
        <f>'Side Pole'!V129</f>
        <v>#NUM!</v>
      </c>
      <c r="N129" s="133" t="e">
        <f>Rollover!J129</f>
        <v>#NUM!</v>
      </c>
      <c r="O129" s="97" t="e">
        <f>ROUND(5/12*Front!AV129+4/12*'Side Pole'!U129+3/12*Rollover!I129,2)</f>
        <v>#NUM!</v>
      </c>
      <c r="P129" s="98" t="e">
        <f t="shared" si="14"/>
        <v>#NUM!</v>
      </c>
    </row>
    <row r="130" spans="1:16" ht="14.85" customHeight="1">
      <c r="A130" s="161"/>
      <c r="B130" s="29">
        <f>Rollover!A130</f>
        <v>0</v>
      </c>
      <c r="C130" s="29">
        <f>Rollover!B130</f>
        <v>0</v>
      </c>
      <c r="D130" s="65">
        <f>Rollover!C130</f>
        <v>0</v>
      </c>
      <c r="E130" s="95" t="e">
        <f>Front!AW130</f>
        <v>#NUM!</v>
      </c>
      <c r="F130" s="91" t="e">
        <f>Front!AX130</f>
        <v>#NUM!</v>
      </c>
      <c r="G130" s="98" t="e">
        <f>Front!AY130</f>
        <v>#NUM!</v>
      </c>
      <c r="H130" s="95" t="e">
        <f>'Side MDB'!AC130</f>
        <v>#NUM!</v>
      </c>
      <c r="I130" s="132" t="e">
        <f>'Side MDB'!AD130</f>
        <v>#NUM!</v>
      </c>
      <c r="J130" s="141" t="e">
        <f>'Side MDB'!AE130</f>
        <v>#NUM!</v>
      </c>
      <c r="K130" s="96" t="e">
        <f>'Side Pole'!P130</f>
        <v>#NUM!</v>
      </c>
      <c r="L130" s="96" t="e">
        <f>'Side Pole'!S130</f>
        <v>#NUM!</v>
      </c>
      <c r="M130" s="130" t="e">
        <f>'Side Pole'!V130</f>
        <v>#NUM!</v>
      </c>
      <c r="N130" s="133" t="e">
        <f>Rollover!J130</f>
        <v>#NUM!</v>
      </c>
      <c r="O130" s="97" t="e">
        <f>ROUND(5/12*Front!AV130+4/12*'Side Pole'!U130+3/12*Rollover!I130,2)</f>
        <v>#NUM!</v>
      </c>
      <c r="P130" s="98" t="e">
        <f t="shared" si="14"/>
        <v>#NUM!</v>
      </c>
    </row>
    <row r="131" spans="1:16" ht="14.85" customHeight="1">
      <c r="A131" s="161"/>
      <c r="B131" s="29">
        <f>Rollover!A131</f>
        <v>0</v>
      </c>
      <c r="C131" s="29">
        <f>Rollover!B131</f>
        <v>0</v>
      </c>
      <c r="D131" s="65">
        <f>Rollover!C131</f>
        <v>0</v>
      </c>
      <c r="E131" s="95" t="e">
        <f>Front!AW131</f>
        <v>#NUM!</v>
      </c>
      <c r="F131" s="91" t="e">
        <f>Front!AX131</f>
        <v>#NUM!</v>
      </c>
      <c r="G131" s="98" t="e">
        <f>Front!AY131</f>
        <v>#NUM!</v>
      </c>
      <c r="H131" s="95" t="e">
        <f>'Side MDB'!AC131</f>
        <v>#NUM!</v>
      </c>
      <c r="I131" s="132" t="e">
        <f>'Side MDB'!AD131</f>
        <v>#NUM!</v>
      </c>
      <c r="J131" s="141" t="e">
        <f>'Side MDB'!AE131</f>
        <v>#NUM!</v>
      </c>
      <c r="K131" s="96" t="e">
        <f>'Side Pole'!P131</f>
        <v>#NUM!</v>
      </c>
      <c r="L131" s="96" t="e">
        <f>'Side Pole'!S131</f>
        <v>#NUM!</v>
      </c>
      <c r="M131" s="130" t="e">
        <f>'Side Pole'!V131</f>
        <v>#NUM!</v>
      </c>
      <c r="N131" s="133" t="e">
        <f>Rollover!J131</f>
        <v>#NUM!</v>
      </c>
      <c r="O131" s="97" t="e">
        <f>ROUND(5/12*Front!AV131+4/12*'Side Pole'!U131+3/12*Rollover!I131,2)</f>
        <v>#NUM!</v>
      </c>
      <c r="P131" s="98" t="e">
        <f t="shared" si="14"/>
        <v>#NUM!</v>
      </c>
    </row>
    <row r="132" spans="1:16" ht="14.85" customHeight="1">
      <c r="A132" s="161"/>
      <c r="B132" s="29">
        <f>Rollover!A132</f>
        <v>0</v>
      </c>
      <c r="C132" s="29">
        <f>Rollover!B132</f>
        <v>0</v>
      </c>
      <c r="D132" s="65">
        <f>Rollover!C132</f>
        <v>0</v>
      </c>
      <c r="E132" s="95" t="e">
        <f>Front!AW132</f>
        <v>#NUM!</v>
      </c>
      <c r="F132" s="91" t="e">
        <f>Front!AX132</f>
        <v>#NUM!</v>
      </c>
      <c r="G132" s="98" t="e">
        <f>Front!AY132</f>
        <v>#NUM!</v>
      </c>
      <c r="H132" s="95" t="e">
        <f>'Side MDB'!AC132</f>
        <v>#NUM!</v>
      </c>
      <c r="I132" s="132" t="e">
        <f>'Side MDB'!AD132</f>
        <v>#NUM!</v>
      </c>
      <c r="J132" s="141" t="e">
        <f>'Side MDB'!AE132</f>
        <v>#NUM!</v>
      </c>
      <c r="K132" s="96" t="e">
        <f>'Side Pole'!P132</f>
        <v>#NUM!</v>
      </c>
      <c r="L132" s="96" t="e">
        <f>'Side Pole'!S132</f>
        <v>#NUM!</v>
      </c>
      <c r="M132" s="130" t="e">
        <f>'Side Pole'!V132</f>
        <v>#NUM!</v>
      </c>
      <c r="N132" s="133" t="e">
        <f>Rollover!J132</f>
        <v>#NUM!</v>
      </c>
      <c r="O132" s="97" t="e">
        <f>ROUND(5/12*Front!AV132+4/12*'Side Pole'!U132+3/12*Rollover!I132,2)</f>
        <v>#NUM!</v>
      </c>
      <c r="P132" s="98" t="e">
        <f t="shared" si="14"/>
        <v>#NUM!</v>
      </c>
    </row>
    <row r="133" spans="1:16" ht="14.85" customHeight="1">
      <c r="A133" s="161"/>
      <c r="B133" s="29">
        <f>Rollover!A133</f>
        <v>0</v>
      </c>
      <c r="C133" s="29">
        <f>Rollover!B133</f>
        <v>0</v>
      </c>
      <c r="D133" s="65">
        <f>Rollover!C133</f>
        <v>0</v>
      </c>
      <c r="E133" s="95" t="e">
        <f>Front!AW133</f>
        <v>#NUM!</v>
      </c>
      <c r="F133" s="91" t="e">
        <f>Front!AX133</f>
        <v>#NUM!</v>
      </c>
      <c r="G133" s="98" t="e">
        <f>Front!AY133</f>
        <v>#NUM!</v>
      </c>
      <c r="H133" s="95" t="e">
        <f>'Side MDB'!AC133</f>
        <v>#NUM!</v>
      </c>
      <c r="I133" s="132" t="e">
        <f>'Side MDB'!AD133</f>
        <v>#NUM!</v>
      </c>
      <c r="J133" s="141" t="e">
        <f>'Side MDB'!AE133</f>
        <v>#NUM!</v>
      </c>
      <c r="K133" s="96" t="e">
        <f>'Side Pole'!P133</f>
        <v>#NUM!</v>
      </c>
      <c r="L133" s="96" t="e">
        <f>'Side Pole'!S133</f>
        <v>#NUM!</v>
      </c>
      <c r="M133" s="130" t="e">
        <f>'Side Pole'!V133</f>
        <v>#NUM!</v>
      </c>
      <c r="N133" s="133" t="e">
        <f>Rollover!J133</f>
        <v>#NUM!</v>
      </c>
      <c r="O133" s="97" t="e">
        <f>ROUND(5/12*Front!AV133+4/12*'Side Pole'!U133+3/12*Rollover!I133,2)</f>
        <v>#NUM!</v>
      </c>
      <c r="P133" s="98" t="e">
        <f t="shared" si="14"/>
        <v>#NUM!</v>
      </c>
    </row>
    <row r="134" spans="1:16" ht="14.85" customHeight="1">
      <c r="A134" s="161"/>
      <c r="B134" s="29">
        <f>Rollover!A134</f>
        <v>0</v>
      </c>
      <c r="C134" s="29">
        <f>Rollover!B134</f>
        <v>0</v>
      </c>
      <c r="D134" s="65">
        <f>Rollover!C134</f>
        <v>0</v>
      </c>
      <c r="E134" s="95" t="e">
        <f>Front!AW134</f>
        <v>#NUM!</v>
      </c>
      <c r="F134" s="91" t="e">
        <f>Front!AX134</f>
        <v>#NUM!</v>
      </c>
      <c r="G134" s="98" t="e">
        <f>Front!AY134</f>
        <v>#NUM!</v>
      </c>
      <c r="H134" s="95" t="e">
        <f>'Side MDB'!AC134</f>
        <v>#NUM!</v>
      </c>
      <c r="I134" s="132" t="e">
        <f>'Side MDB'!AD134</f>
        <v>#NUM!</v>
      </c>
      <c r="J134" s="141" t="e">
        <f>'Side MDB'!AE134</f>
        <v>#NUM!</v>
      </c>
      <c r="K134" s="96" t="e">
        <f>'Side Pole'!P134</f>
        <v>#NUM!</v>
      </c>
      <c r="L134" s="96" t="e">
        <f>'Side Pole'!S134</f>
        <v>#NUM!</v>
      </c>
      <c r="M134" s="130" t="e">
        <f>'Side Pole'!V134</f>
        <v>#NUM!</v>
      </c>
      <c r="N134" s="133" t="e">
        <f>Rollover!J134</f>
        <v>#NUM!</v>
      </c>
      <c r="O134" s="97" t="e">
        <f>ROUND(5/12*Front!AV134+4/12*'Side Pole'!U134+3/12*Rollover!I134,2)</f>
        <v>#NUM!</v>
      </c>
      <c r="P134" s="98" t="e">
        <f t="shared" si="14"/>
        <v>#NUM!</v>
      </c>
    </row>
    <row r="135" spans="1:16" ht="14.85" customHeight="1">
      <c r="A135" s="161"/>
      <c r="B135" s="29">
        <f>Rollover!A135</f>
        <v>0</v>
      </c>
      <c r="C135" s="29">
        <f>Rollover!B135</f>
        <v>0</v>
      </c>
      <c r="D135" s="65">
        <f>Rollover!C135</f>
        <v>0</v>
      </c>
      <c r="E135" s="95" t="e">
        <f>Front!AW135</f>
        <v>#NUM!</v>
      </c>
      <c r="F135" s="91" t="e">
        <f>Front!AX135</f>
        <v>#NUM!</v>
      </c>
      <c r="G135" s="98" t="e">
        <f>Front!AY135</f>
        <v>#NUM!</v>
      </c>
      <c r="H135" s="95" t="e">
        <f>'Side MDB'!AC135</f>
        <v>#NUM!</v>
      </c>
      <c r="I135" s="132" t="e">
        <f>'Side MDB'!AD135</f>
        <v>#NUM!</v>
      </c>
      <c r="J135" s="141" t="e">
        <f>'Side MDB'!AE135</f>
        <v>#NUM!</v>
      </c>
      <c r="K135" s="96" t="e">
        <f>'Side Pole'!P135</f>
        <v>#NUM!</v>
      </c>
      <c r="L135" s="96" t="e">
        <f>'Side Pole'!S135</f>
        <v>#NUM!</v>
      </c>
      <c r="M135" s="130" t="e">
        <f>'Side Pole'!V135</f>
        <v>#NUM!</v>
      </c>
      <c r="N135" s="133" t="e">
        <f>Rollover!J135</f>
        <v>#NUM!</v>
      </c>
      <c r="O135" s="97" t="e">
        <f>ROUND(5/12*Front!AV135+4/12*'Side Pole'!U135+3/12*Rollover!I135,2)</f>
        <v>#NUM!</v>
      </c>
      <c r="P135" s="98" t="e">
        <f t="shared" si="14"/>
        <v>#NUM!</v>
      </c>
    </row>
    <row r="136" spans="1:16" ht="14.85" customHeight="1">
      <c r="A136" s="161"/>
      <c r="B136" s="29">
        <f>Rollover!A136</f>
        <v>0</v>
      </c>
      <c r="C136" s="29">
        <f>Rollover!B136</f>
        <v>0</v>
      </c>
      <c r="D136" s="65">
        <f>Rollover!C136</f>
        <v>0</v>
      </c>
      <c r="E136" s="95" t="e">
        <f>Front!AW136</f>
        <v>#NUM!</v>
      </c>
      <c r="F136" s="91" t="e">
        <f>Front!AX136</f>
        <v>#NUM!</v>
      </c>
      <c r="G136" s="98" t="e">
        <f>Front!AY136</f>
        <v>#NUM!</v>
      </c>
      <c r="H136" s="95" t="e">
        <f>'Side MDB'!AC136</f>
        <v>#NUM!</v>
      </c>
      <c r="I136" s="132" t="e">
        <f>'Side MDB'!AD136</f>
        <v>#NUM!</v>
      </c>
      <c r="J136" s="141" t="e">
        <f>'Side MDB'!AE136</f>
        <v>#NUM!</v>
      </c>
      <c r="K136" s="96" t="e">
        <f>'Side Pole'!P136</f>
        <v>#NUM!</v>
      </c>
      <c r="L136" s="96" t="e">
        <f>'Side Pole'!S136</f>
        <v>#NUM!</v>
      </c>
      <c r="M136" s="130" t="e">
        <f>'Side Pole'!V136</f>
        <v>#NUM!</v>
      </c>
      <c r="N136" s="133" t="e">
        <f>Rollover!J136</f>
        <v>#NUM!</v>
      </c>
      <c r="O136" s="97" t="e">
        <f>ROUND(5/12*Front!AV136+4/12*'Side Pole'!U136+3/12*Rollover!I136,2)</f>
        <v>#NUM!</v>
      </c>
      <c r="P136" s="98" t="e">
        <f t="shared" si="14"/>
        <v>#NUM!</v>
      </c>
    </row>
    <row r="137" spans="1:16" ht="14.85" customHeight="1">
      <c r="A137" s="161"/>
      <c r="B137" s="29">
        <f>Rollover!A137</f>
        <v>0</v>
      </c>
      <c r="C137" s="29">
        <f>Rollover!B137</f>
        <v>0</v>
      </c>
      <c r="D137" s="65">
        <f>Rollover!C137</f>
        <v>0</v>
      </c>
      <c r="E137" s="95" t="e">
        <f>Front!AW137</f>
        <v>#NUM!</v>
      </c>
      <c r="F137" s="91" t="e">
        <f>Front!AX137</f>
        <v>#NUM!</v>
      </c>
      <c r="G137" s="98" t="e">
        <f>Front!AY137</f>
        <v>#NUM!</v>
      </c>
      <c r="H137" s="95" t="e">
        <f>'Side MDB'!AC137</f>
        <v>#NUM!</v>
      </c>
      <c r="I137" s="132" t="e">
        <f>'Side MDB'!AD137</f>
        <v>#NUM!</v>
      </c>
      <c r="J137" s="141" t="e">
        <f>'Side MDB'!AE137</f>
        <v>#NUM!</v>
      </c>
      <c r="K137" s="96" t="e">
        <f>'Side Pole'!P137</f>
        <v>#NUM!</v>
      </c>
      <c r="L137" s="96" t="e">
        <f>'Side Pole'!S137</f>
        <v>#NUM!</v>
      </c>
      <c r="M137" s="130" t="e">
        <f>'Side Pole'!V137</f>
        <v>#NUM!</v>
      </c>
      <c r="N137" s="133" t="e">
        <f>Rollover!J137</f>
        <v>#NUM!</v>
      </c>
      <c r="O137" s="97" t="e">
        <f>ROUND(5/12*Front!AV137+4/12*'Side Pole'!U137+3/12*Rollover!I137,2)</f>
        <v>#NUM!</v>
      </c>
      <c r="P137" s="98" t="e">
        <f t="shared" si="14"/>
        <v>#NUM!</v>
      </c>
    </row>
    <row r="138" spans="1:16" ht="14.85" customHeight="1">
      <c r="A138" s="161"/>
      <c r="B138" s="29">
        <f>Rollover!A138</f>
        <v>0</v>
      </c>
      <c r="C138" s="29">
        <f>Rollover!B138</f>
        <v>0</v>
      </c>
      <c r="D138" s="65">
        <f>Rollover!C138</f>
        <v>0</v>
      </c>
      <c r="E138" s="95" t="e">
        <f>Front!AW138</f>
        <v>#NUM!</v>
      </c>
      <c r="F138" s="91" t="e">
        <f>Front!AX138</f>
        <v>#NUM!</v>
      </c>
      <c r="G138" s="98" t="e">
        <f>Front!AY138</f>
        <v>#NUM!</v>
      </c>
      <c r="H138" s="95" t="e">
        <f>'Side MDB'!AC138</f>
        <v>#NUM!</v>
      </c>
      <c r="I138" s="132" t="e">
        <f>'Side MDB'!AD138</f>
        <v>#NUM!</v>
      </c>
      <c r="J138" s="141" t="e">
        <f>'Side MDB'!AE138</f>
        <v>#NUM!</v>
      </c>
      <c r="K138" s="96" t="e">
        <f>'Side Pole'!P138</f>
        <v>#NUM!</v>
      </c>
      <c r="L138" s="96" t="e">
        <f>'Side Pole'!S138</f>
        <v>#NUM!</v>
      </c>
      <c r="M138" s="130" t="e">
        <f>'Side Pole'!V138</f>
        <v>#NUM!</v>
      </c>
      <c r="N138" s="133" t="e">
        <f>Rollover!J138</f>
        <v>#NUM!</v>
      </c>
      <c r="O138" s="97" t="e">
        <f>ROUND(5/12*Front!AV138+4/12*'Side Pole'!U138+3/12*Rollover!I138,2)</f>
        <v>#NUM!</v>
      </c>
      <c r="P138" s="98" t="e">
        <f t="shared" si="14"/>
        <v>#NUM!</v>
      </c>
    </row>
    <row r="139" spans="1:16" ht="14.85" customHeight="1">
      <c r="A139" s="161"/>
      <c r="B139" s="29">
        <f>Rollover!A139</f>
        <v>0</v>
      </c>
      <c r="C139" s="29">
        <f>Rollover!B139</f>
        <v>0</v>
      </c>
      <c r="D139" s="65">
        <f>Rollover!C139</f>
        <v>0</v>
      </c>
      <c r="E139" s="95" t="e">
        <f>Front!AW139</f>
        <v>#NUM!</v>
      </c>
      <c r="F139" s="91" t="e">
        <f>Front!AX139</f>
        <v>#NUM!</v>
      </c>
      <c r="G139" s="98" t="e">
        <f>Front!AY139</f>
        <v>#NUM!</v>
      </c>
      <c r="H139" s="95" t="e">
        <f>'Side MDB'!AC139</f>
        <v>#NUM!</v>
      </c>
      <c r="I139" s="132" t="e">
        <f>'Side MDB'!AD139</f>
        <v>#NUM!</v>
      </c>
      <c r="J139" s="141" t="e">
        <f>'Side MDB'!AE139</f>
        <v>#NUM!</v>
      </c>
      <c r="K139" s="96" t="e">
        <f>'Side Pole'!P139</f>
        <v>#NUM!</v>
      </c>
      <c r="L139" s="96" t="e">
        <f>'Side Pole'!S139</f>
        <v>#NUM!</v>
      </c>
      <c r="M139" s="130" t="e">
        <f>'Side Pole'!V139</f>
        <v>#NUM!</v>
      </c>
      <c r="N139" s="133" t="e">
        <f>Rollover!J139</f>
        <v>#NUM!</v>
      </c>
      <c r="O139" s="97" t="e">
        <f>ROUND(5/12*Front!AV139+4/12*'Side Pole'!U139+3/12*Rollover!I139,2)</f>
        <v>#NUM!</v>
      </c>
      <c r="P139" s="98" t="e">
        <f t="shared" si="14"/>
        <v>#NUM!</v>
      </c>
    </row>
    <row r="140" spans="1:16" ht="14.85" customHeight="1">
      <c r="A140" s="161"/>
      <c r="B140" s="29">
        <f>Rollover!A140</f>
        <v>0</v>
      </c>
      <c r="C140" s="29">
        <f>Rollover!B140</f>
        <v>0</v>
      </c>
      <c r="D140" s="65">
        <f>Rollover!C140</f>
        <v>0</v>
      </c>
      <c r="E140" s="95" t="e">
        <f>Front!AW140</f>
        <v>#NUM!</v>
      </c>
      <c r="F140" s="91" t="e">
        <f>Front!AX140</f>
        <v>#NUM!</v>
      </c>
      <c r="G140" s="98" t="e">
        <f>Front!AY140</f>
        <v>#NUM!</v>
      </c>
      <c r="H140" s="95" t="e">
        <f>'Side MDB'!AC140</f>
        <v>#NUM!</v>
      </c>
      <c r="I140" s="132" t="e">
        <f>'Side MDB'!AD140</f>
        <v>#NUM!</v>
      </c>
      <c r="J140" s="141" t="e">
        <f>'Side MDB'!AE140</f>
        <v>#NUM!</v>
      </c>
      <c r="K140" s="96" t="e">
        <f>'Side Pole'!P140</f>
        <v>#NUM!</v>
      </c>
      <c r="L140" s="96" t="e">
        <f>'Side Pole'!S140</f>
        <v>#NUM!</v>
      </c>
      <c r="M140" s="130" t="e">
        <f>'Side Pole'!V140</f>
        <v>#NUM!</v>
      </c>
      <c r="N140" s="133" t="e">
        <f>Rollover!J140</f>
        <v>#NUM!</v>
      </c>
      <c r="O140" s="97" t="e">
        <f>ROUND(5/12*Front!AV140+4/12*'Side Pole'!U140+3/12*Rollover!I140,2)</f>
        <v>#NUM!</v>
      </c>
      <c r="P140" s="98" t="e">
        <f t="shared" si="14"/>
        <v>#NUM!</v>
      </c>
    </row>
    <row r="141" spans="1:16" ht="14.85" customHeight="1">
      <c r="A141" s="161"/>
      <c r="B141" s="29">
        <f>Rollover!A141</f>
        <v>0</v>
      </c>
      <c r="C141" s="29">
        <f>Rollover!B141</f>
        <v>0</v>
      </c>
      <c r="D141" s="65">
        <f>Rollover!C141</f>
        <v>0</v>
      </c>
      <c r="E141" s="95" t="e">
        <f>Front!AW141</f>
        <v>#NUM!</v>
      </c>
      <c r="F141" s="91" t="e">
        <f>Front!AX141</f>
        <v>#NUM!</v>
      </c>
      <c r="G141" s="98" t="e">
        <f>Front!AY141</f>
        <v>#NUM!</v>
      </c>
      <c r="H141" s="95" t="e">
        <f>'Side MDB'!AC141</f>
        <v>#NUM!</v>
      </c>
      <c r="I141" s="132" t="e">
        <f>'Side MDB'!AD141</f>
        <v>#NUM!</v>
      </c>
      <c r="J141" s="141" t="e">
        <f>'Side MDB'!AE141</f>
        <v>#NUM!</v>
      </c>
      <c r="K141" s="96" t="e">
        <f>'Side Pole'!P141</f>
        <v>#NUM!</v>
      </c>
      <c r="L141" s="96" t="e">
        <f>'Side Pole'!S141</f>
        <v>#NUM!</v>
      </c>
      <c r="M141" s="130" t="e">
        <f>'Side Pole'!V141</f>
        <v>#NUM!</v>
      </c>
      <c r="N141" s="133" t="e">
        <f>Rollover!J141</f>
        <v>#NUM!</v>
      </c>
      <c r="O141" s="97" t="e">
        <f>ROUND(5/12*Front!AV141+4/12*'Side Pole'!U141+3/12*Rollover!I141,2)</f>
        <v>#NUM!</v>
      </c>
      <c r="P141" s="98" t="e">
        <f t="shared" si="14"/>
        <v>#NUM!</v>
      </c>
    </row>
    <row r="142" spans="1:16" ht="14.85" customHeight="1">
      <c r="A142" s="162"/>
      <c r="B142" s="29">
        <f>Rollover!A142</f>
        <v>0</v>
      </c>
      <c r="C142" s="29">
        <f>Rollover!B142</f>
        <v>0</v>
      </c>
      <c r="D142" s="65">
        <f>Rollover!C142</f>
        <v>0</v>
      </c>
      <c r="E142" s="95" t="e">
        <f>Front!AW142</f>
        <v>#NUM!</v>
      </c>
      <c r="F142" s="91" t="e">
        <f>Front!AX142</f>
        <v>#NUM!</v>
      </c>
      <c r="G142" s="98" t="e">
        <f>Front!AY142</f>
        <v>#NUM!</v>
      </c>
      <c r="H142" s="95" t="e">
        <f>'Side MDB'!AC142</f>
        <v>#NUM!</v>
      </c>
      <c r="I142" s="132" t="e">
        <f>'Side MDB'!AD142</f>
        <v>#NUM!</v>
      </c>
      <c r="J142" s="141" t="e">
        <f>'Side MDB'!AE142</f>
        <v>#NUM!</v>
      </c>
      <c r="K142" s="96" t="e">
        <f>'Side Pole'!P142</f>
        <v>#NUM!</v>
      </c>
      <c r="L142" s="96" t="e">
        <f>'Side Pole'!S142</f>
        <v>#NUM!</v>
      </c>
      <c r="M142" s="130" t="e">
        <f>'Side Pole'!V142</f>
        <v>#NUM!</v>
      </c>
      <c r="N142" s="133" t="e">
        <f>Rollover!J142</f>
        <v>#NUM!</v>
      </c>
      <c r="O142" s="97" t="e">
        <f>ROUND(5/12*Front!AV142+4/12*'Side Pole'!U142+3/12*Rollover!I142,2)</f>
        <v>#NUM!</v>
      </c>
      <c r="P142" s="98" t="e">
        <f t="shared" si="14"/>
        <v>#NUM!</v>
      </c>
    </row>
    <row r="143" spans="1:16" ht="14.85" customHeight="1">
      <c r="A143" s="162"/>
      <c r="B143" s="29">
        <f>Rollover!A143</f>
        <v>0</v>
      </c>
      <c r="C143" s="29">
        <f>Rollover!B143</f>
        <v>0</v>
      </c>
      <c r="D143" s="65">
        <f>Rollover!C143</f>
        <v>0</v>
      </c>
      <c r="E143" s="95" t="e">
        <f>Front!AW143</f>
        <v>#NUM!</v>
      </c>
      <c r="F143" s="91" t="e">
        <f>Front!AX143</f>
        <v>#NUM!</v>
      </c>
      <c r="G143" s="98" t="e">
        <f>Front!AY143</f>
        <v>#NUM!</v>
      </c>
      <c r="H143" s="95" t="e">
        <f>'Side MDB'!AC143</f>
        <v>#NUM!</v>
      </c>
      <c r="I143" s="132" t="e">
        <f>'Side MDB'!AD143</f>
        <v>#NUM!</v>
      </c>
      <c r="J143" s="141" t="e">
        <f>'Side MDB'!AE143</f>
        <v>#NUM!</v>
      </c>
      <c r="K143" s="96" t="e">
        <f>'Side Pole'!P143</f>
        <v>#NUM!</v>
      </c>
      <c r="L143" s="96" t="e">
        <f>'Side Pole'!S143</f>
        <v>#NUM!</v>
      </c>
      <c r="M143" s="130" t="e">
        <f>'Side Pole'!V143</f>
        <v>#NUM!</v>
      </c>
      <c r="N143" s="133" t="e">
        <f>Rollover!J143</f>
        <v>#NUM!</v>
      </c>
      <c r="O143" s="97" t="e">
        <f>ROUND(5/12*Front!AV143+4/12*'Side Pole'!U143+3/12*Rollover!I143,2)</f>
        <v>#NUM!</v>
      </c>
      <c r="P143" s="98" t="e">
        <f t="shared" si="14"/>
        <v>#NUM!</v>
      </c>
    </row>
    <row r="144" spans="1:16" ht="14.85" customHeight="1">
      <c r="A144" s="161"/>
      <c r="B144" s="29">
        <f>Rollover!A144</f>
        <v>0</v>
      </c>
      <c r="C144" s="29">
        <f>Rollover!B144</f>
        <v>0</v>
      </c>
      <c r="D144" s="65">
        <f>Rollover!C144</f>
        <v>0</v>
      </c>
      <c r="E144" s="95" t="e">
        <f>Front!AW144</f>
        <v>#NUM!</v>
      </c>
      <c r="F144" s="91" t="e">
        <f>Front!AX144</f>
        <v>#NUM!</v>
      </c>
      <c r="G144" s="98" t="e">
        <f>Front!AY144</f>
        <v>#NUM!</v>
      </c>
      <c r="H144" s="95" t="e">
        <f>'Side MDB'!AC144</f>
        <v>#NUM!</v>
      </c>
      <c r="I144" s="132" t="e">
        <f>'Side MDB'!AD144</f>
        <v>#NUM!</v>
      </c>
      <c r="J144" s="141" t="e">
        <f>'Side MDB'!AE144</f>
        <v>#NUM!</v>
      </c>
      <c r="K144" s="96" t="e">
        <f>'Side Pole'!P144</f>
        <v>#NUM!</v>
      </c>
      <c r="L144" s="96" t="e">
        <f>'Side Pole'!S144</f>
        <v>#NUM!</v>
      </c>
      <c r="M144" s="130" t="e">
        <f>'Side Pole'!V144</f>
        <v>#NUM!</v>
      </c>
      <c r="N144" s="133" t="e">
        <f>Rollover!J144</f>
        <v>#NUM!</v>
      </c>
      <c r="O144" s="97" t="e">
        <f>ROUND(5/12*Front!AV144+4/12*'Side Pole'!U144+3/12*Rollover!I144,2)</f>
        <v>#NUM!</v>
      </c>
      <c r="P144" s="98" t="e">
        <f t="shared" si="14"/>
        <v>#NUM!</v>
      </c>
    </row>
    <row r="145" spans="1:16" ht="14.85" customHeight="1">
      <c r="A145" s="161"/>
      <c r="B145" s="29">
        <f>Rollover!A145</f>
        <v>0</v>
      </c>
      <c r="C145" s="29">
        <f>Rollover!B145</f>
        <v>0</v>
      </c>
      <c r="D145" s="65">
        <f>Rollover!C145</f>
        <v>0</v>
      </c>
      <c r="E145" s="95" t="e">
        <f>Front!AW145</f>
        <v>#NUM!</v>
      </c>
      <c r="F145" s="91" t="e">
        <f>Front!AX145</f>
        <v>#NUM!</v>
      </c>
      <c r="G145" s="98" t="e">
        <f>Front!AY145</f>
        <v>#NUM!</v>
      </c>
      <c r="H145" s="95" t="e">
        <f>'Side MDB'!AC145</f>
        <v>#NUM!</v>
      </c>
      <c r="I145" s="132" t="e">
        <f>'Side MDB'!AD145</f>
        <v>#NUM!</v>
      </c>
      <c r="J145" s="141" t="e">
        <f>'Side MDB'!AE145</f>
        <v>#NUM!</v>
      </c>
      <c r="K145" s="96" t="e">
        <f>'Side Pole'!P145</f>
        <v>#NUM!</v>
      </c>
      <c r="L145" s="96" t="e">
        <f>'Side Pole'!S145</f>
        <v>#NUM!</v>
      </c>
      <c r="M145" s="130" t="e">
        <f>'Side Pole'!V145</f>
        <v>#NUM!</v>
      </c>
      <c r="N145" s="133" t="e">
        <f>Rollover!J145</f>
        <v>#NUM!</v>
      </c>
      <c r="O145" s="97" t="e">
        <f>ROUND(5/12*Front!AV145+4/12*'Side Pole'!U145+3/12*Rollover!I145,2)</f>
        <v>#NUM!</v>
      </c>
      <c r="P145" s="98" t="e">
        <f t="shared" si="14"/>
        <v>#NUM!</v>
      </c>
    </row>
    <row r="146" spans="1:16" ht="14.85" customHeight="1">
      <c r="A146" s="162"/>
      <c r="B146" s="29">
        <f>Rollover!A146</f>
        <v>0</v>
      </c>
      <c r="C146" s="29">
        <f>Rollover!B146</f>
        <v>0</v>
      </c>
      <c r="D146" s="65">
        <f>Rollover!C146</f>
        <v>0</v>
      </c>
      <c r="E146" s="95" t="e">
        <f>Front!AW146</f>
        <v>#NUM!</v>
      </c>
      <c r="F146" s="91" t="e">
        <f>Front!AX146</f>
        <v>#NUM!</v>
      </c>
      <c r="G146" s="98" t="e">
        <f>Front!AY146</f>
        <v>#NUM!</v>
      </c>
      <c r="H146" s="95" t="e">
        <f>'Side MDB'!AC146</f>
        <v>#NUM!</v>
      </c>
      <c r="I146" s="132" t="e">
        <f>'Side MDB'!AD146</f>
        <v>#NUM!</v>
      </c>
      <c r="J146" s="141" t="e">
        <f>'Side MDB'!AE146</f>
        <v>#NUM!</v>
      </c>
      <c r="K146" s="96" t="e">
        <f>'Side Pole'!P146</f>
        <v>#NUM!</v>
      </c>
      <c r="L146" s="96" t="e">
        <f>'Side Pole'!S146</f>
        <v>#NUM!</v>
      </c>
      <c r="M146" s="130" t="e">
        <f>'Side Pole'!V146</f>
        <v>#NUM!</v>
      </c>
      <c r="N146" s="133" t="e">
        <f>Rollover!J146</f>
        <v>#NUM!</v>
      </c>
      <c r="O146" s="97" t="e">
        <f>ROUND(5/12*Front!AV146+4/12*'Side Pole'!U146+3/12*Rollover!I146,2)</f>
        <v>#NUM!</v>
      </c>
      <c r="P146" s="98" t="e">
        <f t="shared" si="14"/>
        <v>#NUM!</v>
      </c>
    </row>
    <row r="147" spans="1:16" ht="14.85" customHeight="1">
      <c r="A147" s="161"/>
      <c r="B147" s="29">
        <f>Rollover!A147</f>
        <v>0</v>
      </c>
      <c r="C147" s="29">
        <f>Rollover!B147</f>
        <v>0</v>
      </c>
      <c r="D147" s="65">
        <f>Rollover!C147</f>
        <v>0</v>
      </c>
      <c r="E147" s="95" t="e">
        <f>Front!AW147</f>
        <v>#NUM!</v>
      </c>
      <c r="F147" s="91" t="e">
        <f>Front!AX147</f>
        <v>#NUM!</v>
      </c>
      <c r="G147" s="98" t="e">
        <f>Front!AY147</f>
        <v>#NUM!</v>
      </c>
      <c r="H147" s="95" t="e">
        <f>'Side MDB'!AC147</f>
        <v>#NUM!</v>
      </c>
      <c r="I147" s="132" t="e">
        <f>'Side MDB'!AD147</f>
        <v>#NUM!</v>
      </c>
      <c r="J147" s="141" t="e">
        <f>'Side MDB'!AE147</f>
        <v>#NUM!</v>
      </c>
      <c r="K147" s="96" t="e">
        <f>'Side Pole'!P147</f>
        <v>#NUM!</v>
      </c>
      <c r="L147" s="96" t="e">
        <f>'Side Pole'!S147</f>
        <v>#NUM!</v>
      </c>
      <c r="M147" s="130" t="e">
        <f>'Side Pole'!V147</f>
        <v>#NUM!</v>
      </c>
      <c r="N147" s="133" t="e">
        <f>Rollover!J147</f>
        <v>#NUM!</v>
      </c>
      <c r="O147" s="97" t="e">
        <f>ROUND(5/12*Front!AV147+4/12*'Side Pole'!U147+3/12*Rollover!I147,2)</f>
        <v>#NUM!</v>
      </c>
      <c r="P147" s="98" t="e">
        <f t="shared" si="14"/>
        <v>#NUM!</v>
      </c>
    </row>
    <row r="148" spans="1:16" ht="14.85" customHeight="1">
      <c r="A148" s="161"/>
      <c r="B148" s="29">
        <f>Rollover!A148</f>
        <v>0</v>
      </c>
      <c r="C148" s="29">
        <f>Rollover!B148</f>
        <v>0</v>
      </c>
      <c r="D148" s="65">
        <f>Rollover!C148</f>
        <v>0</v>
      </c>
      <c r="E148" s="95" t="e">
        <f>Front!AW148</f>
        <v>#NUM!</v>
      </c>
      <c r="F148" s="91" t="e">
        <f>Front!AX148</f>
        <v>#NUM!</v>
      </c>
      <c r="G148" s="98" t="e">
        <f>Front!AY148</f>
        <v>#NUM!</v>
      </c>
      <c r="H148" s="95" t="e">
        <f>'Side MDB'!AC148</f>
        <v>#NUM!</v>
      </c>
      <c r="I148" s="132" t="e">
        <f>'Side MDB'!AD148</f>
        <v>#NUM!</v>
      </c>
      <c r="J148" s="141" t="e">
        <f>'Side MDB'!AE148</f>
        <v>#NUM!</v>
      </c>
      <c r="K148" s="96" t="e">
        <f>'Side Pole'!P147</f>
        <v>#NUM!</v>
      </c>
      <c r="L148" s="96" t="e">
        <f>'Side Pole'!S147</f>
        <v>#NUM!</v>
      </c>
      <c r="M148" s="130" t="e">
        <f>'Side Pole'!V147</f>
        <v>#NUM!</v>
      </c>
      <c r="N148" s="133" t="e">
        <f>Rollover!J148</f>
        <v>#NUM!</v>
      </c>
      <c r="O148" s="97" t="e">
        <f>ROUND(5/12*Front!AV148+4/12*'Side Pole'!U147+3/12*Rollover!I148,2)</f>
        <v>#NUM!</v>
      </c>
      <c r="P148" s="98" t="e">
        <f t="shared" ref="P148:P176" si="16">IF(O148&lt;0.67,5,IF(O148&lt;1,4,IF(O148&lt;1.33,3,IF(O148&lt;2.67,2,1))))</f>
        <v>#NUM!</v>
      </c>
    </row>
    <row r="149" spans="1:16" ht="14.85" customHeight="1">
      <c r="A149" s="161"/>
      <c r="B149" s="29">
        <f>Rollover!A149</f>
        <v>0</v>
      </c>
      <c r="C149" s="29">
        <f>Rollover!B149</f>
        <v>0</v>
      </c>
      <c r="D149" s="65">
        <f>Rollover!C149</f>
        <v>0</v>
      </c>
      <c r="E149" s="95" t="e">
        <f>Front!AW149</f>
        <v>#NUM!</v>
      </c>
      <c r="F149" s="91" t="e">
        <f>Front!AX149</f>
        <v>#NUM!</v>
      </c>
      <c r="G149" s="98" t="e">
        <f>Front!AY149</f>
        <v>#NUM!</v>
      </c>
      <c r="H149" s="95" t="e">
        <f>'Side MDB'!AC149</f>
        <v>#NUM!</v>
      </c>
      <c r="I149" s="132" t="e">
        <f>'Side MDB'!AD149</f>
        <v>#NUM!</v>
      </c>
      <c r="J149" s="141" t="e">
        <f>'Side MDB'!AE149</f>
        <v>#NUM!</v>
      </c>
      <c r="K149" s="96" t="e">
        <f>'Side Pole'!P148</f>
        <v>#NUM!</v>
      </c>
      <c r="L149" s="96" t="e">
        <f>'Side Pole'!S148</f>
        <v>#NUM!</v>
      </c>
      <c r="M149" s="130" t="e">
        <f>'Side Pole'!V148</f>
        <v>#NUM!</v>
      </c>
      <c r="N149" s="133" t="e">
        <f>Rollover!J149</f>
        <v>#NUM!</v>
      </c>
      <c r="O149" s="97" t="e">
        <f>ROUND(5/12*Front!AV149+4/12*'Side Pole'!U148+3/12*Rollover!I149,2)</f>
        <v>#NUM!</v>
      </c>
      <c r="P149" s="98" t="e">
        <f t="shared" si="16"/>
        <v>#NUM!</v>
      </c>
    </row>
    <row r="150" spans="1:16" ht="14.85" customHeight="1">
      <c r="A150" s="161"/>
      <c r="B150" s="29">
        <f>Rollover!A150</f>
        <v>0</v>
      </c>
      <c r="C150" s="29">
        <f>Rollover!B150</f>
        <v>0</v>
      </c>
      <c r="D150" s="65">
        <f>Rollover!C150</f>
        <v>0</v>
      </c>
      <c r="E150" s="95" t="e">
        <f>Front!AW150</f>
        <v>#NUM!</v>
      </c>
      <c r="F150" s="91" t="e">
        <f>Front!AX150</f>
        <v>#NUM!</v>
      </c>
      <c r="G150" s="98" t="e">
        <f>Front!AY150</f>
        <v>#NUM!</v>
      </c>
      <c r="H150" s="95" t="e">
        <f>'Side MDB'!AC150</f>
        <v>#NUM!</v>
      </c>
      <c r="I150" s="132" t="e">
        <f>'Side MDB'!AD150</f>
        <v>#NUM!</v>
      </c>
      <c r="J150" s="141" t="e">
        <f>'Side MDB'!AE150</f>
        <v>#NUM!</v>
      </c>
      <c r="K150" s="96" t="e">
        <f>'Side Pole'!P149</f>
        <v>#NUM!</v>
      </c>
      <c r="L150" s="96" t="e">
        <f>'Side Pole'!S149</f>
        <v>#NUM!</v>
      </c>
      <c r="M150" s="130" t="e">
        <f>'Side Pole'!V149</f>
        <v>#NUM!</v>
      </c>
      <c r="N150" s="133" t="e">
        <f>Rollover!J150</f>
        <v>#NUM!</v>
      </c>
      <c r="O150" s="97" t="e">
        <f>ROUND(5/12*Front!AV150+4/12*'Side Pole'!U149+3/12*Rollover!I150,2)</f>
        <v>#NUM!</v>
      </c>
      <c r="P150" s="98" t="e">
        <f t="shared" si="16"/>
        <v>#NUM!</v>
      </c>
    </row>
    <row r="151" spans="1:16" ht="14.85" customHeight="1">
      <c r="A151" s="161"/>
      <c r="B151" s="29">
        <f>Rollover!A151</f>
        <v>0</v>
      </c>
      <c r="C151" s="29">
        <f>Rollover!B151</f>
        <v>0</v>
      </c>
      <c r="D151" s="65">
        <f>Rollover!C151</f>
        <v>0</v>
      </c>
      <c r="E151" s="95" t="e">
        <f>Front!AW151</f>
        <v>#NUM!</v>
      </c>
      <c r="F151" s="91" t="e">
        <f>Front!AX151</f>
        <v>#NUM!</v>
      </c>
      <c r="G151" s="98" t="e">
        <f>Front!AY151</f>
        <v>#NUM!</v>
      </c>
      <c r="H151" s="95" t="e">
        <f>'Side MDB'!AC151</f>
        <v>#NUM!</v>
      </c>
      <c r="I151" s="132" t="e">
        <f>'Side MDB'!AD151</f>
        <v>#NUM!</v>
      </c>
      <c r="J151" s="141" t="e">
        <f>'Side MDB'!AE151</f>
        <v>#NUM!</v>
      </c>
      <c r="K151" s="96" t="e">
        <f>'Side Pole'!P150</f>
        <v>#NUM!</v>
      </c>
      <c r="L151" s="96" t="e">
        <f>'Side Pole'!S150</f>
        <v>#NUM!</v>
      </c>
      <c r="M151" s="130" t="e">
        <f>'Side Pole'!V150</f>
        <v>#NUM!</v>
      </c>
      <c r="N151" s="133" t="e">
        <f>Rollover!J151</f>
        <v>#NUM!</v>
      </c>
      <c r="O151" s="97" t="e">
        <f>ROUND(5/12*Front!AV151+4/12*'Side Pole'!U150+3/12*Rollover!I151,2)</f>
        <v>#NUM!</v>
      </c>
      <c r="P151" s="98" t="e">
        <f t="shared" si="16"/>
        <v>#NUM!</v>
      </c>
    </row>
    <row r="152" spans="1:16" ht="14.85" customHeight="1">
      <c r="A152" s="162"/>
      <c r="B152" s="29">
        <f>Rollover!A152</f>
        <v>0</v>
      </c>
      <c r="C152" s="29">
        <f>Rollover!B152</f>
        <v>0</v>
      </c>
      <c r="D152" s="65">
        <f>Rollover!C152</f>
        <v>0</v>
      </c>
      <c r="E152" s="95" t="e">
        <f>Front!AW152</f>
        <v>#NUM!</v>
      </c>
      <c r="F152" s="91" t="e">
        <f>Front!AX152</f>
        <v>#NUM!</v>
      </c>
      <c r="G152" s="98" t="e">
        <f>Front!AY152</f>
        <v>#NUM!</v>
      </c>
      <c r="H152" s="95" t="e">
        <f>'Side MDB'!AC152</f>
        <v>#NUM!</v>
      </c>
      <c r="I152" s="132" t="e">
        <f>'Side MDB'!AD152</f>
        <v>#NUM!</v>
      </c>
      <c r="J152" s="141" t="e">
        <f>'Side MDB'!AE152</f>
        <v>#NUM!</v>
      </c>
      <c r="K152" s="96" t="e">
        <f>'Side Pole'!P151</f>
        <v>#NUM!</v>
      </c>
      <c r="L152" s="96" t="e">
        <f>'Side Pole'!S151</f>
        <v>#NUM!</v>
      </c>
      <c r="M152" s="130" t="e">
        <f>'Side Pole'!V151</f>
        <v>#NUM!</v>
      </c>
      <c r="N152" s="133" t="e">
        <f>Rollover!J152</f>
        <v>#NUM!</v>
      </c>
      <c r="O152" s="97" t="e">
        <f>ROUND(5/12*Front!AV152+4/12*'Side Pole'!U151+3/12*Rollover!I152,2)</f>
        <v>#NUM!</v>
      </c>
      <c r="P152" s="98" t="e">
        <f t="shared" si="16"/>
        <v>#NUM!</v>
      </c>
    </row>
    <row r="153" spans="1:16" ht="14.85" customHeight="1">
      <c r="A153" s="162"/>
      <c r="B153" s="29">
        <f>Rollover!A153</f>
        <v>0</v>
      </c>
      <c r="C153" s="29">
        <f>Rollover!B153</f>
        <v>0</v>
      </c>
      <c r="D153" s="65">
        <f>Rollover!C153</f>
        <v>0</v>
      </c>
      <c r="E153" s="95" t="e">
        <f>Front!AW153</f>
        <v>#NUM!</v>
      </c>
      <c r="F153" s="91" t="e">
        <f>Front!AX153</f>
        <v>#NUM!</v>
      </c>
      <c r="G153" s="98" t="e">
        <f>Front!AY153</f>
        <v>#NUM!</v>
      </c>
      <c r="H153" s="95" t="e">
        <f>'Side MDB'!AC153</f>
        <v>#NUM!</v>
      </c>
      <c r="I153" s="132" t="e">
        <f>'Side MDB'!AD153</f>
        <v>#NUM!</v>
      </c>
      <c r="J153" s="141" t="e">
        <f>'Side MDB'!AE153</f>
        <v>#NUM!</v>
      </c>
      <c r="K153" s="96" t="e">
        <f>'Side Pole'!P152</f>
        <v>#NUM!</v>
      </c>
      <c r="L153" s="96" t="e">
        <f>'Side Pole'!S152</f>
        <v>#NUM!</v>
      </c>
      <c r="M153" s="130" t="e">
        <f>'Side Pole'!V152</f>
        <v>#NUM!</v>
      </c>
      <c r="N153" s="133" t="e">
        <f>Rollover!J153</f>
        <v>#NUM!</v>
      </c>
      <c r="O153" s="97" t="e">
        <f>ROUND(5/12*Front!AV153+4/12*'Side Pole'!U152+3/12*Rollover!I153,2)</f>
        <v>#NUM!</v>
      </c>
      <c r="P153" s="98" t="e">
        <f t="shared" si="16"/>
        <v>#NUM!</v>
      </c>
    </row>
    <row r="154" spans="1:16" ht="14.85" customHeight="1">
      <c r="A154" s="162"/>
      <c r="B154" s="29">
        <f>Rollover!A154</f>
        <v>0</v>
      </c>
      <c r="C154" s="29">
        <f>Rollover!B154</f>
        <v>0</v>
      </c>
      <c r="D154" s="65">
        <f>Rollover!C154</f>
        <v>0</v>
      </c>
      <c r="E154" s="95" t="e">
        <f>Front!AW154</f>
        <v>#NUM!</v>
      </c>
      <c r="F154" s="91" t="e">
        <f>Front!AX154</f>
        <v>#NUM!</v>
      </c>
      <c r="G154" s="98" t="e">
        <f>Front!AY154</f>
        <v>#NUM!</v>
      </c>
      <c r="H154" s="95" t="e">
        <f>'Side MDB'!AC154</f>
        <v>#NUM!</v>
      </c>
      <c r="I154" s="132" t="e">
        <f>'Side MDB'!AD154</f>
        <v>#NUM!</v>
      </c>
      <c r="J154" s="141" t="e">
        <f>'Side MDB'!AE154</f>
        <v>#NUM!</v>
      </c>
      <c r="K154" s="96" t="e">
        <f>'Side Pole'!P153</f>
        <v>#NUM!</v>
      </c>
      <c r="L154" s="96" t="e">
        <f>'Side Pole'!S153</f>
        <v>#NUM!</v>
      </c>
      <c r="M154" s="130" t="e">
        <f>'Side Pole'!V153</f>
        <v>#NUM!</v>
      </c>
      <c r="N154" s="133" t="e">
        <f>Rollover!J154</f>
        <v>#NUM!</v>
      </c>
      <c r="O154" s="97" t="e">
        <f>ROUND(5/12*Front!AV154+4/12*'Side Pole'!U153+3/12*Rollover!I154,2)</f>
        <v>#NUM!</v>
      </c>
      <c r="P154" s="98" t="e">
        <f t="shared" si="16"/>
        <v>#NUM!</v>
      </c>
    </row>
    <row r="155" spans="1:16" ht="14.85" customHeight="1">
      <c r="A155" s="162"/>
      <c r="B155" s="29">
        <f>Rollover!A155</f>
        <v>0</v>
      </c>
      <c r="C155" s="29">
        <f>Rollover!B155</f>
        <v>0</v>
      </c>
      <c r="D155" s="65">
        <f>Rollover!C155</f>
        <v>0</v>
      </c>
      <c r="E155" s="95" t="e">
        <f>Front!AW155</f>
        <v>#NUM!</v>
      </c>
      <c r="F155" s="91" t="e">
        <f>Front!AX155</f>
        <v>#NUM!</v>
      </c>
      <c r="G155" s="98" t="e">
        <f>Front!AY155</f>
        <v>#NUM!</v>
      </c>
      <c r="H155" s="95" t="e">
        <f>'Side MDB'!AC155</f>
        <v>#NUM!</v>
      </c>
      <c r="I155" s="132" t="e">
        <f>'Side MDB'!AD155</f>
        <v>#NUM!</v>
      </c>
      <c r="J155" s="141" t="e">
        <f>'Side MDB'!AE155</f>
        <v>#NUM!</v>
      </c>
      <c r="K155" s="96" t="e">
        <f>'Side Pole'!P154</f>
        <v>#NUM!</v>
      </c>
      <c r="L155" s="96" t="e">
        <f>'Side Pole'!S154</f>
        <v>#NUM!</v>
      </c>
      <c r="M155" s="130" t="e">
        <f>'Side Pole'!V154</f>
        <v>#NUM!</v>
      </c>
      <c r="N155" s="133" t="e">
        <f>Rollover!J155</f>
        <v>#NUM!</v>
      </c>
      <c r="O155" s="97" t="e">
        <f>ROUND(5/12*Front!AV155+4/12*'Side Pole'!U154+3/12*Rollover!I155,2)</f>
        <v>#NUM!</v>
      </c>
      <c r="P155" s="98" t="e">
        <f t="shared" si="16"/>
        <v>#NUM!</v>
      </c>
    </row>
    <row r="156" spans="1:16" ht="14.85" customHeight="1">
      <c r="A156" s="162"/>
      <c r="B156" s="29">
        <f>Rollover!A156</f>
        <v>0</v>
      </c>
      <c r="C156" s="29">
        <f>Rollover!B156</f>
        <v>0</v>
      </c>
      <c r="D156" s="65">
        <f>Rollover!C156</f>
        <v>0</v>
      </c>
      <c r="E156" s="95" t="e">
        <f>Front!AW156</f>
        <v>#NUM!</v>
      </c>
      <c r="F156" s="91" t="e">
        <f>Front!AX156</f>
        <v>#NUM!</v>
      </c>
      <c r="G156" s="98" t="e">
        <f>Front!AY156</f>
        <v>#NUM!</v>
      </c>
      <c r="H156" s="95" t="e">
        <f>'Side MDB'!AC156</f>
        <v>#NUM!</v>
      </c>
      <c r="I156" s="132" t="e">
        <f>'Side MDB'!AD156</f>
        <v>#NUM!</v>
      </c>
      <c r="J156" s="141" t="e">
        <f>'Side MDB'!AE156</f>
        <v>#NUM!</v>
      </c>
      <c r="K156" s="96" t="e">
        <f>'Side Pole'!P155</f>
        <v>#NUM!</v>
      </c>
      <c r="L156" s="96" t="e">
        <f>'Side Pole'!S155</f>
        <v>#NUM!</v>
      </c>
      <c r="M156" s="130" t="e">
        <f>'Side Pole'!V155</f>
        <v>#NUM!</v>
      </c>
      <c r="N156" s="133" t="e">
        <f>Rollover!J156</f>
        <v>#NUM!</v>
      </c>
      <c r="O156" s="97" t="e">
        <f>ROUND(5/12*Front!AV156+4/12*'Side Pole'!U155+3/12*Rollover!I156,2)</f>
        <v>#NUM!</v>
      </c>
      <c r="P156" s="98" t="e">
        <f t="shared" si="16"/>
        <v>#NUM!</v>
      </c>
    </row>
    <row r="157" spans="1:16" ht="14.85" customHeight="1">
      <c r="A157" s="162"/>
      <c r="B157" s="29">
        <f>Rollover!A157</f>
        <v>0</v>
      </c>
      <c r="C157" s="29">
        <f>Rollover!B157</f>
        <v>0</v>
      </c>
      <c r="D157" s="65">
        <f>Rollover!C157</f>
        <v>0</v>
      </c>
      <c r="E157" s="95" t="e">
        <f>Front!AW157</f>
        <v>#NUM!</v>
      </c>
      <c r="F157" s="91" t="e">
        <f>Front!AX157</f>
        <v>#NUM!</v>
      </c>
      <c r="G157" s="98" t="e">
        <f>Front!AY157</f>
        <v>#NUM!</v>
      </c>
      <c r="H157" s="95" t="e">
        <f>'Side MDB'!AC157</f>
        <v>#NUM!</v>
      </c>
      <c r="I157" s="132" t="e">
        <f>'Side MDB'!AD157</f>
        <v>#NUM!</v>
      </c>
      <c r="J157" s="141" t="e">
        <f>'Side MDB'!AE157</f>
        <v>#NUM!</v>
      </c>
      <c r="K157" s="96" t="e">
        <f>'Side Pole'!P156</f>
        <v>#NUM!</v>
      </c>
      <c r="L157" s="96" t="e">
        <f>'Side Pole'!S156</f>
        <v>#NUM!</v>
      </c>
      <c r="M157" s="130" t="e">
        <f>'Side Pole'!V156</f>
        <v>#NUM!</v>
      </c>
      <c r="N157" s="133" t="e">
        <f>Rollover!J157</f>
        <v>#NUM!</v>
      </c>
      <c r="O157" s="97" t="e">
        <f>ROUND(5/12*Front!AV157+4/12*'Side Pole'!U156+3/12*Rollover!I157,2)</f>
        <v>#NUM!</v>
      </c>
      <c r="P157" s="98" t="e">
        <f t="shared" si="16"/>
        <v>#NUM!</v>
      </c>
    </row>
    <row r="158" spans="1:16" ht="14.85" customHeight="1">
      <c r="A158" s="162"/>
      <c r="B158" s="29">
        <f>Rollover!A158</f>
        <v>0</v>
      </c>
      <c r="C158" s="29">
        <f>Rollover!B158</f>
        <v>0</v>
      </c>
      <c r="D158" s="65">
        <f>Rollover!C158</f>
        <v>0</v>
      </c>
      <c r="E158" s="95" t="e">
        <f>Front!AW158</f>
        <v>#NUM!</v>
      </c>
      <c r="F158" s="91" t="e">
        <f>Front!AX158</f>
        <v>#NUM!</v>
      </c>
      <c r="G158" s="98" t="e">
        <f>Front!AY158</f>
        <v>#NUM!</v>
      </c>
      <c r="H158" s="95" t="e">
        <f>'Side MDB'!AC158</f>
        <v>#NUM!</v>
      </c>
      <c r="I158" s="132" t="e">
        <f>'Side MDB'!AD158</f>
        <v>#NUM!</v>
      </c>
      <c r="J158" s="141" t="e">
        <f>'Side MDB'!AE158</f>
        <v>#NUM!</v>
      </c>
      <c r="K158" s="96" t="e">
        <f>'Side Pole'!P157</f>
        <v>#NUM!</v>
      </c>
      <c r="L158" s="96" t="e">
        <f>'Side Pole'!S157</f>
        <v>#NUM!</v>
      </c>
      <c r="M158" s="130" t="e">
        <f>'Side Pole'!V157</f>
        <v>#NUM!</v>
      </c>
      <c r="N158" s="133" t="e">
        <f>Rollover!J158</f>
        <v>#NUM!</v>
      </c>
      <c r="O158" s="97" t="e">
        <f>ROUND(5/12*Front!AV158+4/12*'Side Pole'!U157+3/12*Rollover!I158,2)</f>
        <v>#NUM!</v>
      </c>
      <c r="P158" s="98" t="e">
        <f t="shared" si="16"/>
        <v>#NUM!</v>
      </c>
    </row>
    <row r="159" spans="1:16" ht="14.85" customHeight="1">
      <c r="A159" s="162"/>
      <c r="B159" s="29">
        <f>Rollover!A159</f>
        <v>0</v>
      </c>
      <c r="C159" s="29">
        <f>Rollover!B159</f>
        <v>0</v>
      </c>
      <c r="D159" s="65">
        <f>Rollover!C159</f>
        <v>0</v>
      </c>
      <c r="E159" s="95" t="e">
        <f>Front!AW159</f>
        <v>#NUM!</v>
      </c>
      <c r="F159" s="91" t="e">
        <f>Front!AX159</f>
        <v>#NUM!</v>
      </c>
      <c r="G159" s="98" t="e">
        <f>Front!AY159</f>
        <v>#NUM!</v>
      </c>
      <c r="H159" s="95" t="e">
        <f>'Side MDB'!AC159</f>
        <v>#NUM!</v>
      </c>
      <c r="I159" s="132" t="e">
        <f>'Side MDB'!AD159</f>
        <v>#NUM!</v>
      </c>
      <c r="J159" s="141" t="e">
        <f>'Side MDB'!AE159</f>
        <v>#NUM!</v>
      </c>
      <c r="K159" s="96" t="e">
        <f>'Side Pole'!P158</f>
        <v>#NUM!</v>
      </c>
      <c r="L159" s="96" t="e">
        <f>'Side Pole'!S158</f>
        <v>#NUM!</v>
      </c>
      <c r="M159" s="130" t="e">
        <f>'Side Pole'!V158</f>
        <v>#NUM!</v>
      </c>
      <c r="N159" s="133" t="e">
        <f>Rollover!J159</f>
        <v>#NUM!</v>
      </c>
      <c r="O159" s="97" t="e">
        <f>ROUND(5/12*Front!AV159+4/12*'Side Pole'!U158+3/12*Rollover!I159,2)</f>
        <v>#NUM!</v>
      </c>
      <c r="P159" s="98" t="e">
        <f t="shared" si="16"/>
        <v>#NUM!</v>
      </c>
    </row>
    <row r="160" spans="1:16" ht="14.85" customHeight="1">
      <c r="A160" s="162"/>
      <c r="B160" s="29">
        <f>Rollover!A160</f>
        <v>0</v>
      </c>
      <c r="C160" s="29">
        <f>Rollover!B160</f>
        <v>0</v>
      </c>
      <c r="D160" s="65">
        <f>Rollover!C160</f>
        <v>0</v>
      </c>
      <c r="E160" s="95" t="e">
        <f>Front!AW160</f>
        <v>#NUM!</v>
      </c>
      <c r="F160" s="91" t="e">
        <f>Front!AX160</f>
        <v>#NUM!</v>
      </c>
      <c r="G160" s="98" t="e">
        <f>Front!AY160</f>
        <v>#NUM!</v>
      </c>
      <c r="H160" s="95" t="e">
        <f>'Side MDB'!AC160</f>
        <v>#NUM!</v>
      </c>
      <c r="I160" s="132" t="e">
        <f>'Side MDB'!AD160</f>
        <v>#NUM!</v>
      </c>
      <c r="J160" s="141" t="e">
        <f>'Side MDB'!AE160</f>
        <v>#NUM!</v>
      </c>
      <c r="K160" s="96" t="e">
        <f>'Side Pole'!P159</f>
        <v>#NUM!</v>
      </c>
      <c r="L160" s="96" t="e">
        <f>'Side Pole'!S159</f>
        <v>#NUM!</v>
      </c>
      <c r="M160" s="130" t="e">
        <f>'Side Pole'!V159</f>
        <v>#NUM!</v>
      </c>
      <c r="N160" s="133" t="e">
        <f>Rollover!J160</f>
        <v>#NUM!</v>
      </c>
      <c r="O160" s="97" t="e">
        <f>ROUND(5/12*Front!AV160+4/12*'Side Pole'!U159+3/12*Rollover!I160,2)</f>
        <v>#NUM!</v>
      </c>
      <c r="P160" s="98" t="e">
        <f t="shared" si="16"/>
        <v>#NUM!</v>
      </c>
    </row>
    <row r="161" spans="1:16" ht="14.85" customHeight="1">
      <c r="A161" s="162"/>
      <c r="B161" s="29">
        <f>Rollover!A161</f>
        <v>0</v>
      </c>
      <c r="C161" s="29">
        <f>Rollover!B161</f>
        <v>0</v>
      </c>
      <c r="D161" s="65">
        <f>Rollover!C161</f>
        <v>0</v>
      </c>
      <c r="E161" s="95" t="e">
        <f>Front!AW161</f>
        <v>#NUM!</v>
      </c>
      <c r="F161" s="91" t="e">
        <f>Front!AX161</f>
        <v>#NUM!</v>
      </c>
      <c r="G161" s="98" t="e">
        <f>Front!AY161</f>
        <v>#NUM!</v>
      </c>
      <c r="H161" s="95" t="e">
        <f>'Side MDB'!AC161</f>
        <v>#NUM!</v>
      </c>
      <c r="I161" s="132" t="e">
        <f>'Side MDB'!AD161</f>
        <v>#NUM!</v>
      </c>
      <c r="J161" s="141" t="e">
        <f>'Side MDB'!AE161</f>
        <v>#NUM!</v>
      </c>
      <c r="K161" s="96" t="e">
        <f>'Side Pole'!P160</f>
        <v>#NUM!</v>
      </c>
      <c r="L161" s="96" t="e">
        <f>'Side Pole'!S160</f>
        <v>#NUM!</v>
      </c>
      <c r="M161" s="130" t="e">
        <f>'Side Pole'!V160</f>
        <v>#NUM!</v>
      </c>
      <c r="N161" s="133" t="e">
        <f>Rollover!J161</f>
        <v>#NUM!</v>
      </c>
      <c r="O161" s="97" t="e">
        <f>ROUND(5/12*Front!AV161+4/12*'Side Pole'!U160+3/12*Rollover!I161,2)</f>
        <v>#NUM!</v>
      </c>
      <c r="P161" s="98" t="e">
        <f t="shared" si="16"/>
        <v>#NUM!</v>
      </c>
    </row>
    <row r="162" spans="1:16" ht="14.85" customHeight="1">
      <c r="A162" s="162"/>
      <c r="B162" s="29">
        <f>Rollover!A162</f>
        <v>0</v>
      </c>
      <c r="C162" s="29">
        <f>Rollover!B162</f>
        <v>0</v>
      </c>
      <c r="D162" s="65">
        <f>Rollover!C162</f>
        <v>0</v>
      </c>
      <c r="E162" s="95" t="e">
        <f>Front!AW162</f>
        <v>#NUM!</v>
      </c>
      <c r="F162" s="91" t="e">
        <f>Front!AX162</f>
        <v>#NUM!</v>
      </c>
      <c r="G162" s="98" t="e">
        <f>Front!AY162</f>
        <v>#NUM!</v>
      </c>
      <c r="H162" s="95" t="e">
        <f>'Side MDB'!AC162</f>
        <v>#NUM!</v>
      </c>
      <c r="I162" s="132" t="e">
        <f>'Side MDB'!AD162</f>
        <v>#NUM!</v>
      </c>
      <c r="J162" s="141" t="e">
        <f>'Side MDB'!AE162</f>
        <v>#NUM!</v>
      </c>
      <c r="K162" s="96" t="e">
        <f>'Side Pole'!P161</f>
        <v>#NUM!</v>
      </c>
      <c r="L162" s="96" t="e">
        <f>'Side Pole'!S161</f>
        <v>#NUM!</v>
      </c>
      <c r="M162" s="130" t="e">
        <f>'Side Pole'!V161</f>
        <v>#NUM!</v>
      </c>
      <c r="N162" s="133" t="e">
        <f>Rollover!J162</f>
        <v>#NUM!</v>
      </c>
      <c r="O162" s="97" t="e">
        <f>ROUND(5/12*Front!AV162+4/12*'Side Pole'!U161+3/12*Rollover!I162,2)</f>
        <v>#NUM!</v>
      </c>
      <c r="P162" s="98" t="e">
        <f t="shared" si="16"/>
        <v>#NUM!</v>
      </c>
    </row>
    <row r="163" spans="1:16" ht="14.85" customHeight="1">
      <c r="A163" s="162"/>
      <c r="B163" s="29">
        <f>Rollover!A163</f>
        <v>0</v>
      </c>
      <c r="C163" s="29">
        <f>Rollover!B163</f>
        <v>0</v>
      </c>
      <c r="D163" s="65">
        <f>Rollover!C163</f>
        <v>0</v>
      </c>
      <c r="E163" s="95" t="e">
        <f>Front!AW163</f>
        <v>#NUM!</v>
      </c>
      <c r="F163" s="91" t="e">
        <f>Front!AX163</f>
        <v>#NUM!</v>
      </c>
      <c r="G163" s="98" t="e">
        <f>Front!AY163</f>
        <v>#NUM!</v>
      </c>
      <c r="H163" s="95" t="e">
        <f>'Side MDB'!AC163</f>
        <v>#NUM!</v>
      </c>
      <c r="I163" s="132" t="e">
        <f>'Side MDB'!AD163</f>
        <v>#NUM!</v>
      </c>
      <c r="J163" s="141" t="e">
        <f>'Side MDB'!AE163</f>
        <v>#NUM!</v>
      </c>
      <c r="K163" s="96" t="e">
        <f>'Side Pole'!P162</f>
        <v>#NUM!</v>
      </c>
      <c r="L163" s="96" t="e">
        <f>'Side Pole'!S162</f>
        <v>#NUM!</v>
      </c>
      <c r="M163" s="130" t="e">
        <f>'Side Pole'!V162</f>
        <v>#NUM!</v>
      </c>
      <c r="N163" s="133" t="e">
        <f>Rollover!J163</f>
        <v>#NUM!</v>
      </c>
      <c r="O163" s="97" t="e">
        <f>ROUND(5/12*Front!AV163+4/12*'Side Pole'!U162+3/12*Rollover!I163,2)</f>
        <v>#NUM!</v>
      </c>
      <c r="P163" s="98" t="e">
        <f t="shared" si="16"/>
        <v>#NUM!</v>
      </c>
    </row>
    <row r="164" spans="1:16" ht="14.85" customHeight="1">
      <c r="A164" s="162"/>
      <c r="B164" s="29">
        <f>Rollover!A164</f>
        <v>0</v>
      </c>
      <c r="C164" s="29">
        <f>Rollover!B164</f>
        <v>0</v>
      </c>
      <c r="D164" s="65">
        <f>Rollover!C164</f>
        <v>0</v>
      </c>
      <c r="E164" s="95" t="e">
        <f>Front!AW164</f>
        <v>#NUM!</v>
      </c>
      <c r="F164" s="91" t="e">
        <f>Front!AX164</f>
        <v>#NUM!</v>
      </c>
      <c r="G164" s="98" t="e">
        <f>Front!AY164</f>
        <v>#NUM!</v>
      </c>
      <c r="H164" s="95" t="e">
        <f>'Side MDB'!AC164</f>
        <v>#NUM!</v>
      </c>
      <c r="I164" s="132" t="e">
        <f>'Side MDB'!AD164</f>
        <v>#NUM!</v>
      </c>
      <c r="J164" s="141" t="e">
        <f>'Side MDB'!AE164</f>
        <v>#NUM!</v>
      </c>
      <c r="K164" s="96" t="e">
        <f>'Side Pole'!P163</f>
        <v>#NUM!</v>
      </c>
      <c r="L164" s="96" t="e">
        <f>'Side Pole'!S163</f>
        <v>#NUM!</v>
      </c>
      <c r="M164" s="130" t="e">
        <f>'Side Pole'!V163</f>
        <v>#NUM!</v>
      </c>
      <c r="N164" s="133" t="e">
        <f>Rollover!J164</f>
        <v>#NUM!</v>
      </c>
      <c r="O164" s="97" t="e">
        <f>ROUND(5/12*Front!AV164+4/12*'Side Pole'!U163+3/12*Rollover!I164,2)</f>
        <v>#NUM!</v>
      </c>
      <c r="P164" s="98" t="e">
        <f t="shared" si="16"/>
        <v>#NUM!</v>
      </c>
    </row>
    <row r="165" spans="1:16" ht="14.85" customHeight="1">
      <c r="A165" s="161"/>
      <c r="B165" s="29">
        <f>Rollover!A165</f>
        <v>0</v>
      </c>
      <c r="C165" s="29">
        <f>Rollover!B165</f>
        <v>0</v>
      </c>
      <c r="D165" s="65">
        <f>Rollover!C165</f>
        <v>0</v>
      </c>
      <c r="E165" s="95" t="e">
        <f>Front!AW165</f>
        <v>#NUM!</v>
      </c>
      <c r="F165" s="91" t="e">
        <f>Front!AX165</f>
        <v>#NUM!</v>
      </c>
      <c r="G165" s="98" t="e">
        <f>Front!AY165</f>
        <v>#NUM!</v>
      </c>
      <c r="H165" s="95" t="e">
        <f>'Side MDB'!AC165</f>
        <v>#NUM!</v>
      </c>
      <c r="I165" s="132" t="e">
        <f>'Side MDB'!AD165</f>
        <v>#NUM!</v>
      </c>
      <c r="J165" s="141" t="e">
        <f>'Side MDB'!AE165</f>
        <v>#NUM!</v>
      </c>
      <c r="K165" s="96" t="e">
        <f>'Side Pole'!P164</f>
        <v>#NUM!</v>
      </c>
      <c r="L165" s="96" t="e">
        <f>'Side Pole'!S164</f>
        <v>#NUM!</v>
      </c>
      <c r="M165" s="130" t="e">
        <f>'Side Pole'!V164</f>
        <v>#NUM!</v>
      </c>
      <c r="N165" s="133" t="e">
        <f>Rollover!J165</f>
        <v>#NUM!</v>
      </c>
      <c r="O165" s="97" t="e">
        <f>ROUND(5/12*Front!AV165+4/12*'Side Pole'!U164+3/12*Rollover!I165,2)</f>
        <v>#NUM!</v>
      </c>
      <c r="P165" s="98" t="e">
        <f t="shared" si="16"/>
        <v>#NUM!</v>
      </c>
    </row>
    <row r="166" spans="1:16" ht="14.85" customHeight="1">
      <c r="A166" s="161"/>
      <c r="B166" s="29">
        <f>Rollover!A166</f>
        <v>0</v>
      </c>
      <c r="C166" s="29">
        <f>Rollover!B166</f>
        <v>0</v>
      </c>
      <c r="D166" s="65">
        <f>Rollover!C166</f>
        <v>0</v>
      </c>
      <c r="E166" s="95" t="e">
        <f>Front!AW166</f>
        <v>#NUM!</v>
      </c>
      <c r="F166" s="91" t="e">
        <f>Front!AX166</f>
        <v>#NUM!</v>
      </c>
      <c r="G166" s="98" t="e">
        <f>Front!AY166</f>
        <v>#NUM!</v>
      </c>
      <c r="H166" s="95" t="e">
        <f>'Side MDB'!AC166</f>
        <v>#NUM!</v>
      </c>
      <c r="I166" s="132" t="e">
        <f>'Side MDB'!AD166</f>
        <v>#NUM!</v>
      </c>
      <c r="J166" s="141" t="e">
        <f>'Side MDB'!AE166</f>
        <v>#NUM!</v>
      </c>
      <c r="K166" s="96" t="e">
        <f>'Side Pole'!P165</f>
        <v>#NUM!</v>
      </c>
      <c r="L166" s="96" t="e">
        <f>'Side Pole'!S165</f>
        <v>#NUM!</v>
      </c>
      <c r="M166" s="130" t="e">
        <f>'Side Pole'!V165</f>
        <v>#NUM!</v>
      </c>
      <c r="N166" s="133" t="e">
        <f>Rollover!J166</f>
        <v>#NUM!</v>
      </c>
      <c r="O166" s="97" t="e">
        <f>ROUND(5/12*Front!AV166+4/12*'Side Pole'!U165+3/12*Rollover!I166,2)</f>
        <v>#NUM!</v>
      </c>
      <c r="P166" s="98" t="e">
        <f t="shared" si="16"/>
        <v>#NUM!</v>
      </c>
    </row>
    <row r="167" spans="1:16" ht="14.85" customHeight="1">
      <c r="A167" s="162"/>
      <c r="B167" s="29">
        <f>Rollover!A167</f>
        <v>0</v>
      </c>
      <c r="C167" s="29">
        <f>Rollover!B167</f>
        <v>0</v>
      </c>
      <c r="D167" s="65">
        <f>Rollover!C167</f>
        <v>0</v>
      </c>
      <c r="E167" s="95" t="e">
        <f>Front!AW167</f>
        <v>#NUM!</v>
      </c>
      <c r="F167" s="91" t="e">
        <f>Front!AX167</f>
        <v>#NUM!</v>
      </c>
      <c r="G167" s="98" t="e">
        <f>Front!AY167</f>
        <v>#NUM!</v>
      </c>
      <c r="H167" s="95" t="e">
        <f>'Side MDB'!AC167</f>
        <v>#NUM!</v>
      </c>
      <c r="I167" s="132" t="e">
        <f>'Side MDB'!AD167</f>
        <v>#NUM!</v>
      </c>
      <c r="J167" s="141" t="e">
        <f>'Side MDB'!AE167</f>
        <v>#NUM!</v>
      </c>
      <c r="K167" s="96" t="e">
        <f>'Side Pole'!P166</f>
        <v>#NUM!</v>
      </c>
      <c r="L167" s="96" t="e">
        <f>'Side Pole'!S166</f>
        <v>#NUM!</v>
      </c>
      <c r="M167" s="130" t="e">
        <f>'Side Pole'!V166</f>
        <v>#NUM!</v>
      </c>
      <c r="N167" s="133" t="e">
        <f>Rollover!J167</f>
        <v>#NUM!</v>
      </c>
      <c r="O167" s="97" t="e">
        <f>ROUND(5/12*Front!AV167+4/12*'Side Pole'!U166+3/12*Rollover!I167,2)</f>
        <v>#NUM!</v>
      </c>
      <c r="P167" s="98" t="e">
        <f t="shared" si="16"/>
        <v>#NUM!</v>
      </c>
    </row>
    <row r="168" spans="1:16" ht="14.85" customHeight="1">
      <c r="A168" s="162"/>
      <c r="B168" s="29">
        <f>Rollover!A168</f>
        <v>0</v>
      </c>
      <c r="C168" s="29">
        <f>Rollover!B168</f>
        <v>0</v>
      </c>
      <c r="D168" s="65">
        <f>Rollover!C168</f>
        <v>0</v>
      </c>
      <c r="E168" s="95" t="e">
        <f>Front!AW168</f>
        <v>#NUM!</v>
      </c>
      <c r="F168" s="91" t="e">
        <f>Front!AX168</f>
        <v>#NUM!</v>
      </c>
      <c r="G168" s="98" t="e">
        <f>Front!AY168</f>
        <v>#NUM!</v>
      </c>
      <c r="H168" s="95" t="e">
        <f>'Side MDB'!AC168</f>
        <v>#NUM!</v>
      </c>
      <c r="I168" s="132" t="e">
        <f>'Side MDB'!AD168</f>
        <v>#NUM!</v>
      </c>
      <c r="J168" s="141" t="e">
        <f>'Side MDB'!AE168</f>
        <v>#NUM!</v>
      </c>
      <c r="K168" s="96" t="e">
        <f>'Side Pole'!P167</f>
        <v>#NUM!</v>
      </c>
      <c r="L168" s="96" t="e">
        <f>'Side Pole'!S167</f>
        <v>#NUM!</v>
      </c>
      <c r="M168" s="130" t="e">
        <f>'Side Pole'!V167</f>
        <v>#NUM!</v>
      </c>
      <c r="N168" s="133" t="e">
        <f>Rollover!J168</f>
        <v>#NUM!</v>
      </c>
      <c r="O168" s="97" t="e">
        <f>ROUND(5/12*Front!AV168+4/12*'Side Pole'!U167+3/12*Rollover!I168,2)</f>
        <v>#NUM!</v>
      </c>
      <c r="P168" s="98" t="e">
        <f t="shared" si="16"/>
        <v>#NUM!</v>
      </c>
    </row>
    <row r="169" spans="1:16" ht="14.85" customHeight="1">
      <c r="A169" s="162"/>
      <c r="B169" s="29">
        <f>Rollover!A169</f>
        <v>0</v>
      </c>
      <c r="C169" s="29">
        <f>Rollover!B169</f>
        <v>0</v>
      </c>
      <c r="D169" s="65">
        <f>Rollover!C169</f>
        <v>0</v>
      </c>
      <c r="E169" s="95" t="e">
        <f>Front!AW169</f>
        <v>#NUM!</v>
      </c>
      <c r="F169" s="91" t="e">
        <f>Front!AX169</f>
        <v>#NUM!</v>
      </c>
      <c r="G169" s="98" t="e">
        <f>Front!AY169</f>
        <v>#NUM!</v>
      </c>
      <c r="H169" s="95" t="e">
        <f>'Side MDB'!AC169</f>
        <v>#NUM!</v>
      </c>
      <c r="I169" s="132" t="e">
        <f>'Side MDB'!AD169</f>
        <v>#NUM!</v>
      </c>
      <c r="J169" s="141" t="e">
        <f>'Side MDB'!AE169</f>
        <v>#NUM!</v>
      </c>
      <c r="K169" s="96" t="e">
        <f>'Side Pole'!P168</f>
        <v>#NUM!</v>
      </c>
      <c r="L169" s="96" t="e">
        <f>'Side Pole'!S168</f>
        <v>#NUM!</v>
      </c>
      <c r="M169" s="130" t="e">
        <f>'Side Pole'!V168</f>
        <v>#NUM!</v>
      </c>
      <c r="N169" s="133" t="e">
        <f>Rollover!J169</f>
        <v>#NUM!</v>
      </c>
      <c r="O169" s="97" t="e">
        <f>ROUND(5/12*Front!AV169+4/12*'Side Pole'!U168+3/12*Rollover!I169,2)</f>
        <v>#NUM!</v>
      </c>
      <c r="P169" s="98" t="e">
        <f t="shared" si="16"/>
        <v>#NUM!</v>
      </c>
    </row>
    <row r="170" spans="1:16" ht="14.85" customHeight="1">
      <c r="A170" s="162"/>
      <c r="B170" s="29">
        <f>Rollover!A170</f>
        <v>0</v>
      </c>
      <c r="C170" s="29">
        <f>Rollover!B170</f>
        <v>0</v>
      </c>
      <c r="D170" s="65">
        <f>Rollover!C170</f>
        <v>0</v>
      </c>
      <c r="E170" s="95" t="e">
        <f>Front!AW170</f>
        <v>#NUM!</v>
      </c>
      <c r="F170" s="91" t="e">
        <f>Front!AX170</f>
        <v>#NUM!</v>
      </c>
      <c r="G170" s="98" t="e">
        <f>Front!AY170</f>
        <v>#NUM!</v>
      </c>
      <c r="H170" s="95" t="e">
        <f>'Side MDB'!AC170</f>
        <v>#NUM!</v>
      </c>
      <c r="I170" s="132" t="e">
        <f>'Side MDB'!AD170</f>
        <v>#NUM!</v>
      </c>
      <c r="J170" s="141" t="e">
        <f>'Side MDB'!AE170</f>
        <v>#NUM!</v>
      </c>
      <c r="K170" s="96" t="e">
        <f>'Side Pole'!P169</f>
        <v>#NUM!</v>
      </c>
      <c r="L170" s="96" t="e">
        <f>'Side Pole'!S169</f>
        <v>#NUM!</v>
      </c>
      <c r="M170" s="130" t="e">
        <f>'Side Pole'!V169</f>
        <v>#NUM!</v>
      </c>
      <c r="N170" s="133" t="e">
        <f>Rollover!J170</f>
        <v>#NUM!</v>
      </c>
      <c r="O170" s="97" t="e">
        <f>ROUND(5/12*Front!AV170+4/12*'Side Pole'!U169+3/12*Rollover!I170,2)</f>
        <v>#NUM!</v>
      </c>
      <c r="P170" s="98" t="e">
        <f t="shared" si="16"/>
        <v>#NUM!</v>
      </c>
    </row>
    <row r="171" spans="1:16" ht="14.85" customHeight="1">
      <c r="A171" s="162"/>
      <c r="B171" s="29">
        <f>Rollover!A171</f>
        <v>0</v>
      </c>
      <c r="C171" s="29">
        <f>Rollover!B171</f>
        <v>0</v>
      </c>
      <c r="D171" s="65">
        <f>Rollover!C171</f>
        <v>0</v>
      </c>
      <c r="E171" s="95" t="e">
        <f>Front!AW171</f>
        <v>#NUM!</v>
      </c>
      <c r="F171" s="91" t="e">
        <f>Front!AX171</f>
        <v>#NUM!</v>
      </c>
      <c r="G171" s="98" t="e">
        <f>Front!AY171</f>
        <v>#NUM!</v>
      </c>
      <c r="H171" s="95" t="e">
        <f>'Side MDB'!AC171</f>
        <v>#NUM!</v>
      </c>
      <c r="I171" s="132" t="e">
        <f>'Side MDB'!AD171</f>
        <v>#NUM!</v>
      </c>
      <c r="J171" s="141" t="e">
        <f>'Side MDB'!AE171</f>
        <v>#NUM!</v>
      </c>
      <c r="K171" s="96" t="e">
        <f>'Side Pole'!P170</f>
        <v>#NUM!</v>
      </c>
      <c r="L171" s="96" t="e">
        <f>'Side Pole'!S170</f>
        <v>#NUM!</v>
      </c>
      <c r="M171" s="130" t="e">
        <f>'Side Pole'!V170</f>
        <v>#NUM!</v>
      </c>
      <c r="N171" s="133" t="e">
        <f>Rollover!J171</f>
        <v>#NUM!</v>
      </c>
      <c r="O171" s="97" t="e">
        <f>ROUND(5/12*Front!AV171+4/12*'Side Pole'!U170+3/12*Rollover!I171,2)</f>
        <v>#NUM!</v>
      </c>
      <c r="P171" s="98" t="e">
        <f t="shared" si="16"/>
        <v>#NUM!</v>
      </c>
    </row>
    <row r="172" spans="1:16" ht="14.85" customHeight="1">
      <c r="A172" s="162"/>
      <c r="B172" s="29">
        <f>Rollover!A172</f>
        <v>0</v>
      </c>
      <c r="C172" s="29">
        <f>Rollover!B172</f>
        <v>0</v>
      </c>
      <c r="D172" s="65">
        <f>Rollover!C172</f>
        <v>0</v>
      </c>
      <c r="E172" s="95" t="e">
        <f>Front!AW172</f>
        <v>#NUM!</v>
      </c>
      <c r="F172" s="91" t="e">
        <f>Front!AX172</f>
        <v>#NUM!</v>
      </c>
      <c r="G172" s="98" t="e">
        <f>Front!AY172</f>
        <v>#NUM!</v>
      </c>
      <c r="H172" s="95" t="e">
        <f>'Side MDB'!AC172</f>
        <v>#NUM!</v>
      </c>
      <c r="I172" s="132" t="e">
        <f>'Side MDB'!AD172</f>
        <v>#NUM!</v>
      </c>
      <c r="J172" s="141" t="e">
        <f>'Side MDB'!AE172</f>
        <v>#NUM!</v>
      </c>
      <c r="K172" s="96" t="e">
        <f>'Side Pole'!P171</f>
        <v>#NUM!</v>
      </c>
      <c r="L172" s="96" t="e">
        <f>'Side Pole'!S171</f>
        <v>#NUM!</v>
      </c>
      <c r="M172" s="130" t="e">
        <f>'Side Pole'!V171</f>
        <v>#NUM!</v>
      </c>
      <c r="N172" s="133" t="e">
        <f>Rollover!J172</f>
        <v>#NUM!</v>
      </c>
      <c r="O172" s="97" t="e">
        <f>ROUND(5/12*Front!AV172+4/12*'Side Pole'!U171+3/12*Rollover!I172,2)</f>
        <v>#NUM!</v>
      </c>
      <c r="P172" s="98" t="e">
        <f t="shared" si="16"/>
        <v>#NUM!</v>
      </c>
    </row>
    <row r="173" spans="1:16" ht="14.85" customHeight="1">
      <c r="A173" s="162"/>
      <c r="B173" s="29">
        <f>Rollover!A173</f>
        <v>0</v>
      </c>
      <c r="C173" s="29">
        <f>Rollover!B173</f>
        <v>0</v>
      </c>
      <c r="D173" s="65">
        <f>Rollover!C173</f>
        <v>0</v>
      </c>
      <c r="E173" s="95" t="e">
        <f>Front!AW173</f>
        <v>#NUM!</v>
      </c>
      <c r="F173" s="91" t="e">
        <f>Front!AX173</f>
        <v>#NUM!</v>
      </c>
      <c r="G173" s="98" t="e">
        <f>Front!AY173</f>
        <v>#NUM!</v>
      </c>
      <c r="H173" s="95" t="e">
        <f>'Side MDB'!AC173</f>
        <v>#NUM!</v>
      </c>
      <c r="I173" s="132" t="e">
        <f>'Side MDB'!AD173</f>
        <v>#NUM!</v>
      </c>
      <c r="J173" s="141" t="e">
        <f>'Side MDB'!AE173</f>
        <v>#NUM!</v>
      </c>
      <c r="K173" s="96" t="e">
        <f>'Side Pole'!P172</f>
        <v>#NUM!</v>
      </c>
      <c r="L173" s="96" t="e">
        <f>'Side Pole'!S172</f>
        <v>#NUM!</v>
      </c>
      <c r="M173" s="130" t="e">
        <f>'Side Pole'!V172</f>
        <v>#NUM!</v>
      </c>
      <c r="N173" s="133" t="e">
        <f>Rollover!J173</f>
        <v>#NUM!</v>
      </c>
      <c r="O173" s="97" t="e">
        <f>ROUND(5/12*Front!AV173+4/12*'Side Pole'!U172+3/12*Rollover!I173,2)</f>
        <v>#NUM!</v>
      </c>
      <c r="P173" s="98" t="e">
        <f t="shared" si="16"/>
        <v>#NUM!</v>
      </c>
    </row>
    <row r="174" spans="1:16" ht="14.85" customHeight="1">
      <c r="A174" s="162"/>
      <c r="B174" s="29">
        <f>Rollover!A174</f>
        <v>0</v>
      </c>
      <c r="C174" s="29">
        <f>Rollover!B174</f>
        <v>0</v>
      </c>
      <c r="D174" s="65">
        <f>Rollover!C174</f>
        <v>0</v>
      </c>
      <c r="E174" s="95" t="e">
        <f>Front!AW174</f>
        <v>#NUM!</v>
      </c>
      <c r="F174" s="91" t="e">
        <f>Front!AX174</f>
        <v>#NUM!</v>
      </c>
      <c r="G174" s="98" t="e">
        <f>Front!AY174</f>
        <v>#NUM!</v>
      </c>
      <c r="H174" s="95" t="e">
        <f>'Side MDB'!AC174</f>
        <v>#NUM!</v>
      </c>
      <c r="I174" s="132" t="e">
        <f>'Side MDB'!AD174</f>
        <v>#NUM!</v>
      </c>
      <c r="J174" s="141" t="e">
        <f>'Side MDB'!AE174</f>
        <v>#NUM!</v>
      </c>
      <c r="K174" s="96" t="e">
        <f>'Side Pole'!P173</f>
        <v>#NUM!</v>
      </c>
      <c r="L174" s="96" t="e">
        <f>'Side Pole'!S173</f>
        <v>#NUM!</v>
      </c>
      <c r="M174" s="130" t="e">
        <f>'Side Pole'!V173</f>
        <v>#NUM!</v>
      </c>
      <c r="N174" s="133" t="e">
        <f>Rollover!J174</f>
        <v>#NUM!</v>
      </c>
      <c r="O174" s="97" t="e">
        <f>ROUND(5/12*Front!AV174+4/12*'Side Pole'!U173+3/12*Rollover!I174,2)</f>
        <v>#NUM!</v>
      </c>
      <c r="P174" s="98" t="e">
        <f t="shared" si="16"/>
        <v>#NUM!</v>
      </c>
    </row>
    <row r="175" spans="1:16" ht="14.85" customHeight="1">
      <c r="A175" s="161"/>
      <c r="B175" s="29">
        <f>Rollover!A175</f>
        <v>0</v>
      </c>
      <c r="C175" s="29">
        <f>Rollover!B175</f>
        <v>0</v>
      </c>
      <c r="D175" s="65">
        <f>Rollover!C175</f>
        <v>0</v>
      </c>
      <c r="E175" s="95" t="e">
        <f>Front!AW175</f>
        <v>#NUM!</v>
      </c>
      <c r="F175" s="91" t="e">
        <f>Front!AX175</f>
        <v>#NUM!</v>
      </c>
      <c r="G175" s="98" t="e">
        <f>Front!AY175</f>
        <v>#NUM!</v>
      </c>
      <c r="H175" s="95" t="e">
        <f>'Side MDB'!AC175</f>
        <v>#NUM!</v>
      </c>
      <c r="I175" s="132" t="e">
        <f>'Side MDB'!AD175</f>
        <v>#NUM!</v>
      </c>
      <c r="J175" s="141" t="e">
        <f>'Side MDB'!AE175</f>
        <v>#NUM!</v>
      </c>
      <c r="K175" s="96" t="e">
        <f>'Side Pole'!P174</f>
        <v>#NUM!</v>
      </c>
      <c r="L175" s="96" t="e">
        <f>'Side Pole'!S174</f>
        <v>#NUM!</v>
      </c>
      <c r="M175" s="130" t="e">
        <f>'Side Pole'!V174</f>
        <v>#NUM!</v>
      </c>
      <c r="N175" s="133" t="e">
        <f>Rollover!J175</f>
        <v>#NUM!</v>
      </c>
      <c r="O175" s="97" t="e">
        <f>ROUND(5/12*Front!AV175+4/12*'Side Pole'!U174+3/12*Rollover!I175,2)</f>
        <v>#NUM!</v>
      </c>
      <c r="P175" s="98" t="e">
        <f t="shared" si="16"/>
        <v>#NUM!</v>
      </c>
    </row>
    <row r="176" spans="1:16" ht="14.85" customHeight="1">
      <c r="A176" s="161"/>
      <c r="B176" s="29">
        <f>Rollover!A176</f>
        <v>0</v>
      </c>
      <c r="C176" s="29">
        <f>Rollover!B176</f>
        <v>0</v>
      </c>
      <c r="D176" s="65">
        <f>Rollover!C176</f>
        <v>0</v>
      </c>
      <c r="E176" s="95" t="e">
        <f>Front!AW176</f>
        <v>#NUM!</v>
      </c>
      <c r="F176" s="91" t="e">
        <f>Front!AX176</f>
        <v>#NUM!</v>
      </c>
      <c r="G176" s="98" t="e">
        <f>Front!AY176</f>
        <v>#NUM!</v>
      </c>
      <c r="H176" s="95" t="e">
        <f>'Side MDB'!AC176</f>
        <v>#NUM!</v>
      </c>
      <c r="I176" s="132" t="e">
        <f>'Side MDB'!AD176</f>
        <v>#NUM!</v>
      </c>
      <c r="J176" s="141" t="e">
        <f>'Side MDB'!AE176</f>
        <v>#NUM!</v>
      </c>
      <c r="K176" s="96" t="e">
        <f>'Side Pole'!P175</f>
        <v>#NUM!</v>
      </c>
      <c r="L176" s="96" t="e">
        <f>'Side Pole'!S175</f>
        <v>#NUM!</v>
      </c>
      <c r="M176" s="130" t="e">
        <f>'Side Pole'!V175</f>
        <v>#NUM!</v>
      </c>
      <c r="N176" s="133" t="e">
        <f>Rollover!J176</f>
        <v>#NUM!</v>
      </c>
      <c r="O176" s="97" t="e">
        <f>ROUND(5/12*Front!AV176+4/12*'Side Pole'!U175+3/12*Rollover!I176,2)</f>
        <v>#NUM!</v>
      </c>
      <c r="P176" s="98" t="e">
        <f t="shared" si="16"/>
        <v>#NUM!</v>
      </c>
    </row>
    <row r="177" spans="1:16" ht="14.85" customHeight="1">
      <c r="A177" s="161"/>
      <c r="B177" s="29">
        <f>Rollover!A177</f>
        <v>0</v>
      </c>
      <c r="C177" s="29">
        <f>Rollover!B177</f>
        <v>0</v>
      </c>
      <c r="D177" s="65">
        <f>Rollover!C177</f>
        <v>0</v>
      </c>
      <c r="E177" s="95" t="e">
        <f>Front!AW177</f>
        <v>#NUM!</v>
      </c>
      <c r="F177" s="91" t="e">
        <f>Front!AX177</f>
        <v>#NUM!</v>
      </c>
      <c r="G177" s="98" t="e">
        <f>Front!AY177</f>
        <v>#NUM!</v>
      </c>
      <c r="H177" s="95" t="e">
        <f>'Side MDB'!AC177</f>
        <v>#NUM!</v>
      </c>
      <c r="I177" s="132" t="e">
        <f>'Side MDB'!AD177</f>
        <v>#NUM!</v>
      </c>
      <c r="J177" s="141" t="e">
        <f>'Side MDB'!AE177</f>
        <v>#NUM!</v>
      </c>
      <c r="K177" s="96" t="e">
        <f>'Side Pole'!P176</f>
        <v>#NUM!</v>
      </c>
      <c r="L177" s="96" t="e">
        <f>'Side Pole'!S176</f>
        <v>#NUM!</v>
      </c>
      <c r="M177" s="130" t="e">
        <f>'Side Pole'!V176</f>
        <v>#NUM!</v>
      </c>
      <c r="N177" s="133" t="e">
        <f>Rollover!J177</f>
        <v>#NUM!</v>
      </c>
      <c r="O177" s="97" t="e">
        <f>ROUND(5/12*Front!AV177+4/12*'Side Pole'!U176+3/12*Rollover!I177,2)</f>
        <v>#NUM!</v>
      </c>
      <c r="P177" s="98" t="e">
        <f t="shared" ref="P177:P209" si="17">IF(O177&lt;0.67,5,IF(O177&lt;1,4,IF(O177&lt;1.33,3,IF(O177&lt;2.67,2,1))))</f>
        <v>#NUM!</v>
      </c>
    </row>
    <row r="178" spans="1:16" ht="14.85" customHeight="1">
      <c r="A178" s="162"/>
      <c r="B178" s="29">
        <f>Rollover!A178</f>
        <v>0</v>
      </c>
      <c r="C178" s="29">
        <f>Rollover!B178</f>
        <v>0</v>
      </c>
      <c r="D178" s="65">
        <f>Rollover!C178</f>
        <v>0</v>
      </c>
      <c r="E178" s="95" t="e">
        <f>Front!AW178</f>
        <v>#NUM!</v>
      </c>
      <c r="F178" s="91" t="e">
        <f>Front!AX178</f>
        <v>#NUM!</v>
      </c>
      <c r="G178" s="98" t="e">
        <f>Front!AY178</f>
        <v>#NUM!</v>
      </c>
      <c r="H178" s="95" t="e">
        <f>'Side MDB'!AC178</f>
        <v>#NUM!</v>
      </c>
      <c r="I178" s="132" t="e">
        <f>'Side MDB'!AD178</f>
        <v>#NUM!</v>
      </c>
      <c r="J178" s="141" t="e">
        <f>'Side MDB'!AE178</f>
        <v>#NUM!</v>
      </c>
      <c r="K178" s="96" t="e">
        <f>'Side Pole'!P177</f>
        <v>#NUM!</v>
      </c>
      <c r="L178" s="96" t="e">
        <f>'Side Pole'!S177</f>
        <v>#NUM!</v>
      </c>
      <c r="M178" s="130" t="e">
        <f>'Side Pole'!V177</f>
        <v>#NUM!</v>
      </c>
      <c r="N178" s="133" t="e">
        <f>Rollover!J178</f>
        <v>#NUM!</v>
      </c>
      <c r="O178" s="97" t="e">
        <f>ROUND(5/12*Front!AV178+4/12*'Side Pole'!U177+3/12*Rollover!I178,2)</f>
        <v>#NUM!</v>
      </c>
      <c r="P178" s="98" t="e">
        <f t="shared" si="17"/>
        <v>#NUM!</v>
      </c>
    </row>
    <row r="179" spans="1:16" ht="14.85" customHeight="1">
      <c r="A179" s="161"/>
      <c r="B179" s="29">
        <f>Rollover!A179</f>
        <v>0</v>
      </c>
      <c r="C179" s="29">
        <f>Rollover!B179</f>
        <v>0</v>
      </c>
      <c r="D179" s="65">
        <f>Rollover!C179</f>
        <v>0</v>
      </c>
      <c r="E179" s="95" t="e">
        <f>Front!AW179</f>
        <v>#NUM!</v>
      </c>
      <c r="F179" s="91" t="e">
        <f>Front!AX179</f>
        <v>#NUM!</v>
      </c>
      <c r="G179" s="98" t="e">
        <f>Front!AY179</f>
        <v>#NUM!</v>
      </c>
      <c r="H179" s="95" t="e">
        <f>'Side MDB'!AC179</f>
        <v>#NUM!</v>
      </c>
      <c r="I179" s="132" t="e">
        <f>'Side MDB'!AD179</f>
        <v>#NUM!</v>
      </c>
      <c r="J179" s="141" t="e">
        <f>'Side MDB'!AE179</f>
        <v>#NUM!</v>
      </c>
      <c r="K179" s="96" t="e">
        <f>'Side Pole'!P178</f>
        <v>#NUM!</v>
      </c>
      <c r="L179" s="96" t="e">
        <f>'Side Pole'!S178</f>
        <v>#NUM!</v>
      </c>
      <c r="M179" s="130" t="e">
        <f>'Side Pole'!V178</f>
        <v>#NUM!</v>
      </c>
      <c r="N179" s="133" t="e">
        <f>Rollover!J179</f>
        <v>#NUM!</v>
      </c>
      <c r="O179" s="97" t="e">
        <f>ROUND(5/12*Front!AV179+4/12*'Side Pole'!U178+3/12*Rollover!I179,2)</f>
        <v>#NUM!</v>
      </c>
      <c r="P179" s="98" t="e">
        <f t="shared" si="17"/>
        <v>#NUM!</v>
      </c>
    </row>
    <row r="180" spans="1:16" ht="14.85" customHeight="1">
      <c r="A180" s="161"/>
      <c r="B180" s="29">
        <f>Rollover!A180</f>
        <v>0</v>
      </c>
      <c r="C180" s="29">
        <f>Rollover!B180</f>
        <v>0</v>
      </c>
      <c r="D180" s="65">
        <f>Rollover!C180</f>
        <v>0</v>
      </c>
      <c r="E180" s="95" t="e">
        <f>Front!AW180</f>
        <v>#NUM!</v>
      </c>
      <c r="F180" s="91" t="e">
        <f>Front!AX180</f>
        <v>#NUM!</v>
      </c>
      <c r="G180" s="98" t="e">
        <f>Front!AY180</f>
        <v>#NUM!</v>
      </c>
      <c r="H180" s="95" t="e">
        <f>'Side MDB'!AC180</f>
        <v>#NUM!</v>
      </c>
      <c r="I180" s="132" t="e">
        <f>'Side MDB'!AD180</f>
        <v>#NUM!</v>
      </c>
      <c r="J180" s="141" t="e">
        <f>'Side MDB'!AE180</f>
        <v>#NUM!</v>
      </c>
      <c r="K180" s="96" t="e">
        <f>'Side Pole'!P179</f>
        <v>#NUM!</v>
      </c>
      <c r="L180" s="96" t="e">
        <f>'Side Pole'!S179</f>
        <v>#NUM!</v>
      </c>
      <c r="M180" s="130" t="e">
        <f>'Side Pole'!V179</f>
        <v>#NUM!</v>
      </c>
      <c r="N180" s="133" t="e">
        <f>Rollover!J180</f>
        <v>#NUM!</v>
      </c>
      <c r="O180" s="97" t="e">
        <f>ROUND(5/12*Front!AV180+4/12*'Side Pole'!U179+3/12*Rollover!I180,2)</f>
        <v>#NUM!</v>
      </c>
      <c r="P180" s="98" t="e">
        <f t="shared" si="17"/>
        <v>#NUM!</v>
      </c>
    </row>
    <row r="181" spans="1:16" ht="14.85" customHeight="1">
      <c r="A181" s="162"/>
      <c r="B181" s="29">
        <f>Rollover!A181</f>
        <v>0</v>
      </c>
      <c r="C181" s="29">
        <f>Rollover!B181</f>
        <v>0</v>
      </c>
      <c r="D181" s="65">
        <f>Rollover!C181</f>
        <v>0</v>
      </c>
      <c r="E181" s="95" t="e">
        <f>Front!AW181</f>
        <v>#NUM!</v>
      </c>
      <c r="F181" s="91" t="e">
        <f>Front!AX181</f>
        <v>#NUM!</v>
      </c>
      <c r="G181" s="98" t="e">
        <f>Front!AY181</f>
        <v>#NUM!</v>
      </c>
      <c r="H181" s="95" t="e">
        <f>'Side MDB'!AC181</f>
        <v>#NUM!</v>
      </c>
      <c r="I181" s="132" t="e">
        <f>'Side MDB'!AD181</f>
        <v>#NUM!</v>
      </c>
      <c r="J181" s="141" t="e">
        <f>'Side MDB'!AE181</f>
        <v>#NUM!</v>
      </c>
      <c r="K181" s="96" t="e">
        <f>'Side Pole'!P180</f>
        <v>#NUM!</v>
      </c>
      <c r="L181" s="96" t="e">
        <f>'Side Pole'!S180</f>
        <v>#NUM!</v>
      </c>
      <c r="M181" s="130" t="e">
        <f>'Side Pole'!V180</f>
        <v>#NUM!</v>
      </c>
      <c r="N181" s="133" t="e">
        <f>Rollover!J181</f>
        <v>#NUM!</v>
      </c>
      <c r="O181" s="97" t="e">
        <f>ROUND(5/12*Front!AV181+4/12*'Side Pole'!U180+3/12*Rollover!I181,2)</f>
        <v>#NUM!</v>
      </c>
      <c r="P181" s="98" t="e">
        <f t="shared" si="17"/>
        <v>#NUM!</v>
      </c>
    </row>
    <row r="182" spans="1:16" ht="14.85" customHeight="1">
      <c r="A182" s="162"/>
      <c r="B182" s="29">
        <f>Rollover!A182</f>
        <v>0</v>
      </c>
      <c r="C182" s="29">
        <f>Rollover!B182</f>
        <v>0</v>
      </c>
      <c r="D182" s="65">
        <f>Rollover!C182</f>
        <v>0</v>
      </c>
      <c r="E182" s="95" t="e">
        <f>Front!AW182</f>
        <v>#NUM!</v>
      </c>
      <c r="F182" s="91" t="e">
        <f>Front!AX182</f>
        <v>#NUM!</v>
      </c>
      <c r="G182" s="98" t="e">
        <f>Front!AY182</f>
        <v>#NUM!</v>
      </c>
      <c r="H182" s="95" t="e">
        <f>'Side MDB'!AC182</f>
        <v>#NUM!</v>
      </c>
      <c r="I182" s="132" t="e">
        <f>'Side MDB'!AD182</f>
        <v>#NUM!</v>
      </c>
      <c r="J182" s="141" t="e">
        <f>'Side MDB'!AE182</f>
        <v>#NUM!</v>
      </c>
      <c r="K182" s="96" t="e">
        <f>'Side Pole'!P181</f>
        <v>#NUM!</v>
      </c>
      <c r="L182" s="96" t="e">
        <f>'Side Pole'!S181</f>
        <v>#NUM!</v>
      </c>
      <c r="M182" s="130" t="e">
        <f>'Side Pole'!V181</f>
        <v>#NUM!</v>
      </c>
      <c r="N182" s="133" t="e">
        <f>Rollover!J182</f>
        <v>#NUM!</v>
      </c>
      <c r="O182" s="97" t="e">
        <f>ROUND(5/12*Front!AV182+4/12*'Side Pole'!U181+3/12*Rollover!I182,2)</f>
        <v>#NUM!</v>
      </c>
      <c r="P182" s="98" t="e">
        <f t="shared" si="17"/>
        <v>#NUM!</v>
      </c>
    </row>
    <row r="183" spans="1:16" ht="14.85" customHeight="1">
      <c r="A183" s="162"/>
      <c r="B183" s="29">
        <f>Rollover!A183</f>
        <v>0</v>
      </c>
      <c r="C183" s="29">
        <f>Rollover!B183</f>
        <v>0</v>
      </c>
      <c r="D183" s="65">
        <f>Rollover!C183</f>
        <v>0</v>
      </c>
      <c r="E183" s="95" t="e">
        <f>Front!AW183</f>
        <v>#NUM!</v>
      </c>
      <c r="F183" s="91" t="e">
        <f>Front!AX183</f>
        <v>#NUM!</v>
      </c>
      <c r="G183" s="98" t="e">
        <f>Front!AY183</f>
        <v>#NUM!</v>
      </c>
      <c r="H183" s="95" t="e">
        <f>'Side MDB'!AC183</f>
        <v>#NUM!</v>
      </c>
      <c r="I183" s="132" t="e">
        <f>'Side MDB'!AD183</f>
        <v>#NUM!</v>
      </c>
      <c r="J183" s="141" t="e">
        <f>'Side MDB'!AE183</f>
        <v>#NUM!</v>
      </c>
      <c r="K183" s="96" t="e">
        <f>'Side Pole'!P182</f>
        <v>#NUM!</v>
      </c>
      <c r="L183" s="96" t="e">
        <f>'Side Pole'!S182</f>
        <v>#NUM!</v>
      </c>
      <c r="M183" s="130" t="e">
        <f>'Side Pole'!V182</f>
        <v>#NUM!</v>
      </c>
      <c r="N183" s="133" t="e">
        <f>Rollover!J183</f>
        <v>#NUM!</v>
      </c>
      <c r="O183" s="97" t="e">
        <f>ROUND(5/12*Front!AV183+4/12*'Side Pole'!U182+3/12*Rollover!I183,2)</f>
        <v>#NUM!</v>
      </c>
      <c r="P183" s="98" t="e">
        <f t="shared" si="17"/>
        <v>#NUM!</v>
      </c>
    </row>
    <row r="184" spans="1:16" ht="14.85" customHeight="1">
      <c r="A184" s="162"/>
      <c r="B184" s="29">
        <f>Rollover!A184</f>
        <v>0</v>
      </c>
      <c r="C184" s="29">
        <f>Rollover!B184</f>
        <v>0</v>
      </c>
      <c r="D184" s="65">
        <f>Rollover!C184</f>
        <v>0</v>
      </c>
      <c r="E184" s="95" t="e">
        <f>Front!AW184</f>
        <v>#NUM!</v>
      </c>
      <c r="F184" s="91" t="e">
        <f>Front!AX184</f>
        <v>#NUM!</v>
      </c>
      <c r="G184" s="98" t="e">
        <f>Front!AY184</f>
        <v>#NUM!</v>
      </c>
      <c r="H184" s="95" t="e">
        <f>'Side MDB'!AC184</f>
        <v>#NUM!</v>
      </c>
      <c r="I184" s="132" t="e">
        <f>'Side MDB'!AD184</f>
        <v>#NUM!</v>
      </c>
      <c r="J184" s="141" t="e">
        <f>'Side MDB'!AE184</f>
        <v>#NUM!</v>
      </c>
      <c r="K184" s="96" t="e">
        <f>'Side Pole'!P183</f>
        <v>#NUM!</v>
      </c>
      <c r="L184" s="96" t="e">
        <f>'Side Pole'!S183</f>
        <v>#NUM!</v>
      </c>
      <c r="M184" s="130" t="e">
        <f>'Side Pole'!V183</f>
        <v>#NUM!</v>
      </c>
      <c r="N184" s="133" t="e">
        <f>Rollover!J184</f>
        <v>#NUM!</v>
      </c>
      <c r="O184" s="97" t="e">
        <f>ROUND(5/12*Front!AV184+4/12*'Side Pole'!U183+3/12*Rollover!I184,2)</f>
        <v>#NUM!</v>
      </c>
      <c r="P184" s="98" t="e">
        <f t="shared" si="17"/>
        <v>#NUM!</v>
      </c>
    </row>
    <row r="185" spans="1:16" ht="14.85" customHeight="1">
      <c r="A185" s="162"/>
      <c r="B185" s="29">
        <f>Rollover!A185</f>
        <v>0</v>
      </c>
      <c r="C185" s="29">
        <f>Rollover!B185</f>
        <v>0</v>
      </c>
      <c r="D185" s="65">
        <f>Rollover!C185</f>
        <v>0</v>
      </c>
      <c r="E185" s="95" t="e">
        <f>Front!AW185</f>
        <v>#NUM!</v>
      </c>
      <c r="F185" s="91" t="e">
        <f>Front!AX185</f>
        <v>#NUM!</v>
      </c>
      <c r="G185" s="98" t="e">
        <f>Front!AY185</f>
        <v>#NUM!</v>
      </c>
      <c r="H185" s="95" t="e">
        <f>'Side MDB'!AC185</f>
        <v>#NUM!</v>
      </c>
      <c r="I185" s="132" t="e">
        <f>'Side MDB'!AD185</f>
        <v>#NUM!</v>
      </c>
      <c r="J185" s="141" t="e">
        <f>'Side MDB'!AE185</f>
        <v>#NUM!</v>
      </c>
      <c r="K185" s="96" t="e">
        <f>'Side Pole'!P184</f>
        <v>#NUM!</v>
      </c>
      <c r="L185" s="96" t="e">
        <f>'Side Pole'!S184</f>
        <v>#NUM!</v>
      </c>
      <c r="M185" s="130" t="e">
        <f>'Side Pole'!V184</f>
        <v>#NUM!</v>
      </c>
      <c r="N185" s="133" t="e">
        <f>Rollover!J185</f>
        <v>#NUM!</v>
      </c>
      <c r="O185" s="97" t="e">
        <f>ROUND(5/12*Front!AV185+4/12*'Side Pole'!U184+3/12*Rollover!I185,2)</f>
        <v>#NUM!</v>
      </c>
      <c r="P185" s="98" t="e">
        <f t="shared" si="17"/>
        <v>#NUM!</v>
      </c>
    </row>
    <row r="186" spans="1:16" ht="14.85" customHeight="1">
      <c r="A186" s="161"/>
      <c r="B186" s="29">
        <f>Rollover!A186</f>
        <v>0</v>
      </c>
      <c r="C186" s="29">
        <f>Rollover!B186</f>
        <v>0</v>
      </c>
      <c r="D186" s="65">
        <f>Rollover!C186</f>
        <v>0</v>
      </c>
      <c r="E186" s="95" t="e">
        <f>Front!AW186</f>
        <v>#NUM!</v>
      </c>
      <c r="F186" s="91" t="e">
        <f>Front!AX186</f>
        <v>#NUM!</v>
      </c>
      <c r="G186" s="98" t="e">
        <f>Front!AY186</f>
        <v>#NUM!</v>
      </c>
      <c r="H186" s="95" t="e">
        <f>'Side MDB'!AC186</f>
        <v>#NUM!</v>
      </c>
      <c r="I186" s="132" t="e">
        <f>'Side MDB'!AD186</f>
        <v>#NUM!</v>
      </c>
      <c r="J186" s="141" t="e">
        <f>'Side MDB'!AE186</f>
        <v>#NUM!</v>
      </c>
      <c r="K186" s="96" t="e">
        <f>'Side Pole'!P185</f>
        <v>#NUM!</v>
      </c>
      <c r="L186" s="96" t="e">
        <f>'Side Pole'!S185</f>
        <v>#NUM!</v>
      </c>
      <c r="M186" s="130" t="e">
        <f>'Side Pole'!V185</f>
        <v>#NUM!</v>
      </c>
      <c r="N186" s="133" t="e">
        <f>Rollover!J186</f>
        <v>#NUM!</v>
      </c>
      <c r="O186" s="97" t="e">
        <f>ROUND(5/12*Front!AV186+4/12*'Side Pole'!U185+3/12*Rollover!I186,2)</f>
        <v>#NUM!</v>
      </c>
      <c r="P186" s="98" t="e">
        <f t="shared" si="17"/>
        <v>#NUM!</v>
      </c>
    </row>
    <row r="187" spans="1:16" ht="14.85" customHeight="1">
      <c r="A187" s="161"/>
      <c r="B187" s="29">
        <f>Rollover!A187</f>
        <v>0</v>
      </c>
      <c r="C187" s="29">
        <f>Rollover!B187</f>
        <v>0</v>
      </c>
      <c r="D187" s="65">
        <f>Rollover!C187</f>
        <v>0</v>
      </c>
      <c r="E187" s="95" t="e">
        <f>Front!AW187</f>
        <v>#NUM!</v>
      </c>
      <c r="F187" s="91" t="e">
        <f>Front!AX187</f>
        <v>#NUM!</v>
      </c>
      <c r="G187" s="98" t="e">
        <f>Front!AY187</f>
        <v>#NUM!</v>
      </c>
      <c r="H187" s="95" t="e">
        <f>'Side MDB'!AC187</f>
        <v>#NUM!</v>
      </c>
      <c r="I187" s="132" t="e">
        <f>'Side MDB'!AD187</f>
        <v>#NUM!</v>
      </c>
      <c r="J187" s="141" t="e">
        <f>'Side MDB'!AE187</f>
        <v>#NUM!</v>
      </c>
      <c r="K187" s="96" t="e">
        <f>'Side Pole'!P186</f>
        <v>#NUM!</v>
      </c>
      <c r="L187" s="96" t="e">
        <f>'Side Pole'!S186</f>
        <v>#NUM!</v>
      </c>
      <c r="M187" s="130" t="e">
        <f>'Side Pole'!V186</f>
        <v>#NUM!</v>
      </c>
      <c r="N187" s="133" t="e">
        <f>Rollover!J187</f>
        <v>#NUM!</v>
      </c>
      <c r="O187" s="97" t="e">
        <f>ROUND(5/12*Front!AV187+4/12*'Side Pole'!U186+3/12*Rollover!I187,2)</f>
        <v>#NUM!</v>
      </c>
      <c r="P187" s="98" t="e">
        <f t="shared" si="17"/>
        <v>#NUM!</v>
      </c>
    </row>
    <row r="188" spans="1:16" ht="14.85" customHeight="1">
      <c r="A188" s="161"/>
      <c r="B188" s="29">
        <f>Rollover!A188</f>
        <v>0</v>
      </c>
      <c r="C188" s="29">
        <f>Rollover!B188</f>
        <v>0</v>
      </c>
      <c r="D188" s="65">
        <f>Rollover!C188</f>
        <v>0</v>
      </c>
      <c r="E188" s="95" t="e">
        <f>Front!AW188</f>
        <v>#NUM!</v>
      </c>
      <c r="F188" s="91" t="e">
        <f>Front!AX188</f>
        <v>#NUM!</v>
      </c>
      <c r="G188" s="98" t="e">
        <f>Front!AY188</f>
        <v>#NUM!</v>
      </c>
      <c r="H188" s="95" t="e">
        <f>'Side MDB'!AC188</f>
        <v>#NUM!</v>
      </c>
      <c r="I188" s="132" t="e">
        <f>'Side MDB'!AD188</f>
        <v>#NUM!</v>
      </c>
      <c r="J188" s="141" t="e">
        <f>'Side MDB'!AE188</f>
        <v>#NUM!</v>
      </c>
      <c r="K188" s="96" t="e">
        <f>'Side Pole'!P187</f>
        <v>#NUM!</v>
      </c>
      <c r="L188" s="96" t="e">
        <f>'Side Pole'!S187</f>
        <v>#NUM!</v>
      </c>
      <c r="M188" s="130" t="e">
        <f>'Side Pole'!V187</f>
        <v>#NUM!</v>
      </c>
      <c r="N188" s="133" t="e">
        <f>Rollover!J188</f>
        <v>#NUM!</v>
      </c>
      <c r="O188" s="97" t="e">
        <f>ROUND(5/12*Front!AV188+4/12*'Side Pole'!U187+3/12*Rollover!I188,2)</f>
        <v>#NUM!</v>
      </c>
      <c r="P188" s="98" t="e">
        <f t="shared" si="17"/>
        <v>#NUM!</v>
      </c>
    </row>
    <row r="189" spans="1:16" ht="14.85" customHeight="1">
      <c r="A189" s="161"/>
      <c r="B189" s="29">
        <f>Rollover!A189</f>
        <v>0</v>
      </c>
      <c r="C189" s="29">
        <f>Rollover!B189</f>
        <v>0</v>
      </c>
      <c r="D189" s="65">
        <f>Rollover!C189</f>
        <v>0</v>
      </c>
      <c r="E189" s="95" t="e">
        <f>Front!AW189</f>
        <v>#NUM!</v>
      </c>
      <c r="F189" s="91" t="e">
        <f>Front!AX189</f>
        <v>#NUM!</v>
      </c>
      <c r="G189" s="98" t="e">
        <f>Front!AY189</f>
        <v>#NUM!</v>
      </c>
      <c r="H189" s="95" t="e">
        <f>'Side MDB'!AC189</f>
        <v>#NUM!</v>
      </c>
      <c r="I189" s="132" t="e">
        <f>'Side MDB'!AD189</f>
        <v>#NUM!</v>
      </c>
      <c r="J189" s="141" t="e">
        <f>'Side MDB'!AE189</f>
        <v>#NUM!</v>
      </c>
      <c r="K189" s="96" t="e">
        <f>'Side Pole'!P188</f>
        <v>#NUM!</v>
      </c>
      <c r="L189" s="96" t="e">
        <f>'Side Pole'!S188</f>
        <v>#NUM!</v>
      </c>
      <c r="M189" s="130" t="e">
        <f>'Side Pole'!V188</f>
        <v>#NUM!</v>
      </c>
      <c r="N189" s="133" t="e">
        <f>Rollover!J189</f>
        <v>#NUM!</v>
      </c>
      <c r="O189" s="97" t="e">
        <f>ROUND(5/12*Front!AV189+4/12*'Side Pole'!U188+3/12*Rollover!I189,2)</f>
        <v>#NUM!</v>
      </c>
      <c r="P189" s="98" t="e">
        <f t="shared" si="17"/>
        <v>#NUM!</v>
      </c>
    </row>
    <row r="190" spans="1:16" ht="14.85" customHeight="1">
      <c r="A190" s="162"/>
      <c r="B190" s="29">
        <f>Rollover!A190</f>
        <v>0</v>
      </c>
      <c r="C190" s="29">
        <f>Rollover!B190</f>
        <v>0</v>
      </c>
      <c r="D190" s="65">
        <f>Rollover!C190</f>
        <v>0</v>
      </c>
      <c r="E190" s="95" t="e">
        <f>Front!AW190</f>
        <v>#NUM!</v>
      </c>
      <c r="F190" s="91" t="e">
        <f>Front!AX190</f>
        <v>#NUM!</v>
      </c>
      <c r="G190" s="98" t="e">
        <f>Front!AY190</f>
        <v>#NUM!</v>
      </c>
      <c r="H190" s="95" t="e">
        <f>'Side MDB'!AC190</f>
        <v>#NUM!</v>
      </c>
      <c r="I190" s="132" t="e">
        <f>'Side MDB'!AD190</f>
        <v>#NUM!</v>
      </c>
      <c r="J190" s="141" t="e">
        <f>'Side MDB'!AE190</f>
        <v>#NUM!</v>
      </c>
      <c r="K190" s="96" t="e">
        <f>'Side Pole'!P189</f>
        <v>#NUM!</v>
      </c>
      <c r="L190" s="96" t="e">
        <f>'Side Pole'!S189</f>
        <v>#NUM!</v>
      </c>
      <c r="M190" s="130" t="e">
        <f>'Side Pole'!V189</f>
        <v>#NUM!</v>
      </c>
      <c r="N190" s="133" t="e">
        <f>Rollover!J190</f>
        <v>#NUM!</v>
      </c>
      <c r="O190" s="97" t="e">
        <f>ROUND(5/12*Front!AV190+4/12*'Side Pole'!U189+3/12*Rollover!I190,2)</f>
        <v>#NUM!</v>
      </c>
      <c r="P190" s="98" t="e">
        <f t="shared" si="17"/>
        <v>#NUM!</v>
      </c>
    </row>
    <row r="191" spans="1:16" ht="14.85" customHeight="1">
      <c r="A191" s="162"/>
      <c r="B191" s="29">
        <f>Rollover!A191</f>
        <v>0</v>
      </c>
      <c r="C191" s="29">
        <f>Rollover!B191</f>
        <v>0</v>
      </c>
      <c r="D191" s="65">
        <f>Rollover!C191</f>
        <v>0</v>
      </c>
      <c r="E191" s="95" t="e">
        <f>Front!AW191</f>
        <v>#NUM!</v>
      </c>
      <c r="F191" s="91" t="e">
        <f>Front!AX191</f>
        <v>#NUM!</v>
      </c>
      <c r="G191" s="98" t="e">
        <f>Front!AY191</f>
        <v>#NUM!</v>
      </c>
      <c r="H191" s="95" t="e">
        <f>'Side MDB'!AC191</f>
        <v>#NUM!</v>
      </c>
      <c r="I191" s="132" t="e">
        <f>'Side MDB'!AD191</f>
        <v>#NUM!</v>
      </c>
      <c r="J191" s="141" t="e">
        <f>'Side MDB'!AE191</f>
        <v>#NUM!</v>
      </c>
      <c r="K191" s="96" t="e">
        <f>'Side Pole'!P190</f>
        <v>#NUM!</v>
      </c>
      <c r="L191" s="96" t="e">
        <f>'Side Pole'!S190</f>
        <v>#NUM!</v>
      </c>
      <c r="M191" s="130" t="e">
        <f>'Side Pole'!V190</f>
        <v>#NUM!</v>
      </c>
      <c r="N191" s="133" t="e">
        <f>Rollover!J191</f>
        <v>#NUM!</v>
      </c>
      <c r="O191" s="97" t="e">
        <f>ROUND(5/12*Front!AV191+4/12*'Side Pole'!U190+3/12*Rollover!I191,2)</f>
        <v>#NUM!</v>
      </c>
      <c r="P191" s="98" t="e">
        <f t="shared" si="17"/>
        <v>#NUM!</v>
      </c>
    </row>
    <row r="192" spans="1:16" ht="14.85" customHeight="1">
      <c r="A192" s="162"/>
      <c r="B192" s="29">
        <f>Rollover!A192</f>
        <v>0</v>
      </c>
      <c r="C192" s="29">
        <f>Rollover!B192</f>
        <v>0</v>
      </c>
      <c r="D192" s="65">
        <f>Rollover!C192</f>
        <v>0</v>
      </c>
      <c r="E192" s="95" t="e">
        <f>Front!AW192</f>
        <v>#NUM!</v>
      </c>
      <c r="F192" s="91" t="e">
        <f>Front!AX192</f>
        <v>#NUM!</v>
      </c>
      <c r="G192" s="98" t="e">
        <f>Front!AY192</f>
        <v>#NUM!</v>
      </c>
      <c r="H192" s="95" t="e">
        <f>'Side MDB'!AC192</f>
        <v>#NUM!</v>
      </c>
      <c r="I192" s="132" t="e">
        <f>'Side MDB'!AD192</f>
        <v>#NUM!</v>
      </c>
      <c r="J192" s="141" t="e">
        <f>'Side MDB'!AE192</f>
        <v>#NUM!</v>
      </c>
      <c r="K192" s="96" t="e">
        <f>'Side Pole'!P191</f>
        <v>#NUM!</v>
      </c>
      <c r="L192" s="96" t="e">
        <f>'Side Pole'!S191</f>
        <v>#NUM!</v>
      </c>
      <c r="M192" s="130" t="e">
        <f>'Side Pole'!V191</f>
        <v>#NUM!</v>
      </c>
      <c r="N192" s="133" t="e">
        <f>Rollover!J192</f>
        <v>#NUM!</v>
      </c>
      <c r="O192" s="97" t="e">
        <f>ROUND(5/12*Front!AV192+4/12*'Side Pole'!U191+3/12*Rollover!I192,2)</f>
        <v>#NUM!</v>
      </c>
      <c r="P192" s="98" t="e">
        <f t="shared" si="17"/>
        <v>#NUM!</v>
      </c>
    </row>
    <row r="193" spans="1:16" ht="14.85" customHeight="1">
      <c r="A193" s="162"/>
      <c r="B193" s="29">
        <f>Rollover!A193</f>
        <v>0</v>
      </c>
      <c r="C193" s="29">
        <f>Rollover!B193</f>
        <v>0</v>
      </c>
      <c r="D193" s="65">
        <f>Rollover!C193</f>
        <v>0</v>
      </c>
      <c r="E193" s="95" t="e">
        <f>Front!AW193</f>
        <v>#NUM!</v>
      </c>
      <c r="F193" s="91" t="e">
        <f>Front!AX193</f>
        <v>#NUM!</v>
      </c>
      <c r="G193" s="98" t="e">
        <f>Front!AY193</f>
        <v>#NUM!</v>
      </c>
      <c r="H193" s="95" t="e">
        <f>'Side MDB'!AC193</f>
        <v>#NUM!</v>
      </c>
      <c r="I193" s="132" t="e">
        <f>'Side MDB'!AD193</f>
        <v>#NUM!</v>
      </c>
      <c r="J193" s="141" t="e">
        <f>'Side MDB'!AE193</f>
        <v>#NUM!</v>
      </c>
      <c r="K193" s="96" t="e">
        <f>'Side Pole'!P192</f>
        <v>#NUM!</v>
      </c>
      <c r="L193" s="96" t="e">
        <f>'Side Pole'!S192</f>
        <v>#NUM!</v>
      </c>
      <c r="M193" s="130" t="e">
        <f>'Side Pole'!V192</f>
        <v>#NUM!</v>
      </c>
      <c r="N193" s="133" t="e">
        <f>Rollover!J193</f>
        <v>#NUM!</v>
      </c>
      <c r="O193" s="97" t="e">
        <f>ROUND(5/12*Front!AV193+4/12*'Side Pole'!U192+3/12*Rollover!I193,2)</f>
        <v>#NUM!</v>
      </c>
      <c r="P193" s="98" t="e">
        <f t="shared" si="17"/>
        <v>#NUM!</v>
      </c>
    </row>
    <row r="194" spans="1:16" ht="14.85" customHeight="1">
      <c r="A194" s="162"/>
      <c r="B194" s="29">
        <f>Rollover!A194</f>
        <v>0</v>
      </c>
      <c r="C194" s="29">
        <f>Rollover!B194</f>
        <v>0</v>
      </c>
      <c r="D194" s="65">
        <f>Rollover!C194</f>
        <v>0</v>
      </c>
      <c r="E194" s="95" t="e">
        <f>Front!AW194</f>
        <v>#NUM!</v>
      </c>
      <c r="F194" s="91" t="e">
        <f>Front!AX194</f>
        <v>#NUM!</v>
      </c>
      <c r="G194" s="98" t="e">
        <f>Front!AY194</f>
        <v>#NUM!</v>
      </c>
      <c r="H194" s="95" t="e">
        <f>'Side MDB'!AC194</f>
        <v>#NUM!</v>
      </c>
      <c r="I194" s="132" t="e">
        <f>'Side MDB'!AD194</f>
        <v>#NUM!</v>
      </c>
      <c r="J194" s="141" t="e">
        <f>'Side MDB'!AE194</f>
        <v>#NUM!</v>
      </c>
      <c r="K194" s="96" t="e">
        <f>'Side Pole'!P193</f>
        <v>#NUM!</v>
      </c>
      <c r="L194" s="96" t="e">
        <f>'Side Pole'!S193</f>
        <v>#NUM!</v>
      </c>
      <c r="M194" s="130" t="e">
        <f>'Side Pole'!V193</f>
        <v>#NUM!</v>
      </c>
      <c r="N194" s="133" t="e">
        <f>Rollover!J194</f>
        <v>#NUM!</v>
      </c>
      <c r="O194" s="97" t="e">
        <f>ROUND(5/12*Front!AV194+4/12*'Side Pole'!U193+3/12*Rollover!I194,2)</f>
        <v>#NUM!</v>
      </c>
      <c r="P194" s="98" t="e">
        <f t="shared" si="17"/>
        <v>#NUM!</v>
      </c>
    </row>
    <row r="195" spans="1:16" ht="14.85" customHeight="1">
      <c r="A195" s="162"/>
      <c r="B195" s="29">
        <f>Rollover!A195</f>
        <v>0</v>
      </c>
      <c r="C195" s="29">
        <f>Rollover!B195</f>
        <v>0</v>
      </c>
      <c r="D195" s="65">
        <f>Rollover!C195</f>
        <v>0</v>
      </c>
      <c r="E195" s="95" t="e">
        <f>Front!AW195</f>
        <v>#NUM!</v>
      </c>
      <c r="F195" s="91" t="e">
        <f>Front!AX195</f>
        <v>#NUM!</v>
      </c>
      <c r="G195" s="98" t="e">
        <f>Front!AY195</f>
        <v>#NUM!</v>
      </c>
      <c r="H195" s="95" t="e">
        <f>'Side MDB'!AC195</f>
        <v>#NUM!</v>
      </c>
      <c r="I195" s="132" t="e">
        <f>'Side MDB'!AD195</f>
        <v>#NUM!</v>
      </c>
      <c r="J195" s="141" t="e">
        <f>'Side MDB'!AE195</f>
        <v>#NUM!</v>
      </c>
      <c r="K195" s="96" t="e">
        <f>'Side Pole'!P194</f>
        <v>#NUM!</v>
      </c>
      <c r="L195" s="96" t="e">
        <f>'Side Pole'!S194</f>
        <v>#NUM!</v>
      </c>
      <c r="M195" s="130" t="e">
        <f>'Side Pole'!V194</f>
        <v>#NUM!</v>
      </c>
      <c r="N195" s="133" t="e">
        <f>Rollover!J195</f>
        <v>#NUM!</v>
      </c>
      <c r="O195" s="97" t="e">
        <f>ROUND(5/12*Front!AV195+4/12*'Side Pole'!U194+3/12*Rollover!I195,2)</f>
        <v>#NUM!</v>
      </c>
      <c r="P195" s="98" t="e">
        <f t="shared" si="17"/>
        <v>#NUM!</v>
      </c>
    </row>
    <row r="196" spans="1:16" ht="14.85" customHeight="1">
      <c r="A196" s="162"/>
      <c r="B196" s="29">
        <f>Rollover!A196</f>
        <v>0</v>
      </c>
      <c r="C196" s="29">
        <f>Rollover!B196</f>
        <v>0</v>
      </c>
      <c r="D196" s="65">
        <f>Rollover!C196</f>
        <v>0</v>
      </c>
      <c r="E196" s="95" t="e">
        <f>Front!AW196</f>
        <v>#NUM!</v>
      </c>
      <c r="F196" s="91" t="e">
        <f>Front!AX196</f>
        <v>#NUM!</v>
      </c>
      <c r="G196" s="98" t="e">
        <f>Front!AY196</f>
        <v>#NUM!</v>
      </c>
      <c r="H196" s="95" t="e">
        <f>'Side MDB'!AC196</f>
        <v>#NUM!</v>
      </c>
      <c r="I196" s="132" t="e">
        <f>'Side MDB'!AD196</f>
        <v>#NUM!</v>
      </c>
      <c r="J196" s="141" t="e">
        <f>'Side MDB'!AE196</f>
        <v>#NUM!</v>
      </c>
      <c r="K196" s="96" t="e">
        <f>'Side Pole'!P195</f>
        <v>#NUM!</v>
      </c>
      <c r="L196" s="96" t="e">
        <f>'Side Pole'!S195</f>
        <v>#NUM!</v>
      </c>
      <c r="M196" s="130" t="e">
        <f>'Side Pole'!V195</f>
        <v>#NUM!</v>
      </c>
      <c r="N196" s="133" t="e">
        <f>Rollover!J196</f>
        <v>#NUM!</v>
      </c>
      <c r="O196" s="97" t="e">
        <f>ROUND(5/12*Front!AV196+4/12*'Side Pole'!U195+3/12*Rollover!I196,2)</f>
        <v>#NUM!</v>
      </c>
      <c r="P196" s="98" t="e">
        <f t="shared" si="17"/>
        <v>#NUM!</v>
      </c>
    </row>
    <row r="197" spans="1:16" ht="14.85" customHeight="1">
      <c r="A197" s="162"/>
      <c r="B197" s="29">
        <f>Rollover!A197</f>
        <v>0</v>
      </c>
      <c r="C197" s="29">
        <f>Rollover!B197</f>
        <v>0</v>
      </c>
      <c r="D197" s="65">
        <f>Rollover!C197</f>
        <v>0</v>
      </c>
      <c r="E197" s="95" t="e">
        <f>Front!AW197</f>
        <v>#NUM!</v>
      </c>
      <c r="F197" s="91" t="e">
        <f>Front!AX197</f>
        <v>#NUM!</v>
      </c>
      <c r="G197" s="98" t="e">
        <f>Front!AY197</f>
        <v>#NUM!</v>
      </c>
      <c r="H197" s="95" t="e">
        <f>'Side MDB'!AC197</f>
        <v>#NUM!</v>
      </c>
      <c r="I197" s="132" t="e">
        <f>'Side MDB'!AD197</f>
        <v>#NUM!</v>
      </c>
      <c r="J197" s="141" t="e">
        <f>'Side MDB'!AE197</f>
        <v>#NUM!</v>
      </c>
      <c r="K197" s="96" t="e">
        <f>'Side Pole'!P196</f>
        <v>#NUM!</v>
      </c>
      <c r="L197" s="96" t="e">
        <f>'Side Pole'!S196</f>
        <v>#NUM!</v>
      </c>
      <c r="M197" s="130" t="e">
        <f>'Side Pole'!V196</f>
        <v>#NUM!</v>
      </c>
      <c r="N197" s="133" t="e">
        <f>Rollover!J197</f>
        <v>#NUM!</v>
      </c>
      <c r="O197" s="97" t="e">
        <f>ROUND(5/12*Front!AV197+4/12*'Side Pole'!U196+3/12*Rollover!I197,2)</f>
        <v>#NUM!</v>
      </c>
      <c r="P197" s="98" t="e">
        <f t="shared" si="17"/>
        <v>#NUM!</v>
      </c>
    </row>
    <row r="198" spans="1:16" ht="14.85" customHeight="1">
      <c r="A198" s="162"/>
      <c r="B198" s="29">
        <f>Rollover!A198</f>
        <v>0</v>
      </c>
      <c r="C198" s="29">
        <f>Rollover!B198</f>
        <v>0</v>
      </c>
      <c r="D198" s="65">
        <f>Rollover!C198</f>
        <v>0</v>
      </c>
      <c r="E198" s="95" t="e">
        <f>Front!AW198</f>
        <v>#NUM!</v>
      </c>
      <c r="F198" s="91" t="e">
        <f>Front!AX198</f>
        <v>#NUM!</v>
      </c>
      <c r="G198" s="98" t="e">
        <f>Front!AY198</f>
        <v>#NUM!</v>
      </c>
      <c r="H198" s="95" t="e">
        <f>'Side MDB'!AC198</f>
        <v>#NUM!</v>
      </c>
      <c r="I198" s="132" t="e">
        <f>'Side MDB'!AD198</f>
        <v>#NUM!</v>
      </c>
      <c r="J198" s="141" t="e">
        <f>'Side MDB'!AE198</f>
        <v>#NUM!</v>
      </c>
      <c r="K198" s="96" t="e">
        <f>'Side Pole'!P197</f>
        <v>#NUM!</v>
      </c>
      <c r="L198" s="96" t="e">
        <f>'Side Pole'!S197</f>
        <v>#NUM!</v>
      </c>
      <c r="M198" s="130" t="e">
        <f>'Side Pole'!V197</f>
        <v>#NUM!</v>
      </c>
      <c r="N198" s="133" t="e">
        <f>Rollover!J198</f>
        <v>#NUM!</v>
      </c>
      <c r="O198" s="97" t="e">
        <f>ROUND(5/12*Front!AV198+4/12*'Side Pole'!U197+3/12*Rollover!I198,2)</f>
        <v>#NUM!</v>
      </c>
      <c r="P198" s="98" t="e">
        <f t="shared" si="17"/>
        <v>#NUM!</v>
      </c>
    </row>
    <row r="199" spans="1:16" ht="14.85" customHeight="1">
      <c r="A199" s="162"/>
      <c r="B199" s="29">
        <f>Rollover!A199</f>
        <v>0</v>
      </c>
      <c r="C199" s="29">
        <f>Rollover!B199</f>
        <v>0</v>
      </c>
      <c r="D199" s="65">
        <f>Rollover!C199</f>
        <v>0</v>
      </c>
      <c r="E199" s="95" t="e">
        <f>Front!AW199</f>
        <v>#NUM!</v>
      </c>
      <c r="F199" s="91" t="e">
        <f>Front!AX199</f>
        <v>#NUM!</v>
      </c>
      <c r="G199" s="98" t="e">
        <f>Front!AY199</f>
        <v>#NUM!</v>
      </c>
      <c r="H199" s="95" t="e">
        <f>'Side MDB'!AC199</f>
        <v>#NUM!</v>
      </c>
      <c r="I199" s="132" t="e">
        <f>'Side MDB'!AD199</f>
        <v>#NUM!</v>
      </c>
      <c r="J199" s="141" t="e">
        <f>'Side MDB'!AE199</f>
        <v>#NUM!</v>
      </c>
      <c r="K199" s="96" t="e">
        <f>'Side Pole'!P198</f>
        <v>#NUM!</v>
      </c>
      <c r="L199" s="96" t="e">
        <f>'Side Pole'!S198</f>
        <v>#NUM!</v>
      </c>
      <c r="M199" s="130" t="e">
        <f>'Side Pole'!V198</f>
        <v>#NUM!</v>
      </c>
      <c r="N199" s="133" t="e">
        <f>Rollover!J199</f>
        <v>#NUM!</v>
      </c>
      <c r="O199" s="97" t="e">
        <f>ROUND(5/12*Front!AV199+4/12*'Side Pole'!U198+3/12*Rollover!I199,2)</f>
        <v>#NUM!</v>
      </c>
      <c r="P199" s="98" t="e">
        <f t="shared" si="17"/>
        <v>#NUM!</v>
      </c>
    </row>
    <row r="200" spans="1:16" ht="14.85" customHeight="1">
      <c r="A200" s="162"/>
      <c r="B200" s="29">
        <f>Rollover!A200</f>
        <v>0</v>
      </c>
      <c r="C200" s="29">
        <f>Rollover!B200</f>
        <v>0</v>
      </c>
      <c r="D200" s="65">
        <f>Rollover!C200</f>
        <v>0</v>
      </c>
      <c r="E200" s="95" t="e">
        <f>Front!AW200</f>
        <v>#NUM!</v>
      </c>
      <c r="F200" s="91" t="e">
        <f>Front!AX200</f>
        <v>#NUM!</v>
      </c>
      <c r="G200" s="98" t="e">
        <f>Front!AY200</f>
        <v>#NUM!</v>
      </c>
      <c r="H200" s="95" t="e">
        <f>'Side MDB'!AC200</f>
        <v>#NUM!</v>
      </c>
      <c r="I200" s="132" t="e">
        <f>'Side MDB'!AD200</f>
        <v>#NUM!</v>
      </c>
      <c r="J200" s="141" t="e">
        <f>'Side MDB'!AE200</f>
        <v>#NUM!</v>
      </c>
      <c r="K200" s="96" t="e">
        <f>'Side Pole'!P199</f>
        <v>#NUM!</v>
      </c>
      <c r="L200" s="96" t="e">
        <f>'Side Pole'!S199</f>
        <v>#NUM!</v>
      </c>
      <c r="M200" s="130" t="e">
        <f>'Side Pole'!V199</f>
        <v>#NUM!</v>
      </c>
      <c r="N200" s="133" t="e">
        <f>Rollover!J200</f>
        <v>#NUM!</v>
      </c>
      <c r="O200" s="97" t="e">
        <f>ROUND(5/12*Front!AV200+4/12*'Side Pole'!U199+3/12*Rollover!I200,2)</f>
        <v>#NUM!</v>
      </c>
      <c r="P200" s="98" t="e">
        <f t="shared" si="17"/>
        <v>#NUM!</v>
      </c>
    </row>
    <row r="201" spans="1:16" ht="14.85" customHeight="1">
      <c r="A201" s="162"/>
      <c r="B201" s="29">
        <f>Rollover!A201</f>
        <v>0</v>
      </c>
      <c r="C201" s="29">
        <f>Rollover!B201</f>
        <v>0</v>
      </c>
      <c r="D201" s="65">
        <f>Rollover!C201</f>
        <v>0</v>
      </c>
      <c r="E201" s="95" t="e">
        <f>Front!AW201</f>
        <v>#NUM!</v>
      </c>
      <c r="F201" s="91" t="e">
        <f>Front!AX201</f>
        <v>#NUM!</v>
      </c>
      <c r="G201" s="98" t="e">
        <f>Front!AY201</f>
        <v>#NUM!</v>
      </c>
      <c r="H201" s="95" t="e">
        <f>'Side MDB'!AC201</f>
        <v>#NUM!</v>
      </c>
      <c r="I201" s="132" t="e">
        <f>'Side MDB'!AD201</f>
        <v>#NUM!</v>
      </c>
      <c r="J201" s="141" t="e">
        <f>'Side MDB'!AE201</f>
        <v>#NUM!</v>
      </c>
      <c r="K201" s="96" t="e">
        <f>'Side Pole'!P200</f>
        <v>#NUM!</v>
      </c>
      <c r="L201" s="96" t="e">
        <f>'Side Pole'!S200</f>
        <v>#NUM!</v>
      </c>
      <c r="M201" s="130" t="e">
        <f>'Side Pole'!V200</f>
        <v>#NUM!</v>
      </c>
      <c r="N201" s="133" t="e">
        <f>Rollover!J201</f>
        <v>#NUM!</v>
      </c>
      <c r="O201" s="97" t="e">
        <f>ROUND(5/12*Front!AV201+4/12*'Side Pole'!U200+3/12*Rollover!I201,2)</f>
        <v>#NUM!</v>
      </c>
      <c r="P201" s="98" t="e">
        <f t="shared" si="17"/>
        <v>#NUM!</v>
      </c>
    </row>
    <row r="202" spans="1:16" ht="14.85" customHeight="1">
      <c r="A202" s="162"/>
      <c r="B202" s="29">
        <f>Rollover!A202</f>
        <v>0</v>
      </c>
      <c r="C202" s="29">
        <f>Rollover!B202</f>
        <v>0</v>
      </c>
      <c r="D202" s="65">
        <f>Rollover!C202</f>
        <v>0</v>
      </c>
      <c r="E202" s="95" t="e">
        <f>Front!AW202</f>
        <v>#NUM!</v>
      </c>
      <c r="F202" s="91" t="e">
        <f>Front!AX202</f>
        <v>#NUM!</v>
      </c>
      <c r="G202" s="98" t="e">
        <f>Front!AY202</f>
        <v>#NUM!</v>
      </c>
      <c r="H202" s="95" t="e">
        <f>'Side MDB'!AC202</f>
        <v>#NUM!</v>
      </c>
      <c r="I202" s="132" t="e">
        <f>'Side MDB'!AD202</f>
        <v>#NUM!</v>
      </c>
      <c r="J202" s="141" t="e">
        <f>'Side MDB'!AE202</f>
        <v>#NUM!</v>
      </c>
      <c r="K202" s="96" t="e">
        <f>'Side Pole'!P201</f>
        <v>#NUM!</v>
      </c>
      <c r="L202" s="96" t="e">
        <f>'Side Pole'!S201</f>
        <v>#NUM!</v>
      </c>
      <c r="M202" s="130" t="e">
        <f>'Side Pole'!V201</f>
        <v>#NUM!</v>
      </c>
      <c r="N202" s="133" t="e">
        <f>Rollover!J202</f>
        <v>#NUM!</v>
      </c>
      <c r="O202" s="97" t="e">
        <f>ROUND(5/12*Front!AV202+4/12*'Side Pole'!U201+3/12*Rollover!I202,2)</f>
        <v>#NUM!</v>
      </c>
      <c r="P202" s="98" t="e">
        <f t="shared" si="17"/>
        <v>#NUM!</v>
      </c>
    </row>
    <row r="203" spans="1:16" ht="14.85" customHeight="1">
      <c r="A203" s="162"/>
      <c r="B203" s="29">
        <f>Rollover!A203</f>
        <v>0</v>
      </c>
      <c r="C203" s="29">
        <f>Rollover!B203</f>
        <v>0</v>
      </c>
      <c r="D203" s="65">
        <f>Rollover!C203</f>
        <v>0</v>
      </c>
      <c r="E203" s="95" t="e">
        <f>Front!AW203</f>
        <v>#NUM!</v>
      </c>
      <c r="F203" s="91" t="e">
        <f>Front!AX203</f>
        <v>#NUM!</v>
      </c>
      <c r="G203" s="98" t="e">
        <f>Front!AY203</f>
        <v>#NUM!</v>
      </c>
      <c r="H203" s="95" t="e">
        <f>'Side MDB'!AC203</f>
        <v>#NUM!</v>
      </c>
      <c r="I203" s="132" t="e">
        <f>'Side MDB'!AD203</f>
        <v>#NUM!</v>
      </c>
      <c r="J203" s="141" t="e">
        <f>'Side MDB'!AE203</f>
        <v>#NUM!</v>
      </c>
      <c r="K203" s="96" t="e">
        <f>'Side Pole'!P202</f>
        <v>#NUM!</v>
      </c>
      <c r="L203" s="96" t="e">
        <f>'Side Pole'!S202</f>
        <v>#NUM!</v>
      </c>
      <c r="M203" s="130" t="e">
        <f>'Side Pole'!V202</f>
        <v>#NUM!</v>
      </c>
      <c r="N203" s="133" t="e">
        <f>Rollover!J203</f>
        <v>#NUM!</v>
      </c>
      <c r="O203" s="97" t="e">
        <f>ROUND(5/12*Front!AV203+4/12*'Side Pole'!U202+3/12*Rollover!I203,2)</f>
        <v>#NUM!</v>
      </c>
      <c r="P203" s="98" t="e">
        <f t="shared" ref="P203:P206" si="18">IF(O203&lt;0.67,5,IF(O203&lt;1,4,IF(O203&lt;1.33,3,IF(O203&lt;2.67,2,1))))</f>
        <v>#NUM!</v>
      </c>
    </row>
    <row r="204" spans="1:16" ht="14.85" customHeight="1">
      <c r="A204" s="162"/>
      <c r="B204" s="29">
        <f>Rollover!A204</f>
        <v>0</v>
      </c>
      <c r="C204" s="29">
        <f>Rollover!B204</f>
        <v>0</v>
      </c>
      <c r="D204" s="65">
        <f>Rollover!C204</f>
        <v>0</v>
      </c>
      <c r="E204" s="95" t="e">
        <f>Front!AW204</f>
        <v>#NUM!</v>
      </c>
      <c r="F204" s="91" t="e">
        <f>Front!AX204</f>
        <v>#NUM!</v>
      </c>
      <c r="G204" s="98" t="e">
        <f>Front!AY204</f>
        <v>#NUM!</v>
      </c>
      <c r="H204" s="95" t="e">
        <f>'Side MDB'!AC204</f>
        <v>#NUM!</v>
      </c>
      <c r="I204" s="132" t="e">
        <f>'Side MDB'!AD204</f>
        <v>#NUM!</v>
      </c>
      <c r="J204" s="141" t="e">
        <f>'Side MDB'!AE204</f>
        <v>#NUM!</v>
      </c>
      <c r="K204" s="96" t="e">
        <f>'Side Pole'!P203</f>
        <v>#NUM!</v>
      </c>
      <c r="L204" s="96" t="e">
        <f>'Side Pole'!S203</f>
        <v>#NUM!</v>
      </c>
      <c r="M204" s="130" t="e">
        <f>'Side Pole'!V203</f>
        <v>#NUM!</v>
      </c>
      <c r="N204" s="133" t="e">
        <f>Rollover!J204</f>
        <v>#NUM!</v>
      </c>
      <c r="O204" s="97" t="e">
        <f>ROUND(5/12*Front!AV204+4/12*'Side Pole'!U203+3/12*Rollover!I204,2)</f>
        <v>#NUM!</v>
      </c>
      <c r="P204" s="98" t="e">
        <f t="shared" si="18"/>
        <v>#NUM!</v>
      </c>
    </row>
    <row r="205" spans="1:16" ht="14.85" customHeight="1">
      <c r="A205" s="162"/>
      <c r="B205" s="29">
        <f>Rollover!A205</f>
        <v>0</v>
      </c>
      <c r="C205" s="29">
        <f>Rollover!B205</f>
        <v>0</v>
      </c>
      <c r="D205" s="65">
        <f>Rollover!C205</f>
        <v>0</v>
      </c>
      <c r="E205" s="95" t="e">
        <f>Front!AW205</f>
        <v>#NUM!</v>
      </c>
      <c r="F205" s="91" t="e">
        <f>Front!AX205</f>
        <v>#NUM!</v>
      </c>
      <c r="G205" s="98" t="e">
        <f>Front!AY205</f>
        <v>#NUM!</v>
      </c>
      <c r="H205" s="95" t="e">
        <f>'Side MDB'!AC205</f>
        <v>#NUM!</v>
      </c>
      <c r="I205" s="132" t="e">
        <f>'Side MDB'!AD205</f>
        <v>#NUM!</v>
      </c>
      <c r="J205" s="141" t="e">
        <f>'Side MDB'!AE205</f>
        <v>#NUM!</v>
      </c>
      <c r="K205" s="96" t="e">
        <f>'Side Pole'!P204</f>
        <v>#NUM!</v>
      </c>
      <c r="L205" s="96" t="e">
        <f>'Side Pole'!S204</f>
        <v>#NUM!</v>
      </c>
      <c r="M205" s="130" t="e">
        <f>'Side Pole'!V204</f>
        <v>#NUM!</v>
      </c>
      <c r="N205" s="133" t="e">
        <f>Rollover!J205</f>
        <v>#NUM!</v>
      </c>
      <c r="O205" s="97" t="e">
        <f>ROUND(5/12*Front!AV205+4/12*'Side Pole'!U204+3/12*Rollover!I205,2)</f>
        <v>#NUM!</v>
      </c>
      <c r="P205" s="98" t="e">
        <f t="shared" si="18"/>
        <v>#NUM!</v>
      </c>
    </row>
    <row r="206" spans="1:16" ht="14.85" customHeight="1">
      <c r="A206" s="162"/>
      <c r="B206" s="29">
        <f>Rollover!A206</f>
        <v>0</v>
      </c>
      <c r="C206" s="29">
        <f>Rollover!B206</f>
        <v>0</v>
      </c>
      <c r="D206" s="65">
        <f>Rollover!C206</f>
        <v>0</v>
      </c>
      <c r="E206" s="95" t="e">
        <f>Front!AW206</f>
        <v>#NUM!</v>
      </c>
      <c r="F206" s="91" t="e">
        <f>Front!AX206</f>
        <v>#NUM!</v>
      </c>
      <c r="G206" s="98" t="e">
        <f>Front!AY206</f>
        <v>#NUM!</v>
      </c>
      <c r="H206" s="95" t="e">
        <f>'Side MDB'!AC206</f>
        <v>#NUM!</v>
      </c>
      <c r="I206" s="132" t="e">
        <f>'Side MDB'!AD206</f>
        <v>#NUM!</v>
      </c>
      <c r="J206" s="141" t="e">
        <f>'Side MDB'!AE206</f>
        <v>#NUM!</v>
      </c>
      <c r="K206" s="96" t="e">
        <f>'Side Pole'!P205</f>
        <v>#NUM!</v>
      </c>
      <c r="L206" s="96" t="e">
        <f>'Side Pole'!S205</f>
        <v>#NUM!</v>
      </c>
      <c r="M206" s="130" t="e">
        <f>'Side Pole'!V205</f>
        <v>#NUM!</v>
      </c>
      <c r="N206" s="133" t="e">
        <f>Rollover!J206</f>
        <v>#NUM!</v>
      </c>
      <c r="O206" s="97" t="e">
        <f>ROUND(5/12*Front!AV206+4/12*'Side Pole'!U205+3/12*Rollover!I206,2)</f>
        <v>#NUM!</v>
      </c>
      <c r="P206" s="98" t="e">
        <f t="shared" si="18"/>
        <v>#NUM!</v>
      </c>
    </row>
    <row r="207" spans="1:16" ht="14.85" customHeight="1">
      <c r="A207" s="162"/>
      <c r="B207" s="29">
        <f>Rollover!A207</f>
        <v>0</v>
      </c>
      <c r="C207" s="29">
        <f>Rollover!B207</f>
        <v>0</v>
      </c>
      <c r="D207" s="65">
        <f>Rollover!C207</f>
        <v>0</v>
      </c>
      <c r="E207" s="95" t="e">
        <f>Front!AW207</f>
        <v>#NUM!</v>
      </c>
      <c r="F207" s="91" t="e">
        <f>Front!AX207</f>
        <v>#NUM!</v>
      </c>
      <c r="G207" s="98" t="e">
        <f>Front!AY207</f>
        <v>#NUM!</v>
      </c>
      <c r="H207" s="95" t="e">
        <f>'Side MDB'!AC207</f>
        <v>#NUM!</v>
      </c>
      <c r="I207" s="132" t="e">
        <f>'Side MDB'!AD207</f>
        <v>#NUM!</v>
      </c>
      <c r="J207" s="141" t="e">
        <f>'Side MDB'!AE207</f>
        <v>#NUM!</v>
      </c>
      <c r="K207" s="96" t="e">
        <f>'Side Pole'!P206</f>
        <v>#NUM!</v>
      </c>
      <c r="L207" s="96" t="e">
        <f>'Side Pole'!S206</f>
        <v>#NUM!</v>
      </c>
      <c r="M207" s="130" t="e">
        <f>'Side Pole'!V206</f>
        <v>#NUM!</v>
      </c>
      <c r="N207" s="133" t="e">
        <f>Rollover!J207</f>
        <v>#NUM!</v>
      </c>
      <c r="O207" s="97" t="e">
        <f>ROUND(5/12*Front!AV207+4/12*'Side Pole'!U206+3/12*Rollover!I207,2)</f>
        <v>#NUM!</v>
      </c>
      <c r="P207" s="98" t="e">
        <f t="shared" si="17"/>
        <v>#NUM!</v>
      </c>
    </row>
    <row r="208" spans="1:16" ht="14.85" customHeight="1">
      <c r="A208" s="162"/>
      <c r="B208" s="29">
        <f>Rollover!A208</f>
        <v>0</v>
      </c>
      <c r="C208" s="29">
        <f>Rollover!B208</f>
        <v>0</v>
      </c>
      <c r="D208" s="65">
        <f>Rollover!C208</f>
        <v>0</v>
      </c>
      <c r="E208" s="95" t="e">
        <f>Front!AW208</f>
        <v>#NUM!</v>
      </c>
      <c r="F208" s="91" t="e">
        <f>Front!AX208</f>
        <v>#NUM!</v>
      </c>
      <c r="G208" s="98" t="e">
        <f>Front!AY208</f>
        <v>#NUM!</v>
      </c>
      <c r="H208" s="95" t="e">
        <f>'Side MDB'!AC208</f>
        <v>#NUM!</v>
      </c>
      <c r="I208" s="132" t="e">
        <f>'Side MDB'!AD208</f>
        <v>#NUM!</v>
      </c>
      <c r="J208" s="141" t="e">
        <f>'Side MDB'!AE208</f>
        <v>#NUM!</v>
      </c>
      <c r="K208" s="96" t="e">
        <f>'Side Pole'!P207</f>
        <v>#NUM!</v>
      </c>
      <c r="L208" s="96" t="e">
        <f>'Side Pole'!S207</f>
        <v>#NUM!</v>
      </c>
      <c r="M208" s="130" t="e">
        <f>'Side Pole'!V207</f>
        <v>#NUM!</v>
      </c>
      <c r="N208" s="133" t="e">
        <f>Rollover!J208</f>
        <v>#NUM!</v>
      </c>
      <c r="O208" s="97" t="e">
        <f>ROUND(5/12*Front!AV208+4/12*'Side Pole'!U207+3/12*Rollover!I208,2)</f>
        <v>#NUM!</v>
      </c>
      <c r="P208" s="98" t="e">
        <f t="shared" si="17"/>
        <v>#NUM!</v>
      </c>
    </row>
    <row r="209" spans="1:16" ht="14.85" customHeight="1">
      <c r="A209" s="162"/>
      <c r="B209" s="29">
        <f>Rollover!A209</f>
        <v>0</v>
      </c>
      <c r="C209" s="29">
        <f>Rollover!B209</f>
        <v>0</v>
      </c>
      <c r="D209" s="65">
        <f>Rollover!C209</f>
        <v>0</v>
      </c>
      <c r="E209" s="95" t="e">
        <f>Front!AW209</f>
        <v>#NUM!</v>
      </c>
      <c r="F209" s="91" t="e">
        <f>Front!AX209</f>
        <v>#NUM!</v>
      </c>
      <c r="G209" s="98" t="e">
        <f>Front!AY209</f>
        <v>#NUM!</v>
      </c>
      <c r="H209" s="95" t="e">
        <f>'Side MDB'!AC209</f>
        <v>#NUM!</v>
      </c>
      <c r="I209" s="132" t="e">
        <f>'Side MDB'!AD209</f>
        <v>#NUM!</v>
      </c>
      <c r="J209" s="141" t="e">
        <f>'Side MDB'!AE209</f>
        <v>#NUM!</v>
      </c>
      <c r="K209" s="96" t="e">
        <f>'Side Pole'!P208</f>
        <v>#NUM!</v>
      </c>
      <c r="L209" s="96" t="e">
        <f>'Side Pole'!S208</f>
        <v>#NUM!</v>
      </c>
      <c r="M209" s="130" t="e">
        <f>'Side Pole'!V208</f>
        <v>#NUM!</v>
      </c>
      <c r="N209" s="133" t="e">
        <f>Rollover!J209</f>
        <v>#NUM!</v>
      </c>
      <c r="O209" s="97" t="e">
        <f>ROUND(5/12*Front!AV209+4/12*'Side Pole'!U208+3/12*Rollover!I209,2)</f>
        <v>#NUM!</v>
      </c>
      <c r="P209" s="98" t="e">
        <f t="shared" si="17"/>
        <v>#NUM!</v>
      </c>
    </row>
    <row r="210" spans="1:16" ht="14.85" customHeight="1">
      <c r="A210" s="162"/>
      <c r="B210" s="29">
        <f>Rollover!A210</f>
        <v>0</v>
      </c>
      <c r="C210" s="29">
        <f>Rollover!B210</f>
        <v>0</v>
      </c>
      <c r="D210" s="65">
        <f>Rollover!C210</f>
        <v>0</v>
      </c>
      <c r="E210" s="95" t="e">
        <f>Front!AW210</f>
        <v>#NUM!</v>
      </c>
      <c r="F210" s="91" t="e">
        <f>Front!AX210</f>
        <v>#NUM!</v>
      </c>
      <c r="G210" s="98" t="e">
        <f>Front!AY210</f>
        <v>#NUM!</v>
      </c>
      <c r="H210" s="95" t="e">
        <f>'Side MDB'!AC210</f>
        <v>#NUM!</v>
      </c>
      <c r="I210" s="132" t="e">
        <f>'Side MDB'!AD210</f>
        <v>#NUM!</v>
      </c>
      <c r="J210" s="141" t="e">
        <f>'Side MDB'!AE210</f>
        <v>#NUM!</v>
      </c>
      <c r="K210" s="96" t="e">
        <f>'Side Pole'!P209</f>
        <v>#NUM!</v>
      </c>
      <c r="L210" s="96" t="e">
        <f>'Side Pole'!S209</f>
        <v>#NUM!</v>
      </c>
      <c r="M210" s="130" t="e">
        <f>'Side Pole'!V209</f>
        <v>#NUM!</v>
      </c>
      <c r="N210" s="133" t="e">
        <f>Rollover!J210</f>
        <v>#NUM!</v>
      </c>
      <c r="O210" s="97" t="e">
        <f>ROUND(5/12*Front!AV210+4/12*'Side Pole'!U209+3/12*Rollover!I210,2)</f>
        <v>#NUM!</v>
      </c>
      <c r="P210" s="98" t="e">
        <f t="shared" ref="P210:P211" si="19">IF(O210&lt;0.67,5,IF(O210&lt;1,4,IF(O210&lt;1.33,3,IF(O210&lt;2.67,2,1))))</f>
        <v>#NUM!</v>
      </c>
    </row>
    <row r="211" spans="1:16" ht="14.85" customHeight="1">
      <c r="A211" s="162"/>
      <c r="B211" s="29">
        <f>Rollover!A211</f>
        <v>0</v>
      </c>
      <c r="C211" s="29">
        <f>Rollover!B211</f>
        <v>0</v>
      </c>
      <c r="D211" s="65">
        <f>Rollover!C211</f>
        <v>0</v>
      </c>
      <c r="E211" s="95" t="e">
        <f>Front!AW211</f>
        <v>#NUM!</v>
      </c>
      <c r="F211" s="91" t="e">
        <f>Front!AX211</f>
        <v>#NUM!</v>
      </c>
      <c r="G211" s="98" t="e">
        <f>Front!AY211</f>
        <v>#NUM!</v>
      </c>
      <c r="H211" s="95" t="e">
        <f>'Side MDB'!AC211</f>
        <v>#NUM!</v>
      </c>
      <c r="I211" s="132" t="e">
        <f>'Side MDB'!AD211</f>
        <v>#NUM!</v>
      </c>
      <c r="J211" s="141" t="e">
        <f>'Side MDB'!AE211</f>
        <v>#NUM!</v>
      </c>
      <c r="K211" s="96" t="e">
        <f>'Side Pole'!P210</f>
        <v>#NUM!</v>
      </c>
      <c r="L211" s="96" t="e">
        <f>'Side Pole'!S210</f>
        <v>#NUM!</v>
      </c>
      <c r="M211" s="130" t="e">
        <f>'Side Pole'!V210</f>
        <v>#NUM!</v>
      </c>
      <c r="N211" s="133" t="e">
        <f>Rollover!J211</f>
        <v>#NUM!</v>
      </c>
      <c r="O211" s="97" t="e">
        <f>ROUND(5/12*Front!AV211+4/12*'Side Pole'!U210+3/12*Rollover!I211,2)</f>
        <v>#NUM!</v>
      </c>
      <c r="P211" s="98" t="e">
        <f t="shared" si="19"/>
        <v>#NUM!</v>
      </c>
    </row>
    <row r="212" spans="1:16" ht="14.85" customHeight="1">
      <c r="A212" s="162"/>
      <c r="B212" s="29">
        <f>Rollover!A212</f>
        <v>0</v>
      </c>
      <c r="C212" s="29">
        <f>Rollover!B212</f>
        <v>0</v>
      </c>
      <c r="D212" s="65">
        <f>Rollover!C212</f>
        <v>0</v>
      </c>
      <c r="E212" s="95" t="e">
        <f>Front!AW212</f>
        <v>#NUM!</v>
      </c>
      <c r="F212" s="91" t="e">
        <f>Front!AX212</f>
        <v>#NUM!</v>
      </c>
      <c r="G212" s="98" t="e">
        <f>Front!AY212</f>
        <v>#NUM!</v>
      </c>
      <c r="H212" s="95" t="e">
        <f>'Side MDB'!AC212</f>
        <v>#NUM!</v>
      </c>
      <c r="I212" s="132" t="e">
        <f>'Side MDB'!AD212</f>
        <v>#NUM!</v>
      </c>
      <c r="J212" s="141" t="e">
        <f>'Side MDB'!AE212</f>
        <v>#NUM!</v>
      </c>
      <c r="K212" s="96" t="e">
        <f>'Side Pole'!P211</f>
        <v>#NUM!</v>
      </c>
      <c r="L212" s="96" t="e">
        <f>'Side Pole'!S211</f>
        <v>#NUM!</v>
      </c>
      <c r="M212" s="130" t="e">
        <f>'Side Pole'!V211</f>
        <v>#NUM!</v>
      </c>
      <c r="N212" s="133" t="e">
        <f>Rollover!J212</f>
        <v>#NUM!</v>
      </c>
      <c r="O212" s="97" t="e">
        <f>ROUND(5/12*Front!AV212+4/12*'Side Pole'!U211+3/12*Rollover!I212,2)</f>
        <v>#NUM!</v>
      </c>
      <c r="P212" s="98" t="e">
        <f t="shared" ref="P212:P240" si="20">IF(O212&lt;0.67,5,IF(O212&lt;1,4,IF(O212&lt;1.33,3,IF(O212&lt;2.67,2,1))))</f>
        <v>#NUM!</v>
      </c>
    </row>
    <row r="213" spans="1:16" ht="14.85" customHeight="1">
      <c r="A213" s="162"/>
      <c r="B213" s="29">
        <f>Rollover!A213</f>
        <v>0</v>
      </c>
      <c r="C213" s="29">
        <f>Rollover!B213</f>
        <v>0</v>
      </c>
      <c r="D213" s="65">
        <f>Rollover!C213</f>
        <v>0</v>
      </c>
      <c r="E213" s="95" t="e">
        <f>Front!AW213</f>
        <v>#NUM!</v>
      </c>
      <c r="F213" s="91" t="e">
        <f>Front!AX213</f>
        <v>#NUM!</v>
      </c>
      <c r="G213" s="98" t="e">
        <f>Front!AY213</f>
        <v>#NUM!</v>
      </c>
      <c r="H213" s="95" t="e">
        <f>'Side MDB'!AC213</f>
        <v>#NUM!</v>
      </c>
      <c r="I213" s="132" t="e">
        <f>'Side MDB'!AD213</f>
        <v>#NUM!</v>
      </c>
      <c r="J213" s="141" t="e">
        <f>'Side MDB'!AE213</f>
        <v>#NUM!</v>
      </c>
      <c r="K213" s="96" t="e">
        <f>'Side Pole'!P212</f>
        <v>#NUM!</v>
      </c>
      <c r="L213" s="96" t="e">
        <f>'Side Pole'!S212</f>
        <v>#NUM!</v>
      </c>
      <c r="M213" s="130" t="e">
        <f>'Side Pole'!V212</f>
        <v>#NUM!</v>
      </c>
      <c r="N213" s="133" t="e">
        <f>Rollover!J213</f>
        <v>#NUM!</v>
      </c>
      <c r="O213" s="97" t="e">
        <f>ROUND(5/12*Front!AV213+4/12*'Side Pole'!U212+3/12*Rollover!I213,2)</f>
        <v>#NUM!</v>
      </c>
      <c r="P213" s="98" t="e">
        <f t="shared" si="20"/>
        <v>#NUM!</v>
      </c>
    </row>
    <row r="214" spans="1:16" ht="14.85" customHeight="1">
      <c r="A214" s="162"/>
      <c r="B214" s="29">
        <f>Rollover!A214</f>
        <v>0</v>
      </c>
      <c r="C214" s="29">
        <f>Rollover!B214</f>
        <v>0</v>
      </c>
      <c r="D214" s="65">
        <f>Rollover!C214</f>
        <v>0</v>
      </c>
      <c r="E214" s="95" t="e">
        <f>Front!AW214</f>
        <v>#NUM!</v>
      </c>
      <c r="F214" s="91" t="e">
        <f>Front!AX214</f>
        <v>#NUM!</v>
      </c>
      <c r="G214" s="98" t="e">
        <f>Front!AY214</f>
        <v>#NUM!</v>
      </c>
      <c r="H214" s="95" t="e">
        <f>'Side MDB'!AC214</f>
        <v>#NUM!</v>
      </c>
      <c r="I214" s="132" t="e">
        <f>'Side MDB'!AD214</f>
        <v>#NUM!</v>
      </c>
      <c r="J214" s="141" t="e">
        <f>'Side MDB'!AE214</f>
        <v>#NUM!</v>
      </c>
      <c r="K214" s="96" t="e">
        <f>'Side Pole'!P213</f>
        <v>#NUM!</v>
      </c>
      <c r="L214" s="96" t="e">
        <f>'Side Pole'!S213</f>
        <v>#NUM!</v>
      </c>
      <c r="M214" s="130" t="e">
        <f>'Side Pole'!V213</f>
        <v>#NUM!</v>
      </c>
      <c r="N214" s="133" t="e">
        <f>Rollover!J214</f>
        <v>#NUM!</v>
      </c>
      <c r="O214" s="97" t="e">
        <f>ROUND(5/12*Front!AV214+4/12*'Side Pole'!U213+3/12*Rollover!I214,2)</f>
        <v>#NUM!</v>
      </c>
      <c r="P214" s="98" t="e">
        <f t="shared" ref="P214" si="21">IF(O214&lt;0.67,5,IF(O214&lt;1,4,IF(O214&lt;1.33,3,IF(O214&lt;2.67,2,1))))</f>
        <v>#NUM!</v>
      </c>
    </row>
    <row r="215" spans="1:16" ht="14.85" customHeight="1">
      <c r="A215" s="162"/>
      <c r="B215" s="29">
        <f>Rollover!A215</f>
        <v>0</v>
      </c>
      <c r="C215" s="29">
        <f>Rollover!B215</f>
        <v>0</v>
      </c>
      <c r="D215" s="65">
        <f>Rollover!C215</f>
        <v>0</v>
      </c>
      <c r="E215" s="95" t="e">
        <f>Front!AW215</f>
        <v>#NUM!</v>
      </c>
      <c r="F215" s="91" t="e">
        <f>Front!AX215</f>
        <v>#NUM!</v>
      </c>
      <c r="G215" s="98" t="e">
        <f>Front!AY215</f>
        <v>#NUM!</v>
      </c>
      <c r="H215" s="95" t="e">
        <f>'Side MDB'!AC215</f>
        <v>#NUM!</v>
      </c>
      <c r="I215" s="132" t="e">
        <f>'Side MDB'!AD215</f>
        <v>#NUM!</v>
      </c>
      <c r="J215" s="141" t="e">
        <f>'Side MDB'!AE215</f>
        <v>#NUM!</v>
      </c>
      <c r="K215" s="96" t="e">
        <f>'Side Pole'!P214</f>
        <v>#NUM!</v>
      </c>
      <c r="L215" s="96" t="e">
        <f>'Side Pole'!S214</f>
        <v>#NUM!</v>
      </c>
      <c r="M215" s="130" t="e">
        <f>'Side Pole'!V214</f>
        <v>#NUM!</v>
      </c>
      <c r="N215" s="133" t="e">
        <f>Rollover!J215</f>
        <v>#NUM!</v>
      </c>
      <c r="O215" s="97" t="e">
        <f>ROUND(5/12*Front!AV215+4/12*'Side Pole'!U214+3/12*Rollover!I215,2)</f>
        <v>#NUM!</v>
      </c>
      <c r="P215" s="98" t="e">
        <f t="shared" ref="P215:P217" si="22">IF(O215&lt;0.67,5,IF(O215&lt;1,4,IF(O215&lt;1.33,3,IF(O215&lt;2.67,2,1))))</f>
        <v>#NUM!</v>
      </c>
    </row>
    <row r="216" spans="1:16" ht="14.85" customHeight="1">
      <c r="A216" s="162"/>
      <c r="B216" s="29">
        <f>Rollover!A216</f>
        <v>0</v>
      </c>
      <c r="C216" s="29">
        <f>Rollover!B216</f>
        <v>0</v>
      </c>
      <c r="D216" s="65">
        <f>Rollover!C216</f>
        <v>0</v>
      </c>
      <c r="E216" s="95" t="e">
        <f>Front!AW216</f>
        <v>#NUM!</v>
      </c>
      <c r="F216" s="91" t="e">
        <f>Front!AX216</f>
        <v>#NUM!</v>
      </c>
      <c r="G216" s="98" t="e">
        <f>Front!AY216</f>
        <v>#NUM!</v>
      </c>
      <c r="H216" s="95" t="e">
        <f>'Side MDB'!AC216</f>
        <v>#NUM!</v>
      </c>
      <c r="I216" s="132" t="e">
        <f>'Side MDB'!AD216</f>
        <v>#NUM!</v>
      </c>
      <c r="J216" s="141" t="e">
        <f>'Side MDB'!AE216</f>
        <v>#NUM!</v>
      </c>
      <c r="K216" s="96" t="e">
        <f>'Side Pole'!P215</f>
        <v>#NUM!</v>
      </c>
      <c r="L216" s="96" t="e">
        <f>'Side Pole'!S215</f>
        <v>#NUM!</v>
      </c>
      <c r="M216" s="130" t="e">
        <f>'Side Pole'!V215</f>
        <v>#NUM!</v>
      </c>
      <c r="N216" s="133" t="e">
        <f>Rollover!J216</f>
        <v>#NUM!</v>
      </c>
      <c r="O216" s="97" t="e">
        <f>ROUND(5/12*Front!AV216+4/12*'Side Pole'!U215+3/12*Rollover!I216,2)</f>
        <v>#NUM!</v>
      </c>
      <c r="P216" s="98" t="e">
        <f t="shared" si="22"/>
        <v>#NUM!</v>
      </c>
    </row>
    <row r="217" spans="1:16" ht="14.85" customHeight="1">
      <c r="A217" s="162"/>
      <c r="B217" s="29">
        <f>Rollover!A217</f>
        <v>0</v>
      </c>
      <c r="C217" s="29">
        <f>Rollover!B217</f>
        <v>0</v>
      </c>
      <c r="D217" s="65">
        <f>Rollover!C217</f>
        <v>0</v>
      </c>
      <c r="E217" s="95" t="e">
        <f>Front!AW217</f>
        <v>#NUM!</v>
      </c>
      <c r="F217" s="91" t="e">
        <f>Front!AX217</f>
        <v>#NUM!</v>
      </c>
      <c r="G217" s="98" t="e">
        <f>Front!AY217</f>
        <v>#NUM!</v>
      </c>
      <c r="H217" s="95" t="e">
        <f>'Side MDB'!AC217</f>
        <v>#NUM!</v>
      </c>
      <c r="I217" s="132" t="e">
        <f>'Side MDB'!AD217</f>
        <v>#NUM!</v>
      </c>
      <c r="J217" s="141" t="e">
        <f>'Side MDB'!AE217</f>
        <v>#NUM!</v>
      </c>
      <c r="K217" s="96" t="e">
        <f>'Side Pole'!P216</f>
        <v>#NUM!</v>
      </c>
      <c r="L217" s="96" t="e">
        <f>'Side Pole'!S216</f>
        <v>#NUM!</v>
      </c>
      <c r="M217" s="130" t="e">
        <f>'Side Pole'!V216</f>
        <v>#NUM!</v>
      </c>
      <c r="N217" s="133" t="e">
        <f>Rollover!J217</f>
        <v>#NUM!</v>
      </c>
      <c r="O217" s="97" t="e">
        <f>ROUND(5/12*Front!AV217+4/12*'Side Pole'!U216+3/12*Rollover!I217,2)</f>
        <v>#NUM!</v>
      </c>
      <c r="P217" s="98" t="e">
        <f t="shared" si="22"/>
        <v>#NUM!</v>
      </c>
    </row>
    <row r="218" spans="1:16" ht="14.85" customHeight="1">
      <c r="A218" s="162"/>
      <c r="B218" s="29">
        <f>Rollover!A218</f>
        <v>0</v>
      </c>
      <c r="C218" s="29">
        <f>Rollover!B218</f>
        <v>0</v>
      </c>
      <c r="D218" s="65">
        <f>Rollover!C218</f>
        <v>0</v>
      </c>
      <c r="E218" s="95" t="e">
        <f>Front!AW218</f>
        <v>#NUM!</v>
      </c>
      <c r="F218" s="91" t="e">
        <f>Front!AX218</f>
        <v>#NUM!</v>
      </c>
      <c r="G218" s="98" t="e">
        <f>Front!AY218</f>
        <v>#NUM!</v>
      </c>
      <c r="H218" s="95" t="e">
        <f>'Side MDB'!AC218</f>
        <v>#NUM!</v>
      </c>
      <c r="I218" s="132" t="e">
        <f>'Side MDB'!AD218</f>
        <v>#NUM!</v>
      </c>
      <c r="J218" s="141" t="e">
        <f>'Side MDB'!AE218</f>
        <v>#NUM!</v>
      </c>
      <c r="K218" s="96" t="e">
        <f>'Side Pole'!P217</f>
        <v>#NUM!</v>
      </c>
      <c r="L218" s="96" t="e">
        <f>'Side Pole'!S217</f>
        <v>#NUM!</v>
      </c>
      <c r="M218" s="130" t="e">
        <f>'Side Pole'!V217</f>
        <v>#NUM!</v>
      </c>
      <c r="N218" s="133" t="e">
        <f>Rollover!J218</f>
        <v>#NUM!</v>
      </c>
      <c r="O218" s="97" t="e">
        <f>ROUND(5/12*Front!AV218+4/12*'Side Pole'!U217+3/12*Rollover!I218,2)</f>
        <v>#NUM!</v>
      </c>
      <c r="P218" s="98" t="e">
        <f t="shared" si="20"/>
        <v>#NUM!</v>
      </c>
    </row>
    <row r="219" spans="1:16" ht="14.85" customHeight="1">
      <c r="A219" s="162"/>
      <c r="B219" s="29">
        <f>Rollover!A219</f>
        <v>0</v>
      </c>
      <c r="C219" s="29">
        <f>Rollover!B219</f>
        <v>0</v>
      </c>
      <c r="D219" s="65">
        <f>Rollover!C219</f>
        <v>0</v>
      </c>
      <c r="E219" s="95" t="e">
        <f>Front!AW219</f>
        <v>#NUM!</v>
      </c>
      <c r="F219" s="91" t="e">
        <f>Front!AX219</f>
        <v>#NUM!</v>
      </c>
      <c r="G219" s="98" t="e">
        <f>Front!AY219</f>
        <v>#NUM!</v>
      </c>
      <c r="H219" s="95" t="e">
        <f>'Side MDB'!AC219</f>
        <v>#NUM!</v>
      </c>
      <c r="I219" s="132" t="e">
        <f>'Side MDB'!AD219</f>
        <v>#NUM!</v>
      </c>
      <c r="J219" s="141" t="e">
        <f>'Side MDB'!AE219</f>
        <v>#NUM!</v>
      </c>
      <c r="K219" s="96" t="e">
        <f>'Side Pole'!P218</f>
        <v>#NUM!</v>
      </c>
      <c r="L219" s="96" t="e">
        <f>'Side Pole'!S218</f>
        <v>#NUM!</v>
      </c>
      <c r="M219" s="130" t="e">
        <f>'Side Pole'!V218</f>
        <v>#NUM!</v>
      </c>
      <c r="N219" s="133" t="e">
        <f>Rollover!J219</f>
        <v>#NUM!</v>
      </c>
      <c r="O219" s="97" t="e">
        <f>ROUND(5/12*Front!AV219+4/12*'Side Pole'!U218+3/12*Rollover!I219,2)</f>
        <v>#NUM!</v>
      </c>
      <c r="P219" s="98" t="e">
        <f t="shared" si="20"/>
        <v>#NUM!</v>
      </c>
    </row>
    <row r="220" spans="1:16" ht="14.85" customHeight="1">
      <c r="A220" s="162"/>
      <c r="B220" s="29">
        <f>Rollover!A220</f>
        <v>0</v>
      </c>
      <c r="C220" s="29">
        <f>Rollover!B220</f>
        <v>0</v>
      </c>
      <c r="D220" s="65">
        <f>Rollover!C220</f>
        <v>0</v>
      </c>
      <c r="E220" s="95" t="e">
        <f>Front!AW220</f>
        <v>#NUM!</v>
      </c>
      <c r="F220" s="91" t="e">
        <f>Front!AX220</f>
        <v>#NUM!</v>
      </c>
      <c r="G220" s="98" t="e">
        <f>Front!AY220</f>
        <v>#NUM!</v>
      </c>
      <c r="H220" s="95" t="e">
        <f>'Side MDB'!AC220</f>
        <v>#NUM!</v>
      </c>
      <c r="I220" s="132" t="e">
        <f>'Side MDB'!AD220</f>
        <v>#NUM!</v>
      </c>
      <c r="J220" s="141" t="e">
        <f>'Side MDB'!AE220</f>
        <v>#NUM!</v>
      </c>
      <c r="K220" s="96" t="e">
        <f>'Side Pole'!P219</f>
        <v>#NUM!</v>
      </c>
      <c r="L220" s="96" t="e">
        <f>'Side Pole'!S219</f>
        <v>#NUM!</v>
      </c>
      <c r="M220" s="130" t="e">
        <f>'Side Pole'!V219</f>
        <v>#NUM!</v>
      </c>
      <c r="N220" s="133" t="e">
        <f>Rollover!J220</f>
        <v>#NUM!</v>
      </c>
      <c r="O220" s="97" t="e">
        <f>ROUND(5/12*Front!AV220+4/12*'Side Pole'!U219+3/12*Rollover!I220,2)</f>
        <v>#NUM!</v>
      </c>
      <c r="P220" s="98" t="e">
        <f t="shared" si="20"/>
        <v>#NUM!</v>
      </c>
    </row>
    <row r="221" spans="1:16" ht="14.85" customHeight="1">
      <c r="A221" s="162"/>
      <c r="B221" s="29">
        <f>Rollover!A221</f>
        <v>0</v>
      </c>
      <c r="C221" s="29">
        <f>Rollover!B221</f>
        <v>0</v>
      </c>
      <c r="D221" s="65">
        <f>Rollover!C221</f>
        <v>0</v>
      </c>
      <c r="E221" s="95" t="e">
        <f>Front!AW221</f>
        <v>#NUM!</v>
      </c>
      <c r="F221" s="91" t="e">
        <f>Front!AX221</f>
        <v>#NUM!</v>
      </c>
      <c r="G221" s="98" t="e">
        <f>Front!AY221</f>
        <v>#NUM!</v>
      </c>
      <c r="H221" s="95" t="e">
        <f>'Side MDB'!AC221</f>
        <v>#NUM!</v>
      </c>
      <c r="I221" s="132" t="e">
        <f>'Side MDB'!AD221</f>
        <v>#NUM!</v>
      </c>
      <c r="J221" s="141" t="e">
        <f>'Side MDB'!AE221</f>
        <v>#NUM!</v>
      </c>
      <c r="K221" s="96" t="e">
        <f>'Side Pole'!P220</f>
        <v>#NUM!</v>
      </c>
      <c r="L221" s="96" t="e">
        <f>'Side Pole'!S220</f>
        <v>#NUM!</v>
      </c>
      <c r="M221" s="130" t="e">
        <f>'Side Pole'!V220</f>
        <v>#NUM!</v>
      </c>
      <c r="N221" s="133" t="e">
        <f>Rollover!J221</f>
        <v>#NUM!</v>
      </c>
      <c r="O221" s="97" t="e">
        <f>ROUND(5/12*Front!AV221+4/12*'Side Pole'!U220+3/12*Rollover!I221,2)</f>
        <v>#NUM!</v>
      </c>
      <c r="P221" s="98" t="e">
        <f t="shared" si="20"/>
        <v>#NUM!</v>
      </c>
    </row>
    <row r="222" spans="1:16" ht="14.85" customHeight="1">
      <c r="A222" s="162"/>
      <c r="B222" s="29">
        <f>Rollover!A222</f>
        <v>0</v>
      </c>
      <c r="C222" s="29">
        <f>Rollover!B222</f>
        <v>0</v>
      </c>
      <c r="D222" s="65">
        <f>Rollover!C222</f>
        <v>0</v>
      </c>
      <c r="E222" s="95" t="e">
        <f>Front!AW222</f>
        <v>#NUM!</v>
      </c>
      <c r="F222" s="91" t="e">
        <f>Front!AX222</f>
        <v>#NUM!</v>
      </c>
      <c r="G222" s="98" t="e">
        <f>Front!AY222</f>
        <v>#NUM!</v>
      </c>
      <c r="H222" s="95" t="e">
        <f>'Side MDB'!AC222</f>
        <v>#NUM!</v>
      </c>
      <c r="I222" s="132" t="e">
        <f>'Side MDB'!AD222</f>
        <v>#NUM!</v>
      </c>
      <c r="J222" s="141" t="e">
        <f>'Side MDB'!AE222</f>
        <v>#NUM!</v>
      </c>
      <c r="K222" s="96" t="e">
        <f>'Side Pole'!P221</f>
        <v>#NUM!</v>
      </c>
      <c r="L222" s="96" t="e">
        <f>'Side Pole'!S221</f>
        <v>#NUM!</v>
      </c>
      <c r="M222" s="130" t="e">
        <f>'Side Pole'!V221</f>
        <v>#NUM!</v>
      </c>
      <c r="N222" s="133" t="e">
        <f>Rollover!J222</f>
        <v>#NUM!</v>
      </c>
      <c r="O222" s="97" t="e">
        <f>ROUND(5/12*Front!AV222+4/12*'Side Pole'!U221+3/12*Rollover!I222,2)</f>
        <v>#NUM!</v>
      </c>
      <c r="P222" s="98" t="e">
        <f t="shared" si="20"/>
        <v>#NUM!</v>
      </c>
    </row>
    <row r="223" spans="1:16" ht="14.85" customHeight="1">
      <c r="A223" s="162"/>
      <c r="B223" s="29">
        <f>Rollover!A223</f>
        <v>0</v>
      </c>
      <c r="C223" s="29">
        <f>Rollover!B223</f>
        <v>0</v>
      </c>
      <c r="D223" s="65">
        <f>Rollover!C223</f>
        <v>0</v>
      </c>
      <c r="E223" s="95" t="e">
        <f>Front!AW223</f>
        <v>#NUM!</v>
      </c>
      <c r="F223" s="91" t="e">
        <f>Front!AX223</f>
        <v>#NUM!</v>
      </c>
      <c r="G223" s="98" t="e">
        <f>Front!AY223</f>
        <v>#NUM!</v>
      </c>
      <c r="H223" s="95" t="e">
        <f>'Side MDB'!AC223</f>
        <v>#NUM!</v>
      </c>
      <c r="I223" s="132" t="e">
        <f>'Side MDB'!AD223</f>
        <v>#NUM!</v>
      </c>
      <c r="J223" s="141" t="e">
        <f>'Side MDB'!AE223</f>
        <v>#NUM!</v>
      </c>
      <c r="K223" s="96" t="e">
        <f>'Side Pole'!P222</f>
        <v>#NUM!</v>
      </c>
      <c r="L223" s="96" t="e">
        <f>'Side Pole'!S222</f>
        <v>#NUM!</v>
      </c>
      <c r="M223" s="130" t="e">
        <f>'Side Pole'!V222</f>
        <v>#NUM!</v>
      </c>
      <c r="N223" s="133" t="e">
        <f>Rollover!J223</f>
        <v>#NUM!</v>
      </c>
      <c r="O223" s="97" t="e">
        <f>ROUND(5/12*Front!AV223+4/12*'Side Pole'!U222+3/12*Rollover!I223,2)</f>
        <v>#NUM!</v>
      </c>
      <c r="P223" s="98" t="e">
        <f t="shared" si="20"/>
        <v>#NUM!</v>
      </c>
    </row>
    <row r="224" spans="1:16" ht="14.85" customHeight="1">
      <c r="A224" s="162"/>
      <c r="B224" s="29">
        <f>Rollover!A224</f>
        <v>0</v>
      </c>
      <c r="C224" s="29">
        <f>Rollover!B224</f>
        <v>0</v>
      </c>
      <c r="D224" s="65">
        <f>Rollover!C224</f>
        <v>0</v>
      </c>
      <c r="E224" s="95" t="e">
        <f>Front!AW224</f>
        <v>#NUM!</v>
      </c>
      <c r="F224" s="91" t="e">
        <f>Front!AX224</f>
        <v>#NUM!</v>
      </c>
      <c r="G224" s="98" t="e">
        <f>Front!AY224</f>
        <v>#NUM!</v>
      </c>
      <c r="H224" s="95" t="e">
        <f>'Side MDB'!AC224</f>
        <v>#NUM!</v>
      </c>
      <c r="I224" s="132" t="e">
        <f>'Side MDB'!AD224</f>
        <v>#NUM!</v>
      </c>
      <c r="J224" s="141" t="e">
        <f>'Side MDB'!AE224</f>
        <v>#NUM!</v>
      </c>
      <c r="K224" s="96" t="e">
        <f>'Side Pole'!P223</f>
        <v>#NUM!</v>
      </c>
      <c r="L224" s="96" t="e">
        <f>'Side Pole'!S223</f>
        <v>#NUM!</v>
      </c>
      <c r="M224" s="130" t="e">
        <f>'Side Pole'!V223</f>
        <v>#NUM!</v>
      </c>
      <c r="N224" s="133" t="e">
        <f>Rollover!J224</f>
        <v>#NUM!</v>
      </c>
      <c r="O224" s="97" t="e">
        <f>ROUND(5/12*Front!AV224+4/12*'Side Pole'!U223+3/12*Rollover!I224,2)</f>
        <v>#NUM!</v>
      </c>
      <c r="P224" s="98" t="e">
        <f t="shared" si="20"/>
        <v>#NUM!</v>
      </c>
    </row>
    <row r="225" spans="1:16" ht="14.85" customHeight="1">
      <c r="A225" s="162"/>
      <c r="B225" s="29">
        <f>Rollover!A225</f>
        <v>0</v>
      </c>
      <c r="C225" s="29">
        <f>Rollover!B225</f>
        <v>0</v>
      </c>
      <c r="D225" s="65">
        <f>Rollover!C225</f>
        <v>0</v>
      </c>
      <c r="E225" s="95" t="e">
        <f>Front!AW225</f>
        <v>#NUM!</v>
      </c>
      <c r="F225" s="91" t="e">
        <f>Front!AX225</f>
        <v>#NUM!</v>
      </c>
      <c r="G225" s="98" t="e">
        <f>Front!AY225</f>
        <v>#NUM!</v>
      </c>
      <c r="H225" s="95" t="e">
        <f>'Side MDB'!AC225</f>
        <v>#NUM!</v>
      </c>
      <c r="I225" s="132" t="e">
        <f>'Side MDB'!AD225</f>
        <v>#NUM!</v>
      </c>
      <c r="J225" s="141" t="e">
        <f>'Side MDB'!AE225</f>
        <v>#NUM!</v>
      </c>
      <c r="K225" s="96" t="e">
        <f>'Side Pole'!P224</f>
        <v>#NUM!</v>
      </c>
      <c r="L225" s="96" t="e">
        <f>'Side Pole'!S224</f>
        <v>#NUM!</v>
      </c>
      <c r="M225" s="130" t="e">
        <f>'Side Pole'!V224</f>
        <v>#NUM!</v>
      </c>
      <c r="N225" s="133" t="e">
        <f>Rollover!J225</f>
        <v>#NUM!</v>
      </c>
      <c r="O225" s="97" t="e">
        <f>ROUND(5/12*Front!AV225+4/12*'Side Pole'!U224+3/12*Rollover!I225,2)</f>
        <v>#NUM!</v>
      </c>
      <c r="P225" s="98" t="e">
        <f t="shared" si="20"/>
        <v>#NUM!</v>
      </c>
    </row>
    <row r="226" spans="1:16" ht="14.85" customHeight="1">
      <c r="A226" s="162"/>
      <c r="B226" s="29">
        <f>Rollover!A226</f>
        <v>0</v>
      </c>
      <c r="C226" s="29">
        <f>Rollover!B226</f>
        <v>0</v>
      </c>
      <c r="D226" s="65">
        <f>Rollover!C226</f>
        <v>0</v>
      </c>
      <c r="E226" s="95" t="e">
        <f>Front!AW226</f>
        <v>#NUM!</v>
      </c>
      <c r="F226" s="91" t="e">
        <f>Front!AX226</f>
        <v>#NUM!</v>
      </c>
      <c r="G226" s="98" t="e">
        <f>Front!AY226</f>
        <v>#NUM!</v>
      </c>
      <c r="H226" s="95" t="e">
        <f>'Side MDB'!AC226</f>
        <v>#NUM!</v>
      </c>
      <c r="I226" s="132" t="e">
        <f>'Side MDB'!AD226</f>
        <v>#NUM!</v>
      </c>
      <c r="J226" s="141" t="e">
        <f>'Side MDB'!AE226</f>
        <v>#NUM!</v>
      </c>
      <c r="K226" s="96" t="e">
        <f>'Side Pole'!P225</f>
        <v>#NUM!</v>
      </c>
      <c r="L226" s="96" t="e">
        <f>'Side Pole'!S225</f>
        <v>#NUM!</v>
      </c>
      <c r="M226" s="130" t="e">
        <f>'Side Pole'!V225</f>
        <v>#NUM!</v>
      </c>
      <c r="N226" s="133" t="e">
        <f>Rollover!J226</f>
        <v>#NUM!</v>
      </c>
      <c r="O226" s="97" t="e">
        <f>ROUND(5/12*Front!AV226+4/12*'Side Pole'!U225+3/12*Rollover!I226,2)</f>
        <v>#NUM!</v>
      </c>
      <c r="P226" s="98" t="e">
        <f t="shared" si="20"/>
        <v>#NUM!</v>
      </c>
    </row>
    <row r="227" spans="1:16" ht="14.85" customHeight="1">
      <c r="A227" s="162"/>
      <c r="B227" s="29">
        <f>Rollover!A227</f>
        <v>0</v>
      </c>
      <c r="C227" s="29">
        <f>Rollover!B227</f>
        <v>0</v>
      </c>
      <c r="D227" s="65">
        <f>Rollover!C227</f>
        <v>0</v>
      </c>
      <c r="E227" s="95" t="e">
        <f>Front!AW227</f>
        <v>#NUM!</v>
      </c>
      <c r="F227" s="91" t="e">
        <f>Front!AX227</f>
        <v>#NUM!</v>
      </c>
      <c r="G227" s="98" t="e">
        <f>Front!AY227</f>
        <v>#NUM!</v>
      </c>
      <c r="H227" s="95" t="e">
        <f>'Side MDB'!AC227</f>
        <v>#NUM!</v>
      </c>
      <c r="I227" s="132" t="e">
        <f>'Side MDB'!AD227</f>
        <v>#NUM!</v>
      </c>
      <c r="J227" s="141" t="e">
        <f>'Side MDB'!AE227</f>
        <v>#NUM!</v>
      </c>
      <c r="K227" s="96" t="e">
        <f>'Side Pole'!P226</f>
        <v>#NUM!</v>
      </c>
      <c r="L227" s="96" t="e">
        <f>'Side Pole'!S226</f>
        <v>#NUM!</v>
      </c>
      <c r="M227" s="130" t="e">
        <f>'Side Pole'!V226</f>
        <v>#NUM!</v>
      </c>
      <c r="N227" s="133" t="e">
        <f>Rollover!J227</f>
        <v>#NUM!</v>
      </c>
      <c r="O227" s="97" t="e">
        <f>ROUND(5/12*Front!AV227+4/12*'Side Pole'!U226+3/12*Rollover!I227,2)</f>
        <v>#NUM!</v>
      </c>
      <c r="P227" s="98" t="e">
        <f t="shared" si="20"/>
        <v>#NUM!</v>
      </c>
    </row>
    <row r="228" spans="1:16" ht="14.85" customHeight="1">
      <c r="A228" s="162"/>
      <c r="B228" s="29">
        <f>Rollover!A228</f>
        <v>0</v>
      </c>
      <c r="C228" s="29">
        <f>Rollover!B228</f>
        <v>0</v>
      </c>
      <c r="D228" s="65">
        <f>Rollover!C228</f>
        <v>0</v>
      </c>
      <c r="E228" s="95" t="e">
        <f>Front!AW228</f>
        <v>#NUM!</v>
      </c>
      <c r="F228" s="91" t="e">
        <f>Front!AX228</f>
        <v>#NUM!</v>
      </c>
      <c r="G228" s="98" t="e">
        <f>Front!AY228</f>
        <v>#NUM!</v>
      </c>
      <c r="H228" s="95" t="e">
        <f>'Side MDB'!AC228</f>
        <v>#NUM!</v>
      </c>
      <c r="I228" s="132" t="e">
        <f>'Side MDB'!AD228</f>
        <v>#NUM!</v>
      </c>
      <c r="J228" s="141" t="e">
        <f>'Side MDB'!AE228</f>
        <v>#NUM!</v>
      </c>
      <c r="K228" s="96" t="e">
        <f>'Side Pole'!P227</f>
        <v>#NUM!</v>
      </c>
      <c r="L228" s="96" t="e">
        <f>'Side Pole'!S227</f>
        <v>#NUM!</v>
      </c>
      <c r="M228" s="130" t="e">
        <f>'Side Pole'!V227</f>
        <v>#NUM!</v>
      </c>
      <c r="N228" s="133" t="e">
        <f>Rollover!J228</f>
        <v>#NUM!</v>
      </c>
      <c r="O228" s="97" t="e">
        <f>ROUND(5/12*Front!AV228+4/12*'Side Pole'!U227+3/12*Rollover!I228,2)</f>
        <v>#NUM!</v>
      </c>
      <c r="P228" s="98" t="e">
        <f t="shared" ref="P228:P231" si="23">IF(O228&lt;0.67,5,IF(O228&lt;1,4,IF(O228&lt;1.33,3,IF(O228&lt;2.67,2,1))))</f>
        <v>#NUM!</v>
      </c>
    </row>
    <row r="229" spans="1:16" ht="14.85" customHeight="1">
      <c r="A229" s="162"/>
      <c r="B229" s="29">
        <f>Rollover!A229</f>
        <v>0</v>
      </c>
      <c r="C229" s="29">
        <f>Rollover!B229</f>
        <v>0</v>
      </c>
      <c r="D229" s="65">
        <f>Rollover!C229</f>
        <v>0</v>
      </c>
      <c r="E229" s="95" t="e">
        <f>Front!AW229</f>
        <v>#NUM!</v>
      </c>
      <c r="F229" s="91" t="e">
        <f>Front!AX229</f>
        <v>#NUM!</v>
      </c>
      <c r="G229" s="98" t="e">
        <f>Front!AY229</f>
        <v>#NUM!</v>
      </c>
      <c r="H229" s="95" t="e">
        <f>'Side MDB'!AC229</f>
        <v>#NUM!</v>
      </c>
      <c r="I229" s="132" t="e">
        <f>'Side MDB'!AD229</f>
        <v>#NUM!</v>
      </c>
      <c r="J229" s="141" t="e">
        <f>'Side MDB'!AE229</f>
        <v>#NUM!</v>
      </c>
      <c r="K229" s="96" t="e">
        <f>'Side Pole'!P228</f>
        <v>#NUM!</v>
      </c>
      <c r="L229" s="96" t="e">
        <f>'Side Pole'!S228</f>
        <v>#NUM!</v>
      </c>
      <c r="M229" s="130" t="e">
        <f>'Side Pole'!V228</f>
        <v>#NUM!</v>
      </c>
      <c r="N229" s="133" t="e">
        <f>Rollover!J229</f>
        <v>#NUM!</v>
      </c>
      <c r="O229" s="97" t="e">
        <f>ROUND(5/12*Front!AV229+4/12*'Side Pole'!U228+3/12*Rollover!I229,2)</f>
        <v>#NUM!</v>
      </c>
      <c r="P229" s="98" t="e">
        <f t="shared" si="23"/>
        <v>#NUM!</v>
      </c>
    </row>
    <row r="230" spans="1:16" ht="14.85" customHeight="1">
      <c r="A230" s="162"/>
      <c r="B230" s="29">
        <f>Rollover!A230</f>
        <v>0</v>
      </c>
      <c r="C230" s="29">
        <f>Rollover!B230</f>
        <v>0</v>
      </c>
      <c r="D230" s="65">
        <f>Rollover!C230</f>
        <v>0</v>
      </c>
      <c r="E230" s="95" t="e">
        <f>Front!AW230</f>
        <v>#NUM!</v>
      </c>
      <c r="F230" s="91" t="e">
        <f>Front!AX230</f>
        <v>#NUM!</v>
      </c>
      <c r="G230" s="98" t="e">
        <f>Front!AY230</f>
        <v>#NUM!</v>
      </c>
      <c r="H230" s="95" t="e">
        <f>'Side MDB'!AC230</f>
        <v>#NUM!</v>
      </c>
      <c r="I230" s="132" t="e">
        <f>'Side MDB'!AD230</f>
        <v>#NUM!</v>
      </c>
      <c r="J230" s="141" t="e">
        <f>'Side MDB'!AE230</f>
        <v>#NUM!</v>
      </c>
      <c r="K230" s="96" t="e">
        <f>'Side Pole'!P229</f>
        <v>#NUM!</v>
      </c>
      <c r="L230" s="96" t="e">
        <f>'Side Pole'!S229</f>
        <v>#NUM!</v>
      </c>
      <c r="M230" s="130" t="e">
        <f>'Side Pole'!V229</f>
        <v>#NUM!</v>
      </c>
      <c r="N230" s="133" t="e">
        <f>Rollover!J230</f>
        <v>#NUM!</v>
      </c>
      <c r="O230" s="97" t="e">
        <f>ROUND(5/12*Front!AV230+4/12*'Side Pole'!U229+3/12*Rollover!I230,2)</f>
        <v>#NUM!</v>
      </c>
      <c r="P230" s="98" t="e">
        <f t="shared" si="23"/>
        <v>#NUM!</v>
      </c>
    </row>
    <row r="231" spans="1:16" ht="14.85" customHeight="1">
      <c r="A231" s="162"/>
      <c r="B231" s="29">
        <f>Rollover!A231</f>
        <v>0</v>
      </c>
      <c r="C231" s="29">
        <f>Rollover!B231</f>
        <v>0</v>
      </c>
      <c r="D231" s="65">
        <f>Rollover!C231</f>
        <v>0</v>
      </c>
      <c r="E231" s="95" t="e">
        <f>Front!AW231</f>
        <v>#NUM!</v>
      </c>
      <c r="F231" s="91" t="e">
        <f>Front!AX231</f>
        <v>#NUM!</v>
      </c>
      <c r="G231" s="98" t="e">
        <f>Front!AY231</f>
        <v>#NUM!</v>
      </c>
      <c r="H231" s="95" t="e">
        <f>'Side MDB'!AC231</f>
        <v>#NUM!</v>
      </c>
      <c r="I231" s="132" t="e">
        <f>'Side MDB'!AD231</f>
        <v>#NUM!</v>
      </c>
      <c r="J231" s="141" t="e">
        <f>'Side MDB'!AE231</f>
        <v>#NUM!</v>
      </c>
      <c r="K231" s="96" t="e">
        <f>'Side Pole'!P230</f>
        <v>#NUM!</v>
      </c>
      <c r="L231" s="96" t="e">
        <f>'Side Pole'!S230</f>
        <v>#NUM!</v>
      </c>
      <c r="M231" s="130" t="e">
        <f>'Side Pole'!V230</f>
        <v>#NUM!</v>
      </c>
      <c r="N231" s="133" t="e">
        <f>Rollover!J231</f>
        <v>#NUM!</v>
      </c>
      <c r="O231" s="97" t="e">
        <f>ROUND(5/12*Front!AV231+4/12*'Side Pole'!U230+3/12*Rollover!I231,2)</f>
        <v>#NUM!</v>
      </c>
      <c r="P231" s="98" t="e">
        <f t="shared" si="23"/>
        <v>#NUM!</v>
      </c>
    </row>
    <row r="232" spans="1:16" ht="14.85" customHeight="1">
      <c r="A232" s="162"/>
      <c r="B232" s="29">
        <f>Rollover!A232</f>
        <v>0</v>
      </c>
      <c r="C232" s="29">
        <f>Rollover!B232</f>
        <v>0</v>
      </c>
      <c r="D232" s="65">
        <f>Rollover!C232</f>
        <v>0</v>
      </c>
      <c r="E232" s="95" t="e">
        <f>Front!AW232</f>
        <v>#NUM!</v>
      </c>
      <c r="F232" s="91" t="e">
        <f>Front!AX232</f>
        <v>#NUM!</v>
      </c>
      <c r="G232" s="98" t="e">
        <f>Front!AY232</f>
        <v>#NUM!</v>
      </c>
      <c r="H232" s="95" t="e">
        <f>'Side MDB'!AC232</f>
        <v>#NUM!</v>
      </c>
      <c r="I232" s="132" t="e">
        <f>'Side MDB'!AD232</f>
        <v>#NUM!</v>
      </c>
      <c r="J232" s="141" t="e">
        <f>'Side MDB'!AE232</f>
        <v>#NUM!</v>
      </c>
      <c r="K232" s="96" t="e">
        <f>'Side Pole'!P231</f>
        <v>#NUM!</v>
      </c>
      <c r="L232" s="96" t="e">
        <f>'Side Pole'!S231</f>
        <v>#NUM!</v>
      </c>
      <c r="M232" s="130" t="e">
        <f>'Side Pole'!V231</f>
        <v>#NUM!</v>
      </c>
      <c r="N232" s="133" t="e">
        <f>Rollover!J232</f>
        <v>#NUM!</v>
      </c>
      <c r="O232" s="97" t="e">
        <f>ROUND(5/12*Front!AV232+4/12*'Side Pole'!U231+3/12*Rollover!I232,2)</f>
        <v>#NUM!</v>
      </c>
      <c r="P232" s="98" t="e">
        <f t="shared" ref="P232:P235" si="24">IF(O232&lt;0.67,5,IF(O232&lt;1,4,IF(O232&lt;1.33,3,IF(O232&lt;2.67,2,1))))</f>
        <v>#NUM!</v>
      </c>
    </row>
    <row r="233" spans="1:16" ht="14.85" customHeight="1">
      <c r="A233" s="162"/>
      <c r="B233" s="29">
        <f>Rollover!A233</f>
        <v>0</v>
      </c>
      <c r="C233" s="29">
        <f>Rollover!B233</f>
        <v>0</v>
      </c>
      <c r="D233" s="65">
        <f>Rollover!C233</f>
        <v>0</v>
      </c>
      <c r="E233" s="95" t="e">
        <f>Front!AW233</f>
        <v>#NUM!</v>
      </c>
      <c r="F233" s="91" t="e">
        <f>Front!AX233</f>
        <v>#NUM!</v>
      </c>
      <c r="G233" s="98" t="e">
        <f>Front!AY233</f>
        <v>#NUM!</v>
      </c>
      <c r="H233" s="95" t="e">
        <f>'Side MDB'!AC233</f>
        <v>#NUM!</v>
      </c>
      <c r="I233" s="132" t="e">
        <f>'Side MDB'!AD233</f>
        <v>#NUM!</v>
      </c>
      <c r="J233" s="141" t="e">
        <f>'Side MDB'!AE233</f>
        <v>#NUM!</v>
      </c>
      <c r="K233" s="96" t="e">
        <f>'Side Pole'!P232</f>
        <v>#NUM!</v>
      </c>
      <c r="L233" s="96" t="e">
        <f>'Side Pole'!S232</f>
        <v>#NUM!</v>
      </c>
      <c r="M233" s="130" t="e">
        <f>'Side Pole'!V232</f>
        <v>#NUM!</v>
      </c>
      <c r="N233" s="133" t="e">
        <f>Rollover!J233</f>
        <v>#NUM!</v>
      </c>
      <c r="O233" s="97" t="e">
        <f>ROUND(5/12*Front!AV233+4/12*'Side Pole'!U232+3/12*Rollover!I233,2)</f>
        <v>#NUM!</v>
      </c>
      <c r="P233" s="98" t="e">
        <f t="shared" si="24"/>
        <v>#NUM!</v>
      </c>
    </row>
    <row r="234" spans="1:16" ht="14.85" customHeight="1">
      <c r="A234" s="163"/>
      <c r="B234" s="29">
        <f>Rollover!A234</f>
        <v>0</v>
      </c>
      <c r="C234" s="29">
        <f>Rollover!B234</f>
        <v>0</v>
      </c>
      <c r="D234" s="65">
        <f>Rollover!C234</f>
        <v>0</v>
      </c>
      <c r="E234" s="95" t="e">
        <f>Front!AW234</f>
        <v>#NUM!</v>
      </c>
      <c r="F234" s="91" t="e">
        <f>Front!AX234</f>
        <v>#NUM!</v>
      </c>
      <c r="G234" s="98" t="e">
        <f>Front!AY234</f>
        <v>#NUM!</v>
      </c>
      <c r="H234" s="95" t="e">
        <f>'Side MDB'!AC234</f>
        <v>#NUM!</v>
      </c>
      <c r="I234" s="132" t="e">
        <f>'Side MDB'!AD234</f>
        <v>#NUM!</v>
      </c>
      <c r="J234" s="141" t="e">
        <f>'Side MDB'!AE234</f>
        <v>#NUM!</v>
      </c>
      <c r="K234" s="96" t="e">
        <f>'Side Pole'!P233</f>
        <v>#NUM!</v>
      </c>
      <c r="L234" s="96" t="e">
        <f>'Side Pole'!S233</f>
        <v>#NUM!</v>
      </c>
      <c r="M234" s="130" t="e">
        <f>'Side Pole'!V233</f>
        <v>#NUM!</v>
      </c>
      <c r="N234" s="133" t="e">
        <f>Rollover!J234</f>
        <v>#NUM!</v>
      </c>
      <c r="O234" s="97" t="e">
        <f>ROUND(5/12*Front!AV234+4/12*'Side Pole'!U233+3/12*Rollover!I234,2)</f>
        <v>#NUM!</v>
      </c>
      <c r="P234" s="98" t="e">
        <f t="shared" si="24"/>
        <v>#NUM!</v>
      </c>
    </row>
    <row r="235" spans="1:16" ht="14.85" customHeight="1">
      <c r="A235" s="163"/>
      <c r="B235" s="29">
        <f>Rollover!A235</f>
        <v>0</v>
      </c>
      <c r="C235" s="29">
        <f>Rollover!B235</f>
        <v>0</v>
      </c>
      <c r="D235" s="65">
        <f>Rollover!C235</f>
        <v>0</v>
      </c>
      <c r="E235" s="95" t="e">
        <f>Front!AW235</f>
        <v>#NUM!</v>
      </c>
      <c r="F235" s="91" t="e">
        <f>Front!AX235</f>
        <v>#NUM!</v>
      </c>
      <c r="G235" s="98" t="e">
        <f>Front!AY235</f>
        <v>#NUM!</v>
      </c>
      <c r="H235" s="95" t="e">
        <f>'Side MDB'!AC235</f>
        <v>#NUM!</v>
      </c>
      <c r="I235" s="132" t="e">
        <f>'Side MDB'!AD235</f>
        <v>#NUM!</v>
      </c>
      <c r="J235" s="141" t="e">
        <f>'Side MDB'!AE235</f>
        <v>#NUM!</v>
      </c>
      <c r="K235" s="96" t="e">
        <f>'Side Pole'!P234</f>
        <v>#NUM!</v>
      </c>
      <c r="L235" s="96" t="e">
        <f>'Side Pole'!S234</f>
        <v>#NUM!</v>
      </c>
      <c r="M235" s="130" t="e">
        <f>'Side Pole'!V234</f>
        <v>#NUM!</v>
      </c>
      <c r="N235" s="133" t="e">
        <f>Rollover!J235</f>
        <v>#NUM!</v>
      </c>
      <c r="O235" s="97" t="e">
        <f>ROUND(5/12*Front!AV235+4/12*'Side Pole'!U234+3/12*Rollover!I235,2)</f>
        <v>#NUM!</v>
      </c>
      <c r="P235" s="98" t="e">
        <f t="shared" si="24"/>
        <v>#NUM!</v>
      </c>
    </row>
    <row r="236" spans="1:16" ht="14.85" customHeight="1">
      <c r="A236" s="162"/>
      <c r="B236" s="29">
        <f>Rollover!A236</f>
        <v>0</v>
      </c>
      <c r="C236" s="29">
        <f>Rollover!B236</f>
        <v>0</v>
      </c>
      <c r="D236" s="65">
        <f>Rollover!C236</f>
        <v>0</v>
      </c>
      <c r="E236" s="95" t="e">
        <f>Front!AW236</f>
        <v>#NUM!</v>
      </c>
      <c r="F236" s="91" t="e">
        <f>Front!AX236</f>
        <v>#NUM!</v>
      </c>
      <c r="G236" s="98" t="e">
        <f>Front!AY236</f>
        <v>#NUM!</v>
      </c>
      <c r="H236" s="95" t="e">
        <f>'Side MDB'!AC236</f>
        <v>#NUM!</v>
      </c>
      <c r="I236" s="132" t="e">
        <f>'Side MDB'!AD236</f>
        <v>#NUM!</v>
      </c>
      <c r="J236" s="141" t="e">
        <f>'Side MDB'!AE236</f>
        <v>#NUM!</v>
      </c>
      <c r="K236" s="96" t="e">
        <f>'Side Pole'!P235</f>
        <v>#NUM!</v>
      </c>
      <c r="L236" s="96" t="e">
        <f>'Side Pole'!S235</f>
        <v>#NUM!</v>
      </c>
      <c r="M236" s="130" t="e">
        <f>'Side Pole'!V235</f>
        <v>#NUM!</v>
      </c>
      <c r="N236" s="133" t="e">
        <f>Rollover!J236</f>
        <v>#NUM!</v>
      </c>
      <c r="O236" s="97" t="e">
        <f>ROUND(5/12*Front!AV236+4/12*'Side Pole'!U235+3/12*Rollover!I236,2)</f>
        <v>#NUM!</v>
      </c>
      <c r="P236" s="98" t="e">
        <f t="shared" si="20"/>
        <v>#NUM!</v>
      </c>
    </row>
    <row r="237" spans="1:16" ht="14.85" customHeight="1">
      <c r="A237" s="162"/>
      <c r="B237" s="29">
        <f>Rollover!A237</f>
        <v>0</v>
      </c>
      <c r="C237" s="29">
        <f>Rollover!B237</f>
        <v>0</v>
      </c>
      <c r="D237" s="65">
        <f>Rollover!C237</f>
        <v>0</v>
      </c>
      <c r="E237" s="95" t="e">
        <f>Front!AW237</f>
        <v>#NUM!</v>
      </c>
      <c r="F237" s="91" t="e">
        <f>Front!AX237</f>
        <v>#NUM!</v>
      </c>
      <c r="G237" s="98" t="e">
        <f>Front!AY237</f>
        <v>#NUM!</v>
      </c>
      <c r="H237" s="95" t="e">
        <f>'Side MDB'!AC237</f>
        <v>#NUM!</v>
      </c>
      <c r="I237" s="132" t="e">
        <f>'Side MDB'!AD237</f>
        <v>#NUM!</v>
      </c>
      <c r="J237" s="141" t="e">
        <f>'Side MDB'!AE237</f>
        <v>#NUM!</v>
      </c>
      <c r="K237" s="96" t="e">
        <f>'Side Pole'!P236</f>
        <v>#NUM!</v>
      </c>
      <c r="L237" s="96" t="e">
        <f>'Side Pole'!S236</f>
        <v>#NUM!</v>
      </c>
      <c r="M237" s="130" t="e">
        <f>'Side Pole'!V236</f>
        <v>#NUM!</v>
      </c>
      <c r="N237" s="133" t="e">
        <f>Rollover!J237</f>
        <v>#NUM!</v>
      </c>
      <c r="O237" s="97" t="e">
        <f>ROUND(5/12*Front!AV237+4/12*'Side Pole'!U236+3/12*Rollover!I237,2)</f>
        <v>#NUM!</v>
      </c>
      <c r="P237" s="98" t="e">
        <f t="shared" si="20"/>
        <v>#NUM!</v>
      </c>
    </row>
    <row r="238" spans="1:16" ht="14.85" customHeight="1">
      <c r="A238" s="163"/>
      <c r="B238" s="29">
        <f>Rollover!A238</f>
        <v>0</v>
      </c>
      <c r="C238" s="29">
        <f>Rollover!B238</f>
        <v>0</v>
      </c>
      <c r="D238" s="65">
        <f>Rollover!C238</f>
        <v>0</v>
      </c>
      <c r="E238" s="95" t="e">
        <f>Front!AW238</f>
        <v>#NUM!</v>
      </c>
      <c r="F238" s="91" t="e">
        <f>Front!AX238</f>
        <v>#NUM!</v>
      </c>
      <c r="G238" s="98" t="e">
        <f>Front!AY238</f>
        <v>#NUM!</v>
      </c>
      <c r="H238" s="95" t="e">
        <f>'Side MDB'!AC238</f>
        <v>#NUM!</v>
      </c>
      <c r="I238" s="132" t="e">
        <f>'Side MDB'!AD238</f>
        <v>#NUM!</v>
      </c>
      <c r="J238" s="141" t="e">
        <f>'Side MDB'!AE238</f>
        <v>#NUM!</v>
      </c>
      <c r="K238" s="96" t="e">
        <f>'Side Pole'!P238</f>
        <v>#NUM!</v>
      </c>
      <c r="L238" s="96" t="e">
        <f>'Side Pole'!S238</f>
        <v>#NUM!</v>
      </c>
      <c r="M238" s="130" t="e">
        <f>'Side Pole'!V238</f>
        <v>#NUM!</v>
      </c>
      <c r="N238" s="133" t="e">
        <f>Rollover!J238</f>
        <v>#NUM!</v>
      </c>
      <c r="O238" s="97" t="e">
        <f>ROUND(5/12*Front!AV238+4/12*'Side Pole'!U238+3/12*Rollover!I238,2)</f>
        <v>#NUM!</v>
      </c>
      <c r="P238" s="98" t="e">
        <f t="shared" si="20"/>
        <v>#NUM!</v>
      </c>
    </row>
    <row r="239" spans="1:16" ht="14.85" customHeight="1">
      <c r="A239" s="163"/>
      <c r="B239" s="29">
        <f>Rollover!A239</f>
        <v>0</v>
      </c>
      <c r="C239" s="29">
        <f>Rollover!B239</f>
        <v>0</v>
      </c>
      <c r="D239" s="65">
        <f>Rollover!C239</f>
        <v>0</v>
      </c>
      <c r="E239" s="95" t="e">
        <f>Front!AW239</f>
        <v>#NUM!</v>
      </c>
      <c r="F239" s="91" t="e">
        <f>Front!AX239</f>
        <v>#NUM!</v>
      </c>
      <c r="G239" s="98" t="e">
        <f>Front!AY239</f>
        <v>#NUM!</v>
      </c>
      <c r="H239" s="95" t="e">
        <f>'Side MDB'!AC239</f>
        <v>#NUM!</v>
      </c>
      <c r="I239" s="132" t="e">
        <f>'Side MDB'!AD239</f>
        <v>#NUM!</v>
      </c>
      <c r="J239" s="141" t="e">
        <f>'Side MDB'!AE239</f>
        <v>#NUM!</v>
      </c>
      <c r="K239" s="96" t="e">
        <f>'Side Pole'!P239</f>
        <v>#NUM!</v>
      </c>
      <c r="L239" s="96" t="e">
        <f>'Side Pole'!S239</f>
        <v>#NUM!</v>
      </c>
      <c r="M239" s="130" t="e">
        <f>'Side Pole'!V239</f>
        <v>#NUM!</v>
      </c>
      <c r="N239" s="133" t="e">
        <f>Rollover!J239</f>
        <v>#NUM!</v>
      </c>
      <c r="O239" s="97" t="e">
        <f>ROUND(5/12*Front!AV239+4/12*'Side Pole'!U239+3/12*Rollover!I239,2)</f>
        <v>#NUM!</v>
      </c>
      <c r="P239" s="98" t="e">
        <f t="shared" si="20"/>
        <v>#NUM!</v>
      </c>
    </row>
    <row r="240" spans="1:16" ht="14.85" customHeight="1" thickBot="1">
      <c r="A240" s="164"/>
      <c r="B240" s="165">
        <f>Rollover!A240</f>
        <v>0</v>
      </c>
      <c r="C240" s="165">
        <f>Rollover!B240</f>
        <v>0</v>
      </c>
      <c r="D240" s="166">
        <f>Rollover!C240</f>
        <v>0</v>
      </c>
      <c r="E240" s="131" t="e">
        <f>Front!AW240</f>
        <v>#NUM!</v>
      </c>
      <c r="F240" s="66" t="e">
        <f>Front!AX240</f>
        <v>#NUM!</v>
      </c>
      <c r="G240" s="144" t="e">
        <f>Front!AY240</f>
        <v>#NUM!</v>
      </c>
      <c r="H240" s="131" t="e">
        <f>'Side MDB'!AC240</f>
        <v>#NUM!</v>
      </c>
      <c r="I240" s="145" t="e">
        <f>'Side MDB'!AD240</f>
        <v>#NUM!</v>
      </c>
      <c r="J240" s="146" t="e">
        <f>'Side MDB'!AE240</f>
        <v>#NUM!</v>
      </c>
      <c r="K240" s="147" t="e">
        <f>'Side Pole'!P240</f>
        <v>#NUM!</v>
      </c>
      <c r="L240" s="143" t="e">
        <f>'Side Pole'!S240</f>
        <v>#NUM!</v>
      </c>
      <c r="M240" s="168" t="e">
        <f>'Side Pole'!V240</f>
        <v>#NUM!</v>
      </c>
      <c r="N240" s="148" t="e">
        <f>Rollover!J240</f>
        <v>#NUM!</v>
      </c>
      <c r="O240" s="149" t="e">
        <f>ROUND(5/12*Front!AV240+4/12*'Side Pole'!U240+3/12*Rollover!I240,2)</f>
        <v>#NUM!</v>
      </c>
      <c r="P240" s="144" t="e">
        <f t="shared" si="20"/>
        <v>#NUM!</v>
      </c>
    </row>
    <row r="241" spans="1:16" ht="14.85" customHeight="1" thickBot="1">
      <c r="A241" s="150"/>
      <c r="B241" s="157" t="s">
        <v>62</v>
      </c>
      <c r="C241" s="158" t="s">
        <v>59</v>
      </c>
      <c r="D241" s="159"/>
      <c r="E241" s="152">
        <f>Front!AW241</f>
        <v>1</v>
      </c>
      <c r="F241" s="151">
        <f>Front!AX241</f>
        <v>1</v>
      </c>
      <c r="G241" s="151">
        <f>Front!AY241</f>
        <v>1</v>
      </c>
      <c r="H241" s="152">
        <f>'Side MDB'!AC241</f>
        <v>1</v>
      </c>
      <c r="I241" s="152">
        <f>'Side MDB'!AD241</f>
        <v>1</v>
      </c>
      <c r="J241" s="152">
        <f>'Side MDB'!AE241</f>
        <v>1</v>
      </c>
      <c r="K241" s="153">
        <f>'Side Pole'!P241</f>
        <v>1</v>
      </c>
      <c r="L241" s="153">
        <f>'Side Pole'!S241</f>
        <v>1</v>
      </c>
      <c r="M241" s="154">
        <f>'Side Pole'!V241</f>
        <v>1</v>
      </c>
      <c r="N241" s="152"/>
      <c r="O241" s="155">
        <f>ROUND(5/12*Front!AV241+4/12*'Side Pole'!U241+3/12*Rollover!I241,2)</f>
        <v>3.39</v>
      </c>
      <c r="P241" s="156">
        <f>IF(O241&lt;0.67,5,IF(O241&lt;1,4,IF(O241&lt;1.33,3,IF(O241&lt;2.67,2,1))))</f>
        <v>1</v>
      </c>
    </row>
    <row r="242" spans="1:16" ht="14.85" customHeight="1">
      <c r="K242" s="126"/>
      <c r="L242" s="126"/>
      <c r="M242" s="126"/>
      <c r="N242" s="103"/>
      <c r="O242" s="127"/>
      <c r="P242" s="127"/>
    </row>
    <row r="243" spans="1:16" ht="14.85" customHeight="1">
      <c r="K243" s="126"/>
      <c r="L243" s="126"/>
      <c r="M243" s="126"/>
      <c r="N243" s="103"/>
      <c r="O243" s="127"/>
      <c r="P243" s="127"/>
    </row>
    <row r="244" spans="1:16" ht="14.85" customHeight="1">
      <c r="E244" s="103"/>
      <c r="F244" s="104"/>
      <c r="G244" s="104"/>
      <c r="H244" s="104"/>
      <c r="I244" s="104"/>
      <c r="J244" s="104"/>
      <c r="K244" s="128"/>
      <c r="L244" s="128"/>
      <c r="M244" s="128"/>
    </row>
    <row r="245" spans="1:16" ht="14.85" customHeight="1">
      <c r="E245" s="103"/>
      <c r="F245" s="105"/>
      <c r="G245" s="105"/>
      <c r="K245" s="128"/>
      <c r="L245" s="128"/>
      <c r="M245" s="128"/>
    </row>
    <row r="246" spans="1:16" ht="14.85" customHeight="1">
      <c r="B246" s="105"/>
      <c r="K246" s="128"/>
      <c r="L246" s="128"/>
      <c r="M246" s="128"/>
    </row>
    <row r="247" spans="1:16" ht="14.85" customHeight="1">
      <c r="B247" s="105"/>
    </row>
    <row r="248" spans="1:16" ht="14.85" customHeight="1">
      <c r="B248" s="105"/>
    </row>
    <row r="249" spans="1:16" ht="14.85" customHeight="1">
      <c r="B249" s="105"/>
    </row>
    <row r="250" spans="1:16" ht="14.85" customHeight="1">
      <c r="B250" s="105"/>
      <c r="C250" s="105"/>
      <c r="D250" s="105"/>
    </row>
    <row r="251" spans="1:16" ht="14.85" customHeight="1">
      <c r="B251" s="105"/>
      <c r="C251" s="105"/>
      <c r="D251" s="105"/>
    </row>
    <row r="252" spans="1:16" ht="14.85" customHeight="1">
      <c r="B252" s="105"/>
      <c r="C252" s="105"/>
      <c r="D252" s="105"/>
    </row>
    <row r="253" spans="1:16" ht="14.85" customHeight="1">
      <c r="B253" s="105"/>
      <c r="C253" s="105"/>
      <c r="D253" s="105"/>
    </row>
    <row r="254" spans="1:16" ht="14.85" customHeight="1">
      <c r="B254" s="105"/>
      <c r="C254" s="105"/>
      <c r="D254" s="105"/>
    </row>
    <row r="255" spans="1:16" ht="14.85" customHeight="1">
      <c r="B255" s="105"/>
      <c r="C255" s="105"/>
      <c r="D255" s="105"/>
    </row>
    <row r="256" spans="1:16" ht="14.85" customHeight="1">
      <c r="B256" s="105"/>
      <c r="C256" s="105"/>
      <c r="D256" s="105"/>
    </row>
    <row r="259" spans="2:6" ht="14.85" customHeight="1">
      <c r="B259" s="106"/>
      <c r="C259" s="106"/>
      <c r="D259" s="106"/>
      <c r="E259" s="103"/>
      <c r="F259" s="105"/>
    </row>
    <row r="260" spans="2:6" ht="14.85" customHeight="1">
      <c r="B260" s="106"/>
      <c r="C260" s="106"/>
      <c r="D260" s="106"/>
      <c r="E260" s="103"/>
      <c r="F260" s="105"/>
    </row>
    <row r="261" spans="2:6" ht="14.85" customHeight="1">
      <c r="B261" s="106"/>
      <c r="C261" s="106"/>
      <c r="D261" s="106"/>
      <c r="E261" s="103"/>
      <c r="F261" s="105"/>
    </row>
    <row r="262" spans="2:6" ht="14.85" customHeight="1">
      <c r="B262" s="106"/>
      <c r="C262" s="106"/>
      <c r="D262" s="106"/>
      <c r="E262" s="103"/>
      <c r="F262" s="105"/>
    </row>
    <row r="263" spans="2:6" ht="14.85" customHeight="1">
      <c r="B263" s="106"/>
      <c r="C263" s="106"/>
      <c r="D263" s="106"/>
      <c r="E263" s="103"/>
      <c r="F263" s="105"/>
    </row>
    <row r="264" spans="2:6" ht="14.85" customHeight="1">
      <c r="B264" s="106"/>
      <c r="C264" s="106"/>
      <c r="D264" s="106"/>
      <c r="E264" s="103"/>
      <c r="F264" s="105"/>
    </row>
    <row r="265" spans="2:6" ht="14.85" customHeight="1">
      <c r="B265" s="106"/>
      <c r="C265" s="106"/>
      <c r="D265" s="106"/>
      <c r="E265" s="103"/>
      <c r="F265" s="105"/>
    </row>
    <row r="266" spans="2:6" ht="14.85" customHeight="1">
      <c r="B266" s="106"/>
      <c r="C266" s="106"/>
      <c r="D266" s="106"/>
      <c r="E266" s="103"/>
      <c r="F266" s="105"/>
    </row>
    <row r="267" spans="2:6" ht="14.85" customHeight="1">
      <c r="B267" s="106"/>
      <c r="C267" s="106"/>
      <c r="D267" s="106"/>
      <c r="E267" s="103"/>
      <c r="F267" s="105"/>
    </row>
    <row r="268" spans="2:6" ht="14.85" customHeight="1">
      <c r="B268" s="106"/>
      <c r="C268" s="106"/>
      <c r="D268" s="106"/>
      <c r="E268" s="103"/>
      <c r="F268" s="105"/>
    </row>
    <row r="269" spans="2:6" ht="14.85" customHeight="1">
      <c r="E269" s="103"/>
      <c r="F269" s="105"/>
    </row>
    <row r="270" spans="2:6" ht="14.85" customHeight="1">
      <c r="E270" s="103"/>
      <c r="F270" s="105"/>
    </row>
    <row r="271" spans="2:6" ht="14.85" customHeight="1">
      <c r="B271" s="106"/>
      <c r="C271" s="106"/>
      <c r="D271" s="106"/>
      <c r="E271" s="103"/>
      <c r="F271" s="105"/>
    </row>
    <row r="272" spans="2:6" ht="14.85" customHeight="1">
      <c r="B272" s="106"/>
      <c r="C272" s="106"/>
      <c r="D272" s="106"/>
      <c r="E272" s="103"/>
      <c r="F272" s="105"/>
    </row>
    <row r="273" spans="2:10" ht="14.85" customHeight="1">
      <c r="B273" s="106"/>
      <c r="C273" s="106"/>
      <c r="D273" s="106"/>
      <c r="E273" s="103"/>
      <c r="F273" s="105"/>
    </row>
    <row r="274" spans="2:10" ht="14.85" customHeight="1">
      <c r="B274" s="106"/>
      <c r="C274" s="106"/>
      <c r="D274" s="106"/>
      <c r="E274" s="103"/>
      <c r="F274" s="105"/>
      <c r="H274" s="107"/>
      <c r="I274" s="107"/>
      <c r="J274" s="107"/>
    </row>
    <row r="275" spans="2:10" ht="14.85" customHeight="1">
      <c r="B275" s="106"/>
      <c r="C275" s="106"/>
      <c r="D275" s="106"/>
      <c r="H275" s="107"/>
      <c r="I275" s="107"/>
      <c r="J275" s="107"/>
    </row>
    <row r="276" spans="2:10" ht="14.85" customHeight="1">
      <c r="B276" s="106"/>
      <c r="C276" s="106"/>
      <c r="D276" s="106"/>
      <c r="H276" s="107"/>
      <c r="I276" s="107"/>
      <c r="J276" s="107"/>
    </row>
    <row r="277" spans="2:10" ht="14.85" customHeight="1">
      <c r="B277" s="108"/>
      <c r="C277" s="108"/>
      <c r="D277" s="108"/>
      <c r="E277" s="109"/>
      <c r="H277" s="107"/>
      <c r="I277" s="107"/>
      <c r="J277" s="107"/>
    </row>
    <row r="278" spans="2:10" ht="14.85" customHeight="1">
      <c r="B278" s="105"/>
      <c r="C278" s="105"/>
      <c r="D278" s="105"/>
      <c r="H278" s="107"/>
      <c r="I278" s="107"/>
      <c r="J278" s="107"/>
    </row>
    <row r="279" spans="2:10" ht="14.85" customHeight="1">
      <c r="B279" s="106"/>
      <c r="C279" s="106"/>
      <c r="D279" s="106"/>
      <c r="H279" s="107"/>
      <c r="I279" s="107"/>
      <c r="J279" s="107"/>
    </row>
    <row r="280" spans="2:10" ht="14.85" customHeight="1">
      <c r="B280" s="106"/>
      <c r="C280" s="106"/>
      <c r="D280" s="106"/>
      <c r="H280" s="107"/>
      <c r="I280" s="107"/>
      <c r="J280" s="107"/>
    </row>
    <row r="281" spans="2:10" ht="14.85" customHeight="1">
      <c r="B281" s="106"/>
      <c r="C281" s="106"/>
      <c r="D281" s="106"/>
      <c r="H281" s="107"/>
      <c r="I281" s="107"/>
      <c r="J281" s="107"/>
    </row>
    <row r="282" spans="2:10" ht="14.85" customHeight="1">
      <c r="B282" s="106"/>
      <c r="C282" s="106"/>
      <c r="D282" s="106"/>
      <c r="H282" s="107"/>
      <c r="I282" s="107"/>
      <c r="J282" s="107"/>
    </row>
    <row r="283" spans="2:10" ht="14.85" customHeight="1">
      <c r="B283" s="105"/>
      <c r="C283" s="105"/>
      <c r="D283" s="105"/>
      <c r="H283" s="107"/>
      <c r="I283" s="107"/>
      <c r="J283" s="107"/>
    </row>
    <row r="284" spans="2:10" ht="14.85" customHeight="1">
      <c r="H284" s="107"/>
      <c r="I284" s="107"/>
      <c r="J284" s="107"/>
    </row>
    <row r="285" spans="2:10" ht="14.85" customHeight="1">
      <c r="H285" s="107"/>
      <c r="I285" s="107"/>
      <c r="J285" s="107"/>
    </row>
  </sheetData>
  <mergeCells count="7">
    <mergeCell ref="E1:G1"/>
    <mergeCell ref="H1:J1"/>
    <mergeCell ref="A1:A2"/>
    <mergeCell ref="N1:N2"/>
    <mergeCell ref="B1:B2"/>
    <mergeCell ref="C1:C2"/>
    <mergeCell ref="D1:D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2021-06-28T18:58:53Z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