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20 web and docket data\"/>
    </mc:Choice>
  </mc:AlternateContent>
  <bookViews>
    <workbookView xWindow="8985" yWindow="765" windowWidth="11565" windowHeight="6945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6" i="31" l="1"/>
  <c r="C6" i="31"/>
  <c r="B6" i="31"/>
  <c r="D5" i="31"/>
  <c r="C5" i="31"/>
  <c r="B5" i="31"/>
  <c r="D4" i="31"/>
  <c r="C4" i="31"/>
  <c r="B4" i="31"/>
  <c r="D3" i="31"/>
  <c r="C3" i="31"/>
  <c r="B3" i="31"/>
  <c r="M6" i="29"/>
  <c r="L6" i="29"/>
  <c r="F6" i="29"/>
  <c r="D6" i="29"/>
  <c r="C6" i="29"/>
  <c r="M5" i="29"/>
  <c r="L5" i="29"/>
  <c r="F5" i="29"/>
  <c r="D5" i="29"/>
  <c r="C5" i="29"/>
  <c r="M4" i="29"/>
  <c r="L4" i="29"/>
  <c r="F4" i="29"/>
  <c r="D4" i="29"/>
  <c r="C4" i="29"/>
  <c r="M3" i="29"/>
  <c r="L3" i="29"/>
  <c r="F3" i="29"/>
  <c r="D3" i="29"/>
  <c r="C3" i="29"/>
  <c r="V6" i="22"/>
  <c r="U6" i="22"/>
  <c r="T6" i="22"/>
  <c r="S6" i="22"/>
  <c r="R6" i="22"/>
  <c r="Q6" i="22"/>
  <c r="F6" i="22"/>
  <c r="D6" i="22"/>
  <c r="C6" i="22"/>
  <c r="V5" i="22"/>
  <c r="U5" i="22"/>
  <c r="T5" i="22"/>
  <c r="S5" i="22"/>
  <c r="R5" i="22"/>
  <c r="Q5" i="22"/>
  <c r="F5" i="22"/>
  <c r="D5" i="22"/>
  <c r="C5" i="22"/>
  <c r="V4" i="22"/>
  <c r="U4" i="22"/>
  <c r="X4" i="22" s="1"/>
  <c r="AA4" i="22" s="1"/>
  <c r="AD4" i="22" s="1"/>
  <c r="I4" i="31" s="1"/>
  <c r="T4" i="22"/>
  <c r="S4" i="22"/>
  <c r="R4" i="22"/>
  <c r="Q4" i="22"/>
  <c r="W4" i="22" s="1"/>
  <c r="F4" i="22"/>
  <c r="D4" i="22"/>
  <c r="C4" i="22"/>
  <c r="V3" i="22"/>
  <c r="U3" i="22"/>
  <c r="T3" i="22"/>
  <c r="S3" i="22"/>
  <c r="R3" i="22"/>
  <c r="Q3" i="22"/>
  <c r="F3" i="22"/>
  <c r="D3" i="22"/>
  <c r="C3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D6" i="21"/>
  <c r="C6" i="21"/>
  <c r="AO5" i="21"/>
  <c r="AN5" i="21"/>
  <c r="AL5" i="21"/>
  <c r="AM5" i="21" s="1"/>
  <c r="AJ5" i="21"/>
  <c r="AI5" i="21"/>
  <c r="AH5" i="21"/>
  <c r="AG5" i="21"/>
  <c r="AE5" i="21"/>
  <c r="AD5" i="21"/>
  <c r="AB5" i="21"/>
  <c r="AC5" i="21" s="1"/>
  <c r="Z5" i="21"/>
  <c r="Y5" i="21"/>
  <c r="X5" i="21"/>
  <c r="W5" i="21"/>
  <c r="F5" i="21"/>
  <c r="D5" i="21"/>
  <c r="C5" i="21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C3" i="21"/>
  <c r="G6" i="24"/>
  <c r="H6" i="24" s="1"/>
  <c r="I6" i="24" s="1"/>
  <c r="J6" i="24" s="1"/>
  <c r="N6" i="31" s="1"/>
  <c r="G5" i="24"/>
  <c r="H5" i="24" s="1"/>
  <c r="I5" i="24" s="1"/>
  <c r="J5" i="24" s="1"/>
  <c r="N5" i="31" s="1"/>
  <c r="G4" i="24"/>
  <c r="H4" i="24" s="1"/>
  <c r="I4" i="24" s="1"/>
  <c r="J4" i="24" s="1"/>
  <c r="N4" i="31" s="1"/>
  <c r="G3" i="24"/>
  <c r="H3" i="24" s="1"/>
  <c r="I3" i="24" s="1"/>
  <c r="J3" i="24" s="1"/>
  <c r="N3" i="31" s="1"/>
  <c r="AF3" i="21" l="1"/>
  <c r="AP3" i="21"/>
  <c r="AP4" i="21"/>
  <c r="AA5" i="21"/>
  <c r="W5" i="22"/>
  <c r="N4" i="29"/>
  <c r="O4" i="29" s="1"/>
  <c r="P4" i="29" s="1"/>
  <c r="K4" i="31" s="1"/>
  <c r="N5" i="29"/>
  <c r="AK3" i="21"/>
  <c r="AR3" i="21" s="1"/>
  <c r="AP5" i="21"/>
  <c r="X6" i="22"/>
  <c r="AA6" i="22" s="1"/>
  <c r="AD6" i="22" s="1"/>
  <c r="I6" i="31" s="1"/>
  <c r="N6" i="29"/>
  <c r="Q6" i="29" s="1"/>
  <c r="R6" i="29" s="1"/>
  <c r="S6" i="29" s="1"/>
  <c r="L6" i="31" s="1"/>
  <c r="AF5" i="21"/>
  <c r="AF6" i="21"/>
  <c r="AP6" i="21"/>
  <c r="W6" i="22"/>
  <c r="X5" i="22"/>
  <c r="AA5" i="22" s="1"/>
  <c r="AD5" i="22" s="1"/>
  <c r="I5" i="31" s="1"/>
  <c r="X3" i="22"/>
  <c r="AA3" i="22" s="1"/>
  <c r="AD3" i="22" s="1"/>
  <c r="I3" i="31" s="1"/>
  <c r="W3" i="22"/>
  <c r="N3" i="29"/>
  <c r="AA6" i="21"/>
  <c r="AK6" i="21"/>
  <c r="AK5" i="21"/>
  <c r="AA4" i="21"/>
  <c r="AK4" i="21"/>
  <c r="AR4" i="21" s="1"/>
  <c r="AF4" i="21"/>
  <c r="AA3" i="21"/>
  <c r="AQ3" i="21" s="1"/>
  <c r="AT3" i="21" s="1"/>
  <c r="AW3" i="21" s="1"/>
  <c r="E3" i="31" s="1"/>
  <c r="Q5" i="29"/>
  <c r="R5" i="29" s="1"/>
  <c r="S5" i="29" s="1"/>
  <c r="L5" i="31" s="1"/>
  <c r="O5" i="29"/>
  <c r="P5" i="29" s="1"/>
  <c r="K5" i="31" s="1"/>
  <c r="O6" i="29"/>
  <c r="P6" i="29" s="1"/>
  <c r="K6" i="31" s="1"/>
  <c r="Z6" i="22"/>
  <c r="AC6" i="22" s="1"/>
  <c r="H6" i="31" s="1"/>
  <c r="Y6" i="22"/>
  <c r="AB6" i="22" s="1"/>
  <c r="AE6" i="22" s="1"/>
  <c r="J6" i="31" s="1"/>
  <c r="Z4" i="22"/>
  <c r="AC4" i="22" s="1"/>
  <c r="H4" i="31" s="1"/>
  <c r="Y4" i="22"/>
  <c r="AB4" i="22" s="1"/>
  <c r="AE4" i="22" s="1"/>
  <c r="J4" i="31" s="1"/>
  <c r="Z5" i="22"/>
  <c r="AC5" i="22" s="1"/>
  <c r="H5" i="31" s="1"/>
  <c r="Q4" i="29" l="1"/>
  <c r="R4" i="29" s="1"/>
  <c r="S4" i="29" s="1"/>
  <c r="L4" i="31" s="1"/>
  <c r="AQ5" i="21"/>
  <c r="AT5" i="21" s="1"/>
  <c r="AW5" i="21" s="1"/>
  <c r="E5" i="31" s="1"/>
  <c r="T4" i="29"/>
  <c r="U4" i="29" s="1"/>
  <c r="V4" i="29" s="1"/>
  <c r="M4" i="31" s="1"/>
  <c r="T6" i="29"/>
  <c r="U6" i="29" s="1"/>
  <c r="V6" i="29" s="1"/>
  <c r="M6" i="31" s="1"/>
  <c r="AQ4" i="21"/>
  <c r="AT4" i="21" s="1"/>
  <c r="AW4" i="21" s="1"/>
  <c r="E4" i="31" s="1"/>
  <c r="AR6" i="21"/>
  <c r="AU6" i="21" s="1"/>
  <c r="AX6" i="21" s="1"/>
  <c r="F6" i="31" s="1"/>
  <c r="AR5" i="21"/>
  <c r="AU5" i="21" s="1"/>
  <c r="AX5" i="21" s="1"/>
  <c r="F5" i="31" s="1"/>
  <c r="AQ6" i="21"/>
  <c r="Y3" i="22"/>
  <c r="AB3" i="22" s="1"/>
  <c r="AE3" i="22" s="1"/>
  <c r="J3" i="31" s="1"/>
  <c r="T5" i="29"/>
  <c r="U5" i="29" s="1"/>
  <c r="V5" i="29" s="1"/>
  <c r="M5" i="31" s="1"/>
  <c r="Y5" i="22"/>
  <c r="AB5" i="22" s="1"/>
  <c r="AE5" i="22" s="1"/>
  <c r="J5" i="31" s="1"/>
  <c r="T3" i="29"/>
  <c r="U3" i="29" s="1"/>
  <c r="V3" i="29" s="1"/>
  <c r="M3" i="31" s="1"/>
  <c r="Q3" i="29"/>
  <c r="R3" i="29" s="1"/>
  <c r="S3" i="29" s="1"/>
  <c r="L3" i="31" s="1"/>
  <c r="Z3" i="22"/>
  <c r="AC3" i="22" s="1"/>
  <c r="H3" i="31" s="1"/>
  <c r="O3" i="29"/>
  <c r="P3" i="29" s="1"/>
  <c r="K3" i="31" s="1"/>
  <c r="AT6" i="21"/>
  <c r="AW6" i="21" s="1"/>
  <c r="E6" i="31" s="1"/>
  <c r="AS6" i="21"/>
  <c r="AV6" i="21" s="1"/>
  <c r="AU4" i="21"/>
  <c r="AX4" i="21" s="1"/>
  <c r="F4" i="31" s="1"/>
  <c r="AU3" i="21"/>
  <c r="AX3" i="21" s="1"/>
  <c r="F3" i="31" s="1"/>
  <c r="AS3" i="21"/>
  <c r="AV3" i="21" s="1"/>
  <c r="AS4" i="21" l="1"/>
  <c r="AV4" i="21" s="1"/>
  <c r="AY4" i="21" s="1"/>
  <c r="G4" i="31" s="1"/>
  <c r="AS5" i="21"/>
  <c r="AV5" i="21" s="1"/>
  <c r="AY5" i="21" s="1"/>
  <c r="G5" i="31" s="1"/>
  <c r="AY6" i="21"/>
  <c r="G6" i="31" s="1"/>
  <c r="O6" i="31"/>
  <c r="P6" i="31" s="1"/>
  <c r="O4" i="31"/>
  <c r="P4" i="31" s="1"/>
  <c r="AY3" i="21"/>
  <c r="G3" i="31" s="1"/>
  <c r="O3" i="31"/>
  <c r="P3" i="31" s="1"/>
  <c r="O5" i="31" l="1"/>
  <c r="P5" i="31" s="1"/>
  <c r="D95" i="31"/>
  <c r="C95" i="31"/>
  <c r="B95" i="31"/>
  <c r="D94" i="31"/>
  <c r="C94" i="31"/>
  <c r="B94" i="31"/>
  <c r="M95" i="29"/>
  <c r="L95" i="29"/>
  <c r="F95" i="29"/>
  <c r="D95" i="29"/>
  <c r="C95" i="29"/>
  <c r="M94" i="29"/>
  <c r="L94" i="29"/>
  <c r="F94" i="29"/>
  <c r="D94" i="29"/>
  <c r="C94" i="29"/>
  <c r="V95" i="22"/>
  <c r="U95" i="22"/>
  <c r="X95" i="22" s="1"/>
  <c r="AA95" i="22" s="1"/>
  <c r="AD95" i="22" s="1"/>
  <c r="I95" i="31" s="1"/>
  <c r="T95" i="22"/>
  <c r="S95" i="22"/>
  <c r="R95" i="22"/>
  <c r="Q95" i="22"/>
  <c r="F95" i="22"/>
  <c r="D95" i="22"/>
  <c r="C95" i="22"/>
  <c r="V94" i="22"/>
  <c r="U94" i="22"/>
  <c r="T94" i="22"/>
  <c r="S94" i="22"/>
  <c r="R94" i="22"/>
  <c r="Q94" i="22"/>
  <c r="F94" i="22"/>
  <c r="D94" i="22"/>
  <c r="C94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D95" i="21"/>
  <c r="C95" i="21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F94" i="21"/>
  <c r="D94" i="21"/>
  <c r="C94" i="21"/>
  <c r="G95" i="24"/>
  <c r="H95" i="24" s="1"/>
  <c r="I95" i="24" s="1"/>
  <c r="J95" i="24" s="1"/>
  <c r="N95" i="31" s="1"/>
  <c r="G94" i="24"/>
  <c r="H94" i="24" s="1"/>
  <c r="I94" i="24" s="1"/>
  <c r="J94" i="24" s="1"/>
  <c r="N94" i="31" s="1"/>
  <c r="AP94" i="21" l="1"/>
  <c r="N95" i="29"/>
  <c r="O95" i="29" s="1"/>
  <c r="P95" i="29" s="1"/>
  <c r="K95" i="31" s="1"/>
  <c r="AA94" i="21"/>
  <c r="AP95" i="21"/>
  <c r="W94" i="22"/>
  <c r="Z94" i="22" s="1"/>
  <c r="AC94" i="22" s="1"/>
  <c r="H94" i="31" s="1"/>
  <c r="X94" i="22"/>
  <c r="AA94" i="22" s="1"/>
  <c r="AD94" i="22" s="1"/>
  <c r="I94" i="31" s="1"/>
  <c r="W95" i="22"/>
  <c r="Z95" i="22" s="1"/>
  <c r="AC95" i="22" s="1"/>
  <c r="H95" i="31" s="1"/>
  <c r="AK94" i="21"/>
  <c r="AR94" i="21" s="1"/>
  <c r="AU94" i="21" s="1"/>
  <c r="AX94" i="21" s="1"/>
  <c r="F94" i="31" s="1"/>
  <c r="N94" i="29"/>
  <c r="O94" i="29" s="1"/>
  <c r="P94" i="29" s="1"/>
  <c r="K94" i="31" s="1"/>
  <c r="AK95" i="21"/>
  <c r="AA95" i="21"/>
  <c r="AF94" i="21"/>
  <c r="AQ94" i="21" s="1"/>
  <c r="AT94" i="21" s="1"/>
  <c r="AW94" i="21" s="1"/>
  <c r="E94" i="31" s="1"/>
  <c r="AF95" i="21"/>
  <c r="T95" i="29"/>
  <c r="U95" i="29" s="1"/>
  <c r="V95" i="29" s="1"/>
  <c r="M95" i="31" s="1"/>
  <c r="D12" i="31"/>
  <c r="C12" i="31"/>
  <c r="B12" i="31"/>
  <c r="D11" i="31"/>
  <c r="C11" i="31"/>
  <c r="B11" i="31"/>
  <c r="M12" i="29"/>
  <c r="L12" i="29"/>
  <c r="F12" i="29"/>
  <c r="D12" i="29"/>
  <c r="C12" i="29"/>
  <c r="M11" i="29"/>
  <c r="L11" i="29"/>
  <c r="F11" i="29"/>
  <c r="D11" i="29"/>
  <c r="C11" i="29"/>
  <c r="V12" i="22"/>
  <c r="U12" i="22"/>
  <c r="T12" i="22"/>
  <c r="S12" i="22"/>
  <c r="R12" i="22"/>
  <c r="Q12" i="22"/>
  <c r="F12" i="22"/>
  <c r="D12" i="22"/>
  <c r="C12" i="22"/>
  <c r="V11" i="22"/>
  <c r="U11" i="22"/>
  <c r="T11" i="22"/>
  <c r="S11" i="22"/>
  <c r="R11" i="22"/>
  <c r="Q11" i="22"/>
  <c r="F11" i="22"/>
  <c r="D11" i="22"/>
  <c r="C11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C11" i="21"/>
  <c r="G12" i="24"/>
  <c r="H12" i="24" s="1"/>
  <c r="I12" i="24" s="1"/>
  <c r="J12" i="24" s="1"/>
  <c r="N12" i="31" s="1"/>
  <c r="G11" i="24"/>
  <c r="H11" i="24" s="1"/>
  <c r="I11" i="24" s="1"/>
  <c r="J11" i="24" s="1"/>
  <c r="N11" i="31" s="1"/>
  <c r="AF12" i="21" l="1"/>
  <c r="X11" i="22"/>
  <c r="AA11" i="22" s="1"/>
  <c r="AD11" i="22" s="1"/>
  <c r="I11" i="31" s="1"/>
  <c r="Y94" i="22"/>
  <c r="AB94" i="22" s="1"/>
  <c r="AE94" i="22" s="1"/>
  <c r="J94" i="31" s="1"/>
  <c r="N11" i="29"/>
  <c r="O11" i="29" s="1"/>
  <c r="P11" i="29" s="1"/>
  <c r="K11" i="31" s="1"/>
  <c r="AQ95" i="21"/>
  <c r="AT95" i="21" s="1"/>
  <c r="AW95" i="21" s="1"/>
  <c r="E95" i="31" s="1"/>
  <c r="Q94" i="29"/>
  <c r="R94" i="29" s="1"/>
  <c r="S94" i="29" s="1"/>
  <c r="L94" i="31" s="1"/>
  <c r="W11" i="22"/>
  <c r="Z11" i="22" s="1"/>
  <c r="AC11" i="22" s="1"/>
  <c r="H11" i="31" s="1"/>
  <c r="T94" i="29"/>
  <c r="U94" i="29" s="1"/>
  <c r="V94" i="29" s="1"/>
  <c r="M94" i="31" s="1"/>
  <c r="AA11" i="21"/>
  <c r="AF11" i="21"/>
  <c r="AP12" i="21"/>
  <c r="N12" i="29"/>
  <c r="Y95" i="22"/>
  <c r="AB95" i="22" s="1"/>
  <c r="AE95" i="22" s="1"/>
  <c r="J95" i="31" s="1"/>
  <c r="Q95" i="29"/>
  <c r="R95" i="29" s="1"/>
  <c r="S95" i="29" s="1"/>
  <c r="L95" i="31" s="1"/>
  <c r="AR95" i="21"/>
  <c r="AS95" i="21" s="1"/>
  <c r="AV95" i="21" s="1"/>
  <c r="AY95" i="21" s="1"/>
  <c r="G95" i="31" s="1"/>
  <c r="AS94" i="21"/>
  <c r="AV94" i="21" s="1"/>
  <c r="AY94" i="21" s="1"/>
  <c r="G94" i="31" s="1"/>
  <c r="AA12" i="21"/>
  <c r="AQ12" i="21" s="1"/>
  <c r="AT12" i="21" s="1"/>
  <c r="AW12" i="21" s="1"/>
  <c r="E12" i="31" s="1"/>
  <c r="AK12" i="21"/>
  <c r="W12" i="22"/>
  <c r="X12" i="22"/>
  <c r="AA12" i="22" s="1"/>
  <c r="AD12" i="22" s="1"/>
  <c r="I12" i="31" s="1"/>
  <c r="AP11" i="21"/>
  <c r="AK11" i="21"/>
  <c r="Y11" i="22" l="1"/>
  <c r="AB11" i="22" s="1"/>
  <c r="AE11" i="22" s="1"/>
  <c r="J11" i="31" s="1"/>
  <c r="AR12" i="21"/>
  <c r="Q11" i="29"/>
  <c r="R11" i="29" s="1"/>
  <c r="S11" i="29" s="1"/>
  <c r="L11" i="31" s="1"/>
  <c r="Q12" i="29"/>
  <c r="R12" i="29" s="1"/>
  <c r="S12" i="29" s="1"/>
  <c r="L12" i="31" s="1"/>
  <c r="O12" i="29"/>
  <c r="P12" i="29" s="1"/>
  <c r="K12" i="31" s="1"/>
  <c r="AU95" i="21"/>
  <c r="AX95" i="21" s="1"/>
  <c r="F95" i="31" s="1"/>
  <c r="T11" i="29"/>
  <c r="U11" i="29" s="1"/>
  <c r="V11" i="29" s="1"/>
  <c r="M11" i="31" s="1"/>
  <c r="Y12" i="22"/>
  <c r="AB12" i="22" s="1"/>
  <c r="AE12" i="22" s="1"/>
  <c r="J12" i="31" s="1"/>
  <c r="AQ11" i="21"/>
  <c r="AT11" i="21" s="1"/>
  <c r="AW11" i="21" s="1"/>
  <c r="E11" i="31" s="1"/>
  <c r="Z12" i="22"/>
  <c r="AC12" i="22" s="1"/>
  <c r="H12" i="31" s="1"/>
  <c r="T12" i="29"/>
  <c r="U12" i="29" s="1"/>
  <c r="V12" i="29" s="1"/>
  <c r="M12" i="31" s="1"/>
  <c r="O94" i="31"/>
  <c r="P94" i="31" s="1"/>
  <c r="O95" i="31"/>
  <c r="P95" i="31" s="1"/>
  <c r="AR11" i="21"/>
  <c r="AS12" i="21"/>
  <c r="AV12" i="21" s="1"/>
  <c r="AU12" i="21"/>
  <c r="AX12" i="21" s="1"/>
  <c r="F12" i="31" s="1"/>
  <c r="D80" i="31"/>
  <c r="C80" i="31"/>
  <c r="B80" i="31"/>
  <c r="D79" i="31"/>
  <c r="C79" i="31"/>
  <c r="B79" i="31"/>
  <c r="D78" i="31"/>
  <c r="C78" i="31"/>
  <c r="B78" i="31"/>
  <c r="D77" i="31"/>
  <c r="C77" i="31"/>
  <c r="B77" i="31"/>
  <c r="M80" i="29"/>
  <c r="L80" i="29"/>
  <c r="F80" i="29"/>
  <c r="D80" i="29"/>
  <c r="C80" i="29"/>
  <c r="M79" i="29"/>
  <c r="L79" i="29"/>
  <c r="F79" i="29"/>
  <c r="D79" i="29"/>
  <c r="C79" i="29"/>
  <c r="M78" i="29"/>
  <c r="L78" i="29"/>
  <c r="N78" i="29" s="1"/>
  <c r="F78" i="29"/>
  <c r="D78" i="29"/>
  <c r="C78" i="29"/>
  <c r="M77" i="29"/>
  <c r="L77" i="29"/>
  <c r="F77" i="29"/>
  <c r="D77" i="29"/>
  <c r="C77" i="29"/>
  <c r="V80" i="22"/>
  <c r="U80" i="22"/>
  <c r="T80" i="22"/>
  <c r="S80" i="22"/>
  <c r="R80" i="22"/>
  <c r="Q80" i="22"/>
  <c r="F80" i="22"/>
  <c r="D80" i="22"/>
  <c r="C80" i="22"/>
  <c r="V79" i="22"/>
  <c r="U79" i="22"/>
  <c r="T79" i="22"/>
  <c r="S79" i="22"/>
  <c r="R79" i="22"/>
  <c r="Q79" i="22"/>
  <c r="F79" i="22"/>
  <c r="D79" i="22"/>
  <c r="C79" i="22"/>
  <c r="V78" i="22"/>
  <c r="U78" i="22"/>
  <c r="X78" i="22" s="1"/>
  <c r="AA78" i="22" s="1"/>
  <c r="AD78" i="22" s="1"/>
  <c r="I78" i="31" s="1"/>
  <c r="T78" i="22"/>
  <c r="S78" i="22"/>
  <c r="R78" i="22"/>
  <c r="Q78" i="22"/>
  <c r="F78" i="22"/>
  <c r="D78" i="22"/>
  <c r="C78" i="22"/>
  <c r="V77" i="22"/>
  <c r="U77" i="22"/>
  <c r="T77" i="22"/>
  <c r="S77" i="22"/>
  <c r="R77" i="22"/>
  <c r="Q77" i="22"/>
  <c r="F77" i="22"/>
  <c r="D77" i="22"/>
  <c r="C77" i="22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D80" i="21"/>
  <c r="C80" i="21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P78" i="21" s="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AO77" i="21"/>
  <c r="AN77" i="21"/>
  <c r="AL77" i="21"/>
  <c r="AM77" i="21" s="1"/>
  <c r="AJ77" i="21"/>
  <c r="AI77" i="21"/>
  <c r="AH77" i="21"/>
  <c r="AG77" i="21"/>
  <c r="AE77" i="21"/>
  <c r="AD77" i="21"/>
  <c r="AF77" i="21" s="1"/>
  <c r="AB77" i="21"/>
  <c r="AC77" i="21" s="1"/>
  <c r="Z77" i="21"/>
  <c r="Y77" i="21"/>
  <c r="X77" i="21"/>
  <c r="W77" i="21"/>
  <c r="F77" i="21"/>
  <c r="D77" i="21"/>
  <c r="C77" i="21"/>
  <c r="G80" i="24"/>
  <c r="H80" i="24" s="1"/>
  <c r="I80" i="24" s="1"/>
  <c r="J80" i="24" s="1"/>
  <c r="N80" i="31" s="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G77" i="24"/>
  <c r="H77" i="24" s="1"/>
  <c r="I77" i="24" s="1"/>
  <c r="J77" i="24" s="1"/>
  <c r="N77" i="31" s="1"/>
  <c r="N79" i="29" l="1"/>
  <c r="N80" i="29"/>
  <c r="AF79" i="21"/>
  <c r="AP80" i="21"/>
  <c r="N77" i="29"/>
  <c r="O77" i="29" s="1"/>
  <c r="P77" i="29" s="1"/>
  <c r="K77" i="31" s="1"/>
  <c r="AK78" i="21"/>
  <c r="AR78" i="21" s="1"/>
  <c r="AS78" i="21" s="1"/>
  <c r="AV78" i="21" s="1"/>
  <c r="AY78" i="21" s="1"/>
  <c r="G78" i="31" s="1"/>
  <c r="AA79" i="21"/>
  <c r="AP77" i="21"/>
  <c r="AK79" i="21"/>
  <c r="AA80" i="21"/>
  <c r="AQ80" i="21" s="1"/>
  <c r="AT80" i="21" s="1"/>
  <c r="AW80" i="21" s="1"/>
  <c r="E80" i="31" s="1"/>
  <c r="AF80" i="21"/>
  <c r="X77" i="22"/>
  <c r="AA77" i="22" s="1"/>
  <c r="AD77" i="22" s="1"/>
  <c r="I77" i="31" s="1"/>
  <c r="X79" i="22"/>
  <c r="AA79" i="22" s="1"/>
  <c r="AD79" i="22" s="1"/>
  <c r="I79" i="31" s="1"/>
  <c r="X80" i="22"/>
  <c r="AA80" i="22" s="1"/>
  <c r="AD80" i="22" s="1"/>
  <c r="I80" i="31" s="1"/>
  <c r="AA77" i="21"/>
  <c r="AQ77" i="21" s="1"/>
  <c r="AT77" i="21" s="1"/>
  <c r="AW77" i="21" s="1"/>
  <c r="E77" i="31" s="1"/>
  <c r="AK80" i="21"/>
  <c r="AR80" i="21" s="1"/>
  <c r="AS80" i="21" s="1"/>
  <c r="AV80" i="21" s="1"/>
  <c r="AY80" i="21" s="1"/>
  <c r="G80" i="31" s="1"/>
  <c r="W77" i="22"/>
  <c r="Q77" i="29" s="1"/>
  <c r="R77" i="29" s="1"/>
  <c r="S77" i="29" s="1"/>
  <c r="L77" i="31" s="1"/>
  <c r="W78" i="22"/>
  <c r="T78" i="29" s="1"/>
  <c r="U78" i="29" s="1"/>
  <c r="V78" i="29" s="1"/>
  <c r="M78" i="31" s="1"/>
  <c r="AK77" i="21"/>
  <c r="AA78" i="21"/>
  <c r="AF78" i="21"/>
  <c r="AQ79" i="21"/>
  <c r="AT79" i="21" s="1"/>
  <c r="AW79" i="21" s="1"/>
  <c r="E79" i="31" s="1"/>
  <c r="AP79" i="21"/>
  <c r="W80" i="22"/>
  <c r="Z80" i="22" s="1"/>
  <c r="AC80" i="22" s="1"/>
  <c r="H80" i="31" s="1"/>
  <c r="AY12" i="21"/>
  <c r="G12" i="31" s="1"/>
  <c r="O12" i="31"/>
  <c r="P12" i="31" s="1"/>
  <c r="W79" i="22"/>
  <c r="Y79" i="22" s="1"/>
  <c r="AB79" i="22" s="1"/>
  <c r="AE79" i="22" s="1"/>
  <c r="J79" i="31" s="1"/>
  <c r="AS11" i="21"/>
  <c r="AV11" i="21" s="1"/>
  <c r="AU11" i="21"/>
  <c r="AX11" i="21" s="1"/>
  <c r="F11" i="31" s="1"/>
  <c r="O79" i="29"/>
  <c r="P79" i="29" s="1"/>
  <c r="K79" i="31" s="1"/>
  <c r="O78" i="29"/>
  <c r="P78" i="29" s="1"/>
  <c r="K78" i="31" s="1"/>
  <c r="O80" i="29"/>
  <c r="P80" i="29" s="1"/>
  <c r="K80" i="31" s="1"/>
  <c r="Y77" i="22"/>
  <c r="AB77" i="22" s="1"/>
  <c r="AE77" i="22" s="1"/>
  <c r="J77" i="31" s="1"/>
  <c r="C22" i="22"/>
  <c r="D22" i="22"/>
  <c r="F22" i="22"/>
  <c r="C23" i="22"/>
  <c r="D23" i="22"/>
  <c r="F23" i="22"/>
  <c r="C24" i="22"/>
  <c r="D24" i="22"/>
  <c r="F24" i="22"/>
  <c r="C25" i="22"/>
  <c r="D25" i="22"/>
  <c r="F25" i="22"/>
  <c r="C26" i="22"/>
  <c r="D26" i="22"/>
  <c r="F26" i="22"/>
  <c r="C27" i="22"/>
  <c r="D27" i="22"/>
  <c r="F27" i="22"/>
  <c r="C28" i="22"/>
  <c r="D28" i="22"/>
  <c r="F28" i="22"/>
  <c r="C29" i="22"/>
  <c r="D29" i="22"/>
  <c r="F29" i="22"/>
  <c r="C30" i="22"/>
  <c r="D30" i="22"/>
  <c r="F30" i="22"/>
  <c r="Z78" i="22" l="1"/>
  <c r="AC78" i="22" s="1"/>
  <c r="H78" i="31" s="1"/>
  <c r="AU78" i="21"/>
  <c r="AX78" i="21" s="1"/>
  <c r="F78" i="31" s="1"/>
  <c r="Y78" i="22"/>
  <c r="AB78" i="22" s="1"/>
  <c r="AE78" i="22" s="1"/>
  <c r="J78" i="31" s="1"/>
  <c r="Q78" i="29"/>
  <c r="R78" i="29" s="1"/>
  <c r="S78" i="29" s="1"/>
  <c r="L78" i="31" s="1"/>
  <c r="AR77" i="21"/>
  <c r="Y80" i="22"/>
  <c r="AB80" i="22" s="1"/>
  <c r="AE80" i="22" s="1"/>
  <c r="J80" i="31" s="1"/>
  <c r="Z79" i="22"/>
  <c r="AC79" i="22" s="1"/>
  <c r="H79" i="31" s="1"/>
  <c r="Q79" i="29"/>
  <c r="R79" i="29" s="1"/>
  <c r="S79" i="29" s="1"/>
  <c r="L79" i="31" s="1"/>
  <c r="AQ78" i="21"/>
  <c r="AT78" i="21" s="1"/>
  <c r="AW78" i="21" s="1"/>
  <c r="E78" i="31" s="1"/>
  <c r="AU80" i="21"/>
  <c r="AX80" i="21" s="1"/>
  <c r="F80" i="31" s="1"/>
  <c r="Q80" i="29"/>
  <c r="R80" i="29" s="1"/>
  <c r="S80" i="29" s="1"/>
  <c r="L80" i="31" s="1"/>
  <c r="T79" i="29"/>
  <c r="U79" i="29" s="1"/>
  <c r="V79" i="29" s="1"/>
  <c r="M79" i="31" s="1"/>
  <c r="T80" i="29"/>
  <c r="U80" i="29" s="1"/>
  <c r="V80" i="29" s="1"/>
  <c r="M80" i="31" s="1"/>
  <c r="Z77" i="22"/>
  <c r="AC77" i="22" s="1"/>
  <c r="H77" i="31" s="1"/>
  <c r="T77" i="29"/>
  <c r="U77" i="29" s="1"/>
  <c r="V77" i="29" s="1"/>
  <c r="M77" i="31" s="1"/>
  <c r="AR79" i="21"/>
  <c r="AY11" i="21"/>
  <c r="G11" i="31" s="1"/>
  <c r="O11" i="31"/>
  <c r="P11" i="31" s="1"/>
  <c r="O78" i="31"/>
  <c r="P78" i="31" s="1"/>
  <c r="D72" i="29"/>
  <c r="AU77" i="21" l="1"/>
  <c r="AX77" i="21" s="1"/>
  <c r="F77" i="31" s="1"/>
  <c r="AS77" i="21"/>
  <c r="AV77" i="21" s="1"/>
  <c r="AY77" i="21" s="1"/>
  <c r="G77" i="31" s="1"/>
  <c r="O80" i="31"/>
  <c r="P80" i="31" s="1"/>
  <c r="O77" i="31"/>
  <c r="P77" i="31" s="1"/>
  <c r="AU79" i="21"/>
  <c r="AX79" i="21" s="1"/>
  <c r="F79" i="31" s="1"/>
  <c r="AS79" i="21"/>
  <c r="AV79" i="21" s="1"/>
  <c r="G7" i="24"/>
  <c r="H7" i="24" s="1"/>
  <c r="I7" i="24" s="1"/>
  <c r="J7" i="24" s="1"/>
  <c r="N7" i="31" s="1"/>
  <c r="G8" i="24"/>
  <c r="H8" i="24" s="1"/>
  <c r="I8" i="24" s="1"/>
  <c r="J8" i="24" s="1"/>
  <c r="N8" i="31" s="1"/>
  <c r="G9" i="24"/>
  <c r="H9" i="24" s="1"/>
  <c r="I9" i="24" s="1"/>
  <c r="J9" i="24" s="1"/>
  <c r="N9" i="31" s="1"/>
  <c r="G10" i="24"/>
  <c r="H10" i="24" s="1"/>
  <c r="I10" i="24" s="1"/>
  <c r="J10" i="24" s="1"/>
  <c r="N10" i="31" s="1"/>
  <c r="G13" i="24"/>
  <c r="H13" i="24" s="1"/>
  <c r="I13" i="24" s="1"/>
  <c r="J13" i="24" s="1"/>
  <c r="N13" i="31" s="1"/>
  <c r="G14" i="24"/>
  <c r="H14" i="24" s="1"/>
  <c r="I14" i="24" s="1"/>
  <c r="J14" i="24" s="1"/>
  <c r="N14" i="31" s="1"/>
  <c r="G15" i="24"/>
  <c r="H15" i="24" s="1"/>
  <c r="I15" i="24" s="1"/>
  <c r="J15" i="24" s="1"/>
  <c r="N15" i="31" s="1"/>
  <c r="G16" i="24"/>
  <c r="H16" i="24" s="1"/>
  <c r="I16" i="24" s="1"/>
  <c r="J16" i="24" s="1"/>
  <c r="N16" i="31" s="1"/>
  <c r="G17" i="24"/>
  <c r="H17" i="24" s="1"/>
  <c r="I17" i="24" s="1"/>
  <c r="J17" i="24" s="1"/>
  <c r="N17" i="31" s="1"/>
  <c r="G18" i="24"/>
  <c r="H18" i="24" s="1"/>
  <c r="I18" i="24" s="1"/>
  <c r="J18" i="24" s="1"/>
  <c r="N18" i="31" s="1"/>
  <c r="G19" i="24"/>
  <c r="H19" i="24" s="1"/>
  <c r="I19" i="24" s="1"/>
  <c r="J19" i="24" s="1"/>
  <c r="N19" i="31" s="1"/>
  <c r="G20" i="24"/>
  <c r="H20" i="24" s="1"/>
  <c r="I20" i="24" s="1"/>
  <c r="J20" i="24" s="1"/>
  <c r="N20" i="31" s="1"/>
  <c r="G21" i="24"/>
  <c r="H21" i="24" s="1"/>
  <c r="I21" i="24" s="1"/>
  <c r="J21" i="24" s="1"/>
  <c r="N21" i="31" s="1"/>
  <c r="G22" i="24"/>
  <c r="H22" i="24" s="1"/>
  <c r="I22" i="24" s="1"/>
  <c r="J22" i="24" s="1"/>
  <c r="N22" i="31" s="1"/>
  <c r="G23" i="24"/>
  <c r="H23" i="24" s="1"/>
  <c r="I23" i="24" s="1"/>
  <c r="J23" i="24" s="1"/>
  <c r="N23" i="31" s="1"/>
  <c r="G24" i="24"/>
  <c r="H24" i="24" s="1"/>
  <c r="I24" i="24" s="1"/>
  <c r="J24" i="24" s="1"/>
  <c r="N24" i="31" s="1"/>
  <c r="G25" i="24"/>
  <c r="H25" i="24" s="1"/>
  <c r="I25" i="24" s="1"/>
  <c r="J25" i="24" s="1"/>
  <c r="N25" i="31" s="1"/>
  <c r="G26" i="24"/>
  <c r="H26" i="24" s="1"/>
  <c r="I26" i="24" s="1"/>
  <c r="J26" i="24" s="1"/>
  <c r="N26" i="31" s="1"/>
  <c r="G27" i="24"/>
  <c r="H27" i="24" s="1"/>
  <c r="I27" i="24" s="1"/>
  <c r="J27" i="24" s="1"/>
  <c r="N27" i="31" s="1"/>
  <c r="G28" i="24"/>
  <c r="H28" i="24" s="1"/>
  <c r="I28" i="24" s="1"/>
  <c r="J28" i="24" s="1"/>
  <c r="N28" i="31" s="1"/>
  <c r="G29" i="24"/>
  <c r="H29" i="24" s="1"/>
  <c r="I29" i="24" s="1"/>
  <c r="J29" i="24" s="1"/>
  <c r="N29" i="31" s="1"/>
  <c r="G30" i="24"/>
  <c r="H30" i="24" s="1"/>
  <c r="I30" i="24" s="1"/>
  <c r="J30" i="24" s="1"/>
  <c r="N30" i="31" s="1"/>
  <c r="G31" i="24"/>
  <c r="H31" i="24" s="1"/>
  <c r="I31" i="24" s="1"/>
  <c r="J31" i="24" s="1"/>
  <c r="N31" i="31" s="1"/>
  <c r="G32" i="24"/>
  <c r="H32" i="24" s="1"/>
  <c r="I32" i="24" s="1"/>
  <c r="J32" i="24" s="1"/>
  <c r="N32" i="31" s="1"/>
  <c r="B7" i="31"/>
  <c r="C7" i="31"/>
  <c r="D7" i="31"/>
  <c r="B8" i="31"/>
  <c r="C8" i="31"/>
  <c r="D8" i="31"/>
  <c r="B9" i="31"/>
  <c r="C9" i="31"/>
  <c r="D9" i="31"/>
  <c r="B10" i="31"/>
  <c r="C10" i="31"/>
  <c r="D10" i="31"/>
  <c r="B13" i="31"/>
  <c r="C13" i="31"/>
  <c r="D13" i="31"/>
  <c r="B14" i="31"/>
  <c r="C14" i="31"/>
  <c r="D14" i="31"/>
  <c r="B15" i="31"/>
  <c r="C15" i="31"/>
  <c r="D15" i="31"/>
  <c r="B16" i="31"/>
  <c r="C16" i="31"/>
  <c r="D16" i="31"/>
  <c r="B17" i="31"/>
  <c r="C17" i="31"/>
  <c r="D17" i="31"/>
  <c r="B18" i="31"/>
  <c r="C18" i="31"/>
  <c r="D18" i="31"/>
  <c r="B19" i="31"/>
  <c r="C19" i="31"/>
  <c r="D19" i="31"/>
  <c r="B20" i="31"/>
  <c r="C20" i="31"/>
  <c r="D20" i="31"/>
  <c r="B21" i="31"/>
  <c r="C21" i="31"/>
  <c r="D21" i="31"/>
  <c r="B22" i="31"/>
  <c r="C22" i="31"/>
  <c r="D22" i="31"/>
  <c r="B23" i="31"/>
  <c r="C23" i="31"/>
  <c r="D23" i="31"/>
  <c r="B24" i="31"/>
  <c r="C24" i="31"/>
  <c r="D24" i="31"/>
  <c r="B25" i="31"/>
  <c r="C25" i="31"/>
  <c r="D25" i="31"/>
  <c r="B26" i="31"/>
  <c r="C26" i="31"/>
  <c r="D26" i="31"/>
  <c r="B27" i="31"/>
  <c r="C27" i="31"/>
  <c r="D27" i="31"/>
  <c r="B28" i="31"/>
  <c r="C28" i="31"/>
  <c r="D28" i="31"/>
  <c r="B29" i="31"/>
  <c r="C29" i="31"/>
  <c r="D29" i="31"/>
  <c r="B30" i="31"/>
  <c r="C30" i="31"/>
  <c r="D30" i="31"/>
  <c r="B31" i="31"/>
  <c r="C31" i="31"/>
  <c r="D31" i="31"/>
  <c r="B32" i="31"/>
  <c r="C32" i="31"/>
  <c r="D32" i="31"/>
  <c r="C7" i="29"/>
  <c r="D7" i="29"/>
  <c r="F7" i="29"/>
  <c r="L7" i="29"/>
  <c r="M7" i="29"/>
  <c r="C8" i="29"/>
  <c r="D8" i="29"/>
  <c r="F8" i="29"/>
  <c r="L8" i="29"/>
  <c r="M8" i="29"/>
  <c r="C9" i="29"/>
  <c r="D9" i="29"/>
  <c r="F9" i="29"/>
  <c r="L9" i="29"/>
  <c r="M9" i="29"/>
  <c r="C10" i="29"/>
  <c r="D10" i="29"/>
  <c r="F10" i="29"/>
  <c r="L10" i="29"/>
  <c r="M10" i="29"/>
  <c r="C13" i="29"/>
  <c r="D13" i="29"/>
  <c r="F13" i="29"/>
  <c r="L13" i="29"/>
  <c r="M13" i="29"/>
  <c r="C14" i="29"/>
  <c r="D14" i="29"/>
  <c r="F14" i="29"/>
  <c r="L14" i="29"/>
  <c r="M14" i="29"/>
  <c r="C15" i="29"/>
  <c r="D15" i="29"/>
  <c r="F15" i="29"/>
  <c r="L15" i="29"/>
  <c r="M15" i="29"/>
  <c r="C16" i="29"/>
  <c r="D16" i="29"/>
  <c r="F16" i="29"/>
  <c r="L16" i="29"/>
  <c r="M16" i="29"/>
  <c r="C17" i="29"/>
  <c r="D17" i="29"/>
  <c r="F17" i="29"/>
  <c r="L17" i="29"/>
  <c r="M17" i="29"/>
  <c r="C18" i="29"/>
  <c r="D18" i="29"/>
  <c r="F18" i="29"/>
  <c r="L18" i="29"/>
  <c r="M18" i="29"/>
  <c r="C19" i="29"/>
  <c r="D19" i="29"/>
  <c r="F19" i="29"/>
  <c r="L19" i="29"/>
  <c r="M19" i="29"/>
  <c r="C20" i="29"/>
  <c r="D20" i="29"/>
  <c r="F20" i="29"/>
  <c r="L20" i="29"/>
  <c r="M20" i="29"/>
  <c r="C21" i="29"/>
  <c r="D21" i="29"/>
  <c r="F21" i="29"/>
  <c r="L21" i="29"/>
  <c r="M21" i="29"/>
  <c r="C22" i="29"/>
  <c r="D22" i="29"/>
  <c r="F22" i="29"/>
  <c r="L22" i="29"/>
  <c r="M22" i="29"/>
  <c r="C23" i="29"/>
  <c r="D23" i="29"/>
  <c r="F23" i="29"/>
  <c r="L23" i="29"/>
  <c r="M23" i="29"/>
  <c r="C24" i="29"/>
  <c r="D24" i="29"/>
  <c r="F24" i="29"/>
  <c r="L24" i="29"/>
  <c r="M24" i="29"/>
  <c r="C25" i="29"/>
  <c r="D25" i="29"/>
  <c r="F25" i="29"/>
  <c r="L25" i="29"/>
  <c r="M25" i="29"/>
  <c r="C26" i="29"/>
  <c r="D26" i="29"/>
  <c r="F26" i="29"/>
  <c r="L26" i="29"/>
  <c r="M26" i="29"/>
  <c r="C27" i="29"/>
  <c r="D27" i="29"/>
  <c r="F27" i="29"/>
  <c r="L27" i="29"/>
  <c r="M27" i="29"/>
  <c r="C28" i="29"/>
  <c r="D28" i="29"/>
  <c r="F28" i="29"/>
  <c r="L28" i="29"/>
  <c r="M28" i="29"/>
  <c r="C29" i="29"/>
  <c r="D29" i="29"/>
  <c r="F29" i="29"/>
  <c r="L29" i="29"/>
  <c r="M29" i="29"/>
  <c r="C30" i="29"/>
  <c r="D30" i="29"/>
  <c r="F30" i="29"/>
  <c r="L30" i="29"/>
  <c r="M30" i="29"/>
  <c r="C31" i="29"/>
  <c r="D31" i="29"/>
  <c r="F31" i="29"/>
  <c r="L31" i="29"/>
  <c r="M31" i="29"/>
  <c r="C32" i="29"/>
  <c r="D32" i="29"/>
  <c r="F32" i="29"/>
  <c r="L32" i="29"/>
  <c r="M32" i="29"/>
  <c r="C7" i="22"/>
  <c r="D7" i="22"/>
  <c r="F7" i="22"/>
  <c r="Q7" i="22"/>
  <c r="R7" i="22"/>
  <c r="S7" i="22"/>
  <c r="T7" i="22"/>
  <c r="U7" i="22"/>
  <c r="V7" i="22"/>
  <c r="C8" i="22"/>
  <c r="D8" i="22"/>
  <c r="F8" i="22"/>
  <c r="Q8" i="22"/>
  <c r="R8" i="22"/>
  <c r="S8" i="22"/>
  <c r="T8" i="22"/>
  <c r="U8" i="22"/>
  <c r="V8" i="22"/>
  <c r="C9" i="22"/>
  <c r="D9" i="22"/>
  <c r="F9" i="22"/>
  <c r="Q9" i="22"/>
  <c r="R9" i="22"/>
  <c r="S9" i="22"/>
  <c r="T9" i="22"/>
  <c r="U9" i="22"/>
  <c r="V9" i="22"/>
  <c r="C10" i="22"/>
  <c r="D10" i="22"/>
  <c r="F10" i="22"/>
  <c r="Q10" i="22"/>
  <c r="R10" i="22"/>
  <c r="S10" i="22"/>
  <c r="T10" i="22"/>
  <c r="U10" i="22"/>
  <c r="V10" i="22"/>
  <c r="C13" i="22"/>
  <c r="D13" i="22"/>
  <c r="F13" i="22"/>
  <c r="Q13" i="22"/>
  <c r="R13" i="22"/>
  <c r="S13" i="22"/>
  <c r="T13" i="22"/>
  <c r="U13" i="22"/>
  <c r="V13" i="22"/>
  <c r="C14" i="22"/>
  <c r="D14" i="22"/>
  <c r="F14" i="22"/>
  <c r="Q14" i="22"/>
  <c r="R14" i="22"/>
  <c r="S14" i="22"/>
  <c r="T14" i="22"/>
  <c r="U14" i="22"/>
  <c r="V14" i="22"/>
  <c r="C15" i="22"/>
  <c r="D15" i="22"/>
  <c r="F15" i="22"/>
  <c r="Q15" i="22"/>
  <c r="R15" i="22"/>
  <c r="S15" i="22"/>
  <c r="T15" i="22"/>
  <c r="U15" i="22"/>
  <c r="V15" i="22"/>
  <c r="C16" i="22"/>
  <c r="D16" i="22"/>
  <c r="F16" i="22"/>
  <c r="Q16" i="22"/>
  <c r="R16" i="22"/>
  <c r="S16" i="22"/>
  <c r="T16" i="22"/>
  <c r="U16" i="22"/>
  <c r="V16" i="22"/>
  <c r="C17" i="22"/>
  <c r="D17" i="22"/>
  <c r="F17" i="22"/>
  <c r="Q17" i="22"/>
  <c r="R17" i="22"/>
  <c r="S17" i="22"/>
  <c r="T17" i="22"/>
  <c r="U17" i="22"/>
  <c r="V17" i="22"/>
  <c r="C18" i="22"/>
  <c r="D18" i="22"/>
  <c r="F18" i="22"/>
  <c r="Q18" i="22"/>
  <c r="R18" i="22"/>
  <c r="S18" i="22"/>
  <c r="T18" i="22"/>
  <c r="U18" i="22"/>
  <c r="V18" i="22"/>
  <c r="C19" i="22"/>
  <c r="D19" i="22"/>
  <c r="F19" i="22"/>
  <c r="Q19" i="22"/>
  <c r="R19" i="22"/>
  <c r="S19" i="22"/>
  <c r="T19" i="22"/>
  <c r="U19" i="22"/>
  <c r="V19" i="22"/>
  <c r="C20" i="22"/>
  <c r="D20" i="22"/>
  <c r="F20" i="22"/>
  <c r="Q20" i="22"/>
  <c r="R20" i="22"/>
  <c r="S20" i="22"/>
  <c r="T20" i="22"/>
  <c r="U20" i="22"/>
  <c r="V20" i="22"/>
  <c r="C21" i="22"/>
  <c r="D21" i="22"/>
  <c r="F21" i="22"/>
  <c r="Q21" i="22"/>
  <c r="R21" i="22"/>
  <c r="S21" i="22"/>
  <c r="T21" i="22"/>
  <c r="U21" i="22"/>
  <c r="V21" i="22"/>
  <c r="Q22" i="22"/>
  <c r="R22" i="22"/>
  <c r="S22" i="22"/>
  <c r="T22" i="22"/>
  <c r="U22" i="22"/>
  <c r="V22" i="22"/>
  <c r="Q23" i="22"/>
  <c r="R23" i="22"/>
  <c r="S23" i="22"/>
  <c r="T23" i="22"/>
  <c r="U23" i="22"/>
  <c r="V23" i="22"/>
  <c r="Q24" i="22"/>
  <c r="R24" i="22"/>
  <c r="S24" i="22"/>
  <c r="T24" i="22"/>
  <c r="U24" i="22"/>
  <c r="V24" i="22"/>
  <c r="Q25" i="22"/>
  <c r="R25" i="22"/>
  <c r="S25" i="22"/>
  <c r="T25" i="22"/>
  <c r="U25" i="22"/>
  <c r="V25" i="22"/>
  <c r="Q26" i="22"/>
  <c r="R26" i="22"/>
  <c r="S26" i="22"/>
  <c r="T26" i="22"/>
  <c r="U26" i="22"/>
  <c r="V26" i="22"/>
  <c r="Q27" i="22"/>
  <c r="R27" i="22"/>
  <c r="S27" i="22"/>
  <c r="T27" i="22"/>
  <c r="U27" i="22"/>
  <c r="V27" i="22"/>
  <c r="Q28" i="22"/>
  <c r="R28" i="22"/>
  <c r="S28" i="22"/>
  <c r="T28" i="22"/>
  <c r="U28" i="22"/>
  <c r="V28" i="22"/>
  <c r="Q29" i="22"/>
  <c r="R29" i="22"/>
  <c r="S29" i="22"/>
  <c r="T29" i="22"/>
  <c r="U29" i="22"/>
  <c r="V29" i="22"/>
  <c r="Q30" i="22"/>
  <c r="R30" i="22"/>
  <c r="S30" i="22"/>
  <c r="T30" i="22"/>
  <c r="U30" i="22"/>
  <c r="V30" i="22"/>
  <c r="C31" i="22"/>
  <c r="D31" i="22"/>
  <c r="F31" i="22"/>
  <c r="Q31" i="22"/>
  <c r="R31" i="22"/>
  <c r="S31" i="22"/>
  <c r="T31" i="22"/>
  <c r="U31" i="22"/>
  <c r="V31" i="22"/>
  <c r="C32" i="22"/>
  <c r="D32" i="22"/>
  <c r="F32" i="22"/>
  <c r="Q32" i="22"/>
  <c r="R32" i="22"/>
  <c r="S32" i="22"/>
  <c r="T32" i="22"/>
  <c r="U32" i="22"/>
  <c r="V32" i="22"/>
  <c r="C7" i="21"/>
  <c r="D7" i="21"/>
  <c r="F7" i="21"/>
  <c r="W7" i="21"/>
  <c r="X7" i="21"/>
  <c r="Y7" i="21"/>
  <c r="Z7" i="21"/>
  <c r="AB7" i="21"/>
  <c r="AC7" i="21" s="1"/>
  <c r="AD7" i="21"/>
  <c r="AE7" i="21"/>
  <c r="AG7" i="21"/>
  <c r="AH7" i="21"/>
  <c r="AI7" i="21"/>
  <c r="AJ7" i="21"/>
  <c r="AL7" i="21"/>
  <c r="AM7" i="21" s="1"/>
  <c r="AN7" i="21"/>
  <c r="AO7" i="21"/>
  <c r="C8" i="21"/>
  <c r="D8" i="21"/>
  <c r="F8" i="21"/>
  <c r="W8" i="21"/>
  <c r="X8" i="21"/>
  <c r="Y8" i="21"/>
  <c r="Z8" i="21"/>
  <c r="AB8" i="21"/>
  <c r="AC8" i="21" s="1"/>
  <c r="AD8" i="21"/>
  <c r="AE8" i="21"/>
  <c r="AG8" i="21"/>
  <c r="AH8" i="21"/>
  <c r="AI8" i="21"/>
  <c r="AJ8" i="21"/>
  <c r="AL8" i="21"/>
  <c r="AM8" i="21" s="1"/>
  <c r="AN8" i="21"/>
  <c r="AO8" i="21"/>
  <c r="C9" i="21"/>
  <c r="D9" i="21"/>
  <c r="F9" i="21"/>
  <c r="W9" i="21"/>
  <c r="X9" i="21"/>
  <c r="Y9" i="21"/>
  <c r="Z9" i="21"/>
  <c r="AB9" i="21"/>
  <c r="AC9" i="21"/>
  <c r="AD9" i="21"/>
  <c r="AE9" i="21"/>
  <c r="AG9" i="21"/>
  <c r="AH9" i="21"/>
  <c r="AI9" i="21"/>
  <c r="AJ9" i="21"/>
  <c r="AL9" i="21"/>
  <c r="AM9" i="21"/>
  <c r="AN9" i="21"/>
  <c r="AO9" i="21"/>
  <c r="C10" i="21"/>
  <c r="D10" i="21"/>
  <c r="F10" i="21"/>
  <c r="W10" i="21"/>
  <c r="X10" i="21"/>
  <c r="Y10" i="21"/>
  <c r="Z10" i="21"/>
  <c r="AB10" i="21"/>
  <c r="AC10" i="21" s="1"/>
  <c r="AD10" i="21"/>
  <c r="AE10" i="21"/>
  <c r="AG10" i="21"/>
  <c r="AH10" i="21"/>
  <c r="AI10" i="21"/>
  <c r="AJ10" i="21"/>
  <c r="AL10" i="21"/>
  <c r="AM10" i="21" s="1"/>
  <c r="AN10" i="21"/>
  <c r="AO10" i="21"/>
  <c r="C13" i="21"/>
  <c r="D13" i="21"/>
  <c r="F13" i="21"/>
  <c r="W13" i="21"/>
  <c r="X13" i="21"/>
  <c r="Y13" i="21"/>
  <c r="Z13" i="21"/>
  <c r="AB13" i="21"/>
  <c r="AC13" i="21" s="1"/>
  <c r="AD13" i="21"/>
  <c r="AE13" i="21"/>
  <c r="AG13" i="21"/>
  <c r="AH13" i="21"/>
  <c r="AI13" i="21"/>
  <c r="AJ13" i="21"/>
  <c r="AL13" i="21"/>
  <c r="AM13" i="21" s="1"/>
  <c r="AN13" i="21"/>
  <c r="AO13" i="21"/>
  <c r="C14" i="21"/>
  <c r="D14" i="21"/>
  <c r="F14" i="21"/>
  <c r="W14" i="21"/>
  <c r="X14" i="21"/>
  <c r="Y14" i="21"/>
  <c r="Z14" i="21"/>
  <c r="AB14" i="21"/>
  <c r="AC14" i="21" s="1"/>
  <c r="AD14" i="21"/>
  <c r="AE14" i="21"/>
  <c r="AG14" i="21"/>
  <c r="AH14" i="21"/>
  <c r="AI14" i="21"/>
  <c r="AJ14" i="21"/>
  <c r="AL14" i="21"/>
  <c r="AM14" i="21" s="1"/>
  <c r="AN14" i="21"/>
  <c r="AO14" i="21"/>
  <c r="C15" i="21"/>
  <c r="D15" i="21"/>
  <c r="F15" i="21"/>
  <c r="W15" i="21"/>
  <c r="X15" i="21"/>
  <c r="Y15" i="21"/>
  <c r="Z15" i="21"/>
  <c r="AB15" i="21"/>
  <c r="AC15" i="21" s="1"/>
  <c r="AD15" i="21"/>
  <c r="AE15" i="21"/>
  <c r="AG15" i="21"/>
  <c r="AH15" i="21"/>
  <c r="AI15" i="21"/>
  <c r="AJ15" i="21"/>
  <c r="AL15" i="21"/>
  <c r="AM15" i="21" s="1"/>
  <c r="AN15" i="21"/>
  <c r="AO15" i="21"/>
  <c r="C16" i="21"/>
  <c r="D16" i="21"/>
  <c r="F16" i="21"/>
  <c r="W16" i="21"/>
  <c r="X16" i="21"/>
  <c r="Y16" i="21"/>
  <c r="Z16" i="21"/>
  <c r="AB16" i="21"/>
  <c r="AC16" i="21" s="1"/>
  <c r="AD16" i="21"/>
  <c r="AE16" i="21"/>
  <c r="AG16" i="21"/>
  <c r="AH16" i="21"/>
  <c r="AI16" i="21"/>
  <c r="AJ16" i="21"/>
  <c r="AL16" i="21"/>
  <c r="AM16" i="21" s="1"/>
  <c r="AN16" i="21"/>
  <c r="AO16" i="21"/>
  <c r="C17" i="21"/>
  <c r="D17" i="21"/>
  <c r="F17" i="21"/>
  <c r="W17" i="21"/>
  <c r="X17" i="21"/>
  <c r="Y17" i="21"/>
  <c r="Z17" i="21"/>
  <c r="AB17" i="21"/>
  <c r="AC17" i="21" s="1"/>
  <c r="AD17" i="21"/>
  <c r="AE17" i="21"/>
  <c r="AG17" i="21"/>
  <c r="AH17" i="21"/>
  <c r="AI17" i="21"/>
  <c r="AJ17" i="21"/>
  <c r="AL17" i="21"/>
  <c r="AM17" i="21" s="1"/>
  <c r="AN17" i="21"/>
  <c r="AO17" i="21"/>
  <c r="C18" i="21"/>
  <c r="D18" i="21"/>
  <c r="F18" i="21"/>
  <c r="W18" i="21"/>
  <c r="X18" i="21"/>
  <c r="Y18" i="21"/>
  <c r="Z18" i="21"/>
  <c r="AB18" i="21"/>
  <c r="AC18" i="21" s="1"/>
  <c r="AD18" i="21"/>
  <c r="AE18" i="21"/>
  <c r="AG18" i="21"/>
  <c r="AH18" i="21"/>
  <c r="AI18" i="21"/>
  <c r="AJ18" i="21"/>
  <c r="AL18" i="21"/>
  <c r="AM18" i="21" s="1"/>
  <c r="AN18" i="21"/>
  <c r="AO18" i="21"/>
  <c r="C19" i="21"/>
  <c r="D19" i="21"/>
  <c r="F19" i="21"/>
  <c r="W19" i="21"/>
  <c r="X19" i="21"/>
  <c r="Y19" i="21"/>
  <c r="Z19" i="21"/>
  <c r="AB19" i="21"/>
  <c r="AC19" i="21" s="1"/>
  <c r="AD19" i="21"/>
  <c r="AE19" i="21"/>
  <c r="AG19" i="21"/>
  <c r="AH19" i="21"/>
  <c r="AI19" i="21"/>
  <c r="AJ19" i="21"/>
  <c r="AL19" i="21"/>
  <c r="AM19" i="21" s="1"/>
  <c r="AN19" i="21"/>
  <c r="AO19" i="21"/>
  <c r="C20" i="21"/>
  <c r="D20" i="21"/>
  <c r="F20" i="21"/>
  <c r="W20" i="21"/>
  <c r="X20" i="21"/>
  <c r="Y20" i="21"/>
  <c r="Z20" i="21"/>
  <c r="AB20" i="21"/>
  <c r="AC20" i="21" s="1"/>
  <c r="AD20" i="21"/>
  <c r="AE20" i="21"/>
  <c r="AG20" i="21"/>
  <c r="AH20" i="21"/>
  <c r="AI20" i="21"/>
  <c r="AJ20" i="21"/>
  <c r="AL20" i="21"/>
  <c r="AM20" i="21" s="1"/>
  <c r="AN20" i="21"/>
  <c r="AO20" i="21"/>
  <c r="C21" i="21"/>
  <c r="D21" i="21"/>
  <c r="F21" i="21"/>
  <c r="W21" i="21"/>
  <c r="X21" i="21"/>
  <c r="Y21" i="21"/>
  <c r="Z21" i="21"/>
  <c r="AB21" i="21"/>
  <c r="AC21" i="21" s="1"/>
  <c r="AD21" i="21"/>
  <c r="AE21" i="21"/>
  <c r="AG21" i="21"/>
  <c r="AH21" i="21"/>
  <c r="AI21" i="21"/>
  <c r="AJ21" i="21"/>
  <c r="AL21" i="21"/>
  <c r="AM21" i="21" s="1"/>
  <c r="AN21" i="21"/>
  <c r="AO21" i="21"/>
  <c r="C22" i="21"/>
  <c r="D22" i="21"/>
  <c r="F22" i="21"/>
  <c r="W22" i="21"/>
  <c r="X22" i="21"/>
  <c r="Y22" i="21"/>
  <c r="Z22" i="21"/>
  <c r="AB22" i="21"/>
  <c r="AC22" i="21" s="1"/>
  <c r="AD22" i="21"/>
  <c r="AE22" i="21"/>
  <c r="AG22" i="21"/>
  <c r="AH22" i="21"/>
  <c r="AI22" i="21"/>
  <c r="AJ22" i="21"/>
  <c r="AL22" i="21"/>
  <c r="AM22" i="21" s="1"/>
  <c r="AN22" i="21"/>
  <c r="AO22" i="21"/>
  <c r="C23" i="21"/>
  <c r="D23" i="21"/>
  <c r="F23" i="21"/>
  <c r="W23" i="21"/>
  <c r="X23" i="21"/>
  <c r="Y23" i="21"/>
  <c r="Z23" i="21"/>
  <c r="AB23" i="21"/>
  <c r="AC23" i="21" s="1"/>
  <c r="AD23" i="21"/>
  <c r="AE23" i="21"/>
  <c r="AG23" i="21"/>
  <c r="AH23" i="21"/>
  <c r="AI23" i="21"/>
  <c r="AJ23" i="21"/>
  <c r="AL23" i="21"/>
  <c r="AM23" i="21" s="1"/>
  <c r="AN23" i="21"/>
  <c r="AO23" i="21"/>
  <c r="C24" i="21"/>
  <c r="D24" i="21"/>
  <c r="F24" i="21"/>
  <c r="W24" i="21"/>
  <c r="X24" i="21"/>
  <c r="Y24" i="21"/>
  <c r="Z24" i="21"/>
  <c r="AB24" i="21"/>
  <c r="AC24" i="21" s="1"/>
  <c r="AD24" i="21"/>
  <c r="AE24" i="21"/>
  <c r="AG24" i="21"/>
  <c r="AH24" i="21"/>
  <c r="AI24" i="21"/>
  <c r="AJ24" i="21"/>
  <c r="AL24" i="21"/>
  <c r="AM24" i="21" s="1"/>
  <c r="AN24" i="21"/>
  <c r="AO24" i="21"/>
  <c r="C25" i="21"/>
  <c r="D25" i="21"/>
  <c r="F25" i="21"/>
  <c r="W25" i="21"/>
  <c r="X25" i="21"/>
  <c r="Y25" i="21"/>
  <c r="Z25" i="21"/>
  <c r="AB25" i="21"/>
  <c r="AC25" i="21" s="1"/>
  <c r="AD25" i="21"/>
  <c r="AE25" i="21"/>
  <c r="AG25" i="21"/>
  <c r="AH25" i="21"/>
  <c r="AI25" i="21"/>
  <c r="AJ25" i="21"/>
  <c r="AL25" i="21"/>
  <c r="AM25" i="21" s="1"/>
  <c r="AN25" i="21"/>
  <c r="AO25" i="21"/>
  <c r="C26" i="21"/>
  <c r="D26" i="21"/>
  <c r="F26" i="21"/>
  <c r="W26" i="21"/>
  <c r="X26" i="21"/>
  <c r="Y26" i="21"/>
  <c r="Z26" i="21"/>
  <c r="AB26" i="21"/>
  <c r="AC26" i="21" s="1"/>
  <c r="AD26" i="21"/>
  <c r="AE26" i="21"/>
  <c r="AG26" i="21"/>
  <c r="AH26" i="21"/>
  <c r="AI26" i="21"/>
  <c r="AJ26" i="21"/>
  <c r="AL26" i="21"/>
  <c r="AM26" i="21" s="1"/>
  <c r="AN26" i="21"/>
  <c r="AO26" i="21"/>
  <c r="C27" i="21"/>
  <c r="D27" i="21"/>
  <c r="F27" i="21"/>
  <c r="W27" i="21"/>
  <c r="X27" i="21"/>
  <c r="Y27" i="21"/>
  <c r="Z27" i="21"/>
  <c r="AB27" i="21"/>
  <c r="AC27" i="21" s="1"/>
  <c r="AD27" i="21"/>
  <c r="AE27" i="21"/>
  <c r="AG27" i="21"/>
  <c r="AH27" i="21"/>
  <c r="AI27" i="21"/>
  <c r="AJ27" i="21"/>
  <c r="AL27" i="21"/>
  <c r="AM27" i="21" s="1"/>
  <c r="AN27" i="21"/>
  <c r="AO27" i="21"/>
  <c r="C28" i="21"/>
  <c r="D28" i="21"/>
  <c r="F28" i="21"/>
  <c r="W28" i="21"/>
  <c r="X28" i="21"/>
  <c r="Y28" i="21"/>
  <c r="Z28" i="21"/>
  <c r="AB28" i="21"/>
  <c r="AC28" i="21" s="1"/>
  <c r="AD28" i="21"/>
  <c r="AE28" i="21"/>
  <c r="AF28" i="21" s="1"/>
  <c r="AG28" i="21"/>
  <c r="AH28" i="21"/>
  <c r="AI28" i="21"/>
  <c r="AJ28" i="21"/>
  <c r="AL28" i="21"/>
  <c r="AM28" i="21" s="1"/>
  <c r="AN28" i="21"/>
  <c r="AO28" i="21"/>
  <c r="C29" i="21"/>
  <c r="D29" i="21"/>
  <c r="F29" i="21"/>
  <c r="W29" i="21"/>
  <c r="X29" i="21"/>
  <c r="Y29" i="21"/>
  <c r="Z29" i="21"/>
  <c r="AB29" i="21"/>
  <c r="AC29" i="21" s="1"/>
  <c r="AD29" i="21"/>
  <c r="AE29" i="21"/>
  <c r="AG29" i="21"/>
  <c r="AH29" i="21"/>
  <c r="AI29" i="21"/>
  <c r="AJ29" i="21"/>
  <c r="AL29" i="21"/>
  <c r="AM29" i="21" s="1"/>
  <c r="AN29" i="21"/>
  <c r="AO29" i="21"/>
  <c r="C30" i="21"/>
  <c r="D30" i="21"/>
  <c r="F30" i="21"/>
  <c r="W30" i="21"/>
  <c r="X30" i="21"/>
  <c r="Y30" i="21"/>
  <c r="Z30" i="21"/>
  <c r="AB30" i="21"/>
  <c r="AC30" i="21" s="1"/>
  <c r="AD30" i="21"/>
  <c r="AE30" i="21"/>
  <c r="AG30" i="21"/>
  <c r="AH30" i="21"/>
  <c r="AI30" i="21"/>
  <c r="AJ30" i="21"/>
  <c r="AL30" i="21"/>
  <c r="AM30" i="21" s="1"/>
  <c r="AN30" i="21"/>
  <c r="AO30" i="21"/>
  <c r="C31" i="21"/>
  <c r="D31" i="21"/>
  <c r="F31" i="21"/>
  <c r="W31" i="21"/>
  <c r="X31" i="21"/>
  <c r="Y31" i="21"/>
  <c r="Z31" i="21"/>
  <c r="AB31" i="21"/>
  <c r="AC31" i="21" s="1"/>
  <c r="AD31" i="21"/>
  <c r="AE31" i="21"/>
  <c r="AG31" i="21"/>
  <c r="AH31" i="21"/>
  <c r="AI31" i="21"/>
  <c r="AJ31" i="21"/>
  <c r="AL31" i="21"/>
  <c r="AM31" i="21" s="1"/>
  <c r="AN31" i="21"/>
  <c r="AO31" i="21"/>
  <c r="C32" i="21"/>
  <c r="D32" i="21"/>
  <c r="F32" i="21"/>
  <c r="W32" i="21"/>
  <c r="X32" i="21"/>
  <c r="Y32" i="21"/>
  <c r="Z32" i="21"/>
  <c r="AB32" i="21"/>
  <c r="AC32" i="21" s="1"/>
  <c r="AD32" i="21"/>
  <c r="AE32" i="21"/>
  <c r="AG32" i="21"/>
  <c r="AH32" i="21"/>
  <c r="AI32" i="21"/>
  <c r="AJ32" i="21"/>
  <c r="AL32" i="21"/>
  <c r="AM32" i="21" s="1"/>
  <c r="AN32" i="21"/>
  <c r="AO32" i="21"/>
  <c r="G33" i="24"/>
  <c r="H33" i="24" s="1"/>
  <c r="I33" i="24" s="1"/>
  <c r="J33" i="24" s="1"/>
  <c r="N33" i="31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42" i="24"/>
  <c r="H42" i="24" s="1"/>
  <c r="I42" i="24" s="1"/>
  <c r="J42" i="24" s="1"/>
  <c r="N42" i="31" s="1"/>
  <c r="G43" i="24"/>
  <c r="H43" i="24" s="1"/>
  <c r="I43" i="24" s="1"/>
  <c r="J43" i="24" s="1"/>
  <c r="N43" i="31" s="1"/>
  <c r="G44" i="24"/>
  <c r="H44" i="24" s="1"/>
  <c r="I44" i="24" s="1"/>
  <c r="J44" i="24" s="1"/>
  <c r="N44" i="31" s="1"/>
  <c r="G45" i="24"/>
  <c r="H45" i="24" s="1"/>
  <c r="I45" i="24" s="1"/>
  <c r="J45" i="24" s="1"/>
  <c r="N45" i="31" s="1"/>
  <c r="G46" i="24"/>
  <c r="H46" i="24" s="1"/>
  <c r="I46" i="24" s="1"/>
  <c r="J46" i="24" s="1"/>
  <c r="N46" i="31" s="1"/>
  <c r="G47" i="24"/>
  <c r="H47" i="24" s="1"/>
  <c r="I47" i="24" s="1"/>
  <c r="J47" i="24" s="1"/>
  <c r="N47" i="31" s="1"/>
  <c r="G48" i="24"/>
  <c r="H48" i="24" s="1"/>
  <c r="I48" i="24" s="1"/>
  <c r="J48" i="24" s="1"/>
  <c r="N48" i="31" s="1"/>
  <c r="G49" i="24"/>
  <c r="H49" i="24" s="1"/>
  <c r="I49" i="24" s="1"/>
  <c r="J49" i="24" s="1"/>
  <c r="N49" i="31" s="1"/>
  <c r="G50" i="24"/>
  <c r="H50" i="24" s="1"/>
  <c r="I50" i="24" s="1"/>
  <c r="J50" i="24" s="1"/>
  <c r="N50" i="31" s="1"/>
  <c r="G51" i="24"/>
  <c r="H51" i="24" s="1"/>
  <c r="I51" i="24" s="1"/>
  <c r="J51" i="24" s="1"/>
  <c r="N51" i="31" s="1"/>
  <c r="G52" i="24"/>
  <c r="H52" i="24" s="1"/>
  <c r="I52" i="24" s="1"/>
  <c r="J52" i="24" s="1"/>
  <c r="N52" i="31" s="1"/>
  <c r="G53" i="24"/>
  <c r="H53" i="24" s="1"/>
  <c r="I53" i="24" s="1"/>
  <c r="J53" i="24" s="1"/>
  <c r="N53" i="31" s="1"/>
  <c r="G54" i="24"/>
  <c r="H54" i="24" s="1"/>
  <c r="I54" i="24" s="1"/>
  <c r="J54" i="24" s="1"/>
  <c r="N54" i="31" s="1"/>
  <c r="B33" i="31"/>
  <c r="C33" i="31"/>
  <c r="D33" i="31"/>
  <c r="B34" i="31"/>
  <c r="C34" i="31"/>
  <c r="D34" i="31"/>
  <c r="B35" i="31"/>
  <c r="C35" i="31"/>
  <c r="D35" i="31"/>
  <c r="B36" i="31"/>
  <c r="C36" i="31"/>
  <c r="D36" i="31"/>
  <c r="B37" i="31"/>
  <c r="C37" i="31"/>
  <c r="D37" i="31"/>
  <c r="B38" i="31"/>
  <c r="C38" i="31"/>
  <c r="D38" i="31"/>
  <c r="B39" i="31"/>
  <c r="C39" i="31"/>
  <c r="D39" i="31"/>
  <c r="B40" i="31"/>
  <c r="C40" i="31"/>
  <c r="D40" i="31"/>
  <c r="B41" i="31"/>
  <c r="C41" i="31"/>
  <c r="D41" i="31"/>
  <c r="B42" i="31"/>
  <c r="C42" i="31"/>
  <c r="D42" i="31"/>
  <c r="B43" i="31"/>
  <c r="C43" i="31"/>
  <c r="D43" i="31"/>
  <c r="B44" i="31"/>
  <c r="C44" i="31"/>
  <c r="D44" i="31"/>
  <c r="B45" i="31"/>
  <c r="C45" i="31"/>
  <c r="D45" i="31"/>
  <c r="B46" i="31"/>
  <c r="C46" i="31"/>
  <c r="D46" i="31"/>
  <c r="B47" i="31"/>
  <c r="C47" i="31"/>
  <c r="D47" i="31"/>
  <c r="B48" i="31"/>
  <c r="C48" i="31"/>
  <c r="D48" i="31"/>
  <c r="B49" i="31"/>
  <c r="C49" i="31"/>
  <c r="D49" i="31"/>
  <c r="B50" i="31"/>
  <c r="C50" i="31"/>
  <c r="D50" i="31"/>
  <c r="B51" i="31"/>
  <c r="C51" i="31"/>
  <c r="D51" i="31"/>
  <c r="B52" i="31"/>
  <c r="C52" i="31"/>
  <c r="D52" i="31"/>
  <c r="B53" i="31"/>
  <c r="C53" i="31"/>
  <c r="D53" i="31"/>
  <c r="B54" i="31"/>
  <c r="C54" i="31"/>
  <c r="D54" i="31"/>
  <c r="C33" i="29"/>
  <c r="D33" i="29"/>
  <c r="F33" i="29"/>
  <c r="L33" i="29"/>
  <c r="M33" i="29"/>
  <c r="C34" i="29"/>
  <c r="D34" i="29"/>
  <c r="F34" i="29"/>
  <c r="L34" i="29"/>
  <c r="M34" i="29"/>
  <c r="C35" i="29"/>
  <c r="D35" i="29"/>
  <c r="F35" i="29"/>
  <c r="L35" i="29"/>
  <c r="M35" i="29"/>
  <c r="C36" i="29"/>
  <c r="D36" i="29"/>
  <c r="F36" i="29"/>
  <c r="L36" i="29"/>
  <c r="M36" i="29"/>
  <c r="C37" i="29"/>
  <c r="D37" i="29"/>
  <c r="F37" i="29"/>
  <c r="L37" i="29"/>
  <c r="M37" i="29"/>
  <c r="C38" i="29"/>
  <c r="D38" i="29"/>
  <c r="F38" i="29"/>
  <c r="L38" i="29"/>
  <c r="M38" i="29"/>
  <c r="C39" i="29"/>
  <c r="D39" i="29"/>
  <c r="F39" i="29"/>
  <c r="L39" i="29"/>
  <c r="M39" i="29"/>
  <c r="C40" i="29"/>
  <c r="D40" i="29"/>
  <c r="F40" i="29"/>
  <c r="L40" i="29"/>
  <c r="M40" i="29"/>
  <c r="C41" i="29"/>
  <c r="D41" i="29"/>
  <c r="F41" i="29"/>
  <c r="L41" i="29"/>
  <c r="M41" i="29"/>
  <c r="C42" i="29"/>
  <c r="D42" i="29"/>
  <c r="F42" i="29"/>
  <c r="L42" i="29"/>
  <c r="M42" i="29"/>
  <c r="C43" i="29"/>
  <c r="D43" i="29"/>
  <c r="F43" i="29"/>
  <c r="L43" i="29"/>
  <c r="M43" i="29"/>
  <c r="C44" i="29"/>
  <c r="D44" i="29"/>
  <c r="F44" i="29"/>
  <c r="L44" i="29"/>
  <c r="M44" i="29"/>
  <c r="C45" i="29"/>
  <c r="D45" i="29"/>
  <c r="F45" i="29"/>
  <c r="L45" i="29"/>
  <c r="M45" i="29"/>
  <c r="C46" i="29"/>
  <c r="D46" i="29"/>
  <c r="F46" i="29"/>
  <c r="L46" i="29"/>
  <c r="M46" i="29"/>
  <c r="C47" i="29"/>
  <c r="D47" i="29"/>
  <c r="F47" i="29"/>
  <c r="L47" i="29"/>
  <c r="M47" i="29"/>
  <c r="C48" i="29"/>
  <c r="D48" i="29"/>
  <c r="F48" i="29"/>
  <c r="L48" i="29"/>
  <c r="M48" i="29"/>
  <c r="C49" i="29"/>
  <c r="D49" i="29"/>
  <c r="F49" i="29"/>
  <c r="L49" i="29"/>
  <c r="M49" i="29"/>
  <c r="C50" i="29"/>
  <c r="D50" i="29"/>
  <c r="F50" i="29"/>
  <c r="L50" i="29"/>
  <c r="M50" i="29"/>
  <c r="C51" i="29"/>
  <c r="D51" i="29"/>
  <c r="F51" i="29"/>
  <c r="L51" i="29"/>
  <c r="M51" i="29"/>
  <c r="C52" i="29"/>
  <c r="D52" i="29"/>
  <c r="F52" i="29"/>
  <c r="L52" i="29"/>
  <c r="M52" i="29"/>
  <c r="C53" i="29"/>
  <c r="D53" i="29"/>
  <c r="F53" i="29"/>
  <c r="L53" i="29"/>
  <c r="M53" i="29"/>
  <c r="C54" i="29"/>
  <c r="D54" i="29"/>
  <c r="F54" i="29"/>
  <c r="L54" i="29"/>
  <c r="M54" i="29"/>
  <c r="C33" i="22"/>
  <c r="D33" i="22"/>
  <c r="F33" i="22"/>
  <c r="Q33" i="22"/>
  <c r="R33" i="22"/>
  <c r="S33" i="22"/>
  <c r="T33" i="22"/>
  <c r="U33" i="22"/>
  <c r="V33" i="22"/>
  <c r="C34" i="22"/>
  <c r="D34" i="22"/>
  <c r="F34" i="22"/>
  <c r="Q34" i="22"/>
  <c r="R34" i="22"/>
  <c r="S34" i="22"/>
  <c r="T34" i="22"/>
  <c r="U34" i="22"/>
  <c r="V34" i="22"/>
  <c r="C35" i="22"/>
  <c r="D35" i="22"/>
  <c r="F35" i="22"/>
  <c r="Q35" i="22"/>
  <c r="R35" i="22"/>
  <c r="S35" i="22"/>
  <c r="T35" i="22"/>
  <c r="U35" i="22"/>
  <c r="V35" i="22"/>
  <c r="C36" i="22"/>
  <c r="D36" i="22"/>
  <c r="F36" i="22"/>
  <c r="Q36" i="22"/>
  <c r="R36" i="22"/>
  <c r="S36" i="22"/>
  <c r="T36" i="22"/>
  <c r="U36" i="22"/>
  <c r="V36" i="22"/>
  <c r="C37" i="22"/>
  <c r="D37" i="22"/>
  <c r="F37" i="22"/>
  <c r="Q37" i="22"/>
  <c r="R37" i="22"/>
  <c r="S37" i="22"/>
  <c r="T37" i="22"/>
  <c r="U37" i="22"/>
  <c r="V37" i="22"/>
  <c r="C38" i="22"/>
  <c r="D38" i="22"/>
  <c r="F38" i="22"/>
  <c r="Q38" i="22"/>
  <c r="R38" i="22"/>
  <c r="S38" i="22"/>
  <c r="T38" i="22"/>
  <c r="U38" i="22"/>
  <c r="V38" i="22"/>
  <c r="C39" i="22"/>
  <c r="D39" i="22"/>
  <c r="F39" i="22"/>
  <c r="Q39" i="22"/>
  <c r="R39" i="22"/>
  <c r="S39" i="22"/>
  <c r="T39" i="22"/>
  <c r="U39" i="22"/>
  <c r="V39" i="22"/>
  <c r="C40" i="22"/>
  <c r="D40" i="22"/>
  <c r="F40" i="22"/>
  <c r="Q40" i="22"/>
  <c r="R40" i="22"/>
  <c r="S40" i="22"/>
  <c r="T40" i="22"/>
  <c r="U40" i="22"/>
  <c r="V40" i="22"/>
  <c r="C41" i="22"/>
  <c r="D41" i="22"/>
  <c r="F41" i="22"/>
  <c r="Q41" i="22"/>
  <c r="R41" i="22"/>
  <c r="S41" i="22"/>
  <c r="T41" i="22"/>
  <c r="U41" i="22"/>
  <c r="V41" i="22"/>
  <c r="C42" i="22"/>
  <c r="D42" i="22"/>
  <c r="F42" i="22"/>
  <c r="Q42" i="22"/>
  <c r="R42" i="22"/>
  <c r="S42" i="22"/>
  <c r="T42" i="22"/>
  <c r="U42" i="22"/>
  <c r="V42" i="22"/>
  <c r="C43" i="22"/>
  <c r="D43" i="22"/>
  <c r="F43" i="22"/>
  <c r="Q43" i="22"/>
  <c r="R43" i="22"/>
  <c r="S43" i="22"/>
  <c r="T43" i="22"/>
  <c r="U43" i="22"/>
  <c r="V43" i="22"/>
  <c r="C44" i="22"/>
  <c r="D44" i="22"/>
  <c r="F44" i="22"/>
  <c r="Q44" i="22"/>
  <c r="R44" i="22"/>
  <c r="S44" i="22"/>
  <c r="T44" i="22"/>
  <c r="U44" i="22"/>
  <c r="V44" i="22"/>
  <c r="C45" i="22"/>
  <c r="D45" i="22"/>
  <c r="F45" i="22"/>
  <c r="Q45" i="22"/>
  <c r="R45" i="22"/>
  <c r="S45" i="22"/>
  <c r="T45" i="22"/>
  <c r="U45" i="22"/>
  <c r="V45" i="22"/>
  <c r="C46" i="22"/>
  <c r="D46" i="22"/>
  <c r="F46" i="22"/>
  <c r="Q46" i="22"/>
  <c r="R46" i="22"/>
  <c r="S46" i="22"/>
  <c r="T46" i="22"/>
  <c r="U46" i="22"/>
  <c r="V46" i="22"/>
  <c r="C47" i="22"/>
  <c r="D47" i="22"/>
  <c r="F47" i="22"/>
  <c r="Q47" i="22"/>
  <c r="R47" i="22"/>
  <c r="S47" i="22"/>
  <c r="T47" i="22"/>
  <c r="U47" i="22"/>
  <c r="V47" i="22"/>
  <c r="C48" i="22"/>
  <c r="D48" i="22"/>
  <c r="F48" i="22"/>
  <c r="Q48" i="22"/>
  <c r="R48" i="22"/>
  <c r="S48" i="22"/>
  <c r="T48" i="22"/>
  <c r="U48" i="22"/>
  <c r="V48" i="22"/>
  <c r="C49" i="22"/>
  <c r="D49" i="22"/>
  <c r="F49" i="22"/>
  <c r="Q49" i="22"/>
  <c r="R49" i="22"/>
  <c r="S49" i="22"/>
  <c r="T49" i="22"/>
  <c r="U49" i="22"/>
  <c r="V49" i="22"/>
  <c r="C50" i="22"/>
  <c r="D50" i="22"/>
  <c r="F50" i="22"/>
  <c r="Q50" i="22"/>
  <c r="R50" i="22"/>
  <c r="S50" i="22"/>
  <c r="T50" i="22"/>
  <c r="U50" i="22"/>
  <c r="V50" i="22"/>
  <c r="C51" i="22"/>
  <c r="D51" i="22"/>
  <c r="F51" i="22"/>
  <c r="Q51" i="22"/>
  <c r="R51" i="22"/>
  <c r="S51" i="22"/>
  <c r="T51" i="22"/>
  <c r="U51" i="22"/>
  <c r="V51" i="22"/>
  <c r="C52" i="22"/>
  <c r="D52" i="22"/>
  <c r="F52" i="22"/>
  <c r="Q52" i="22"/>
  <c r="R52" i="22"/>
  <c r="S52" i="22"/>
  <c r="T52" i="22"/>
  <c r="U52" i="22"/>
  <c r="V52" i="22"/>
  <c r="C53" i="22"/>
  <c r="D53" i="22"/>
  <c r="F53" i="22"/>
  <c r="Q53" i="22"/>
  <c r="R53" i="22"/>
  <c r="S53" i="22"/>
  <c r="T53" i="22"/>
  <c r="U53" i="22"/>
  <c r="V53" i="22"/>
  <c r="C54" i="22"/>
  <c r="D54" i="22"/>
  <c r="F54" i="22"/>
  <c r="Q54" i="22"/>
  <c r="R54" i="22"/>
  <c r="S54" i="22"/>
  <c r="T54" i="22"/>
  <c r="U54" i="22"/>
  <c r="V54" i="22"/>
  <c r="C33" i="21"/>
  <c r="D33" i="21"/>
  <c r="F33" i="21"/>
  <c r="W33" i="21"/>
  <c r="X33" i="21"/>
  <c r="Y33" i="21"/>
  <c r="Z33" i="21"/>
  <c r="AB33" i="21"/>
  <c r="AC33" i="21" s="1"/>
  <c r="AD33" i="21"/>
  <c r="AE33" i="21"/>
  <c r="AG33" i="21"/>
  <c r="AH33" i="21"/>
  <c r="AI33" i="21"/>
  <c r="AJ33" i="21"/>
  <c r="AL33" i="21"/>
  <c r="AM33" i="21" s="1"/>
  <c r="AN33" i="21"/>
  <c r="AO33" i="21"/>
  <c r="C34" i="21"/>
  <c r="D34" i="21"/>
  <c r="F34" i="21"/>
  <c r="W34" i="21"/>
  <c r="X34" i="21"/>
  <c r="Y34" i="21"/>
  <c r="Z34" i="21"/>
  <c r="AB34" i="21"/>
  <c r="AC34" i="21" s="1"/>
  <c r="AD34" i="21"/>
  <c r="AE34" i="21"/>
  <c r="AG34" i="21"/>
  <c r="AH34" i="21"/>
  <c r="AI34" i="21"/>
  <c r="AJ34" i="21"/>
  <c r="AL34" i="21"/>
  <c r="AM34" i="21" s="1"/>
  <c r="AN34" i="21"/>
  <c r="AO34" i="21"/>
  <c r="C35" i="21"/>
  <c r="D35" i="21"/>
  <c r="F35" i="21"/>
  <c r="W35" i="21"/>
  <c r="X35" i="21"/>
  <c r="Y35" i="21"/>
  <c r="Z35" i="21"/>
  <c r="AB35" i="21"/>
  <c r="AC35" i="21" s="1"/>
  <c r="AD35" i="21"/>
  <c r="AE35" i="21"/>
  <c r="AG35" i="21"/>
  <c r="AH35" i="21"/>
  <c r="AI35" i="21"/>
  <c r="AJ35" i="21"/>
  <c r="AL35" i="21"/>
  <c r="AM35" i="21" s="1"/>
  <c r="AN35" i="21"/>
  <c r="AO35" i="21"/>
  <c r="C36" i="21"/>
  <c r="D36" i="21"/>
  <c r="F36" i="21"/>
  <c r="W36" i="21"/>
  <c r="X36" i="21"/>
  <c r="Y36" i="21"/>
  <c r="Z36" i="21"/>
  <c r="AB36" i="21"/>
  <c r="AC36" i="21" s="1"/>
  <c r="AD36" i="21"/>
  <c r="AE36" i="21"/>
  <c r="AG36" i="21"/>
  <c r="AH36" i="21"/>
  <c r="AI36" i="21"/>
  <c r="AJ36" i="21"/>
  <c r="AL36" i="21"/>
  <c r="AM36" i="21" s="1"/>
  <c r="AN36" i="21"/>
  <c r="AO36" i="21"/>
  <c r="C37" i="21"/>
  <c r="D37" i="21"/>
  <c r="F37" i="21"/>
  <c r="W37" i="21"/>
  <c r="X37" i="21"/>
  <c r="Y37" i="21"/>
  <c r="Z37" i="21"/>
  <c r="AB37" i="21"/>
  <c r="AC37" i="21" s="1"/>
  <c r="AD37" i="21"/>
  <c r="AE37" i="21"/>
  <c r="AG37" i="21"/>
  <c r="AH37" i="21"/>
  <c r="AI37" i="21"/>
  <c r="AJ37" i="21"/>
  <c r="AL37" i="21"/>
  <c r="AM37" i="21" s="1"/>
  <c r="AN37" i="21"/>
  <c r="AO37" i="21"/>
  <c r="C38" i="21"/>
  <c r="D38" i="21"/>
  <c r="F38" i="21"/>
  <c r="W38" i="21"/>
  <c r="X38" i="21"/>
  <c r="Y38" i="21"/>
  <c r="Z38" i="21"/>
  <c r="AB38" i="21"/>
  <c r="AC38" i="21" s="1"/>
  <c r="AD38" i="21"/>
  <c r="AE38" i="21"/>
  <c r="AG38" i="21"/>
  <c r="AH38" i="21"/>
  <c r="AI38" i="21"/>
  <c r="AJ38" i="21"/>
  <c r="AL38" i="21"/>
  <c r="AM38" i="21" s="1"/>
  <c r="AN38" i="21"/>
  <c r="AO38" i="21"/>
  <c r="C39" i="21"/>
  <c r="D39" i="21"/>
  <c r="F39" i="21"/>
  <c r="W39" i="21"/>
  <c r="X39" i="21"/>
  <c r="Y39" i="21"/>
  <c r="Z39" i="21"/>
  <c r="AB39" i="21"/>
  <c r="AC39" i="21" s="1"/>
  <c r="AD39" i="21"/>
  <c r="AE39" i="21"/>
  <c r="AG39" i="21"/>
  <c r="AH39" i="21"/>
  <c r="AI39" i="21"/>
  <c r="AJ39" i="21"/>
  <c r="AL39" i="21"/>
  <c r="AM39" i="21" s="1"/>
  <c r="AN39" i="21"/>
  <c r="AO39" i="21"/>
  <c r="C40" i="21"/>
  <c r="D40" i="21"/>
  <c r="F40" i="21"/>
  <c r="W40" i="21"/>
  <c r="X40" i="21"/>
  <c r="Y40" i="21"/>
  <c r="Z40" i="21"/>
  <c r="AB40" i="21"/>
  <c r="AC40" i="21" s="1"/>
  <c r="AD40" i="21"/>
  <c r="AE40" i="21"/>
  <c r="AG40" i="21"/>
  <c r="AH40" i="21"/>
  <c r="AI40" i="21"/>
  <c r="AJ40" i="21"/>
  <c r="AL40" i="21"/>
  <c r="AM40" i="21" s="1"/>
  <c r="AN40" i="21"/>
  <c r="AO40" i="21"/>
  <c r="C41" i="21"/>
  <c r="D41" i="21"/>
  <c r="F41" i="21"/>
  <c r="W41" i="21"/>
  <c r="X41" i="21"/>
  <c r="Y41" i="21"/>
  <c r="Z41" i="21"/>
  <c r="AB41" i="21"/>
  <c r="AC41" i="21" s="1"/>
  <c r="AD41" i="21"/>
  <c r="AE41" i="21"/>
  <c r="AG41" i="21"/>
  <c r="AH41" i="21"/>
  <c r="AI41" i="21"/>
  <c r="AJ41" i="21"/>
  <c r="AL41" i="21"/>
  <c r="AM41" i="21" s="1"/>
  <c r="AN41" i="21"/>
  <c r="AO41" i="21"/>
  <c r="C42" i="21"/>
  <c r="D42" i="21"/>
  <c r="F42" i="21"/>
  <c r="W42" i="21"/>
  <c r="X42" i="21"/>
  <c r="Y42" i="21"/>
  <c r="Z42" i="21"/>
  <c r="AB42" i="21"/>
  <c r="AC42" i="21" s="1"/>
  <c r="AD42" i="21"/>
  <c r="AE42" i="21"/>
  <c r="AG42" i="21"/>
  <c r="AH42" i="21"/>
  <c r="AI42" i="21"/>
  <c r="AJ42" i="21"/>
  <c r="AL42" i="21"/>
  <c r="AM42" i="21" s="1"/>
  <c r="AN42" i="21"/>
  <c r="AO42" i="21"/>
  <c r="C43" i="21"/>
  <c r="D43" i="21"/>
  <c r="F43" i="21"/>
  <c r="W43" i="21"/>
  <c r="X43" i="21"/>
  <c r="Y43" i="21"/>
  <c r="Z43" i="21"/>
  <c r="AB43" i="21"/>
  <c r="AC43" i="21" s="1"/>
  <c r="AD43" i="21"/>
  <c r="AE43" i="21"/>
  <c r="AG43" i="21"/>
  <c r="AH43" i="21"/>
  <c r="AI43" i="21"/>
  <c r="AJ43" i="21"/>
  <c r="AL43" i="21"/>
  <c r="AM43" i="21" s="1"/>
  <c r="AN43" i="21"/>
  <c r="AO43" i="21"/>
  <c r="C44" i="21"/>
  <c r="D44" i="21"/>
  <c r="F44" i="21"/>
  <c r="W44" i="21"/>
  <c r="X44" i="21"/>
  <c r="Y44" i="21"/>
  <c r="Z44" i="21"/>
  <c r="AB44" i="21"/>
  <c r="AC44" i="21" s="1"/>
  <c r="AD44" i="21"/>
  <c r="AE44" i="21"/>
  <c r="AG44" i="21"/>
  <c r="AH44" i="21"/>
  <c r="AI44" i="21"/>
  <c r="AJ44" i="21"/>
  <c r="AL44" i="21"/>
  <c r="AM44" i="21" s="1"/>
  <c r="AN44" i="21"/>
  <c r="AO44" i="21"/>
  <c r="C45" i="21"/>
  <c r="D45" i="21"/>
  <c r="F45" i="21"/>
  <c r="W45" i="21"/>
  <c r="X45" i="21"/>
  <c r="Y45" i="21"/>
  <c r="Z45" i="21"/>
  <c r="AB45" i="21"/>
  <c r="AC45" i="21" s="1"/>
  <c r="AD45" i="21"/>
  <c r="AE45" i="21"/>
  <c r="AG45" i="21"/>
  <c r="AH45" i="21"/>
  <c r="AI45" i="21"/>
  <c r="AJ45" i="21"/>
  <c r="AL45" i="21"/>
  <c r="AM45" i="21" s="1"/>
  <c r="AN45" i="21"/>
  <c r="AO45" i="21"/>
  <c r="C46" i="21"/>
  <c r="D46" i="21"/>
  <c r="F46" i="21"/>
  <c r="W46" i="21"/>
  <c r="X46" i="21"/>
  <c r="Y46" i="21"/>
  <c r="Z46" i="21"/>
  <c r="AB46" i="21"/>
  <c r="AC46" i="21" s="1"/>
  <c r="AD46" i="21"/>
  <c r="AE46" i="21"/>
  <c r="AG46" i="21"/>
  <c r="AH46" i="21"/>
  <c r="AI46" i="21"/>
  <c r="AJ46" i="21"/>
  <c r="AL46" i="21"/>
  <c r="AM46" i="21" s="1"/>
  <c r="AN46" i="21"/>
  <c r="AO46" i="21"/>
  <c r="C47" i="21"/>
  <c r="D47" i="21"/>
  <c r="F47" i="21"/>
  <c r="W47" i="21"/>
  <c r="X47" i="21"/>
  <c r="Y47" i="21"/>
  <c r="Z47" i="21"/>
  <c r="AB47" i="21"/>
  <c r="AC47" i="21" s="1"/>
  <c r="AD47" i="21"/>
  <c r="AE47" i="21"/>
  <c r="AG47" i="21"/>
  <c r="AH47" i="21"/>
  <c r="AI47" i="21"/>
  <c r="AJ47" i="21"/>
  <c r="AL47" i="21"/>
  <c r="AM47" i="21" s="1"/>
  <c r="AN47" i="21"/>
  <c r="AO47" i="21"/>
  <c r="C48" i="21"/>
  <c r="D48" i="21"/>
  <c r="F48" i="21"/>
  <c r="W48" i="21"/>
  <c r="X48" i="21"/>
  <c r="Y48" i="21"/>
  <c r="Z48" i="21"/>
  <c r="AB48" i="21"/>
  <c r="AC48" i="21" s="1"/>
  <c r="AD48" i="21"/>
  <c r="AE48" i="21"/>
  <c r="AG48" i="21"/>
  <c r="AH48" i="21"/>
  <c r="AI48" i="21"/>
  <c r="AJ48" i="21"/>
  <c r="AL48" i="21"/>
  <c r="AM48" i="21" s="1"/>
  <c r="AN48" i="21"/>
  <c r="AO48" i="21"/>
  <c r="C49" i="21"/>
  <c r="D49" i="21"/>
  <c r="F49" i="21"/>
  <c r="W49" i="21"/>
  <c r="X49" i="21"/>
  <c r="Y49" i="21"/>
  <c r="Z49" i="21"/>
  <c r="AB49" i="21"/>
  <c r="AC49" i="21" s="1"/>
  <c r="AD49" i="21"/>
  <c r="AE49" i="21"/>
  <c r="AG49" i="21"/>
  <c r="AH49" i="21"/>
  <c r="AI49" i="21"/>
  <c r="AJ49" i="21"/>
  <c r="AL49" i="21"/>
  <c r="AM49" i="21" s="1"/>
  <c r="AN49" i="21"/>
  <c r="AO49" i="21"/>
  <c r="C50" i="21"/>
  <c r="D50" i="21"/>
  <c r="F50" i="21"/>
  <c r="W50" i="21"/>
  <c r="X50" i="21"/>
  <c r="Y50" i="21"/>
  <c r="Z50" i="21"/>
  <c r="AB50" i="21"/>
  <c r="AC50" i="21" s="1"/>
  <c r="AD50" i="21"/>
  <c r="AE50" i="21"/>
  <c r="AG50" i="21"/>
  <c r="AH50" i="21"/>
  <c r="AI50" i="21"/>
  <c r="AJ50" i="21"/>
  <c r="AL50" i="21"/>
  <c r="AM50" i="21" s="1"/>
  <c r="AN50" i="21"/>
  <c r="AO50" i="21"/>
  <c r="C51" i="21"/>
  <c r="D51" i="21"/>
  <c r="F51" i="21"/>
  <c r="W51" i="21"/>
  <c r="X51" i="21"/>
  <c r="Y51" i="21"/>
  <c r="Z51" i="21"/>
  <c r="AB51" i="21"/>
  <c r="AC51" i="21" s="1"/>
  <c r="AD51" i="21"/>
  <c r="AE51" i="21"/>
  <c r="AG51" i="21"/>
  <c r="AH51" i="21"/>
  <c r="AI51" i="21"/>
  <c r="AJ51" i="21"/>
  <c r="AL51" i="21"/>
  <c r="AM51" i="21" s="1"/>
  <c r="AN51" i="21"/>
  <c r="AO51" i="21"/>
  <c r="C52" i="21"/>
  <c r="D52" i="21"/>
  <c r="F52" i="21"/>
  <c r="W52" i="21"/>
  <c r="X52" i="21"/>
  <c r="Y52" i="21"/>
  <c r="Z52" i="21"/>
  <c r="AB52" i="21"/>
  <c r="AC52" i="21" s="1"/>
  <c r="AD52" i="21"/>
  <c r="AE52" i="21"/>
  <c r="AG52" i="21"/>
  <c r="AH52" i="21"/>
  <c r="AI52" i="21"/>
  <c r="AJ52" i="21"/>
  <c r="AL52" i="21"/>
  <c r="AM52" i="21" s="1"/>
  <c r="AN52" i="21"/>
  <c r="AO52" i="21"/>
  <c r="C53" i="21"/>
  <c r="D53" i="21"/>
  <c r="F53" i="21"/>
  <c r="W53" i="21"/>
  <c r="X53" i="21"/>
  <c r="Y53" i="21"/>
  <c r="Z53" i="21"/>
  <c r="AB53" i="21"/>
  <c r="AC53" i="21" s="1"/>
  <c r="AD53" i="21"/>
  <c r="AE53" i="21"/>
  <c r="AG53" i="21"/>
  <c r="AH53" i="21"/>
  <c r="AI53" i="21"/>
  <c r="AJ53" i="21"/>
  <c r="AL53" i="21"/>
  <c r="AM53" i="21" s="1"/>
  <c r="AN53" i="21"/>
  <c r="AO53" i="21"/>
  <c r="C54" i="21"/>
  <c r="D54" i="21"/>
  <c r="F54" i="21"/>
  <c r="W54" i="21"/>
  <c r="X54" i="21"/>
  <c r="Y54" i="21"/>
  <c r="Z54" i="21"/>
  <c r="AB54" i="21"/>
  <c r="AC54" i="21" s="1"/>
  <c r="AD54" i="21"/>
  <c r="AE54" i="21"/>
  <c r="AG54" i="21"/>
  <c r="AH54" i="21"/>
  <c r="AI54" i="21"/>
  <c r="AJ54" i="21"/>
  <c r="AL54" i="21"/>
  <c r="AM54" i="21" s="1"/>
  <c r="AN54" i="21"/>
  <c r="AO54" i="21"/>
  <c r="G57" i="24"/>
  <c r="H57" i="24" s="1"/>
  <c r="I57" i="24" s="1"/>
  <c r="J57" i="24" s="1"/>
  <c r="N57" i="31" s="1"/>
  <c r="G58" i="24"/>
  <c r="H58" i="24" s="1"/>
  <c r="I58" i="24" s="1"/>
  <c r="J58" i="24" s="1"/>
  <c r="N58" i="31" s="1"/>
  <c r="G59" i="24"/>
  <c r="H59" i="24" s="1"/>
  <c r="I59" i="24" s="1"/>
  <c r="J59" i="24" s="1"/>
  <c r="N59" i="31" s="1"/>
  <c r="G60" i="24"/>
  <c r="H60" i="24" s="1"/>
  <c r="I60" i="24" s="1"/>
  <c r="J60" i="24" s="1"/>
  <c r="N60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B57" i="31"/>
  <c r="C57" i="31"/>
  <c r="D57" i="31"/>
  <c r="B58" i="31"/>
  <c r="C58" i="31"/>
  <c r="D58" i="31"/>
  <c r="B59" i="31"/>
  <c r="C59" i="31"/>
  <c r="D59" i="31"/>
  <c r="B60" i="31"/>
  <c r="C60" i="31"/>
  <c r="D60" i="31"/>
  <c r="B61" i="31"/>
  <c r="C61" i="31"/>
  <c r="D61" i="31"/>
  <c r="B62" i="31"/>
  <c r="C62" i="31"/>
  <c r="D62" i="31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0" i="29"/>
  <c r="D60" i="29"/>
  <c r="F60" i="29"/>
  <c r="L60" i="29"/>
  <c r="M60" i="29"/>
  <c r="C61" i="29"/>
  <c r="D61" i="29"/>
  <c r="F61" i="29"/>
  <c r="L61" i="29"/>
  <c r="M61" i="29"/>
  <c r="C62" i="29"/>
  <c r="D62" i="29"/>
  <c r="F62" i="29"/>
  <c r="L62" i="29"/>
  <c r="M62" i="29"/>
  <c r="C57" i="22"/>
  <c r="D57" i="22"/>
  <c r="F57" i="22"/>
  <c r="Q57" i="22"/>
  <c r="R57" i="22"/>
  <c r="S57" i="22"/>
  <c r="T57" i="22"/>
  <c r="U57" i="22"/>
  <c r="V57" i="22"/>
  <c r="C58" i="22"/>
  <c r="D58" i="22"/>
  <c r="F58" i="22"/>
  <c r="Q58" i="22"/>
  <c r="R58" i="22"/>
  <c r="S58" i="22"/>
  <c r="T58" i="22"/>
  <c r="U58" i="22"/>
  <c r="V58" i="22"/>
  <c r="C59" i="22"/>
  <c r="D59" i="22"/>
  <c r="F59" i="22"/>
  <c r="Q59" i="22"/>
  <c r="R59" i="22"/>
  <c r="S59" i="22"/>
  <c r="T59" i="22"/>
  <c r="U59" i="22"/>
  <c r="V59" i="22"/>
  <c r="C60" i="22"/>
  <c r="D60" i="22"/>
  <c r="F60" i="22"/>
  <c r="Q60" i="22"/>
  <c r="R60" i="22"/>
  <c r="S60" i="22"/>
  <c r="T60" i="22"/>
  <c r="U60" i="22"/>
  <c r="V60" i="22"/>
  <c r="C61" i="22"/>
  <c r="D61" i="22"/>
  <c r="F61" i="22"/>
  <c r="Q61" i="22"/>
  <c r="R61" i="22"/>
  <c r="S61" i="22"/>
  <c r="T61" i="22"/>
  <c r="U61" i="22"/>
  <c r="V61" i="22"/>
  <c r="C62" i="22"/>
  <c r="D62" i="22"/>
  <c r="F62" i="22"/>
  <c r="Q62" i="22"/>
  <c r="R62" i="22"/>
  <c r="S62" i="22"/>
  <c r="T62" i="22"/>
  <c r="U62" i="22"/>
  <c r="V62" i="22"/>
  <c r="C57" i="21"/>
  <c r="D57" i="21"/>
  <c r="F57" i="21"/>
  <c r="W57" i="21"/>
  <c r="X57" i="21"/>
  <c r="Y57" i="21"/>
  <c r="Z57" i="21"/>
  <c r="AB57" i="21"/>
  <c r="AC57" i="21" s="1"/>
  <c r="AD57" i="21"/>
  <c r="AE57" i="21"/>
  <c r="AG57" i="21"/>
  <c r="AH57" i="21"/>
  <c r="AI57" i="21"/>
  <c r="AJ57" i="21"/>
  <c r="AL57" i="21"/>
  <c r="AM57" i="21" s="1"/>
  <c r="AN57" i="21"/>
  <c r="AO57" i="21"/>
  <c r="C58" i="21"/>
  <c r="D58" i="21"/>
  <c r="F58" i="21"/>
  <c r="W58" i="21"/>
  <c r="X58" i="21"/>
  <c r="Y58" i="21"/>
  <c r="Z58" i="21"/>
  <c r="AB58" i="21"/>
  <c r="AC58" i="21" s="1"/>
  <c r="AD58" i="21"/>
  <c r="AE58" i="21"/>
  <c r="AG58" i="21"/>
  <c r="AH58" i="21"/>
  <c r="AI58" i="21"/>
  <c r="AJ58" i="21"/>
  <c r="AL58" i="21"/>
  <c r="AM58" i="21" s="1"/>
  <c r="AN58" i="21"/>
  <c r="AO58" i="21"/>
  <c r="C59" i="21"/>
  <c r="D59" i="21"/>
  <c r="F59" i="21"/>
  <c r="W59" i="21"/>
  <c r="X59" i="21"/>
  <c r="Y59" i="21"/>
  <c r="Z59" i="21"/>
  <c r="AB59" i="21"/>
  <c r="AC59" i="21" s="1"/>
  <c r="AD59" i="21"/>
  <c r="AE59" i="21"/>
  <c r="AG59" i="21"/>
  <c r="AH59" i="21"/>
  <c r="AI59" i="21"/>
  <c r="AJ59" i="21"/>
  <c r="AL59" i="21"/>
  <c r="AM59" i="21" s="1"/>
  <c r="AN59" i="21"/>
  <c r="AO59" i="21"/>
  <c r="C60" i="21"/>
  <c r="D60" i="21"/>
  <c r="F60" i="21"/>
  <c r="W60" i="21"/>
  <c r="X60" i="21"/>
  <c r="Y60" i="21"/>
  <c r="Z60" i="21"/>
  <c r="AB60" i="21"/>
  <c r="AC60" i="21" s="1"/>
  <c r="AD60" i="21"/>
  <c r="AE60" i="21"/>
  <c r="AG60" i="21"/>
  <c r="AH60" i="21"/>
  <c r="AI60" i="21"/>
  <c r="AJ60" i="21"/>
  <c r="AL60" i="21"/>
  <c r="AM60" i="21" s="1"/>
  <c r="AN60" i="21"/>
  <c r="AO60" i="21"/>
  <c r="C61" i="21"/>
  <c r="D61" i="21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C62" i="21"/>
  <c r="D62" i="21"/>
  <c r="F62" i="21"/>
  <c r="W62" i="21"/>
  <c r="X62" i="21"/>
  <c r="Y62" i="21"/>
  <c r="Z62" i="21"/>
  <c r="AB62" i="21"/>
  <c r="AC62" i="21" s="1"/>
  <c r="AD62" i="21"/>
  <c r="AE62" i="21"/>
  <c r="AG62" i="21"/>
  <c r="AH62" i="21"/>
  <c r="AI62" i="21"/>
  <c r="AJ62" i="21"/>
  <c r="AL62" i="21"/>
  <c r="AM62" i="21" s="1"/>
  <c r="AN62" i="21"/>
  <c r="AO62" i="21"/>
  <c r="G65" i="24"/>
  <c r="H65" i="24" s="1"/>
  <c r="I65" i="24" s="1"/>
  <c r="J65" i="24" s="1"/>
  <c r="N65" i="31" s="1"/>
  <c r="G66" i="24"/>
  <c r="H66" i="24" s="1"/>
  <c r="I66" i="24" s="1"/>
  <c r="J66" i="24" s="1"/>
  <c r="N66" i="31" s="1"/>
  <c r="G67" i="24"/>
  <c r="H67" i="24" s="1"/>
  <c r="I67" i="24" s="1"/>
  <c r="J67" i="24" s="1"/>
  <c r="N67" i="31" s="1"/>
  <c r="G68" i="24"/>
  <c r="H68" i="24" s="1"/>
  <c r="I68" i="24" s="1"/>
  <c r="J68" i="24" s="1"/>
  <c r="N68" i="31" s="1"/>
  <c r="G69" i="24"/>
  <c r="H69" i="24" s="1"/>
  <c r="I69" i="24" s="1"/>
  <c r="J69" i="24" s="1"/>
  <c r="N69" i="31" s="1"/>
  <c r="G70" i="24"/>
  <c r="H70" i="24" s="1"/>
  <c r="I70" i="24" s="1"/>
  <c r="J70" i="24" s="1"/>
  <c r="N70" i="31" s="1"/>
  <c r="G71" i="24"/>
  <c r="H71" i="24" s="1"/>
  <c r="I71" i="24" s="1"/>
  <c r="J71" i="24" s="1"/>
  <c r="N71" i="31" s="1"/>
  <c r="G72" i="24"/>
  <c r="H72" i="24" s="1"/>
  <c r="I72" i="24" s="1"/>
  <c r="J72" i="24" s="1"/>
  <c r="N72" i="31" s="1"/>
  <c r="G73" i="24"/>
  <c r="H73" i="24" s="1"/>
  <c r="I73" i="24" s="1"/>
  <c r="J73" i="24" s="1"/>
  <c r="N73" i="31" s="1"/>
  <c r="G74" i="24"/>
  <c r="H74" i="24" s="1"/>
  <c r="I74" i="24" s="1"/>
  <c r="J74" i="24" s="1"/>
  <c r="N74" i="31" s="1"/>
  <c r="G75" i="24"/>
  <c r="H75" i="24" s="1"/>
  <c r="I75" i="24" s="1"/>
  <c r="J75" i="24" s="1"/>
  <c r="N75" i="31" s="1"/>
  <c r="G76" i="24"/>
  <c r="H76" i="24" s="1"/>
  <c r="I76" i="24" s="1"/>
  <c r="J76" i="24" s="1"/>
  <c r="N76" i="31" s="1"/>
  <c r="G81" i="24"/>
  <c r="H81" i="24" s="1"/>
  <c r="I81" i="24" s="1"/>
  <c r="J81" i="24" s="1"/>
  <c r="N81" i="31" s="1"/>
  <c r="G82" i="24"/>
  <c r="H82" i="24" s="1"/>
  <c r="I82" i="24" s="1"/>
  <c r="J82" i="24" s="1"/>
  <c r="N82" i="31" s="1"/>
  <c r="G83" i="24"/>
  <c r="H83" i="24" s="1"/>
  <c r="I83" i="24" s="1"/>
  <c r="J83" i="24" s="1"/>
  <c r="N83" i="31" s="1"/>
  <c r="B65" i="31"/>
  <c r="C65" i="31"/>
  <c r="D65" i="31"/>
  <c r="B66" i="31"/>
  <c r="C66" i="31"/>
  <c r="D66" i="31"/>
  <c r="B67" i="31"/>
  <c r="C67" i="31"/>
  <c r="D67" i="31"/>
  <c r="B68" i="31"/>
  <c r="C68" i="31"/>
  <c r="D68" i="31"/>
  <c r="B69" i="31"/>
  <c r="C69" i="31"/>
  <c r="D69" i="31"/>
  <c r="B70" i="31"/>
  <c r="C70" i="31"/>
  <c r="D70" i="31"/>
  <c r="B71" i="31"/>
  <c r="C71" i="31"/>
  <c r="D71" i="31"/>
  <c r="B72" i="31"/>
  <c r="C72" i="31"/>
  <c r="D72" i="31"/>
  <c r="B73" i="31"/>
  <c r="C73" i="31"/>
  <c r="D73" i="31"/>
  <c r="B74" i="31"/>
  <c r="C74" i="31"/>
  <c r="D74" i="31"/>
  <c r="B75" i="31"/>
  <c r="C75" i="31"/>
  <c r="D75" i="31"/>
  <c r="B76" i="31"/>
  <c r="C76" i="31"/>
  <c r="D76" i="31"/>
  <c r="B81" i="31"/>
  <c r="C81" i="31"/>
  <c r="D81" i="31"/>
  <c r="B82" i="31"/>
  <c r="C82" i="31"/>
  <c r="D82" i="31"/>
  <c r="B83" i="31"/>
  <c r="C83" i="31"/>
  <c r="D83" i="31"/>
  <c r="C65" i="29"/>
  <c r="D65" i="29"/>
  <c r="F65" i="29"/>
  <c r="L65" i="29"/>
  <c r="M65" i="29"/>
  <c r="C66" i="29"/>
  <c r="D66" i="29"/>
  <c r="F66" i="29"/>
  <c r="L66" i="29"/>
  <c r="M66" i="29"/>
  <c r="C67" i="29"/>
  <c r="D67" i="29"/>
  <c r="F67" i="29"/>
  <c r="L67" i="29"/>
  <c r="M67" i="29"/>
  <c r="C68" i="29"/>
  <c r="D68" i="29"/>
  <c r="F68" i="29"/>
  <c r="L68" i="29"/>
  <c r="M68" i="29"/>
  <c r="C69" i="29"/>
  <c r="D69" i="29"/>
  <c r="F69" i="29"/>
  <c r="L69" i="29"/>
  <c r="M69" i="29"/>
  <c r="C70" i="29"/>
  <c r="D70" i="29"/>
  <c r="F70" i="29"/>
  <c r="L70" i="29"/>
  <c r="M70" i="29"/>
  <c r="C71" i="29"/>
  <c r="D71" i="29"/>
  <c r="F71" i="29"/>
  <c r="L71" i="29"/>
  <c r="M71" i="29"/>
  <c r="C72" i="29"/>
  <c r="F72" i="29"/>
  <c r="L72" i="29"/>
  <c r="M72" i="29"/>
  <c r="C73" i="29"/>
  <c r="D73" i="29"/>
  <c r="F73" i="29"/>
  <c r="L73" i="29"/>
  <c r="M73" i="29"/>
  <c r="C74" i="29"/>
  <c r="D74" i="29"/>
  <c r="F74" i="29"/>
  <c r="L74" i="29"/>
  <c r="M74" i="29"/>
  <c r="C75" i="29"/>
  <c r="D75" i="29"/>
  <c r="F75" i="29"/>
  <c r="L75" i="29"/>
  <c r="M75" i="29"/>
  <c r="C76" i="29"/>
  <c r="D76" i="29"/>
  <c r="F76" i="29"/>
  <c r="L76" i="29"/>
  <c r="M76" i="29"/>
  <c r="C81" i="29"/>
  <c r="D81" i="29"/>
  <c r="F81" i="29"/>
  <c r="L81" i="29"/>
  <c r="M81" i="29"/>
  <c r="C82" i="29"/>
  <c r="D82" i="29"/>
  <c r="F82" i="29"/>
  <c r="L82" i="29"/>
  <c r="M82" i="29"/>
  <c r="C83" i="29"/>
  <c r="D83" i="29"/>
  <c r="F83" i="29"/>
  <c r="L83" i="29"/>
  <c r="M83" i="29"/>
  <c r="C65" i="22"/>
  <c r="D65" i="22"/>
  <c r="F65" i="22"/>
  <c r="Q65" i="22"/>
  <c r="R65" i="22"/>
  <c r="S65" i="22"/>
  <c r="T65" i="22"/>
  <c r="U65" i="22"/>
  <c r="V65" i="22"/>
  <c r="C66" i="22"/>
  <c r="D66" i="22"/>
  <c r="F66" i="22"/>
  <c r="Q66" i="22"/>
  <c r="R66" i="22"/>
  <c r="S66" i="22"/>
  <c r="T66" i="22"/>
  <c r="U66" i="22"/>
  <c r="V66" i="22"/>
  <c r="C67" i="22"/>
  <c r="D67" i="22"/>
  <c r="F67" i="22"/>
  <c r="Q67" i="22"/>
  <c r="R67" i="22"/>
  <c r="S67" i="22"/>
  <c r="T67" i="22"/>
  <c r="U67" i="22"/>
  <c r="V67" i="22"/>
  <c r="C68" i="22"/>
  <c r="D68" i="22"/>
  <c r="F68" i="22"/>
  <c r="Q68" i="22"/>
  <c r="R68" i="22"/>
  <c r="S68" i="22"/>
  <c r="T68" i="22"/>
  <c r="U68" i="22"/>
  <c r="V68" i="22"/>
  <c r="C69" i="22"/>
  <c r="D69" i="22"/>
  <c r="F69" i="22"/>
  <c r="Q69" i="22"/>
  <c r="R69" i="22"/>
  <c r="S69" i="22"/>
  <c r="T69" i="22"/>
  <c r="U69" i="22"/>
  <c r="V69" i="22"/>
  <c r="C70" i="22"/>
  <c r="D70" i="22"/>
  <c r="F70" i="22"/>
  <c r="Q70" i="22"/>
  <c r="R70" i="22"/>
  <c r="S70" i="22"/>
  <c r="T70" i="22"/>
  <c r="U70" i="22"/>
  <c r="V70" i="22"/>
  <c r="C71" i="22"/>
  <c r="D71" i="22"/>
  <c r="F71" i="22"/>
  <c r="Q71" i="22"/>
  <c r="R71" i="22"/>
  <c r="S71" i="22"/>
  <c r="T71" i="22"/>
  <c r="U71" i="22"/>
  <c r="V71" i="22"/>
  <c r="C72" i="22"/>
  <c r="D72" i="22"/>
  <c r="F72" i="22"/>
  <c r="Q72" i="22"/>
  <c r="R72" i="22"/>
  <c r="S72" i="22"/>
  <c r="T72" i="22"/>
  <c r="U72" i="22"/>
  <c r="V72" i="22"/>
  <c r="C73" i="22"/>
  <c r="D73" i="22"/>
  <c r="F73" i="22"/>
  <c r="Q73" i="22"/>
  <c r="R73" i="22"/>
  <c r="S73" i="22"/>
  <c r="T73" i="22"/>
  <c r="U73" i="22"/>
  <c r="V73" i="22"/>
  <c r="C74" i="22"/>
  <c r="D74" i="22"/>
  <c r="F74" i="22"/>
  <c r="Q74" i="22"/>
  <c r="R74" i="22"/>
  <c r="S74" i="22"/>
  <c r="T74" i="22"/>
  <c r="U74" i="22"/>
  <c r="V74" i="22"/>
  <c r="C75" i="22"/>
  <c r="D75" i="22"/>
  <c r="F75" i="22"/>
  <c r="Q75" i="22"/>
  <c r="R75" i="22"/>
  <c r="S75" i="22"/>
  <c r="T75" i="22"/>
  <c r="U75" i="22"/>
  <c r="V75" i="22"/>
  <c r="C76" i="22"/>
  <c r="D76" i="22"/>
  <c r="F76" i="22"/>
  <c r="Q76" i="22"/>
  <c r="R76" i="22"/>
  <c r="S76" i="22"/>
  <c r="T76" i="22"/>
  <c r="U76" i="22"/>
  <c r="V76" i="22"/>
  <c r="C81" i="22"/>
  <c r="D81" i="22"/>
  <c r="F81" i="22"/>
  <c r="Q81" i="22"/>
  <c r="R81" i="22"/>
  <c r="S81" i="22"/>
  <c r="T81" i="22"/>
  <c r="U81" i="22"/>
  <c r="V81" i="22"/>
  <c r="C82" i="22"/>
  <c r="D82" i="22"/>
  <c r="F82" i="22"/>
  <c r="Q82" i="22"/>
  <c r="R82" i="22"/>
  <c r="S82" i="22"/>
  <c r="T82" i="22"/>
  <c r="U82" i="22"/>
  <c r="V82" i="22"/>
  <c r="C83" i="22"/>
  <c r="D83" i="22"/>
  <c r="F83" i="22"/>
  <c r="Q83" i="22"/>
  <c r="R83" i="22"/>
  <c r="S83" i="22"/>
  <c r="T83" i="22"/>
  <c r="U83" i="22"/>
  <c r="V83" i="22"/>
  <c r="C65" i="21"/>
  <c r="D65" i="21"/>
  <c r="F65" i="21"/>
  <c r="W65" i="21"/>
  <c r="X65" i="21"/>
  <c r="Y65" i="21"/>
  <c r="Z65" i="21"/>
  <c r="AB65" i="21"/>
  <c r="AC65" i="21" s="1"/>
  <c r="AD65" i="21"/>
  <c r="AE65" i="21"/>
  <c r="AG65" i="21"/>
  <c r="AH65" i="21"/>
  <c r="AI65" i="21"/>
  <c r="AJ65" i="21"/>
  <c r="AL65" i="21"/>
  <c r="AM65" i="21" s="1"/>
  <c r="AN65" i="21"/>
  <c r="AO65" i="21"/>
  <c r="C66" i="21"/>
  <c r="D66" i="21"/>
  <c r="F66" i="21"/>
  <c r="W66" i="21"/>
  <c r="X66" i="21"/>
  <c r="Y66" i="21"/>
  <c r="Z66" i="21"/>
  <c r="AB66" i="21"/>
  <c r="AC66" i="21" s="1"/>
  <c r="AD66" i="21"/>
  <c r="AE66" i="21"/>
  <c r="AG66" i="21"/>
  <c r="AH66" i="21"/>
  <c r="AI66" i="21"/>
  <c r="AJ66" i="21"/>
  <c r="AL66" i="21"/>
  <c r="AM66" i="21" s="1"/>
  <c r="AN66" i="21"/>
  <c r="AO66" i="21"/>
  <c r="C67" i="21"/>
  <c r="D67" i="21"/>
  <c r="F67" i="21"/>
  <c r="W67" i="21"/>
  <c r="X67" i="21"/>
  <c r="Y67" i="21"/>
  <c r="Z67" i="21"/>
  <c r="AB67" i="21"/>
  <c r="AC67" i="21" s="1"/>
  <c r="AD67" i="21"/>
  <c r="AE67" i="21"/>
  <c r="AG67" i="21"/>
  <c r="AH67" i="21"/>
  <c r="AI67" i="21"/>
  <c r="AJ67" i="21"/>
  <c r="AL67" i="21"/>
  <c r="AM67" i="21" s="1"/>
  <c r="AN67" i="21"/>
  <c r="AO67" i="21"/>
  <c r="C68" i="21"/>
  <c r="D68" i="21"/>
  <c r="F68" i="21"/>
  <c r="W68" i="21"/>
  <c r="X68" i="21"/>
  <c r="Y68" i="21"/>
  <c r="Z68" i="21"/>
  <c r="AB68" i="21"/>
  <c r="AC68" i="21" s="1"/>
  <c r="AD68" i="21"/>
  <c r="AE68" i="21"/>
  <c r="AG68" i="21"/>
  <c r="AH68" i="21"/>
  <c r="AI68" i="21"/>
  <c r="AJ68" i="21"/>
  <c r="AL68" i="21"/>
  <c r="AM68" i="21" s="1"/>
  <c r="AN68" i="21"/>
  <c r="AO68" i="21"/>
  <c r="C69" i="21"/>
  <c r="D69" i="21"/>
  <c r="F69" i="21"/>
  <c r="W69" i="21"/>
  <c r="X69" i="21"/>
  <c r="Y69" i="21"/>
  <c r="Z69" i="21"/>
  <c r="AB69" i="21"/>
  <c r="AC69" i="21" s="1"/>
  <c r="AD69" i="21"/>
  <c r="AE69" i="21"/>
  <c r="AG69" i="21"/>
  <c r="AH69" i="21"/>
  <c r="AI69" i="21"/>
  <c r="AJ69" i="21"/>
  <c r="AL69" i="21"/>
  <c r="AM69" i="21" s="1"/>
  <c r="AN69" i="21"/>
  <c r="AO69" i="21"/>
  <c r="C70" i="21"/>
  <c r="D70" i="21"/>
  <c r="F70" i="21"/>
  <c r="W70" i="21"/>
  <c r="X70" i="21"/>
  <c r="Y70" i="21"/>
  <c r="Z70" i="21"/>
  <c r="AB70" i="21"/>
  <c r="AC70" i="21" s="1"/>
  <c r="AD70" i="21"/>
  <c r="AE70" i="21"/>
  <c r="AG70" i="21"/>
  <c r="AH70" i="21"/>
  <c r="AI70" i="21"/>
  <c r="AJ70" i="21"/>
  <c r="AL70" i="21"/>
  <c r="AM70" i="21" s="1"/>
  <c r="AN70" i="21"/>
  <c r="AO70" i="21"/>
  <c r="C71" i="21"/>
  <c r="D71" i="21"/>
  <c r="F71" i="21"/>
  <c r="W71" i="21"/>
  <c r="X71" i="21"/>
  <c r="Y71" i="21"/>
  <c r="Z71" i="21"/>
  <c r="AB71" i="21"/>
  <c r="AC71" i="21" s="1"/>
  <c r="AD71" i="21"/>
  <c r="AE71" i="21"/>
  <c r="AG71" i="21"/>
  <c r="AH71" i="21"/>
  <c r="AI71" i="21"/>
  <c r="AJ71" i="21"/>
  <c r="AL71" i="21"/>
  <c r="AM71" i="21" s="1"/>
  <c r="AN71" i="21"/>
  <c r="AO71" i="21"/>
  <c r="C72" i="21"/>
  <c r="D72" i="21"/>
  <c r="F72" i="21"/>
  <c r="W72" i="21"/>
  <c r="X72" i="21"/>
  <c r="Y72" i="21"/>
  <c r="Z72" i="21"/>
  <c r="AB72" i="21"/>
  <c r="AC72" i="21" s="1"/>
  <c r="AD72" i="21"/>
  <c r="AE72" i="21"/>
  <c r="AG72" i="21"/>
  <c r="AH72" i="21"/>
  <c r="AI72" i="21"/>
  <c r="AJ72" i="21"/>
  <c r="AL72" i="21"/>
  <c r="AM72" i="21" s="1"/>
  <c r="AN72" i="21"/>
  <c r="AO72" i="21"/>
  <c r="C73" i="21"/>
  <c r="D73" i="21"/>
  <c r="F73" i="21"/>
  <c r="W73" i="21"/>
  <c r="X73" i="21"/>
  <c r="Y73" i="21"/>
  <c r="Z73" i="21"/>
  <c r="AB73" i="21"/>
  <c r="AC73" i="21" s="1"/>
  <c r="AD73" i="21"/>
  <c r="AE73" i="21"/>
  <c r="AG73" i="21"/>
  <c r="AH73" i="21"/>
  <c r="AI73" i="21"/>
  <c r="AJ73" i="21"/>
  <c r="AL73" i="21"/>
  <c r="AM73" i="21" s="1"/>
  <c r="AN73" i="21"/>
  <c r="AO73" i="21"/>
  <c r="C74" i="21"/>
  <c r="D74" i="21"/>
  <c r="F74" i="21"/>
  <c r="W74" i="21"/>
  <c r="X74" i="21"/>
  <c r="Y74" i="21"/>
  <c r="Z74" i="21"/>
  <c r="AB74" i="21"/>
  <c r="AC74" i="21" s="1"/>
  <c r="AD74" i="21"/>
  <c r="AE74" i="21"/>
  <c r="AG74" i="21"/>
  <c r="AH74" i="21"/>
  <c r="AI74" i="21"/>
  <c r="AJ74" i="21"/>
  <c r="AL74" i="21"/>
  <c r="AM74" i="21" s="1"/>
  <c r="AN74" i="21"/>
  <c r="AO74" i="21"/>
  <c r="C75" i="21"/>
  <c r="D75" i="21"/>
  <c r="F75" i="21"/>
  <c r="W75" i="21"/>
  <c r="X75" i="21"/>
  <c r="Y75" i="21"/>
  <c r="Z75" i="21"/>
  <c r="AB75" i="21"/>
  <c r="AC75" i="21" s="1"/>
  <c r="AD75" i="21"/>
  <c r="AE75" i="21"/>
  <c r="AG75" i="21"/>
  <c r="AH75" i="21"/>
  <c r="AI75" i="21"/>
  <c r="AJ75" i="21"/>
  <c r="AL75" i="21"/>
  <c r="AM75" i="21" s="1"/>
  <c r="AN75" i="21"/>
  <c r="AO75" i="21"/>
  <c r="C76" i="21"/>
  <c r="D76" i="21"/>
  <c r="F76" i="21"/>
  <c r="W76" i="21"/>
  <c r="X76" i="21"/>
  <c r="Y76" i="21"/>
  <c r="Z76" i="21"/>
  <c r="AB76" i="21"/>
  <c r="AC76" i="21" s="1"/>
  <c r="AD76" i="21"/>
  <c r="AE76" i="21"/>
  <c r="AG76" i="21"/>
  <c r="AH76" i="21"/>
  <c r="AI76" i="21"/>
  <c r="AJ76" i="21"/>
  <c r="AL76" i="21"/>
  <c r="AM76" i="21" s="1"/>
  <c r="AN76" i="21"/>
  <c r="AO76" i="21"/>
  <c r="C81" i="21"/>
  <c r="D81" i="21"/>
  <c r="F81" i="21"/>
  <c r="W81" i="21"/>
  <c r="X81" i="21"/>
  <c r="Y81" i="21"/>
  <c r="Z81" i="21"/>
  <c r="AB81" i="21"/>
  <c r="AC81" i="21" s="1"/>
  <c r="AD81" i="21"/>
  <c r="AE81" i="21"/>
  <c r="AG81" i="21"/>
  <c r="AH81" i="21"/>
  <c r="AI81" i="21"/>
  <c r="AJ81" i="21"/>
  <c r="AL81" i="21"/>
  <c r="AM81" i="21" s="1"/>
  <c r="AN81" i="21"/>
  <c r="AO81" i="21"/>
  <c r="C82" i="21"/>
  <c r="D82" i="21"/>
  <c r="F82" i="21"/>
  <c r="W82" i="21"/>
  <c r="X82" i="21"/>
  <c r="Y82" i="21"/>
  <c r="Z82" i="21"/>
  <c r="AB82" i="21"/>
  <c r="AC82" i="21" s="1"/>
  <c r="AD82" i="21"/>
  <c r="AE82" i="21"/>
  <c r="AG82" i="21"/>
  <c r="AH82" i="21"/>
  <c r="AI82" i="21"/>
  <c r="AJ82" i="21"/>
  <c r="AL82" i="21"/>
  <c r="AM82" i="21" s="1"/>
  <c r="AN82" i="21"/>
  <c r="AO82" i="21"/>
  <c r="C83" i="21"/>
  <c r="D83" i="21"/>
  <c r="F83" i="21"/>
  <c r="W83" i="21"/>
  <c r="X83" i="21"/>
  <c r="Y83" i="21"/>
  <c r="Z83" i="21"/>
  <c r="AB83" i="21"/>
  <c r="AC83" i="21" s="1"/>
  <c r="AD83" i="21"/>
  <c r="AE83" i="21"/>
  <c r="AG83" i="21"/>
  <c r="AH83" i="21"/>
  <c r="AI83" i="21"/>
  <c r="AJ83" i="21"/>
  <c r="AL83" i="21"/>
  <c r="AM83" i="21" s="1"/>
  <c r="AN83" i="21"/>
  <c r="AO83" i="21"/>
  <c r="G86" i="24"/>
  <c r="H86" i="24" s="1"/>
  <c r="I86" i="24" s="1"/>
  <c r="J86" i="24" s="1"/>
  <c r="N86" i="31" s="1"/>
  <c r="G87" i="24"/>
  <c r="H87" i="24" s="1"/>
  <c r="I87" i="24" s="1"/>
  <c r="J87" i="24" s="1"/>
  <c r="N87" i="31" s="1"/>
  <c r="G88" i="24"/>
  <c r="H88" i="24" s="1"/>
  <c r="I88" i="24" s="1"/>
  <c r="J88" i="24" s="1"/>
  <c r="N88" i="31" s="1"/>
  <c r="G89" i="24"/>
  <c r="H89" i="24" s="1"/>
  <c r="I89" i="24" s="1"/>
  <c r="J89" i="24" s="1"/>
  <c r="N89" i="31" s="1"/>
  <c r="G90" i="24"/>
  <c r="H90" i="24" s="1"/>
  <c r="I90" i="24" s="1"/>
  <c r="J90" i="24" s="1"/>
  <c r="N90" i="31" s="1"/>
  <c r="G91" i="24"/>
  <c r="H91" i="24" s="1"/>
  <c r="I91" i="24" s="1"/>
  <c r="J91" i="24" s="1"/>
  <c r="G92" i="24"/>
  <c r="H92" i="24" s="1"/>
  <c r="I92" i="24" s="1"/>
  <c r="J92" i="24" s="1"/>
  <c r="N92" i="31" s="1"/>
  <c r="G93" i="24"/>
  <c r="H93" i="24" s="1"/>
  <c r="I93" i="24" s="1"/>
  <c r="J93" i="24" s="1"/>
  <c r="N93" i="31" s="1"/>
  <c r="G96" i="24"/>
  <c r="H96" i="24" s="1"/>
  <c r="I96" i="24" s="1"/>
  <c r="J96" i="24" s="1"/>
  <c r="N96" i="31" s="1"/>
  <c r="G97" i="24"/>
  <c r="H97" i="24" s="1"/>
  <c r="I97" i="24" s="1"/>
  <c r="J97" i="24" s="1"/>
  <c r="N97" i="31" s="1"/>
  <c r="G98" i="24"/>
  <c r="H98" i="24" s="1"/>
  <c r="I98" i="24" s="1"/>
  <c r="J98" i="24" s="1"/>
  <c r="N98" i="31" s="1"/>
  <c r="G99" i="24"/>
  <c r="H99" i="24" s="1"/>
  <c r="I99" i="24" s="1"/>
  <c r="J99" i="24" s="1"/>
  <c r="N99" i="31" s="1"/>
  <c r="G100" i="24"/>
  <c r="H100" i="24" s="1"/>
  <c r="I100" i="24" s="1"/>
  <c r="J100" i="24" s="1"/>
  <c r="N100" i="31" s="1"/>
  <c r="G101" i="24"/>
  <c r="H101" i="24" s="1"/>
  <c r="I101" i="24" s="1"/>
  <c r="J101" i="24" s="1"/>
  <c r="N101" i="31" s="1"/>
  <c r="G102" i="24"/>
  <c r="H102" i="24" s="1"/>
  <c r="I102" i="24" s="1"/>
  <c r="J102" i="24" s="1"/>
  <c r="N102" i="31" s="1"/>
  <c r="G103" i="24"/>
  <c r="H103" i="24" s="1"/>
  <c r="I103" i="24" s="1"/>
  <c r="J103" i="24" s="1"/>
  <c r="N103" i="31" s="1"/>
  <c r="G104" i="24"/>
  <c r="H104" i="24" s="1"/>
  <c r="I104" i="24" s="1"/>
  <c r="J104" i="24" s="1"/>
  <c r="N104" i="31" s="1"/>
  <c r="G105" i="24"/>
  <c r="H105" i="24" s="1"/>
  <c r="I105" i="24" s="1"/>
  <c r="J105" i="24" s="1"/>
  <c r="N105" i="31" s="1"/>
  <c r="G106" i="24"/>
  <c r="H106" i="24" s="1"/>
  <c r="I106" i="24" s="1"/>
  <c r="J106" i="24" s="1"/>
  <c r="N106" i="31" s="1"/>
  <c r="B86" i="31"/>
  <c r="C86" i="31"/>
  <c r="D86" i="31"/>
  <c r="B87" i="31"/>
  <c r="C87" i="31"/>
  <c r="D87" i="31"/>
  <c r="B88" i="31"/>
  <c r="C88" i="31"/>
  <c r="D88" i="31"/>
  <c r="B89" i="31"/>
  <c r="C89" i="31"/>
  <c r="D89" i="31"/>
  <c r="B90" i="31"/>
  <c r="C90" i="31"/>
  <c r="D90" i="31"/>
  <c r="B91" i="31"/>
  <c r="C91" i="31"/>
  <c r="D91" i="31"/>
  <c r="N91" i="31"/>
  <c r="B92" i="31"/>
  <c r="C92" i="31"/>
  <c r="D92" i="31"/>
  <c r="B93" i="31"/>
  <c r="C93" i="31"/>
  <c r="D93" i="31"/>
  <c r="B96" i="31"/>
  <c r="C96" i="31"/>
  <c r="D96" i="31"/>
  <c r="B97" i="31"/>
  <c r="C97" i="31"/>
  <c r="D97" i="31"/>
  <c r="B98" i="31"/>
  <c r="C98" i="31"/>
  <c r="D98" i="31"/>
  <c r="B99" i="31"/>
  <c r="C99" i="31"/>
  <c r="D99" i="31"/>
  <c r="B100" i="31"/>
  <c r="C100" i="31"/>
  <c r="D100" i="31"/>
  <c r="B101" i="31"/>
  <c r="C101" i="31"/>
  <c r="D101" i="31"/>
  <c r="B102" i="31"/>
  <c r="C102" i="31"/>
  <c r="D102" i="31"/>
  <c r="B103" i="31"/>
  <c r="C103" i="31"/>
  <c r="D103" i="31"/>
  <c r="B104" i="31"/>
  <c r="C104" i="31"/>
  <c r="D104" i="31"/>
  <c r="B105" i="31"/>
  <c r="C105" i="31"/>
  <c r="D105" i="31"/>
  <c r="B106" i="31"/>
  <c r="C106" i="31"/>
  <c r="D106" i="31"/>
  <c r="C86" i="29"/>
  <c r="D86" i="29"/>
  <c r="F86" i="29"/>
  <c r="L86" i="29"/>
  <c r="M86" i="29"/>
  <c r="C87" i="29"/>
  <c r="D87" i="29"/>
  <c r="F87" i="29"/>
  <c r="L87" i="29"/>
  <c r="M87" i="29"/>
  <c r="C88" i="29"/>
  <c r="D88" i="29"/>
  <c r="F88" i="29"/>
  <c r="L88" i="29"/>
  <c r="M88" i="29"/>
  <c r="C89" i="29"/>
  <c r="D89" i="29"/>
  <c r="F89" i="29"/>
  <c r="L89" i="29"/>
  <c r="M89" i="29"/>
  <c r="C90" i="29"/>
  <c r="D90" i="29"/>
  <c r="F90" i="29"/>
  <c r="L90" i="29"/>
  <c r="M90" i="29"/>
  <c r="C91" i="29"/>
  <c r="D91" i="29"/>
  <c r="F91" i="29"/>
  <c r="L91" i="29"/>
  <c r="M91" i="29"/>
  <c r="C92" i="29"/>
  <c r="D92" i="29"/>
  <c r="F92" i="29"/>
  <c r="L92" i="29"/>
  <c r="M92" i="29"/>
  <c r="C93" i="29"/>
  <c r="D93" i="29"/>
  <c r="F93" i="29"/>
  <c r="L93" i="29"/>
  <c r="M93" i="29"/>
  <c r="C96" i="29"/>
  <c r="D96" i="29"/>
  <c r="F96" i="29"/>
  <c r="L96" i="29"/>
  <c r="M96" i="29"/>
  <c r="C97" i="29"/>
  <c r="D97" i="29"/>
  <c r="F97" i="29"/>
  <c r="L97" i="29"/>
  <c r="M97" i="29"/>
  <c r="C98" i="29"/>
  <c r="D98" i="29"/>
  <c r="F98" i="29"/>
  <c r="L98" i="29"/>
  <c r="M98" i="29"/>
  <c r="C99" i="29"/>
  <c r="D99" i="29"/>
  <c r="F99" i="29"/>
  <c r="L99" i="29"/>
  <c r="M99" i="29"/>
  <c r="C100" i="29"/>
  <c r="D100" i="29"/>
  <c r="F100" i="29"/>
  <c r="L100" i="29"/>
  <c r="M100" i="29"/>
  <c r="C101" i="29"/>
  <c r="D101" i="29"/>
  <c r="F101" i="29"/>
  <c r="L101" i="29"/>
  <c r="M101" i="29"/>
  <c r="C102" i="29"/>
  <c r="D102" i="29"/>
  <c r="F102" i="29"/>
  <c r="L102" i="29"/>
  <c r="M102" i="29"/>
  <c r="C103" i="29"/>
  <c r="D103" i="29"/>
  <c r="F103" i="29"/>
  <c r="L103" i="29"/>
  <c r="M103" i="29"/>
  <c r="C104" i="29"/>
  <c r="D104" i="29"/>
  <c r="F104" i="29"/>
  <c r="L104" i="29"/>
  <c r="M104" i="29"/>
  <c r="C105" i="29"/>
  <c r="D105" i="29"/>
  <c r="F105" i="29"/>
  <c r="L105" i="29"/>
  <c r="M105" i="29"/>
  <c r="C106" i="29"/>
  <c r="D106" i="29"/>
  <c r="F106" i="29"/>
  <c r="L106" i="29"/>
  <c r="M106" i="29"/>
  <c r="C86" i="22"/>
  <c r="D86" i="22"/>
  <c r="F86" i="22"/>
  <c r="Q86" i="22"/>
  <c r="R86" i="22"/>
  <c r="S86" i="22"/>
  <c r="T86" i="22"/>
  <c r="U86" i="22"/>
  <c r="V86" i="22"/>
  <c r="C87" i="22"/>
  <c r="D87" i="22"/>
  <c r="F87" i="22"/>
  <c r="Q87" i="22"/>
  <c r="R87" i="22"/>
  <c r="S87" i="22"/>
  <c r="T87" i="22"/>
  <c r="U87" i="22"/>
  <c r="V87" i="22"/>
  <c r="C88" i="22"/>
  <c r="D88" i="22"/>
  <c r="F88" i="22"/>
  <c r="Q88" i="22"/>
  <c r="R88" i="22"/>
  <c r="S88" i="22"/>
  <c r="T88" i="22"/>
  <c r="U88" i="22"/>
  <c r="V88" i="22"/>
  <c r="C89" i="22"/>
  <c r="D89" i="22"/>
  <c r="F89" i="22"/>
  <c r="Q89" i="22"/>
  <c r="R89" i="22"/>
  <c r="S89" i="22"/>
  <c r="T89" i="22"/>
  <c r="U89" i="22"/>
  <c r="V89" i="22"/>
  <c r="C90" i="22"/>
  <c r="D90" i="22"/>
  <c r="F90" i="22"/>
  <c r="Q90" i="22"/>
  <c r="R90" i="22"/>
  <c r="S90" i="22"/>
  <c r="T90" i="22"/>
  <c r="U90" i="22"/>
  <c r="V90" i="22"/>
  <c r="C91" i="22"/>
  <c r="D91" i="22"/>
  <c r="F91" i="22"/>
  <c r="Q91" i="22"/>
  <c r="R91" i="22"/>
  <c r="S91" i="22"/>
  <c r="T91" i="22"/>
  <c r="U91" i="22"/>
  <c r="V91" i="22"/>
  <c r="C92" i="22"/>
  <c r="D92" i="22"/>
  <c r="F92" i="22"/>
  <c r="Q92" i="22"/>
  <c r="R92" i="22"/>
  <c r="S92" i="22"/>
  <c r="T92" i="22"/>
  <c r="U92" i="22"/>
  <c r="V92" i="22"/>
  <c r="C93" i="22"/>
  <c r="D93" i="22"/>
  <c r="F93" i="22"/>
  <c r="Q93" i="22"/>
  <c r="R93" i="22"/>
  <c r="S93" i="22"/>
  <c r="T93" i="22"/>
  <c r="U93" i="22"/>
  <c r="V93" i="22"/>
  <c r="C96" i="22"/>
  <c r="D96" i="22"/>
  <c r="F96" i="22"/>
  <c r="Q96" i="22"/>
  <c r="R96" i="22"/>
  <c r="S96" i="22"/>
  <c r="T96" i="22"/>
  <c r="U96" i="22"/>
  <c r="V96" i="22"/>
  <c r="C97" i="22"/>
  <c r="D97" i="22"/>
  <c r="F97" i="22"/>
  <c r="Q97" i="22"/>
  <c r="R97" i="22"/>
  <c r="S97" i="22"/>
  <c r="T97" i="22"/>
  <c r="U97" i="22"/>
  <c r="V97" i="22"/>
  <c r="C98" i="22"/>
  <c r="D98" i="22"/>
  <c r="F98" i="22"/>
  <c r="Q98" i="22"/>
  <c r="R98" i="22"/>
  <c r="S98" i="22"/>
  <c r="T98" i="22"/>
  <c r="U98" i="22"/>
  <c r="V98" i="22"/>
  <c r="C99" i="22"/>
  <c r="D99" i="22"/>
  <c r="F99" i="22"/>
  <c r="Q99" i="22"/>
  <c r="R99" i="22"/>
  <c r="S99" i="22"/>
  <c r="T99" i="22"/>
  <c r="U99" i="22"/>
  <c r="V99" i="22"/>
  <c r="C100" i="22"/>
  <c r="D100" i="22"/>
  <c r="F100" i="22"/>
  <c r="Q100" i="22"/>
  <c r="R100" i="22"/>
  <c r="S100" i="22"/>
  <c r="T100" i="22"/>
  <c r="U100" i="22"/>
  <c r="V100" i="22"/>
  <c r="C101" i="22"/>
  <c r="D101" i="22"/>
  <c r="F101" i="22"/>
  <c r="Q101" i="22"/>
  <c r="R101" i="22"/>
  <c r="S101" i="22"/>
  <c r="T101" i="22"/>
  <c r="U101" i="22"/>
  <c r="V101" i="22"/>
  <c r="C102" i="22"/>
  <c r="D102" i="22"/>
  <c r="F102" i="22"/>
  <c r="Q102" i="22"/>
  <c r="R102" i="22"/>
  <c r="S102" i="22"/>
  <c r="T102" i="22"/>
  <c r="U102" i="22"/>
  <c r="V102" i="22"/>
  <c r="C103" i="22"/>
  <c r="D103" i="22"/>
  <c r="F103" i="22"/>
  <c r="Q103" i="22"/>
  <c r="R103" i="22"/>
  <c r="S103" i="22"/>
  <c r="T103" i="22"/>
  <c r="U103" i="22"/>
  <c r="V103" i="22"/>
  <c r="C104" i="22"/>
  <c r="D104" i="22"/>
  <c r="F104" i="22"/>
  <c r="Q104" i="22"/>
  <c r="R104" i="22"/>
  <c r="S104" i="22"/>
  <c r="T104" i="22"/>
  <c r="U104" i="22"/>
  <c r="V104" i="22"/>
  <c r="C105" i="22"/>
  <c r="D105" i="22"/>
  <c r="F105" i="22"/>
  <c r="Q105" i="22"/>
  <c r="R105" i="22"/>
  <c r="S105" i="22"/>
  <c r="T105" i="22"/>
  <c r="U105" i="22"/>
  <c r="V105" i="22"/>
  <c r="C106" i="22"/>
  <c r="D106" i="22"/>
  <c r="F106" i="22"/>
  <c r="Q106" i="22"/>
  <c r="R106" i="22"/>
  <c r="S106" i="22"/>
  <c r="T106" i="22"/>
  <c r="U106" i="22"/>
  <c r="V106" i="22"/>
  <c r="C86" i="21"/>
  <c r="D86" i="21"/>
  <c r="F86" i="21"/>
  <c r="W86" i="21"/>
  <c r="X86" i="21"/>
  <c r="Y86" i="21"/>
  <c r="Z86" i="21"/>
  <c r="AB86" i="21"/>
  <c r="AC86" i="21" s="1"/>
  <c r="AD86" i="21"/>
  <c r="AE86" i="21"/>
  <c r="AG86" i="21"/>
  <c r="AH86" i="21"/>
  <c r="AI86" i="21"/>
  <c r="AJ86" i="21"/>
  <c r="AL86" i="21"/>
  <c r="AM86" i="21" s="1"/>
  <c r="AN86" i="21"/>
  <c r="AO86" i="21"/>
  <c r="C87" i="21"/>
  <c r="D87" i="21"/>
  <c r="F87" i="21"/>
  <c r="W87" i="21"/>
  <c r="X87" i="21"/>
  <c r="Y87" i="21"/>
  <c r="Z87" i="21"/>
  <c r="AB87" i="21"/>
  <c r="AC87" i="21" s="1"/>
  <c r="AD87" i="21"/>
  <c r="AE87" i="21"/>
  <c r="AG87" i="21"/>
  <c r="AH87" i="21"/>
  <c r="AI87" i="21"/>
  <c r="AJ87" i="21"/>
  <c r="AL87" i="21"/>
  <c r="AM87" i="21" s="1"/>
  <c r="AN87" i="21"/>
  <c r="AO87" i="21"/>
  <c r="C88" i="21"/>
  <c r="D88" i="21"/>
  <c r="F88" i="21"/>
  <c r="W88" i="21"/>
  <c r="X88" i="21"/>
  <c r="Y88" i="21"/>
  <c r="Z88" i="21"/>
  <c r="AB88" i="21"/>
  <c r="AC88" i="21" s="1"/>
  <c r="AD88" i="21"/>
  <c r="AE88" i="21"/>
  <c r="AG88" i="21"/>
  <c r="AH88" i="21"/>
  <c r="AI88" i="21"/>
  <c r="AJ88" i="21"/>
  <c r="AL88" i="21"/>
  <c r="AM88" i="21" s="1"/>
  <c r="AN88" i="21"/>
  <c r="AO88" i="21"/>
  <c r="C89" i="21"/>
  <c r="D89" i="21"/>
  <c r="F89" i="21"/>
  <c r="W89" i="21"/>
  <c r="X89" i="21"/>
  <c r="Y89" i="21"/>
  <c r="Z89" i="21"/>
  <c r="AB89" i="21"/>
  <c r="AC89" i="21" s="1"/>
  <c r="AD89" i="21"/>
  <c r="AE89" i="21"/>
  <c r="AG89" i="21"/>
  <c r="AH89" i="21"/>
  <c r="AI89" i="21"/>
  <c r="AJ89" i="21"/>
  <c r="AL89" i="21"/>
  <c r="AM89" i="21" s="1"/>
  <c r="AN89" i="21"/>
  <c r="AO89" i="21"/>
  <c r="C90" i="21"/>
  <c r="D90" i="21"/>
  <c r="F90" i="21"/>
  <c r="W90" i="21"/>
  <c r="X90" i="21"/>
  <c r="Y90" i="21"/>
  <c r="Z90" i="21"/>
  <c r="AB90" i="21"/>
  <c r="AC90" i="21" s="1"/>
  <c r="AD90" i="21"/>
  <c r="AE90" i="21"/>
  <c r="AG90" i="21"/>
  <c r="AH90" i="21"/>
  <c r="AI90" i="21"/>
  <c r="AJ90" i="21"/>
  <c r="AL90" i="21"/>
  <c r="AM90" i="21" s="1"/>
  <c r="AN90" i="21"/>
  <c r="AO90" i="21"/>
  <c r="C91" i="21"/>
  <c r="D91" i="21"/>
  <c r="F91" i="21"/>
  <c r="W91" i="21"/>
  <c r="X91" i="21"/>
  <c r="Y91" i="21"/>
  <c r="Z91" i="21"/>
  <c r="AB91" i="21"/>
  <c r="AC91" i="21" s="1"/>
  <c r="AD91" i="21"/>
  <c r="AE91" i="21"/>
  <c r="AG91" i="21"/>
  <c r="AH91" i="21"/>
  <c r="AI91" i="21"/>
  <c r="AJ91" i="21"/>
  <c r="AL91" i="21"/>
  <c r="AM91" i="21" s="1"/>
  <c r="AN91" i="21"/>
  <c r="AO91" i="21"/>
  <c r="C92" i="21"/>
  <c r="D92" i="21"/>
  <c r="F92" i="21"/>
  <c r="W92" i="21"/>
  <c r="X92" i="21"/>
  <c r="Y92" i="21"/>
  <c r="Z92" i="21"/>
  <c r="AB92" i="21"/>
  <c r="AC92" i="21" s="1"/>
  <c r="AD92" i="21"/>
  <c r="AE92" i="21"/>
  <c r="AG92" i="21"/>
  <c r="AH92" i="21"/>
  <c r="AI92" i="21"/>
  <c r="AJ92" i="21"/>
  <c r="AL92" i="21"/>
  <c r="AM92" i="21" s="1"/>
  <c r="AN92" i="21"/>
  <c r="AO92" i="21"/>
  <c r="C93" i="21"/>
  <c r="D93" i="21"/>
  <c r="F93" i="21"/>
  <c r="W93" i="21"/>
  <c r="X93" i="21"/>
  <c r="Y93" i="21"/>
  <c r="Z93" i="21"/>
  <c r="AB93" i="21"/>
  <c r="AC93" i="21" s="1"/>
  <c r="AD93" i="21"/>
  <c r="AE93" i="21"/>
  <c r="AG93" i="21"/>
  <c r="AH93" i="21"/>
  <c r="AI93" i="21"/>
  <c r="AJ93" i="21"/>
  <c r="AL93" i="21"/>
  <c r="AM93" i="21" s="1"/>
  <c r="AN93" i="21"/>
  <c r="AO93" i="21"/>
  <c r="C96" i="21"/>
  <c r="D96" i="21"/>
  <c r="F96" i="21"/>
  <c r="W96" i="21"/>
  <c r="X96" i="21"/>
  <c r="Y96" i="21"/>
  <c r="Z96" i="21"/>
  <c r="AB96" i="21"/>
  <c r="AC96" i="21" s="1"/>
  <c r="AD96" i="21"/>
  <c r="AE96" i="21"/>
  <c r="AG96" i="21"/>
  <c r="AH96" i="21"/>
  <c r="AI96" i="21"/>
  <c r="AJ96" i="21"/>
  <c r="AL96" i="21"/>
  <c r="AM96" i="21" s="1"/>
  <c r="AN96" i="21"/>
  <c r="AO96" i="21"/>
  <c r="C97" i="21"/>
  <c r="D97" i="21"/>
  <c r="F97" i="21"/>
  <c r="W97" i="21"/>
  <c r="X97" i="21"/>
  <c r="Y97" i="21"/>
  <c r="Z97" i="21"/>
  <c r="AB97" i="21"/>
  <c r="AC97" i="21" s="1"/>
  <c r="AD97" i="21"/>
  <c r="AE97" i="21"/>
  <c r="AG97" i="21"/>
  <c r="AH97" i="21"/>
  <c r="AI97" i="21"/>
  <c r="AJ97" i="21"/>
  <c r="AL97" i="21"/>
  <c r="AM97" i="21" s="1"/>
  <c r="AN97" i="21"/>
  <c r="AO97" i="21"/>
  <c r="C98" i="21"/>
  <c r="D98" i="21"/>
  <c r="F98" i="21"/>
  <c r="W98" i="21"/>
  <c r="X98" i="21"/>
  <c r="Y98" i="21"/>
  <c r="Z98" i="21"/>
  <c r="AB98" i="21"/>
  <c r="AC98" i="21" s="1"/>
  <c r="AD98" i="21"/>
  <c r="AE98" i="21"/>
  <c r="AG98" i="21"/>
  <c r="AH98" i="21"/>
  <c r="AI98" i="21"/>
  <c r="AJ98" i="21"/>
  <c r="AL98" i="21"/>
  <c r="AM98" i="21" s="1"/>
  <c r="AN98" i="21"/>
  <c r="AO98" i="21"/>
  <c r="C99" i="21"/>
  <c r="D99" i="21"/>
  <c r="F99" i="21"/>
  <c r="W99" i="21"/>
  <c r="X99" i="21"/>
  <c r="Y99" i="21"/>
  <c r="Z99" i="21"/>
  <c r="AB99" i="21"/>
  <c r="AC99" i="21" s="1"/>
  <c r="AD99" i="21"/>
  <c r="AE99" i="21"/>
  <c r="AG99" i="21"/>
  <c r="AH99" i="21"/>
  <c r="AI99" i="21"/>
  <c r="AJ99" i="21"/>
  <c r="AL99" i="21"/>
  <c r="AM99" i="21" s="1"/>
  <c r="AN99" i="21"/>
  <c r="AO99" i="21"/>
  <c r="C100" i="21"/>
  <c r="D100" i="21"/>
  <c r="F100" i="21"/>
  <c r="W100" i="21"/>
  <c r="X100" i="21"/>
  <c r="Y100" i="21"/>
  <c r="Z100" i="21"/>
  <c r="AB100" i="21"/>
  <c r="AC100" i="21" s="1"/>
  <c r="AD100" i="21"/>
  <c r="AE100" i="21"/>
  <c r="AG100" i="21"/>
  <c r="AH100" i="21"/>
  <c r="AI100" i="21"/>
  <c r="AJ100" i="21"/>
  <c r="AL100" i="21"/>
  <c r="AM100" i="21" s="1"/>
  <c r="AN100" i="21"/>
  <c r="AO100" i="21"/>
  <c r="C101" i="21"/>
  <c r="D101" i="21"/>
  <c r="F101" i="21"/>
  <c r="W101" i="21"/>
  <c r="X101" i="21"/>
  <c r="Y101" i="21"/>
  <c r="Z101" i="21"/>
  <c r="AB101" i="21"/>
  <c r="AC101" i="21" s="1"/>
  <c r="AD101" i="21"/>
  <c r="AE101" i="21"/>
  <c r="AG101" i="21"/>
  <c r="AH101" i="21"/>
  <c r="AI101" i="21"/>
  <c r="AJ101" i="21"/>
  <c r="AL101" i="21"/>
  <c r="AM101" i="21" s="1"/>
  <c r="AN101" i="21"/>
  <c r="AO101" i="21"/>
  <c r="C102" i="21"/>
  <c r="D102" i="21"/>
  <c r="F102" i="21"/>
  <c r="W102" i="21"/>
  <c r="X102" i="21"/>
  <c r="Y102" i="21"/>
  <c r="Z102" i="21"/>
  <c r="AB102" i="21"/>
  <c r="AC102" i="21" s="1"/>
  <c r="AD102" i="21"/>
  <c r="AE102" i="21"/>
  <c r="AG102" i="21"/>
  <c r="AH102" i="21"/>
  <c r="AI102" i="21"/>
  <c r="AJ102" i="21"/>
  <c r="AL102" i="21"/>
  <c r="AM102" i="21" s="1"/>
  <c r="AN102" i="21"/>
  <c r="AO102" i="21"/>
  <c r="C103" i="21"/>
  <c r="D103" i="21"/>
  <c r="F103" i="21"/>
  <c r="W103" i="21"/>
  <c r="X103" i="21"/>
  <c r="Y103" i="21"/>
  <c r="Z103" i="21"/>
  <c r="AB103" i="21"/>
  <c r="AC103" i="21" s="1"/>
  <c r="AD103" i="21"/>
  <c r="AE103" i="21"/>
  <c r="AG103" i="21"/>
  <c r="AH103" i="21"/>
  <c r="AI103" i="21"/>
  <c r="AJ103" i="21"/>
  <c r="AL103" i="21"/>
  <c r="AM103" i="21" s="1"/>
  <c r="AN103" i="21"/>
  <c r="AO103" i="21"/>
  <c r="C104" i="21"/>
  <c r="D104" i="21"/>
  <c r="F104" i="21"/>
  <c r="W104" i="21"/>
  <c r="X104" i="21"/>
  <c r="Y104" i="21"/>
  <c r="Z104" i="21"/>
  <c r="AB104" i="21"/>
  <c r="AC104" i="21" s="1"/>
  <c r="AD104" i="21"/>
  <c r="AE104" i="21"/>
  <c r="AG104" i="21"/>
  <c r="AH104" i="21"/>
  <c r="AI104" i="21"/>
  <c r="AJ104" i="21"/>
  <c r="AL104" i="21"/>
  <c r="AM104" i="21" s="1"/>
  <c r="AN104" i="21"/>
  <c r="AO104" i="21"/>
  <c r="C105" i="21"/>
  <c r="D105" i="21"/>
  <c r="F105" i="21"/>
  <c r="W105" i="21"/>
  <c r="X105" i="21"/>
  <c r="Y105" i="21"/>
  <c r="Z105" i="21"/>
  <c r="AB105" i="21"/>
  <c r="AC105" i="21" s="1"/>
  <c r="AD105" i="21"/>
  <c r="AE105" i="21"/>
  <c r="AG105" i="21"/>
  <c r="AH105" i="21"/>
  <c r="AI105" i="21"/>
  <c r="AJ105" i="21"/>
  <c r="AL105" i="21"/>
  <c r="AM105" i="21" s="1"/>
  <c r="AN105" i="21"/>
  <c r="AO105" i="21"/>
  <c r="C106" i="21"/>
  <c r="D106" i="21"/>
  <c r="F106" i="21"/>
  <c r="W106" i="21"/>
  <c r="X106" i="21"/>
  <c r="Y106" i="21"/>
  <c r="Z106" i="21"/>
  <c r="AB106" i="21"/>
  <c r="AC106" i="21" s="1"/>
  <c r="AD106" i="21"/>
  <c r="AE106" i="21"/>
  <c r="AG106" i="21"/>
  <c r="AH106" i="21"/>
  <c r="AI106" i="21"/>
  <c r="AJ106" i="21"/>
  <c r="AL106" i="21"/>
  <c r="AM106" i="21" s="1"/>
  <c r="AN106" i="21"/>
  <c r="AO106" i="21"/>
  <c r="AY79" i="21" l="1"/>
  <c r="G79" i="31" s="1"/>
  <c r="O79" i="31"/>
  <c r="P79" i="31" s="1"/>
  <c r="AF14" i="21"/>
  <c r="X101" i="22"/>
  <c r="AA101" i="22" s="1"/>
  <c r="AD101" i="22" s="1"/>
  <c r="I101" i="31" s="1"/>
  <c r="X100" i="22"/>
  <c r="AA100" i="22" s="1"/>
  <c r="AD100" i="22" s="1"/>
  <c r="I100" i="31" s="1"/>
  <c r="X20" i="22"/>
  <c r="AA20" i="22" s="1"/>
  <c r="AD20" i="22" s="1"/>
  <c r="I20" i="31" s="1"/>
  <c r="AF30" i="21"/>
  <c r="AF58" i="21"/>
  <c r="AF29" i="21"/>
  <c r="N53" i="29"/>
  <c r="O53" i="29" s="1"/>
  <c r="P53" i="29" s="1"/>
  <c r="K53" i="31" s="1"/>
  <c r="X103" i="22"/>
  <c r="AA103" i="22" s="1"/>
  <c r="AD103" i="22" s="1"/>
  <c r="I103" i="31" s="1"/>
  <c r="AP52" i="21"/>
  <c r="AF35" i="21"/>
  <c r="W23" i="22"/>
  <c r="X14" i="22"/>
  <c r="AA14" i="22" s="1"/>
  <c r="AD14" i="22" s="1"/>
  <c r="I14" i="31" s="1"/>
  <c r="N14" i="29"/>
  <c r="O14" i="29" s="1"/>
  <c r="P14" i="29" s="1"/>
  <c r="K14" i="31" s="1"/>
  <c r="N70" i="29"/>
  <c r="O70" i="29" s="1"/>
  <c r="P70" i="29" s="1"/>
  <c r="K70" i="31" s="1"/>
  <c r="X39" i="22"/>
  <c r="AA39" i="22" s="1"/>
  <c r="AD39" i="22" s="1"/>
  <c r="I39" i="31" s="1"/>
  <c r="N41" i="29"/>
  <c r="O41" i="29" s="1"/>
  <c r="P41" i="29" s="1"/>
  <c r="K41" i="31" s="1"/>
  <c r="N33" i="29"/>
  <c r="O33" i="29" s="1"/>
  <c r="P33" i="29" s="1"/>
  <c r="K33" i="31" s="1"/>
  <c r="AA13" i="21"/>
  <c r="AP39" i="21"/>
  <c r="AF40" i="21"/>
  <c r="AA31" i="21"/>
  <c r="AK18" i="21"/>
  <c r="AA10" i="21"/>
  <c r="W15" i="22"/>
  <c r="Z15" i="22" s="1"/>
  <c r="AC15" i="22" s="1"/>
  <c r="H15" i="31" s="1"/>
  <c r="N7" i="29"/>
  <c r="O7" i="29" s="1"/>
  <c r="P7" i="29" s="1"/>
  <c r="K7" i="31" s="1"/>
  <c r="AP38" i="21"/>
  <c r="X18" i="22"/>
  <c r="AA18" i="22" s="1"/>
  <c r="AD18" i="22" s="1"/>
  <c r="I18" i="31" s="1"/>
  <c r="N10" i="29"/>
  <c r="O10" i="29" s="1"/>
  <c r="P10" i="29" s="1"/>
  <c r="K10" i="31" s="1"/>
  <c r="W8" i="22"/>
  <c r="Z8" i="22" s="1"/>
  <c r="AC8" i="22" s="1"/>
  <c r="H8" i="31" s="1"/>
  <c r="N60" i="29"/>
  <c r="O60" i="29" s="1"/>
  <c r="P60" i="29" s="1"/>
  <c r="K60" i="31" s="1"/>
  <c r="AF50" i="21"/>
  <c r="AK20" i="21"/>
  <c r="AK16" i="21"/>
  <c r="AP40" i="21"/>
  <c r="X47" i="22"/>
  <c r="AA47" i="22" s="1"/>
  <c r="AD47" i="22" s="1"/>
  <c r="I47" i="31" s="1"/>
  <c r="AF31" i="21"/>
  <c r="AK10" i="21"/>
  <c r="W20" i="22"/>
  <c r="Y20" i="22" s="1"/>
  <c r="AB20" i="22" s="1"/>
  <c r="AE20" i="22" s="1"/>
  <c r="J20" i="31" s="1"/>
  <c r="W14" i="22"/>
  <c r="Z14" i="22" s="1"/>
  <c r="AC14" i="22" s="1"/>
  <c r="H14" i="31" s="1"/>
  <c r="X8" i="22"/>
  <c r="AA8" i="22" s="1"/>
  <c r="AD8" i="22" s="1"/>
  <c r="I8" i="31" s="1"/>
  <c r="AF54" i="21"/>
  <c r="AP47" i="21"/>
  <c r="X45" i="22"/>
  <c r="AA45" i="22" s="1"/>
  <c r="AD45" i="22" s="1"/>
  <c r="I45" i="31" s="1"/>
  <c r="AK19" i="21"/>
  <c r="AK15" i="21"/>
  <c r="AF8" i="21"/>
  <c r="X16" i="22"/>
  <c r="AA16" i="22" s="1"/>
  <c r="AD16" i="22" s="1"/>
  <c r="I16" i="31" s="1"/>
  <c r="AK28" i="21"/>
  <c r="AA9" i="21"/>
  <c r="X30" i="22"/>
  <c r="AA30" i="22" s="1"/>
  <c r="AD30" i="22" s="1"/>
  <c r="I30" i="31" s="1"/>
  <c r="X26" i="22"/>
  <c r="AA26" i="22" s="1"/>
  <c r="AD26" i="22" s="1"/>
  <c r="I26" i="31" s="1"/>
  <c r="X22" i="22"/>
  <c r="AA22" i="22" s="1"/>
  <c r="AD22" i="22" s="1"/>
  <c r="I22" i="31" s="1"/>
  <c r="N26" i="29"/>
  <c r="O26" i="29" s="1"/>
  <c r="P26" i="29" s="1"/>
  <c r="K26" i="31" s="1"/>
  <c r="N20" i="29"/>
  <c r="O20" i="29" s="1"/>
  <c r="P20" i="29" s="1"/>
  <c r="K20" i="31" s="1"/>
  <c r="AP37" i="21"/>
  <c r="X43" i="22"/>
  <c r="AA43" i="22" s="1"/>
  <c r="AD43" i="22" s="1"/>
  <c r="I43" i="31" s="1"/>
  <c r="AA32" i="21"/>
  <c r="W18" i="22"/>
  <c r="Z18" i="22" s="1"/>
  <c r="AC18" i="22" s="1"/>
  <c r="H18" i="31" s="1"/>
  <c r="W17" i="22"/>
  <c r="Z17" i="22" s="1"/>
  <c r="AC17" i="22" s="1"/>
  <c r="H17" i="31" s="1"/>
  <c r="N24" i="29"/>
  <c r="O24" i="29" s="1"/>
  <c r="P24" i="29" s="1"/>
  <c r="K24" i="31" s="1"/>
  <c r="N18" i="29"/>
  <c r="O18" i="29" s="1"/>
  <c r="P18" i="29" s="1"/>
  <c r="K18" i="31" s="1"/>
  <c r="W31" i="22"/>
  <c r="N8" i="29"/>
  <c r="O8" i="29" s="1"/>
  <c r="P8" i="29" s="1"/>
  <c r="K8" i="31" s="1"/>
  <c r="AA100" i="21"/>
  <c r="AP51" i="21"/>
  <c r="AR51" i="21" s="1"/>
  <c r="AK17" i="21"/>
  <c r="AA8" i="21"/>
  <c r="X48" i="22"/>
  <c r="AA48" i="22" s="1"/>
  <c r="AD48" i="22" s="1"/>
  <c r="I48" i="31" s="1"/>
  <c r="X41" i="22"/>
  <c r="AA41" i="22" s="1"/>
  <c r="AD41" i="22" s="1"/>
  <c r="I41" i="31" s="1"/>
  <c r="N54" i="29"/>
  <c r="O54" i="29" s="1"/>
  <c r="P54" i="29" s="1"/>
  <c r="K54" i="31" s="1"/>
  <c r="AK29" i="21"/>
  <c r="AF9" i="21"/>
  <c r="X28" i="22"/>
  <c r="AA28" i="22" s="1"/>
  <c r="AD28" i="22" s="1"/>
  <c r="I28" i="31" s="1"/>
  <c r="X24" i="22"/>
  <c r="AA24" i="22" s="1"/>
  <c r="AD24" i="22" s="1"/>
  <c r="I24" i="31" s="1"/>
  <c r="X19" i="22"/>
  <c r="AA19" i="22" s="1"/>
  <c r="AD19" i="22" s="1"/>
  <c r="I19" i="31" s="1"/>
  <c r="X10" i="22"/>
  <c r="AA10" i="22" s="1"/>
  <c r="AD10" i="22" s="1"/>
  <c r="I10" i="31" s="1"/>
  <c r="N30" i="29"/>
  <c r="O30" i="29" s="1"/>
  <c r="P30" i="29" s="1"/>
  <c r="K30" i="31" s="1"/>
  <c r="N22" i="29"/>
  <c r="O22" i="29" s="1"/>
  <c r="P22" i="29" s="1"/>
  <c r="K22" i="31" s="1"/>
  <c r="N16" i="29"/>
  <c r="O16" i="29" s="1"/>
  <c r="P16" i="29" s="1"/>
  <c r="K16" i="31" s="1"/>
  <c r="AK8" i="21"/>
  <c r="AF7" i="21"/>
  <c r="AA7" i="21"/>
  <c r="N32" i="29"/>
  <c r="O32" i="29" s="1"/>
  <c r="P32" i="29" s="1"/>
  <c r="K32" i="31" s="1"/>
  <c r="N28" i="29"/>
  <c r="O28" i="29" s="1"/>
  <c r="P28" i="29" s="1"/>
  <c r="K28" i="31" s="1"/>
  <c r="AP32" i="21"/>
  <c r="AF32" i="21"/>
  <c r="AA28" i="21"/>
  <c r="AQ28" i="21" s="1"/>
  <c r="AT28" i="21" s="1"/>
  <c r="AW28" i="21" s="1"/>
  <c r="E28" i="31" s="1"/>
  <c r="AK27" i="21"/>
  <c r="X32" i="22"/>
  <c r="AA32" i="22" s="1"/>
  <c r="AD32" i="22" s="1"/>
  <c r="I32" i="31" s="1"/>
  <c r="W32" i="22"/>
  <c r="X33" i="22"/>
  <c r="AA33" i="22" s="1"/>
  <c r="AD33" i="22" s="1"/>
  <c r="I33" i="31" s="1"/>
  <c r="W33" i="22"/>
  <c r="Z33" i="22" s="1"/>
  <c r="AC33" i="22" s="1"/>
  <c r="H33" i="31" s="1"/>
  <c r="W29" i="22"/>
  <c r="Z29" i="22" s="1"/>
  <c r="AC29" i="22" s="1"/>
  <c r="H29" i="31" s="1"/>
  <c r="W27" i="22"/>
  <c r="AF43" i="21"/>
  <c r="W58" i="22"/>
  <c r="AF37" i="21"/>
  <c r="AK37" i="21"/>
  <c r="X60" i="22"/>
  <c r="AA60" i="22" s="1"/>
  <c r="AD60" i="22" s="1"/>
  <c r="I60" i="31" s="1"/>
  <c r="AK26" i="21"/>
  <c r="AK25" i="21"/>
  <c r="AK24" i="21"/>
  <c r="AK23" i="21"/>
  <c r="AK22" i="21"/>
  <c r="AK21" i="21"/>
  <c r="AR21" i="21" s="1"/>
  <c r="X25" i="22"/>
  <c r="AA25" i="22" s="1"/>
  <c r="AD25" i="22" s="1"/>
  <c r="I25" i="31" s="1"/>
  <c r="W21" i="22"/>
  <c r="Z21" i="22" s="1"/>
  <c r="AC21" i="22" s="1"/>
  <c r="H21" i="31" s="1"/>
  <c r="W26" i="22"/>
  <c r="W25" i="22"/>
  <c r="W24" i="22"/>
  <c r="Y24" i="22" s="1"/>
  <c r="AB24" i="22" s="1"/>
  <c r="AE24" i="22" s="1"/>
  <c r="J24" i="31" s="1"/>
  <c r="N68" i="29"/>
  <c r="O68" i="29" s="1"/>
  <c r="P68" i="29" s="1"/>
  <c r="K68" i="31" s="1"/>
  <c r="N50" i="29"/>
  <c r="O50" i="29" s="1"/>
  <c r="P50" i="29" s="1"/>
  <c r="K50" i="31" s="1"/>
  <c r="N49" i="29"/>
  <c r="O49" i="29" s="1"/>
  <c r="P49" i="29" s="1"/>
  <c r="K49" i="31" s="1"/>
  <c r="X82" i="22"/>
  <c r="AA82" i="22" s="1"/>
  <c r="AD82" i="22" s="1"/>
  <c r="I82" i="31" s="1"/>
  <c r="X66" i="22"/>
  <c r="AA66" i="22" s="1"/>
  <c r="AD66" i="22" s="1"/>
  <c r="I66" i="31" s="1"/>
  <c r="X58" i="22"/>
  <c r="AA58" i="22" s="1"/>
  <c r="AD58" i="22" s="1"/>
  <c r="I58" i="31" s="1"/>
  <c r="AP54" i="21"/>
  <c r="AF53" i="21"/>
  <c r="AP50" i="21"/>
  <c r="AF49" i="21"/>
  <c r="AP46" i="21"/>
  <c r="AF45" i="21"/>
  <c r="AK42" i="21"/>
  <c r="AF42" i="21"/>
  <c r="AF34" i="21"/>
  <c r="X49" i="22"/>
  <c r="AA49" i="22" s="1"/>
  <c r="AD49" i="22" s="1"/>
  <c r="I49" i="31" s="1"/>
  <c r="W49" i="22"/>
  <c r="Z49" i="22" s="1"/>
  <c r="AC49" i="22" s="1"/>
  <c r="H49" i="31" s="1"/>
  <c r="AK7" i="21"/>
  <c r="AA93" i="21"/>
  <c r="AF88" i="21"/>
  <c r="X106" i="22"/>
  <c r="AA106" i="22" s="1"/>
  <c r="AD106" i="22" s="1"/>
  <c r="I106" i="31" s="1"/>
  <c r="W103" i="22"/>
  <c r="X98" i="22"/>
  <c r="AA98" i="22" s="1"/>
  <c r="AD98" i="22" s="1"/>
  <c r="I98" i="31" s="1"/>
  <c r="N67" i="29"/>
  <c r="O67" i="29" s="1"/>
  <c r="P67" i="29" s="1"/>
  <c r="K67" i="31" s="1"/>
  <c r="AK61" i="21"/>
  <c r="AF61" i="21"/>
  <c r="AF57" i="21"/>
  <c r="N59" i="29"/>
  <c r="O59" i="29" s="1"/>
  <c r="P59" i="29" s="1"/>
  <c r="K59" i="31" s="1"/>
  <c r="AP53" i="21"/>
  <c r="AP45" i="21"/>
  <c r="AF41" i="21"/>
  <c r="AA41" i="21"/>
  <c r="AK38" i="21"/>
  <c r="AA37" i="21"/>
  <c r="AP34" i="21"/>
  <c r="N45" i="29"/>
  <c r="O45" i="29" s="1"/>
  <c r="P45" i="29" s="1"/>
  <c r="K45" i="31" s="1"/>
  <c r="W68" i="22"/>
  <c r="Z68" i="22" s="1"/>
  <c r="AC68" i="22" s="1"/>
  <c r="H68" i="31" s="1"/>
  <c r="W62" i="22"/>
  <c r="AF39" i="21"/>
  <c r="AF36" i="21"/>
  <c r="AA36" i="21"/>
  <c r="N35" i="29"/>
  <c r="O35" i="29" s="1"/>
  <c r="P35" i="29" s="1"/>
  <c r="K35" i="31" s="1"/>
  <c r="AK9" i="21"/>
  <c r="W19" i="22"/>
  <c r="N9" i="29"/>
  <c r="O9" i="29" s="1"/>
  <c r="P9" i="29" s="1"/>
  <c r="K9" i="31" s="1"/>
  <c r="AF33" i="21"/>
  <c r="AA33" i="21"/>
  <c r="AQ33" i="21" s="1"/>
  <c r="AT33" i="21" s="1"/>
  <c r="AW33" i="21" s="1"/>
  <c r="E33" i="31" s="1"/>
  <c r="AP30" i="21"/>
  <c r="AK14" i="21"/>
  <c r="AK13" i="21"/>
  <c r="X29" i="22"/>
  <c r="AA29" i="22" s="1"/>
  <c r="AD29" i="22" s="1"/>
  <c r="I29" i="31" s="1"/>
  <c r="X21" i="22"/>
  <c r="AA21" i="22" s="1"/>
  <c r="AD21" i="22" s="1"/>
  <c r="I21" i="31" s="1"/>
  <c r="X17" i="22"/>
  <c r="AA17" i="22" s="1"/>
  <c r="AD17" i="22" s="1"/>
  <c r="I17" i="31" s="1"/>
  <c r="X13" i="22"/>
  <c r="AA13" i="22" s="1"/>
  <c r="AD13" i="22" s="1"/>
  <c r="I13" i="31" s="1"/>
  <c r="W13" i="22"/>
  <c r="Z13" i="22" s="1"/>
  <c r="AC13" i="22" s="1"/>
  <c r="H13" i="31" s="1"/>
  <c r="W10" i="22"/>
  <c r="X9" i="22"/>
  <c r="AA9" i="22" s="1"/>
  <c r="AD9" i="22" s="1"/>
  <c r="I9" i="31" s="1"/>
  <c r="W9" i="22"/>
  <c r="Z9" i="22" s="1"/>
  <c r="AC9" i="22" s="1"/>
  <c r="H9" i="31" s="1"/>
  <c r="X7" i="22"/>
  <c r="AA7" i="22" s="1"/>
  <c r="AD7" i="22" s="1"/>
  <c r="I7" i="31" s="1"/>
  <c r="W7" i="22"/>
  <c r="Z7" i="22" s="1"/>
  <c r="AC7" i="22" s="1"/>
  <c r="H7" i="31" s="1"/>
  <c r="N31" i="29"/>
  <c r="O31" i="29" s="1"/>
  <c r="P31" i="29" s="1"/>
  <c r="K31" i="31" s="1"/>
  <c r="N27" i="29"/>
  <c r="O27" i="29" s="1"/>
  <c r="P27" i="29" s="1"/>
  <c r="K27" i="31" s="1"/>
  <c r="N23" i="29"/>
  <c r="O23" i="29" s="1"/>
  <c r="P23" i="29" s="1"/>
  <c r="K23" i="31" s="1"/>
  <c r="N15" i="29"/>
  <c r="O15" i="29" s="1"/>
  <c r="P15" i="29" s="1"/>
  <c r="K15" i="31" s="1"/>
  <c r="AP41" i="21"/>
  <c r="AK41" i="21"/>
  <c r="AF38" i="21"/>
  <c r="AP35" i="21"/>
  <c r="X51" i="22"/>
  <c r="AA51" i="22" s="1"/>
  <c r="AD51" i="22" s="1"/>
  <c r="I51" i="31" s="1"/>
  <c r="W51" i="22"/>
  <c r="Y51" i="22" s="1"/>
  <c r="AB51" i="22" s="1"/>
  <c r="AE51" i="22" s="1"/>
  <c r="J51" i="31" s="1"/>
  <c r="X50" i="22"/>
  <c r="AA50" i="22" s="1"/>
  <c r="AD50" i="22" s="1"/>
  <c r="I50" i="31" s="1"/>
  <c r="W50" i="22"/>
  <c r="Z50" i="22" s="1"/>
  <c r="AC50" i="22" s="1"/>
  <c r="H50" i="31" s="1"/>
  <c r="X44" i="22"/>
  <c r="AA44" i="22" s="1"/>
  <c r="AD44" i="22" s="1"/>
  <c r="I44" i="31" s="1"/>
  <c r="X35" i="22"/>
  <c r="AA35" i="22" s="1"/>
  <c r="AD35" i="22" s="1"/>
  <c r="I35" i="31" s="1"/>
  <c r="X34" i="22"/>
  <c r="AA34" i="22" s="1"/>
  <c r="AD34" i="22" s="1"/>
  <c r="I34" i="31" s="1"/>
  <c r="N43" i="29"/>
  <c r="O43" i="29" s="1"/>
  <c r="P43" i="29" s="1"/>
  <c r="K43" i="31" s="1"/>
  <c r="AP31" i="21"/>
  <c r="AA30" i="21"/>
  <c r="AQ30" i="21" s="1"/>
  <c r="AT30" i="21" s="1"/>
  <c r="AW30" i="21" s="1"/>
  <c r="E30" i="31" s="1"/>
  <c r="AP27" i="21"/>
  <c r="AF27" i="21"/>
  <c r="AF26" i="21"/>
  <c r="AP25" i="21"/>
  <c r="AF25" i="21"/>
  <c r="AF24" i="21"/>
  <c r="AP23" i="21"/>
  <c r="AF23" i="21"/>
  <c r="AF22" i="21"/>
  <c r="AP21" i="21"/>
  <c r="AF21" i="21"/>
  <c r="AF20" i="21"/>
  <c r="AP19" i="21"/>
  <c r="AR19" i="21" s="1"/>
  <c r="AF19" i="21"/>
  <c r="AF18" i="21"/>
  <c r="AP17" i="21"/>
  <c r="AF17" i="21"/>
  <c r="AF16" i="21"/>
  <c r="AP15" i="21"/>
  <c r="AF15" i="21"/>
  <c r="AP9" i="21"/>
  <c r="AP8" i="21"/>
  <c r="AP7" i="21"/>
  <c r="X31" i="22"/>
  <c r="AA31" i="22" s="1"/>
  <c r="AD31" i="22" s="1"/>
  <c r="I31" i="31" s="1"/>
  <c r="X27" i="22"/>
  <c r="AA27" i="22" s="1"/>
  <c r="AD27" i="22" s="1"/>
  <c r="I27" i="31" s="1"/>
  <c r="X23" i="22"/>
  <c r="AA23" i="22" s="1"/>
  <c r="AD23" i="22" s="1"/>
  <c r="I23" i="31" s="1"/>
  <c r="X15" i="22"/>
  <c r="AA15" i="22" s="1"/>
  <c r="AD15" i="22" s="1"/>
  <c r="I15" i="31" s="1"/>
  <c r="AA27" i="21"/>
  <c r="AA26" i="21"/>
  <c r="AA25" i="21"/>
  <c r="AA24" i="21"/>
  <c r="AQ24" i="21" s="1"/>
  <c r="AT24" i="21" s="1"/>
  <c r="AW24" i="21" s="1"/>
  <c r="E24" i="31" s="1"/>
  <c r="AA23" i="21"/>
  <c r="AQ23" i="21" s="1"/>
  <c r="AT23" i="21" s="1"/>
  <c r="AW23" i="21" s="1"/>
  <c r="E23" i="31" s="1"/>
  <c r="AA22" i="21"/>
  <c r="AQ22" i="21" s="1"/>
  <c r="AT22" i="21" s="1"/>
  <c r="AW22" i="21" s="1"/>
  <c r="E22" i="31" s="1"/>
  <c r="AA21" i="21"/>
  <c r="AA20" i="21"/>
  <c r="AA19" i="21"/>
  <c r="AA18" i="21"/>
  <c r="AA17" i="21"/>
  <c r="AA16" i="21"/>
  <c r="AQ16" i="21" s="1"/>
  <c r="AT16" i="21" s="1"/>
  <c r="AW16" i="21" s="1"/>
  <c r="E16" i="31" s="1"/>
  <c r="AA15" i="21"/>
  <c r="AQ15" i="21" s="1"/>
  <c r="AT15" i="21" s="1"/>
  <c r="AW15" i="21" s="1"/>
  <c r="E15" i="31" s="1"/>
  <c r="AF10" i="21"/>
  <c r="W30" i="22"/>
  <c r="W28" i="22"/>
  <c r="W22" i="22"/>
  <c r="W16" i="22"/>
  <c r="AA14" i="21"/>
  <c r="AP13" i="21"/>
  <c r="AF13" i="21"/>
  <c r="AP105" i="21"/>
  <c r="AP104" i="21"/>
  <c r="X90" i="22"/>
  <c r="AA90" i="22" s="1"/>
  <c r="AD90" i="22" s="1"/>
  <c r="I90" i="31" s="1"/>
  <c r="X89" i="22"/>
  <c r="AA89" i="22" s="1"/>
  <c r="AD89" i="22" s="1"/>
  <c r="I89" i="31" s="1"/>
  <c r="AF81" i="21"/>
  <c r="AF76" i="21"/>
  <c r="AF73" i="21"/>
  <c r="AF72" i="21"/>
  <c r="AF69" i="21"/>
  <c r="AF68" i="21"/>
  <c r="AF65" i="21"/>
  <c r="X69" i="22"/>
  <c r="AA69" i="22" s="1"/>
  <c r="AD69" i="22" s="1"/>
  <c r="I69" i="31" s="1"/>
  <c r="X65" i="22"/>
  <c r="AA65" i="22" s="1"/>
  <c r="AD65" i="22" s="1"/>
  <c r="I65" i="31" s="1"/>
  <c r="AP61" i="21"/>
  <c r="X62" i="22"/>
  <c r="AA62" i="22" s="1"/>
  <c r="AD62" i="22" s="1"/>
  <c r="I62" i="31" s="1"/>
  <c r="AK51" i="21"/>
  <c r="AP49" i="21"/>
  <c r="AF48" i="21"/>
  <c r="AA48" i="21"/>
  <c r="AF44" i="21"/>
  <c r="AA44" i="21"/>
  <c r="AP42" i="21"/>
  <c r="X37" i="22"/>
  <c r="AA37" i="22" s="1"/>
  <c r="AD37" i="22" s="1"/>
  <c r="I37" i="31" s="1"/>
  <c r="W37" i="22"/>
  <c r="AK30" i="21"/>
  <c r="AP106" i="21"/>
  <c r="AP99" i="21"/>
  <c r="X97" i="22"/>
  <c r="AA97" i="22" s="1"/>
  <c r="AD97" i="22" s="1"/>
  <c r="I97" i="31" s="1"/>
  <c r="N96" i="29"/>
  <c r="O96" i="29" s="1"/>
  <c r="P96" i="29" s="1"/>
  <c r="K96" i="31" s="1"/>
  <c r="AF83" i="21"/>
  <c r="AF82" i="21"/>
  <c r="AF75" i="21"/>
  <c r="AF74" i="21"/>
  <c r="AF71" i="21"/>
  <c r="AF70" i="21"/>
  <c r="AF67" i="21"/>
  <c r="AF66" i="21"/>
  <c r="N82" i="29"/>
  <c r="O82" i="29" s="1"/>
  <c r="P82" i="29" s="1"/>
  <c r="K82" i="31" s="1"/>
  <c r="N74" i="29"/>
  <c r="O74" i="29" s="1"/>
  <c r="P74" i="29" s="1"/>
  <c r="K74" i="31" s="1"/>
  <c r="N66" i="29"/>
  <c r="O66" i="29" s="1"/>
  <c r="P66" i="29" s="1"/>
  <c r="K66" i="31" s="1"/>
  <c r="AP62" i="21"/>
  <c r="AF62" i="21"/>
  <c r="AK60" i="21"/>
  <c r="AF59" i="21"/>
  <c r="X61" i="22"/>
  <c r="AA61" i="22" s="1"/>
  <c r="AD61" i="22" s="1"/>
  <c r="I61" i="31" s="1"/>
  <c r="W61" i="22"/>
  <c r="Z61" i="22" s="1"/>
  <c r="AC61" i="22" s="1"/>
  <c r="H61" i="31" s="1"/>
  <c r="N61" i="29"/>
  <c r="O61" i="29" s="1"/>
  <c r="P61" i="29" s="1"/>
  <c r="K61" i="31" s="1"/>
  <c r="N58" i="29"/>
  <c r="O58" i="29" s="1"/>
  <c r="P58" i="29" s="1"/>
  <c r="K58" i="31" s="1"/>
  <c r="AF52" i="21"/>
  <c r="AA52" i="21"/>
  <c r="AF46" i="21"/>
  <c r="X53" i="22"/>
  <c r="AA53" i="22" s="1"/>
  <c r="AD53" i="22" s="1"/>
  <c r="I53" i="31" s="1"/>
  <c r="W53" i="22"/>
  <c r="W47" i="22"/>
  <c r="Z47" i="22" s="1"/>
  <c r="AC47" i="22" s="1"/>
  <c r="H47" i="31" s="1"/>
  <c r="X46" i="22"/>
  <c r="AA46" i="22" s="1"/>
  <c r="AD46" i="22" s="1"/>
  <c r="I46" i="31" s="1"/>
  <c r="W46" i="22"/>
  <c r="Z46" i="22" s="1"/>
  <c r="AC46" i="22" s="1"/>
  <c r="H46" i="31" s="1"/>
  <c r="AK32" i="21"/>
  <c r="W82" i="22"/>
  <c r="Z82" i="22" s="1"/>
  <c r="AC82" i="22" s="1"/>
  <c r="H82" i="31" s="1"/>
  <c r="W74" i="22"/>
  <c r="W35" i="22"/>
  <c r="Q35" i="29" s="1"/>
  <c r="R35" i="29" s="1"/>
  <c r="S35" i="29" s="1"/>
  <c r="L35" i="31" s="1"/>
  <c r="AK31" i="21"/>
  <c r="AA29" i="21"/>
  <c r="AQ29" i="21" s="1"/>
  <c r="AT29" i="21" s="1"/>
  <c r="AW29" i="21" s="1"/>
  <c r="E29" i="31" s="1"/>
  <c r="W34" i="22"/>
  <c r="Z34" i="22" s="1"/>
  <c r="AC34" i="22" s="1"/>
  <c r="H34" i="31" s="1"/>
  <c r="N51" i="29"/>
  <c r="O51" i="29" s="1"/>
  <c r="P51" i="29" s="1"/>
  <c r="K51" i="31" s="1"/>
  <c r="N46" i="29"/>
  <c r="O46" i="29" s="1"/>
  <c r="P46" i="29" s="1"/>
  <c r="K46" i="31" s="1"/>
  <c r="AP29" i="21"/>
  <c r="AP28" i="21"/>
  <c r="AQ27" i="21"/>
  <c r="AT27" i="21" s="1"/>
  <c r="AW27" i="21" s="1"/>
  <c r="E27" i="31" s="1"/>
  <c r="Z32" i="22"/>
  <c r="AC32" i="22" s="1"/>
  <c r="H32" i="31" s="1"/>
  <c r="Z27" i="22"/>
  <c r="AC27" i="22" s="1"/>
  <c r="H27" i="31" s="1"/>
  <c r="AK52" i="21"/>
  <c r="AF51" i="21"/>
  <c r="AA51" i="21"/>
  <c r="AP48" i="21"/>
  <c r="AK48" i="21"/>
  <c r="AF47" i="21"/>
  <c r="AA47" i="21"/>
  <c r="AP44" i="21"/>
  <c r="AK44" i="21"/>
  <c r="AP36" i="21"/>
  <c r="AK36" i="21"/>
  <c r="AP33" i="21"/>
  <c r="AK33" i="21"/>
  <c r="X54" i="22"/>
  <c r="AA54" i="22" s="1"/>
  <c r="AD54" i="22" s="1"/>
  <c r="I54" i="31" s="1"/>
  <c r="W54" i="22"/>
  <c r="Z54" i="22" s="1"/>
  <c r="AC54" i="22" s="1"/>
  <c r="H54" i="31" s="1"/>
  <c r="X52" i="22"/>
  <c r="AA52" i="22" s="1"/>
  <c r="AD52" i="22" s="1"/>
  <c r="I52" i="31" s="1"/>
  <c r="W41" i="22"/>
  <c r="Z41" i="22" s="1"/>
  <c r="AC41" i="22" s="1"/>
  <c r="H41" i="31" s="1"/>
  <c r="W39" i="22"/>
  <c r="Z39" i="22" s="1"/>
  <c r="AC39" i="22" s="1"/>
  <c r="H39" i="31" s="1"/>
  <c r="X38" i="22"/>
  <c r="AA38" i="22" s="1"/>
  <c r="AD38" i="22" s="1"/>
  <c r="I38" i="31" s="1"/>
  <c r="W38" i="22"/>
  <c r="Z38" i="22" s="1"/>
  <c r="AC38" i="22" s="1"/>
  <c r="H38" i="31" s="1"/>
  <c r="X36" i="22"/>
  <c r="AA36" i="22" s="1"/>
  <c r="AD36" i="22" s="1"/>
  <c r="I36" i="31" s="1"/>
  <c r="N47" i="29"/>
  <c r="O47" i="29" s="1"/>
  <c r="P47" i="29" s="1"/>
  <c r="K47" i="31" s="1"/>
  <c r="N37" i="29"/>
  <c r="O37" i="29" s="1"/>
  <c r="P37" i="29" s="1"/>
  <c r="K37" i="31" s="1"/>
  <c r="AP26" i="21"/>
  <c r="AP24" i="21"/>
  <c r="AP22" i="21"/>
  <c r="AP20" i="21"/>
  <c r="AR20" i="21" s="1"/>
  <c r="AP18" i="21"/>
  <c r="AR18" i="21" s="1"/>
  <c r="AP16" i="21"/>
  <c r="AP14" i="21"/>
  <c r="AP10" i="21"/>
  <c r="AK47" i="21"/>
  <c r="AR47" i="21" s="1"/>
  <c r="AA38" i="21"/>
  <c r="W45" i="22"/>
  <c r="W43" i="22"/>
  <c r="Z43" i="22" s="1"/>
  <c r="AC43" i="22" s="1"/>
  <c r="H43" i="31" s="1"/>
  <c r="X42" i="22"/>
  <c r="AA42" i="22" s="1"/>
  <c r="AD42" i="22" s="1"/>
  <c r="I42" i="31" s="1"/>
  <c r="W42" i="22"/>
  <c r="Z42" i="22" s="1"/>
  <c r="AC42" i="22" s="1"/>
  <c r="H42" i="31" s="1"/>
  <c r="X40" i="22"/>
  <c r="AA40" i="22" s="1"/>
  <c r="AD40" i="22" s="1"/>
  <c r="I40" i="31" s="1"/>
  <c r="N52" i="29"/>
  <c r="O52" i="29" s="1"/>
  <c r="P52" i="29" s="1"/>
  <c r="K52" i="31" s="1"/>
  <c r="N39" i="29"/>
  <c r="O39" i="29" s="1"/>
  <c r="P39" i="29" s="1"/>
  <c r="K39" i="31" s="1"/>
  <c r="Y23" i="22"/>
  <c r="AB23" i="22" s="1"/>
  <c r="AE23" i="22" s="1"/>
  <c r="J23" i="31" s="1"/>
  <c r="Z23" i="22"/>
  <c r="AC23" i="22" s="1"/>
  <c r="H23" i="31" s="1"/>
  <c r="N29" i="29"/>
  <c r="O29" i="29" s="1"/>
  <c r="P29" i="29" s="1"/>
  <c r="K29" i="31" s="1"/>
  <c r="N21" i="29"/>
  <c r="O21" i="29" s="1"/>
  <c r="P21" i="29" s="1"/>
  <c r="K21" i="31" s="1"/>
  <c r="N17" i="29"/>
  <c r="O17" i="29" s="1"/>
  <c r="P17" i="29" s="1"/>
  <c r="K17" i="31" s="1"/>
  <c r="N25" i="29"/>
  <c r="O25" i="29" s="1"/>
  <c r="P25" i="29" s="1"/>
  <c r="K25" i="31" s="1"/>
  <c r="N19" i="29"/>
  <c r="O19" i="29" s="1"/>
  <c r="P19" i="29" s="1"/>
  <c r="K19" i="31" s="1"/>
  <c r="N13" i="29"/>
  <c r="O13" i="29" s="1"/>
  <c r="P13" i="29" s="1"/>
  <c r="K13" i="31" s="1"/>
  <c r="AK91" i="21"/>
  <c r="W70" i="22"/>
  <c r="Z70" i="22" s="1"/>
  <c r="AC70" i="22" s="1"/>
  <c r="H70" i="31" s="1"/>
  <c r="W69" i="22"/>
  <c r="W66" i="22"/>
  <c r="AA61" i="21"/>
  <c r="AK53" i="21"/>
  <c r="AA53" i="21"/>
  <c r="AK49" i="21"/>
  <c r="AA49" i="21"/>
  <c r="AK45" i="21"/>
  <c r="AA45" i="21"/>
  <c r="AA42" i="21"/>
  <c r="AK40" i="21"/>
  <c r="AA40" i="21"/>
  <c r="AK34" i="21"/>
  <c r="AR34" i="21" s="1"/>
  <c r="AA34" i="21"/>
  <c r="W52" i="22"/>
  <c r="W48" i="22"/>
  <c r="W44" i="22"/>
  <c r="W40" i="22"/>
  <c r="W36" i="22"/>
  <c r="AA99" i="21"/>
  <c r="AP92" i="21"/>
  <c r="AF92" i="21"/>
  <c r="AP88" i="21"/>
  <c r="AK86" i="21"/>
  <c r="X99" i="22"/>
  <c r="AA99" i="22" s="1"/>
  <c r="AD99" i="22" s="1"/>
  <c r="I99" i="31" s="1"/>
  <c r="X87" i="22"/>
  <c r="AA87" i="22" s="1"/>
  <c r="AD87" i="22" s="1"/>
  <c r="I87" i="31" s="1"/>
  <c r="N105" i="29"/>
  <c r="O105" i="29" s="1"/>
  <c r="P105" i="29" s="1"/>
  <c r="K105" i="31" s="1"/>
  <c r="N104" i="29"/>
  <c r="O104" i="29" s="1"/>
  <c r="P104" i="29" s="1"/>
  <c r="K104" i="31" s="1"/>
  <c r="N101" i="29"/>
  <c r="O101" i="29" s="1"/>
  <c r="P101" i="29" s="1"/>
  <c r="K101" i="31" s="1"/>
  <c r="N97" i="29"/>
  <c r="O97" i="29" s="1"/>
  <c r="P97" i="29" s="1"/>
  <c r="K97" i="31" s="1"/>
  <c r="N93" i="29"/>
  <c r="O93" i="29" s="1"/>
  <c r="P93" i="29" s="1"/>
  <c r="K93" i="31" s="1"/>
  <c r="AK81" i="21"/>
  <c r="AA76" i="21"/>
  <c r="AQ76" i="21" s="1"/>
  <c r="AT76" i="21" s="1"/>
  <c r="AW76" i="21" s="1"/>
  <c r="E76" i="31" s="1"/>
  <c r="AK75" i="21"/>
  <c r="AA74" i="21"/>
  <c r="AK73" i="21"/>
  <c r="AA72" i="21"/>
  <c r="AK71" i="21"/>
  <c r="AA70" i="21"/>
  <c r="AK69" i="21"/>
  <c r="AA68" i="21"/>
  <c r="AK67" i="21"/>
  <c r="AA66" i="21"/>
  <c r="AK65" i="21"/>
  <c r="W76" i="22"/>
  <c r="Z76" i="22" s="1"/>
  <c r="AC76" i="22" s="1"/>
  <c r="H76" i="31" s="1"/>
  <c r="X75" i="22"/>
  <c r="AA75" i="22" s="1"/>
  <c r="AD75" i="22" s="1"/>
  <c r="I75" i="31" s="1"/>
  <c r="W75" i="22"/>
  <c r="Y75" i="22" s="1"/>
  <c r="AB75" i="22" s="1"/>
  <c r="AE75" i="22" s="1"/>
  <c r="J75" i="31" s="1"/>
  <c r="X72" i="22"/>
  <c r="AA72" i="22" s="1"/>
  <c r="AD72" i="22" s="1"/>
  <c r="I72" i="31" s="1"/>
  <c r="W72" i="22"/>
  <c r="N72" i="29"/>
  <c r="O72" i="29" s="1"/>
  <c r="P72" i="29" s="1"/>
  <c r="K72" i="31" s="1"/>
  <c r="AK62" i="21"/>
  <c r="AF60" i="21"/>
  <c r="AK57" i="21"/>
  <c r="AK54" i="21"/>
  <c r="AA54" i="21"/>
  <c r="AK50" i="21"/>
  <c r="AA50" i="21"/>
  <c r="AQ50" i="21" s="1"/>
  <c r="AT50" i="21" s="1"/>
  <c r="AW50" i="21" s="1"/>
  <c r="E50" i="31" s="1"/>
  <c r="AK46" i="21"/>
  <c r="AA46" i="21"/>
  <c r="AP43" i="21"/>
  <c r="AK43" i="21"/>
  <c r="Z37" i="22"/>
  <c r="AC37" i="22" s="1"/>
  <c r="H37" i="31" s="1"/>
  <c r="AK104" i="21"/>
  <c r="X105" i="22"/>
  <c r="AA105" i="22" s="1"/>
  <c r="AD105" i="22" s="1"/>
  <c r="I105" i="31" s="1"/>
  <c r="N106" i="29"/>
  <c r="O106" i="29" s="1"/>
  <c r="P106" i="29" s="1"/>
  <c r="K106" i="31" s="1"/>
  <c r="N87" i="29"/>
  <c r="O87" i="29" s="1"/>
  <c r="P87" i="29" s="1"/>
  <c r="K87" i="31" s="1"/>
  <c r="AP83" i="21"/>
  <c r="AK83" i="21"/>
  <c r="AA83" i="21"/>
  <c r="AA81" i="21"/>
  <c r="AK76" i="21"/>
  <c r="AA75" i="21"/>
  <c r="AK74" i="21"/>
  <c r="AA73" i="21"/>
  <c r="AK72" i="21"/>
  <c r="AA71" i="21"/>
  <c r="AK70" i="21"/>
  <c r="AA69" i="21"/>
  <c r="AK68" i="21"/>
  <c r="AA67" i="21"/>
  <c r="AK66" i="21"/>
  <c r="AA65" i="21"/>
  <c r="X76" i="22"/>
  <c r="AA76" i="22" s="1"/>
  <c r="AD76" i="22" s="1"/>
  <c r="I76" i="31" s="1"/>
  <c r="X70" i="22"/>
  <c r="AA70" i="22" s="1"/>
  <c r="AD70" i="22" s="1"/>
  <c r="I70" i="31" s="1"/>
  <c r="X67" i="22"/>
  <c r="AA67" i="22" s="1"/>
  <c r="AD67" i="22" s="1"/>
  <c r="I67" i="31" s="1"/>
  <c r="N75" i="29"/>
  <c r="O75" i="29" s="1"/>
  <c r="P75" i="29" s="1"/>
  <c r="K75" i="31" s="1"/>
  <c r="N71" i="29"/>
  <c r="O71" i="29" s="1"/>
  <c r="P71" i="29" s="1"/>
  <c r="K71" i="31" s="1"/>
  <c r="AA62" i="21"/>
  <c r="AP59" i="21"/>
  <c r="AK59" i="21"/>
  <c r="AP58" i="21"/>
  <c r="X59" i="22"/>
  <c r="AA59" i="22" s="1"/>
  <c r="AD59" i="22" s="1"/>
  <c r="I59" i="31" s="1"/>
  <c r="W59" i="22"/>
  <c r="N57" i="29"/>
  <c r="O57" i="29" s="1"/>
  <c r="P57" i="29" s="1"/>
  <c r="K57" i="31" s="1"/>
  <c r="AA43" i="21"/>
  <c r="AK39" i="21"/>
  <c r="AR39" i="21" s="1"/>
  <c r="AA39" i="21"/>
  <c r="AK35" i="21"/>
  <c r="AA35" i="21"/>
  <c r="X57" i="22"/>
  <c r="AA57" i="22" s="1"/>
  <c r="AD57" i="22" s="1"/>
  <c r="I57" i="31" s="1"/>
  <c r="W57" i="22"/>
  <c r="N62" i="29"/>
  <c r="O62" i="29" s="1"/>
  <c r="P62" i="29" s="1"/>
  <c r="K62" i="31" s="1"/>
  <c r="N44" i="29"/>
  <c r="O44" i="29" s="1"/>
  <c r="P44" i="29" s="1"/>
  <c r="K44" i="31" s="1"/>
  <c r="N40" i="29"/>
  <c r="O40" i="29" s="1"/>
  <c r="P40" i="29" s="1"/>
  <c r="K40" i="31" s="1"/>
  <c r="N36" i="29"/>
  <c r="O36" i="29" s="1"/>
  <c r="P36" i="29" s="1"/>
  <c r="K36" i="31" s="1"/>
  <c r="N48" i="29"/>
  <c r="O48" i="29" s="1"/>
  <c r="P48" i="29" s="1"/>
  <c r="K48" i="31" s="1"/>
  <c r="N42" i="29"/>
  <c r="O42" i="29" s="1"/>
  <c r="P42" i="29" s="1"/>
  <c r="K42" i="31" s="1"/>
  <c r="N38" i="29"/>
  <c r="O38" i="29" s="1"/>
  <c r="P38" i="29" s="1"/>
  <c r="K38" i="31" s="1"/>
  <c r="N34" i="29"/>
  <c r="AF93" i="21"/>
  <c r="AP60" i="21"/>
  <c r="AA59" i="21"/>
  <c r="W88" i="22"/>
  <c r="W86" i="22"/>
  <c r="X81" i="22"/>
  <c r="AA81" i="22" s="1"/>
  <c r="AD81" i="22" s="1"/>
  <c r="I81" i="31" s="1"/>
  <c r="W81" i="22"/>
  <c r="Z81" i="22" s="1"/>
  <c r="AC81" i="22" s="1"/>
  <c r="H81" i="31" s="1"/>
  <c r="X71" i="22"/>
  <c r="AA71" i="22" s="1"/>
  <c r="AD71" i="22" s="1"/>
  <c r="I71" i="31" s="1"/>
  <c r="W71" i="22"/>
  <c r="AP57" i="21"/>
  <c r="AK87" i="21"/>
  <c r="W97" i="22"/>
  <c r="Z97" i="22" s="1"/>
  <c r="AC97" i="22" s="1"/>
  <c r="H97" i="31" s="1"/>
  <c r="X96" i="22"/>
  <c r="AA96" i="22" s="1"/>
  <c r="AD96" i="22" s="1"/>
  <c r="I96" i="31" s="1"/>
  <c r="X92" i="22"/>
  <c r="AA92" i="22" s="1"/>
  <c r="AD92" i="22" s="1"/>
  <c r="I92" i="31" s="1"/>
  <c r="N89" i="29"/>
  <c r="O89" i="29" s="1"/>
  <c r="P89" i="29" s="1"/>
  <c r="K89" i="31" s="1"/>
  <c r="W60" i="22"/>
  <c r="AP103" i="21"/>
  <c r="AA101" i="21"/>
  <c r="AP98" i="21"/>
  <c r="AF98" i="21"/>
  <c r="AA98" i="21"/>
  <c r="AA97" i="21"/>
  <c r="AK96" i="21"/>
  <c r="AA96" i="21"/>
  <c r="AP93" i="21"/>
  <c r="AA91" i="21"/>
  <c r="AP89" i="21"/>
  <c r="AF89" i="21"/>
  <c r="AA89" i="21"/>
  <c r="X104" i="22"/>
  <c r="AA104" i="22" s="1"/>
  <c r="AD104" i="22" s="1"/>
  <c r="I104" i="31" s="1"/>
  <c r="W99" i="22"/>
  <c r="Z99" i="22" s="1"/>
  <c r="AC99" i="22" s="1"/>
  <c r="H99" i="31" s="1"/>
  <c r="N100" i="29"/>
  <c r="O100" i="29" s="1"/>
  <c r="P100" i="29" s="1"/>
  <c r="K100" i="31" s="1"/>
  <c r="N92" i="29"/>
  <c r="O92" i="29" s="1"/>
  <c r="P92" i="29" s="1"/>
  <c r="K92" i="31" s="1"/>
  <c r="N88" i="29"/>
  <c r="O88" i="29" s="1"/>
  <c r="P88" i="29" s="1"/>
  <c r="K88" i="31" s="1"/>
  <c r="AP81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X83" i="22"/>
  <c r="AA83" i="22" s="1"/>
  <c r="AD83" i="22" s="1"/>
  <c r="I83" i="31" s="1"/>
  <c r="W83" i="22"/>
  <c r="X74" i="22"/>
  <c r="AK58" i="21"/>
  <c r="AA57" i="21"/>
  <c r="N69" i="29"/>
  <c r="O69" i="29" s="1"/>
  <c r="P69" i="29" s="1"/>
  <c r="K69" i="31" s="1"/>
  <c r="AA58" i="21"/>
  <c r="AA105" i="21"/>
  <c r="AA104" i="21"/>
  <c r="AP101" i="21"/>
  <c r="AK90" i="21"/>
  <c r="AA87" i="21"/>
  <c r="X91" i="22"/>
  <c r="AA91" i="22" s="1"/>
  <c r="AD91" i="22" s="1"/>
  <c r="I91" i="31" s="1"/>
  <c r="X86" i="22"/>
  <c r="AA86" i="22" s="1"/>
  <c r="AD86" i="22" s="1"/>
  <c r="I86" i="31" s="1"/>
  <c r="N98" i="29"/>
  <c r="O98" i="29" s="1"/>
  <c r="P98" i="29" s="1"/>
  <c r="K98" i="31" s="1"/>
  <c r="N91" i="29"/>
  <c r="O91" i="29" s="1"/>
  <c r="P91" i="29" s="1"/>
  <c r="K91" i="31" s="1"/>
  <c r="AP82" i="21"/>
  <c r="AK82" i="21"/>
  <c r="W67" i="22"/>
  <c r="W65" i="22"/>
  <c r="N83" i="29"/>
  <c r="O83" i="29" s="1"/>
  <c r="P83" i="29" s="1"/>
  <c r="K83" i="31" s="1"/>
  <c r="N76" i="29"/>
  <c r="O76" i="29" s="1"/>
  <c r="P76" i="29" s="1"/>
  <c r="K76" i="31" s="1"/>
  <c r="N73" i="29"/>
  <c r="AA60" i="21"/>
  <c r="AA82" i="21"/>
  <c r="X73" i="22"/>
  <c r="AA73" i="22" s="1"/>
  <c r="AD73" i="22" s="1"/>
  <c r="I73" i="31" s="1"/>
  <c r="W73" i="22"/>
  <c r="X68" i="22"/>
  <c r="AA68" i="22" s="1"/>
  <c r="AD68" i="22" s="1"/>
  <c r="I68" i="31" s="1"/>
  <c r="N81" i="29"/>
  <c r="O81" i="29" s="1"/>
  <c r="P81" i="29" s="1"/>
  <c r="K81" i="31" s="1"/>
  <c r="N65" i="29"/>
  <c r="O65" i="29" s="1"/>
  <c r="P65" i="29" s="1"/>
  <c r="K65" i="31" s="1"/>
  <c r="AK100" i="21"/>
  <c r="AP97" i="21"/>
  <c r="AP102" i="21"/>
  <c r="AF106" i="21"/>
  <c r="AA106" i="21"/>
  <c r="AF105" i="21"/>
  <c r="AK103" i="21"/>
  <c r="AK97" i="21"/>
  <c r="AP91" i="21"/>
  <c r="AP87" i="21"/>
  <c r="W92" i="22"/>
  <c r="Z92" i="22" s="1"/>
  <c r="AC92" i="22" s="1"/>
  <c r="H92" i="31" s="1"/>
  <c r="W90" i="22"/>
  <c r="Z90" i="22" s="1"/>
  <c r="AC90" i="22" s="1"/>
  <c r="H90" i="31" s="1"/>
  <c r="X88" i="22"/>
  <c r="AA88" i="22" s="1"/>
  <c r="AD88" i="22" s="1"/>
  <c r="I88" i="31" s="1"/>
  <c r="AK106" i="21"/>
  <c r="AP100" i="21"/>
  <c r="AP96" i="21"/>
  <c r="AA92" i="21"/>
  <c r="AP90" i="21"/>
  <c r="AA90" i="21"/>
  <c r="AA88" i="21"/>
  <c r="AP86" i="21"/>
  <c r="AA86" i="21"/>
  <c r="W105" i="22"/>
  <c r="N102" i="29"/>
  <c r="O102" i="29" s="1"/>
  <c r="P102" i="29" s="1"/>
  <c r="K102" i="31" s="1"/>
  <c r="AA103" i="21"/>
  <c r="AF102" i="21"/>
  <c r="AA102" i="21"/>
  <c r="AF101" i="21"/>
  <c r="AK99" i="21"/>
  <c r="AR99" i="21" s="1"/>
  <c r="AF97" i="21"/>
  <c r="AK89" i="21"/>
  <c r="W101" i="22"/>
  <c r="Z101" i="22" s="1"/>
  <c r="AC101" i="22" s="1"/>
  <c r="H101" i="31" s="1"/>
  <c r="X93" i="22"/>
  <c r="AA93" i="22" s="1"/>
  <c r="AD93" i="22" s="1"/>
  <c r="I93" i="31" s="1"/>
  <c r="W93" i="22"/>
  <c r="Z93" i="22" s="1"/>
  <c r="AC93" i="22" s="1"/>
  <c r="H93" i="31" s="1"/>
  <c r="N103" i="29"/>
  <c r="O103" i="29" s="1"/>
  <c r="P103" i="29" s="1"/>
  <c r="K103" i="31" s="1"/>
  <c r="N86" i="29"/>
  <c r="O86" i="29" s="1"/>
  <c r="P86" i="29" s="1"/>
  <c r="K86" i="31" s="1"/>
  <c r="N99" i="29"/>
  <c r="O99" i="29" s="1"/>
  <c r="P99" i="29" s="1"/>
  <c r="K99" i="31" s="1"/>
  <c r="N90" i="29"/>
  <c r="O90" i="29" s="1"/>
  <c r="P90" i="29" s="1"/>
  <c r="K90" i="31" s="1"/>
  <c r="Z74" i="22"/>
  <c r="AC74" i="22" s="1"/>
  <c r="H74" i="31" s="1"/>
  <c r="AK93" i="21"/>
  <c r="AK105" i="21"/>
  <c r="AK98" i="21"/>
  <c r="AR98" i="21" s="1"/>
  <c r="AK88" i="21"/>
  <c r="Y103" i="22"/>
  <c r="AB103" i="22" s="1"/>
  <c r="AE103" i="22" s="1"/>
  <c r="J103" i="31" s="1"/>
  <c r="Z103" i="22"/>
  <c r="AC103" i="22" s="1"/>
  <c r="H103" i="31" s="1"/>
  <c r="AK101" i="21"/>
  <c r="AK102" i="21"/>
  <c r="AK92" i="21"/>
  <c r="W91" i="22"/>
  <c r="X102" i="22"/>
  <c r="AA102" i="22" s="1"/>
  <c r="AD102" i="22" s="1"/>
  <c r="I102" i="31" s="1"/>
  <c r="W102" i="22"/>
  <c r="W100" i="22"/>
  <c r="AF104" i="21"/>
  <c r="AF100" i="21"/>
  <c r="AF96" i="21"/>
  <c r="AF91" i="21"/>
  <c r="AF87" i="21"/>
  <c r="W104" i="22"/>
  <c r="W96" i="22"/>
  <c r="W87" i="22"/>
  <c r="AF103" i="21"/>
  <c r="AF99" i="21"/>
  <c r="AF90" i="21"/>
  <c r="AF86" i="21"/>
  <c r="W106" i="22"/>
  <c r="W98" i="22"/>
  <c r="W89" i="22"/>
  <c r="AQ14" i="21" l="1"/>
  <c r="AT14" i="21" s="1"/>
  <c r="AW14" i="21" s="1"/>
  <c r="E14" i="31" s="1"/>
  <c r="AR105" i="21"/>
  <c r="AQ58" i="21"/>
  <c r="AT58" i="21" s="1"/>
  <c r="AW58" i="21" s="1"/>
  <c r="E58" i="31" s="1"/>
  <c r="AR89" i="21"/>
  <c r="AS89" i="21" s="1"/>
  <c r="AV89" i="21" s="1"/>
  <c r="AQ37" i="21"/>
  <c r="AT37" i="21" s="1"/>
  <c r="AW37" i="21" s="1"/>
  <c r="E37" i="31" s="1"/>
  <c r="Y28" i="22"/>
  <c r="AB28" i="22" s="1"/>
  <c r="AE28" i="22" s="1"/>
  <c r="J28" i="31" s="1"/>
  <c r="AQ39" i="21"/>
  <c r="AT39" i="21" s="1"/>
  <c r="AW39" i="21" s="1"/>
  <c r="E39" i="31" s="1"/>
  <c r="AR54" i="21"/>
  <c r="AU54" i="21" s="1"/>
  <c r="AX54" i="21" s="1"/>
  <c r="F54" i="31" s="1"/>
  <c r="AQ34" i="21"/>
  <c r="AT34" i="21" s="1"/>
  <c r="AW34" i="21" s="1"/>
  <c r="E34" i="31" s="1"/>
  <c r="AR49" i="21"/>
  <c r="AQ41" i="21"/>
  <c r="AT41" i="21" s="1"/>
  <c r="AW41" i="21" s="1"/>
  <c r="E41" i="31" s="1"/>
  <c r="AR38" i="21"/>
  <c r="AU38" i="21" s="1"/>
  <c r="AX38" i="21" s="1"/>
  <c r="F38" i="31" s="1"/>
  <c r="AR101" i="21"/>
  <c r="AU101" i="21" s="1"/>
  <c r="AX101" i="21" s="1"/>
  <c r="F101" i="31" s="1"/>
  <c r="AQ42" i="21"/>
  <c r="AT42" i="21" s="1"/>
  <c r="AW42" i="21" s="1"/>
  <c r="E42" i="31" s="1"/>
  <c r="AR104" i="21"/>
  <c r="AU104" i="21" s="1"/>
  <c r="AX104" i="21" s="1"/>
  <c r="F104" i="31" s="1"/>
  <c r="AQ44" i="21"/>
  <c r="AT44" i="21" s="1"/>
  <c r="AW44" i="21" s="1"/>
  <c r="E44" i="31" s="1"/>
  <c r="Y86" i="22"/>
  <c r="AB86" i="22" s="1"/>
  <c r="AE86" i="22" s="1"/>
  <c r="J86" i="31" s="1"/>
  <c r="AQ82" i="21"/>
  <c r="AT82" i="21" s="1"/>
  <c r="AW82" i="21" s="1"/>
  <c r="E82" i="31" s="1"/>
  <c r="AR69" i="21"/>
  <c r="AR73" i="21"/>
  <c r="AU73" i="21" s="1"/>
  <c r="AX73" i="21" s="1"/>
  <c r="F73" i="31" s="1"/>
  <c r="AQ70" i="21"/>
  <c r="AT70" i="21" s="1"/>
  <c r="AW70" i="21" s="1"/>
  <c r="E70" i="31" s="1"/>
  <c r="Q30" i="29"/>
  <c r="R30" i="29" s="1"/>
  <c r="S30" i="29" s="1"/>
  <c r="L30" i="31" s="1"/>
  <c r="AR106" i="21"/>
  <c r="AQ35" i="21"/>
  <c r="AT35" i="21" s="1"/>
  <c r="AW35" i="21" s="1"/>
  <c r="E35" i="31" s="1"/>
  <c r="AR68" i="21"/>
  <c r="AU68" i="21" s="1"/>
  <c r="AX68" i="21" s="1"/>
  <c r="F68" i="31" s="1"/>
  <c r="AR67" i="21"/>
  <c r="AQ40" i="21"/>
  <c r="AT40" i="21" s="1"/>
  <c r="AW40" i="21" s="1"/>
  <c r="E40" i="31" s="1"/>
  <c r="Y45" i="22"/>
  <c r="AB45" i="22" s="1"/>
  <c r="AE45" i="22" s="1"/>
  <c r="J45" i="31" s="1"/>
  <c r="AR32" i="21"/>
  <c r="AU32" i="21" s="1"/>
  <c r="AX32" i="21" s="1"/>
  <c r="F32" i="31" s="1"/>
  <c r="AQ103" i="21"/>
  <c r="AT103" i="21" s="1"/>
  <c r="AW103" i="21" s="1"/>
  <c r="E103" i="31" s="1"/>
  <c r="Y73" i="22"/>
  <c r="AB73" i="22" s="1"/>
  <c r="AE73" i="22" s="1"/>
  <c r="J73" i="31" s="1"/>
  <c r="Q33" i="29"/>
  <c r="R33" i="29" s="1"/>
  <c r="S33" i="29" s="1"/>
  <c r="L33" i="31" s="1"/>
  <c r="AQ49" i="21"/>
  <c r="AT49" i="21" s="1"/>
  <c r="AW49" i="21" s="1"/>
  <c r="E49" i="31" s="1"/>
  <c r="Y32" i="22"/>
  <c r="AB32" i="22" s="1"/>
  <c r="AE32" i="22" s="1"/>
  <c r="J32" i="31" s="1"/>
  <c r="AQ7" i="21"/>
  <c r="AT7" i="21" s="1"/>
  <c r="AW7" i="21" s="1"/>
  <c r="E7" i="31" s="1"/>
  <c r="AQ13" i="21"/>
  <c r="AT13" i="21" s="1"/>
  <c r="AW13" i="21" s="1"/>
  <c r="E13" i="31" s="1"/>
  <c r="AR92" i="21"/>
  <c r="AU92" i="21" s="1"/>
  <c r="AX92" i="21" s="1"/>
  <c r="F92" i="31" s="1"/>
  <c r="Y92" i="22"/>
  <c r="AB92" i="22" s="1"/>
  <c r="AE92" i="22" s="1"/>
  <c r="J92" i="31" s="1"/>
  <c r="Q92" i="29"/>
  <c r="R92" i="29" s="1"/>
  <c r="S92" i="29" s="1"/>
  <c r="L92" i="31" s="1"/>
  <c r="Y74" i="22"/>
  <c r="AB74" i="22" s="1"/>
  <c r="AE74" i="22" s="1"/>
  <c r="J74" i="31" s="1"/>
  <c r="Y66" i="22"/>
  <c r="AB66" i="22" s="1"/>
  <c r="AE66" i="22" s="1"/>
  <c r="J66" i="31" s="1"/>
  <c r="Y19" i="22"/>
  <c r="AB19" i="22" s="1"/>
  <c r="AE19" i="22" s="1"/>
  <c r="J19" i="31" s="1"/>
  <c r="Y71" i="22"/>
  <c r="AB71" i="22" s="1"/>
  <c r="AE71" i="22" s="1"/>
  <c r="J71" i="31" s="1"/>
  <c r="Q8" i="29"/>
  <c r="R8" i="29" s="1"/>
  <c r="S8" i="29" s="1"/>
  <c r="L8" i="31" s="1"/>
  <c r="Y16" i="22"/>
  <c r="AB16" i="22" s="1"/>
  <c r="AE16" i="22" s="1"/>
  <c r="J16" i="31" s="1"/>
  <c r="Y10" i="22"/>
  <c r="AB10" i="22" s="1"/>
  <c r="AE10" i="22" s="1"/>
  <c r="J10" i="31" s="1"/>
  <c r="Y25" i="22"/>
  <c r="AB25" i="22" s="1"/>
  <c r="AE25" i="22" s="1"/>
  <c r="J25" i="31" s="1"/>
  <c r="Y82" i="22"/>
  <c r="AB82" i="22" s="1"/>
  <c r="AE82" i="22" s="1"/>
  <c r="J82" i="31" s="1"/>
  <c r="T75" i="29"/>
  <c r="U75" i="29" s="1"/>
  <c r="V75" i="29" s="1"/>
  <c r="M75" i="31" s="1"/>
  <c r="Q16" i="29"/>
  <c r="R16" i="29" s="1"/>
  <c r="S16" i="29" s="1"/>
  <c r="L16" i="31" s="1"/>
  <c r="Z35" i="22"/>
  <c r="AC35" i="22" s="1"/>
  <c r="H35" i="31" s="1"/>
  <c r="Y31" i="22"/>
  <c r="AB31" i="22" s="1"/>
  <c r="AE31" i="22" s="1"/>
  <c r="J31" i="31" s="1"/>
  <c r="Z10" i="22"/>
  <c r="AC10" i="22" s="1"/>
  <c r="H10" i="31" s="1"/>
  <c r="Z66" i="22"/>
  <c r="AC66" i="22" s="1"/>
  <c r="H66" i="31" s="1"/>
  <c r="Y18" i="22"/>
  <c r="AB18" i="22" s="1"/>
  <c r="AE18" i="22" s="1"/>
  <c r="J18" i="31" s="1"/>
  <c r="Y69" i="22"/>
  <c r="AB69" i="22" s="1"/>
  <c r="AE69" i="22" s="1"/>
  <c r="J69" i="31" s="1"/>
  <c r="Y53" i="22"/>
  <c r="AB53" i="22" s="1"/>
  <c r="AE53" i="22" s="1"/>
  <c r="J53" i="31" s="1"/>
  <c r="Q53" i="29"/>
  <c r="R53" i="29" s="1"/>
  <c r="S53" i="29" s="1"/>
  <c r="L53" i="31" s="1"/>
  <c r="AR53" i="21"/>
  <c r="Q26" i="29"/>
  <c r="R26" i="29" s="1"/>
  <c r="S26" i="29" s="1"/>
  <c r="L26" i="31" s="1"/>
  <c r="Q58" i="29"/>
  <c r="R58" i="29" s="1"/>
  <c r="S58" i="29" s="1"/>
  <c r="L58" i="31" s="1"/>
  <c r="T28" i="29"/>
  <c r="U28" i="29" s="1"/>
  <c r="V28" i="29" s="1"/>
  <c r="M28" i="31" s="1"/>
  <c r="T32" i="29"/>
  <c r="U32" i="29" s="1"/>
  <c r="V32" i="29" s="1"/>
  <c r="M32" i="31" s="1"/>
  <c r="Q23" i="29"/>
  <c r="R23" i="29" s="1"/>
  <c r="S23" i="29" s="1"/>
  <c r="L23" i="31" s="1"/>
  <c r="Q67" i="29"/>
  <c r="R67" i="29" s="1"/>
  <c r="S67" i="29" s="1"/>
  <c r="L67" i="31" s="1"/>
  <c r="Q32" i="29"/>
  <c r="R32" i="29" s="1"/>
  <c r="S32" i="29" s="1"/>
  <c r="L32" i="31" s="1"/>
  <c r="T14" i="29"/>
  <c r="U14" i="29" s="1"/>
  <c r="V14" i="29" s="1"/>
  <c r="M14" i="31" s="1"/>
  <c r="T20" i="29"/>
  <c r="U20" i="29" s="1"/>
  <c r="V20" i="29" s="1"/>
  <c r="M20" i="31" s="1"/>
  <c r="Z31" i="22"/>
  <c r="AC31" i="22" s="1"/>
  <c r="H31" i="31" s="1"/>
  <c r="Y8" i="22"/>
  <c r="AB8" i="22" s="1"/>
  <c r="AE8" i="22" s="1"/>
  <c r="J8" i="31" s="1"/>
  <c r="Y22" i="22"/>
  <c r="AB22" i="22" s="1"/>
  <c r="AE22" i="22" s="1"/>
  <c r="J22" i="31" s="1"/>
  <c r="T8" i="29"/>
  <c r="U8" i="29" s="1"/>
  <c r="V8" i="29" s="1"/>
  <c r="M8" i="31" s="1"/>
  <c r="AQ10" i="21"/>
  <c r="AT10" i="21" s="1"/>
  <c r="AW10" i="21" s="1"/>
  <c r="E10" i="31" s="1"/>
  <c r="AQ31" i="21"/>
  <c r="AT31" i="21" s="1"/>
  <c r="AW31" i="21" s="1"/>
  <c r="E31" i="31" s="1"/>
  <c r="AR86" i="21"/>
  <c r="AU86" i="21" s="1"/>
  <c r="AX86" i="21" s="1"/>
  <c r="F86" i="31" s="1"/>
  <c r="AR24" i="21"/>
  <c r="AU24" i="21" s="1"/>
  <c r="AX24" i="21" s="1"/>
  <c r="F24" i="31" s="1"/>
  <c r="AQ59" i="21"/>
  <c r="AT59" i="21" s="1"/>
  <c r="AW59" i="21" s="1"/>
  <c r="E59" i="31" s="1"/>
  <c r="AQ73" i="21"/>
  <c r="AT73" i="21" s="1"/>
  <c r="AW73" i="21" s="1"/>
  <c r="E73" i="31" s="1"/>
  <c r="AR10" i="21"/>
  <c r="AR60" i="21"/>
  <c r="AU60" i="21" s="1"/>
  <c r="AX60" i="21" s="1"/>
  <c r="F60" i="31" s="1"/>
  <c r="AR14" i="21"/>
  <c r="AU14" i="21" s="1"/>
  <c r="AX14" i="21" s="1"/>
  <c r="F14" i="31" s="1"/>
  <c r="AR9" i="21"/>
  <c r="AU9" i="21" s="1"/>
  <c r="AX9" i="21" s="1"/>
  <c r="F9" i="31" s="1"/>
  <c r="AR8" i="21"/>
  <c r="AU8" i="21" s="1"/>
  <c r="AX8" i="21" s="1"/>
  <c r="F8" i="31" s="1"/>
  <c r="AQ9" i="21"/>
  <c r="AT9" i="21" s="1"/>
  <c r="AW9" i="21" s="1"/>
  <c r="E9" i="31" s="1"/>
  <c r="AR17" i="21"/>
  <c r="AU17" i="21" s="1"/>
  <c r="AX17" i="21" s="1"/>
  <c r="F17" i="31" s="1"/>
  <c r="AR16" i="21"/>
  <c r="AU16" i="21" s="1"/>
  <c r="AX16" i="21" s="1"/>
  <c r="F16" i="31" s="1"/>
  <c r="AR25" i="21"/>
  <c r="AU25" i="21" s="1"/>
  <c r="AX25" i="21" s="1"/>
  <c r="F25" i="31" s="1"/>
  <c r="AR23" i="21"/>
  <c r="AS23" i="21" s="1"/>
  <c r="AV23" i="21" s="1"/>
  <c r="AQ86" i="21"/>
  <c r="AT86" i="21" s="1"/>
  <c r="AW86" i="21" s="1"/>
  <c r="E86" i="31" s="1"/>
  <c r="Y99" i="22"/>
  <c r="AB99" i="22" s="1"/>
  <c r="AE99" i="22" s="1"/>
  <c r="J99" i="31" s="1"/>
  <c r="AQ88" i="21"/>
  <c r="AT88" i="21" s="1"/>
  <c r="AW88" i="21" s="1"/>
  <c r="E88" i="31" s="1"/>
  <c r="AR52" i="21"/>
  <c r="AU52" i="21" s="1"/>
  <c r="AX52" i="21" s="1"/>
  <c r="F52" i="31" s="1"/>
  <c r="AR28" i="21"/>
  <c r="AS28" i="21" s="1"/>
  <c r="AV28" i="21" s="1"/>
  <c r="AQ20" i="21"/>
  <c r="AT20" i="21" s="1"/>
  <c r="AW20" i="21" s="1"/>
  <c r="E20" i="31" s="1"/>
  <c r="AQ32" i="21"/>
  <c r="AT32" i="21" s="1"/>
  <c r="AW32" i="21" s="1"/>
  <c r="E32" i="31" s="1"/>
  <c r="T82" i="29"/>
  <c r="U82" i="29" s="1"/>
  <c r="V82" i="29" s="1"/>
  <c r="M82" i="31" s="1"/>
  <c r="AR75" i="21"/>
  <c r="AU75" i="21" s="1"/>
  <c r="AX75" i="21" s="1"/>
  <c r="F75" i="31" s="1"/>
  <c r="Y34" i="22"/>
  <c r="AB34" i="22" s="1"/>
  <c r="AE34" i="22" s="1"/>
  <c r="J34" i="31" s="1"/>
  <c r="Y67" i="22"/>
  <c r="AB67" i="22" s="1"/>
  <c r="AE67" i="22" s="1"/>
  <c r="J67" i="31" s="1"/>
  <c r="Q22" i="29"/>
  <c r="R22" i="29" s="1"/>
  <c r="S22" i="29" s="1"/>
  <c r="L22" i="31" s="1"/>
  <c r="Q93" i="29"/>
  <c r="R93" i="29" s="1"/>
  <c r="S93" i="29" s="1"/>
  <c r="L93" i="31" s="1"/>
  <c r="Q41" i="29"/>
  <c r="R41" i="29" s="1"/>
  <c r="S41" i="29" s="1"/>
  <c r="L41" i="31" s="1"/>
  <c r="Z16" i="22"/>
  <c r="AC16" i="22" s="1"/>
  <c r="H16" i="31" s="1"/>
  <c r="AQ18" i="21"/>
  <c r="AT18" i="21" s="1"/>
  <c r="AW18" i="21" s="1"/>
  <c r="E18" i="31" s="1"/>
  <c r="T68" i="29"/>
  <c r="U68" i="29" s="1"/>
  <c r="V68" i="29" s="1"/>
  <c r="M68" i="31" s="1"/>
  <c r="AR71" i="21"/>
  <c r="T41" i="29"/>
  <c r="U41" i="29" s="1"/>
  <c r="V41" i="29" s="1"/>
  <c r="M41" i="31" s="1"/>
  <c r="AR46" i="21"/>
  <c r="AU46" i="21" s="1"/>
  <c r="AX46" i="21" s="1"/>
  <c r="F46" i="31" s="1"/>
  <c r="T16" i="29"/>
  <c r="U16" i="29" s="1"/>
  <c r="V16" i="29" s="1"/>
  <c r="M16" i="31" s="1"/>
  <c r="AQ17" i="21"/>
  <c r="AT17" i="21" s="1"/>
  <c r="AW17" i="21" s="1"/>
  <c r="E17" i="31" s="1"/>
  <c r="AQ8" i="21"/>
  <c r="AT8" i="21" s="1"/>
  <c r="AW8" i="21" s="1"/>
  <c r="E8" i="31" s="1"/>
  <c r="Y33" i="22"/>
  <c r="AB33" i="22" s="1"/>
  <c r="AE33" i="22" s="1"/>
  <c r="J33" i="31" s="1"/>
  <c r="AR22" i="21"/>
  <c r="AS22" i="21" s="1"/>
  <c r="AV22" i="21" s="1"/>
  <c r="AQ51" i="21"/>
  <c r="AT51" i="21" s="1"/>
  <c r="AW51" i="21" s="1"/>
  <c r="E51" i="31" s="1"/>
  <c r="Y15" i="22"/>
  <c r="AB15" i="22" s="1"/>
  <c r="AE15" i="22" s="1"/>
  <c r="J15" i="31" s="1"/>
  <c r="AQ36" i="21"/>
  <c r="AT36" i="21" s="1"/>
  <c r="AW36" i="21" s="1"/>
  <c r="E36" i="31" s="1"/>
  <c r="Z75" i="22"/>
  <c r="AC75" i="22" s="1"/>
  <c r="H75" i="31" s="1"/>
  <c r="Q61" i="29"/>
  <c r="R61" i="29" s="1"/>
  <c r="S61" i="29" s="1"/>
  <c r="L61" i="31" s="1"/>
  <c r="T33" i="29"/>
  <c r="U33" i="29" s="1"/>
  <c r="V33" i="29" s="1"/>
  <c r="M33" i="31" s="1"/>
  <c r="Z51" i="22"/>
  <c r="AC51" i="22" s="1"/>
  <c r="H51" i="31" s="1"/>
  <c r="Z22" i="22"/>
  <c r="AC22" i="22" s="1"/>
  <c r="H22" i="31" s="1"/>
  <c r="T24" i="29"/>
  <c r="U24" i="29" s="1"/>
  <c r="V24" i="29" s="1"/>
  <c r="M24" i="31" s="1"/>
  <c r="Q28" i="29"/>
  <c r="R28" i="29" s="1"/>
  <c r="S28" i="29" s="1"/>
  <c r="L28" i="31" s="1"/>
  <c r="Q14" i="29"/>
  <c r="R14" i="29" s="1"/>
  <c r="S14" i="29" s="1"/>
  <c r="L14" i="31" s="1"/>
  <c r="Y62" i="22"/>
  <c r="AB62" i="22" s="1"/>
  <c r="AE62" i="22" s="1"/>
  <c r="J62" i="31" s="1"/>
  <c r="AQ54" i="21"/>
  <c r="AT54" i="21" s="1"/>
  <c r="AW54" i="21" s="1"/>
  <c r="E54" i="31" s="1"/>
  <c r="AR62" i="21"/>
  <c r="AU62" i="21" s="1"/>
  <c r="AX62" i="21" s="1"/>
  <c r="F62" i="31" s="1"/>
  <c r="Y35" i="22"/>
  <c r="AB35" i="22" s="1"/>
  <c r="AE35" i="22" s="1"/>
  <c r="J35" i="31" s="1"/>
  <c r="Q51" i="29"/>
  <c r="R51" i="29" s="1"/>
  <c r="S51" i="29" s="1"/>
  <c r="L51" i="31" s="1"/>
  <c r="Z20" i="22"/>
  <c r="AC20" i="22" s="1"/>
  <c r="H20" i="31" s="1"/>
  <c r="AR26" i="21"/>
  <c r="AU26" i="21" s="1"/>
  <c r="AX26" i="21" s="1"/>
  <c r="F26" i="31" s="1"/>
  <c r="T18" i="29"/>
  <c r="U18" i="29" s="1"/>
  <c r="V18" i="29" s="1"/>
  <c r="M18" i="31" s="1"/>
  <c r="Y26" i="22"/>
  <c r="AB26" i="22" s="1"/>
  <c r="AE26" i="22" s="1"/>
  <c r="J26" i="31" s="1"/>
  <c r="AQ96" i="21"/>
  <c r="AT96" i="21" s="1"/>
  <c r="AW96" i="21" s="1"/>
  <c r="E96" i="31" s="1"/>
  <c r="AQ62" i="21"/>
  <c r="AT62" i="21" s="1"/>
  <c r="AW62" i="21" s="1"/>
  <c r="E62" i="31" s="1"/>
  <c r="AQ71" i="21"/>
  <c r="AT71" i="21" s="1"/>
  <c r="AW71" i="21" s="1"/>
  <c r="E71" i="31" s="1"/>
  <c r="T35" i="29"/>
  <c r="U35" i="29" s="1"/>
  <c r="V35" i="29" s="1"/>
  <c r="M35" i="31" s="1"/>
  <c r="T10" i="29"/>
  <c r="U10" i="29" s="1"/>
  <c r="V10" i="29" s="1"/>
  <c r="M10" i="31" s="1"/>
  <c r="Q20" i="29"/>
  <c r="R20" i="29" s="1"/>
  <c r="S20" i="29" s="1"/>
  <c r="L20" i="31" s="1"/>
  <c r="AQ83" i="21"/>
  <c r="AT83" i="21" s="1"/>
  <c r="AW83" i="21" s="1"/>
  <c r="E83" i="31" s="1"/>
  <c r="AR31" i="21"/>
  <c r="AR15" i="21"/>
  <c r="AU15" i="21" s="1"/>
  <c r="AX15" i="21" s="1"/>
  <c r="F15" i="31" s="1"/>
  <c r="Q66" i="29"/>
  <c r="R66" i="29" s="1"/>
  <c r="S66" i="29" s="1"/>
  <c r="L66" i="31" s="1"/>
  <c r="AR96" i="21"/>
  <c r="AU96" i="21" s="1"/>
  <c r="AX96" i="21" s="1"/>
  <c r="F96" i="31" s="1"/>
  <c r="AQ99" i="21"/>
  <c r="AT99" i="21" s="1"/>
  <c r="AW99" i="21" s="1"/>
  <c r="E99" i="31" s="1"/>
  <c r="AQ100" i="21"/>
  <c r="AT100" i="21" s="1"/>
  <c r="AW100" i="21" s="1"/>
  <c r="E100" i="31" s="1"/>
  <c r="Q68" i="29"/>
  <c r="R68" i="29" s="1"/>
  <c r="S68" i="29" s="1"/>
  <c r="L68" i="31" s="1"/>
  <c r="AQ43" i="21"/>
  <c r="AT43" i="21" s="1"/>
  <c r="AW43" i="21" s="1"/>
  <c r="E43" i="31" s="1"/>
  <c r="AQ72" i="21"/>
  <c r="AT72" i="21" s="1"/>
  <c r="AW72" i="21" s="1"/>
  <c r="E72" i="31" s="1"/>
  <c r="Y14" i="22"/>
  <c r="AB14" i="22" s="1"/>
  <c r="AE14" i="22" s="1"/>
  <c r="J14" i="31" s="1"/>
  <c r="AR37" i="21"/>
  <c r="AU37" i="21" s="1"/>
  <c r="AX37" i="21" s="1"/>
  <c r="F37" i="31" s="1"/>
  <c r="Q18" i="29"/>
  <c r="R18" i="29" s="1"/>
  <c r="S18" i="29" s="1"/>
  <c r="L18" i="31" s="1"/>
  <c r="Y41" i="22"/>
  <c r="AB41" i="22" s="1"/>
  <c r="AE41" i="22" s="1"/>
  <c r="J41" i="31" s="1"/>
  <c r="AQ46" i="21"/>
  <c r="AT46" i="21" s="1"/>
  <c r="AW46" i="21" s="1"/>
  <c r="E46" i="31" s="1"/>
  <c r="AQ53" i="21"/>
  <c r="AT53" i="21" s="1"/>
  <c r="AW53" i="21" s="1"/>
  <c r="E53" i="31" s="1"/>
  <c r="Q10" i="29"/>
  <c r="R10" i="29" s="1"/>
  <c r="S10" i="29" s="1"/>
  <c r="L10" i="31" s="1"/>
  <c r="Z28" i="22"/>
  <c r="AC28" i="22" s="1"/>
  <c r="H28" i="31" s="1"/>
  <c r="T26" i="29"/>
  <c r="U26" i="29" s="1"/>
  <c r="V26" i="29" s="1"/>
  <c r="M26" i="31" s="1"/>
  <c r="T9" i="29"/>
  <c r="U9" i="29" s="1"/>
  <c r="V9" i="29" s="1"/>
  <c r="M9" i="31" s="1"/>
  <c r="AR29" i="21"/>
  <c r="AS29" i="21" s="1"/>
  <c r="AV29" i="21" s="1"/>
  <c r="Q31" i="29"/>
  <c r="R31" i="29" s="1"/>
  <c r="S31" i="29" s="1"/>
  <c r="L31" i="31" s="1"/>
  <c r="AQ52" i="21"/>
  <c r="AT52" i="21" s="1"/>
  <c r="AW52" i="21" s="1"/>
  <c r="E52" i="31" s="1"/>
  <c r="AQ38" i="21"/>
  <c r="AT38" i="21" s="1"/>
  <c r="AW38" i="21" s="1"/>
  <c r="E38" i="31" s="1"/>
  <c r="T66" i="29"/>
  <c r="U66" i="29" s="1"/>
  <c r="V66" i="29" s="1"/>
  <c r="M66" i="31" s="1"/>
  <c r="AR90" i="21"/>
  <c r="AU90" i="21" s="1"/>
  <c r="AX90" i="21" s="1"/>
  <c r="F90" i="31" s="1"/>
  <c r="Q86" i="29"/>
  <c r="R86" i="29" s="1"/>
  <c r="S86" i="29" s="1"/>
  <c r="L86" i="31" s="1"/>
  <c r="T50" i="29"/>
  <c r="U50" i="29" s="1"/>
  <c r="V50" i="29" s="1"/>
  <c r="M50" i="31" s="1"/>
  <c r="T23" i="29"/>
  <c r="U23" i="29" s="1"/>
  <c r="V23" i="29" s="1"/>
  <c r="M23" i="31" s="1"/>
  <c r="AQ21" i="21"/>
  <c r="AT21" i="21" s="1"/>
  <c r="AW21" i="21" s="1"/>
  <c r="E21" i="31" s="1"/>
  <c r="AQ26" i="21"/>
  <c r="AT26" i="21" s="1"/>
  <c r="AW26" i="21" s="1"/>
  <c r="E26" i="31" s="1"/>
  <c r="AR57" i="21"/>
  <c r="AQ48" i="21"/>
  <c r="AT48" i="21" s="1"/>
  <c r="AW48" i="21" s="1"/>
  <c r="E48" i="31" s="1"/>
  <c r="AQ19" i="21"/>
  <c r="AT19" i="21" s="1"/>
  <c r="AW19" i="21" s="1"/>
  <c r="E19" i="31" s="1"/>
  <c r="AQ25" i="21"/>
  <c r="AT25" i="21" s="1"/>
  <c r="AW25" i="21" s="1"/>
  <c r="E25" i="31" s="1"/>
  <c r="AR13" i="21"/>
  <c r="Q49" i="29"/>
  <c r="R49" i="29" s="1"/>
  <c r="S49" i="29" s="1"/>
  <c r="L49" i="31" s="1"/>
  <c r="AR88" i="21"/>
  <c r="AU88" i="21" s="1"/>
  <c r="AX88" i="21" s="1"/>
  <c r="F88" i="31" s="1"/>
  <c r="AR40" i="21"/>
  <c r="AU40" i="21" s="1"/>
  <c r="AX40" i="21" s="1"/>
  <c r="F40" i="31" s="1"/>
  <c r="AR27" i="21"/>
  <c r="AU27" i="21" s="1"/>
  <c r="AX27" i="21" s="1"/>
  <c r="F27" i="31" s="1"/>
  <c r="T39" i="29"/>
  <c r="U39" i="29" s="1"/>
  <c r="V39" i="29" s="1"/>
  <c r="M39" i="31" s="1"/>
  <c r="Q82" i="29"/>
  <c r="R82" i="29" s="1"/>
  <c r="S82" i="29" s="1"/>
  <c r="L82" i="31" s="1"/>
  <c r="AR97" i="21"/>
  <c r="AU97" i="21" s="1"/>
  <c r="AX97" i="21" s="1"/>
  <c r="F97" i="31" s="1"/>
  <c r="AQ89" i="21"/>
  <c r="AT89" i="21" s="1"/>
  <c r="AW89" i="21" s="1"/>
  <c r="E89" i="31" s="1"/>
  <c r="AQ98" i="21"/>
  <c r="AT98" i="21" s="1"/>
  <c r="AW98" i="21" s="1"/>
  <c r="E98" i="31" s="1"/>
  <c r="Y58" i="22"/>
  <c r="AB58" i="22" s="1"/>
  <c r="AE58" i="22" s="1"/>
  <c r="J58" i="31" s="1"/>
  <c r="Z19" i="22"/>
  <c r="AC19" i="22" s="1"/>
  <c r="H19" i="31" s="1"/>
  <c r="AQ65" i="21"/>
  <c r="AT65" i="21" s="1"/>
  <c r="AW65" i="21" s="1"/>
  <c r="E65" i="31" s="1"/>
  <c r="T90" i="29"/>
  <c r="U90" i="29" s="1"/>
  <c r="V90" i="29" s="1"/>
  <c r="M90" i="31" s="1"/>
  <c r="Z58" i="22"/>
  <c r="AC58" i="22" s="1"/>
  <c r="H58" i="31" s="1"/>
  <c r="AQ45" i="21"/>
  <c r="AT45" i="21" s="1"/>
  <c r="AW45" i="21" s="1"/>
  <c r="E45" i="31" s="1"/>
  <c r="AR61" i="21"/>
  <c r="AU61" i="21" s="1"/>
  <c r="AX61" i="21" s="1"/>
  <c r="F61" i="31" s="1"/>
  <c r="Y105" i="22"/>
  <c r="AB105" i="22" s="1"/>
  <c r="AE105" i="22" s="1"/>
  <c r="J105" i="31" s="1"/>
  <c r="AR87" i="21"/>
  <c r="Q50" i="29"/>
  <c r="R50" i="29" s="1"/>
  <c r="S50" i="29" s="1"/>
  <c r="L50" i="31" s="1"/>
  <c r="Y17" i="22"/>
  <c r="AB17" i="22" s="1"/>
  <c r="AE17" i="22" s="1"/>
  <c r="J17" i="31" s="1"/>
  <c r="AQ69" i="21"/>
  <c r="AT69" i="21" s="1"/>
  <c r="AW69" i="21" s="1"/>
  <c r="E69" i="31" s="1"/>
  <c r="AQ93" i="21"/>
  <c r="AT93" i="21" s="1"/>
  <c r="AW93" i="21" s="1"/>
  <c r="E93" i="31" s="1"/>
  <c r="AR7" i="21"/>
  <c r="AU7" i="21" s="1"/>
  <c r="AX7" i="21" s="1"/>
  <c r="F7" i="31" s="1"/>
  <c r="T7" i="29"/>
  <c r="U7" i="29" s="1"/>
  <c r="V7" i="29" s="1"/>
  <c r="M7" i="31" s="1"/>
  <c r="Y7" i="22"/>
  <c r="AB7" i="22" s="1"/>
  <c r="AE7" i="22" s="1"/>
  <c r="J7" i="31" s="1"/>
  <c r="Q7" i="29"/>
  <c r="R7" i="29" s="1"/>
  <c r="S7" i="29" s="1"/>
  <c r="L7" i="31" s="1"/>
  <c r="T31" i="29"/>
  <c r="U31" i="29" s="1"/>
  <c r="V31" i="29" s="1"/>
  <c r="M31" i="31" s="1"/>
  <c r="AR30" i="21"/>
  <c r="AS30" i="21" s="1"/>
  <c r="AV30" i="21" s="1"/>
  <c r="Y30" i="22"/>
  <c r="AB30" i="22" s="1"/>
  <c r="AE30" i="22" s="1"/>
  <c r="J30" i="31" s="1"/>
  <c r="Z30" i="22"/>
  <c r="AC30" i="22" s="1"/>
  <c r="H30" i="31" s="1"/>
  <c r="Y29" i="22"/>
  <c r="AB29" i="22" s="1"/>
  <c r="AE29" i="22" s="1"/>
  <c r="J29" i="31" s="1"/>
  <c r="Y27" i="22"/>
  <c r="AB27" i="22" s="1"/>
  <c r="AE27" i="22" s="1"/>
  <c r="J27" i="31" s="1"/>
  <c r="AR45" i="21"/>
  <c r="T45" i="29"/>
  <c r="U45" i="29" s="1"/>
  <c r="V45" i="29" s="1"/>
  <c r="M45" i="31" s="1"/>
  <c r="Q65" i="29"/>
  <c r="R65" i="29" s="1"/>
  <c r="S65" i="29" s="1"/>
  <c r="L65" i="31" s="1"/>
  <c r="Q103" i="29"/>
  <c r="R103" i="29" s="1"/>
  <c r="S103" i="29" s="1"/>
  <c r="L103" i="31" s="1"/>
  <c r="Q43" i="29"/>
  <c r="R43" i="29" s="1"/>
  <c r="S43" i="29" s="1"/>
  <c r="L43" i="31" s="1"/>
  <c r="AQ57" i="21"/>
  <c r="AT57" i="21" s="1"/>
  <c r="AW57" i="21" s="1"/>
  <c r="E57" i="31" s="1"/>
  <c r="Y47" i="22"/>
  <c r="AB47" i="22" s="1"/>
  <c r="AE47" i="22" s="1"/>
  <c r="J47" i="31" s="1"/>
  <c r="AQ47" i="21"/>
  <c r="AT47" i="21" s="1"/>
  <c r="AW47" i="21" s="1"/>
  <c r="E47" i="31" s="1"/>
  <c r="T47" i="29"/>
  <c r="U47" i="29" s="1"/>
  <c r="V47" i="29" s="1"/>
  <c r="M47" i="31" s="1"/>
  <c r="AR36" i="21"/>
  <c r="AU36" i="21" s="1"/>
  <c r="AX36" i="21" s="1"/>
  <c r="F36" i="31" s="1"/>
  <c r="Q62" i="29"/>
  <c r="R62" i="29" s="1"/>
  <c r="S62" i="29" s="1"/>
  <c r="L62" i="31" s="1"/>
  <c r="T62" i="29"/>
  <c r="U62" i="29" s="1"/>
  <c r="V62" i="29" s="1"/>
  <c r="M62" i="31" s="1"/>
  <c r="Y59" i="22"/>
  <c r="AB59" i="22" s="1"/>
  <c r="AE59" i="22" s="1"/>
  <c r="J59" i="31" s="1"/>
  <c r="AQ61" i="21"/>
  <c r="AT61" i="21" s="1"/>
  <c r="AW61" i="21" s="1"/>
  <c r="E61" i="31" s="1"/>
  <c r="AR42" i="21"/>
  <c r="AS42" i="21" s="1"/>
  <c r="AV42" i="21" s="1"/>
  <c r="Y42" i="22"/>
  <c r="AB42" i="22" s="1"/>
  <c r="AE42" i="22" s="1"/>
  <c r="J42" i="31" s="1"/>
  <c r="Z26" i="22"/>
  <c r="AC26" i="22" s="1"/>
  <c r="H26" i="31" s="1"/>
  <c r="Q25" i="29"/>
  <c r="R25" i="29" s="1"/>
  <c r="S25" i="29" s="1"/>
  <c r="L25" i="31" s="1"/>
  <c r="Z25" i="22"/>
  <c r="AC25" i="22" s="1"/>
  <c r="H25" i="31" s="1"/>
  <c r="Z24" i="22"/>
  <c r="AC24" i="22" s="1"/>
  <c r="H24" i="31" s="1"/>
  <c r="Q24" i="29"/>
  <c r="R24" i="29" s="1"/>
  <c r="S24" i="29" s="1"/>
  <c r="L24" i="31" s="1"/>
  <c r="T22" i="29"/>
  <c r="U22" i="29" s="1"/>
  <c r="V22" i="29" s="1"/>
  <c r="M22" i="31" s="1"/>
  <c r="Y21" i="22"/>
  <c r="AB21" i="22" s="1"/>
  <c r="AE21" i="22" s="1"/>
  <c r="J21" i="31" s="1"/>
  <c r="AQ68" i="21"/>
  <c r="AT68" i="21" s="1"/>
  <c r="AW68" i="21" s="1"/>
  <c r="E68" i="31" s="1"/>
  <c r="AQ81" i="21"/>
  <c r="AT81" i="21" s="1"/>
  <c r="AW81" i="21" s="1"/>
  <c r="E81" i="31" s="1"/>
  <c r="Y68" i="22"/>
  <c r="AB68" i="22" s="1"/>
  <c r="AE68" i="22" s="1"/>
  <c r="J68" i="31" s="1"/>
  <c r="AQ87" i="21"/>
  <c r="AT87" i="21" s="1"/>
  <c r="AW87" i="21" s="1"/>
  <c r="E87" i="31" s="1"/>
  <c r="Y101" i="22"/>
  <c r="AB101" i="22" s="1"/>
  <c r="AE101" i="22" s="1"/>
  <c r="J101" i="31" s="1"/>
  <c r="T83" i="29"/>
  <c r="U83" i="29" s="1"/>
  <c r="V83" i="29" s="1"/>
  <c r="M83" i="31" s="1"/>
  <c r="Q75" i="29"/>
  <c r="R75" i="29" s="1"/>
  <c r="S75" i="29" s="1"/>
  <c r="L75" i="31" s="1"/>
  <c r="T105" i="29"/>
  <c r="U105" i="29" s="1"/>
  <c r="V105" i="29" s="1"/>
  <c r="M105" i="31" s="1"/>
  <c r="AR66" i="21"/>
  <c r="AU66" i="21" s="1"/>
  <c r="AX66" i="21" s="1"/>
  <c r="F66" i="31" s="1"/>
  <c r="AR70" i="21"/>
  <c r="AR74" i="21"/>
  <c r="AU74" i="21" s="1"/>
  <c r="AX74" i="21" s="1"/>
  <c r="F74" i="31" s="1"/>
  <c r="Y61" i="22"/>
  <c r="AB61" i="22" s="1"/>
  <c r="AE61" i="22" s="1"/>
  <c r="J61" i="31" s="1"/>
  <c r="Z62" i="22"/>
  <c r="AC62" i="22" s="1"/>
  <c r="H62" i="31" s="1"/>
  <c r="Q54" i="29"/>
  <c r="R54" i="29" s="1"/>
  <c r="S54" i="29" s="1"/>
  <c r="L54" i="31" s="1"/>
  <c r="AQ67" i="21"/>
  <c r="AT67" i="21" s="1"/>
  <c r="AW67" i="21" s="1"/>
  <c r="E67" i="31" s="1"/>
  <c r="AQ75" i="21"/>
  <c r="AT75" i="21" s="1"/>
  <c r="AW75" i="21" s="1"/>
  <c r="E75" i="31" s="1"/>
  <c r="T42" i="29"/>
  <c r="U42" i="29" s="1"/>
  <c r="V42" i="29" s="1"/>
  <c r="M42" i="31" s="1"/>
  <c r="Q46" i="29"/>
  <c r="R46" i="29" s="1"/>
  <c r="S46" i="29" s="1"/>
  <c r="L46" i="31" s="1"/>
  <c r="Y49" i="22"/>
  <c r="AB49" i="22" s="1"/>
  <c r="AE49" i="22" s="1"/>
  <c r="J49" i="31" s="1"/>
  <c r="Y39" i="22"/>
  <c r="AB39" i="22" s="1"/>
  <c r="AE39" i="22" s="1"/>
  <c r="J39" i="31" s="1"/>
  <c r="Y43" i="22"/>
  <c r="AB43" i="22" s="1"/>
  <c r="AE43" i="22" s="1"/>
  <c r="J43" i="31" s="1"/>
  <c r="T51" i="29"/>
  <c r="U51" i="29" s="1"/>
  <c r="V51" i="29" s="1"/>
  <c r="M51" i="31" s="1"/>
  <c r="Q17" i="29"/>
  <c r="R17" i="29" s="1"/>
  <c r="S17" i="29" s="1"/>
  <c r="L17" i="31" s="1"/>
  <c r="Y9" i="22"/>
  <c r="AB9" i="22" s="1"/>
  <c r="AE9" i="22" s="1"/>
  <c r="J9" i="31" s="1"/>
  <c r="T15" i="29"/>
  <c r="U15" i="29" s="1"/>
  <c r="V15" i="29" s="1"/>
  <c r="M15" i="31" s="1"/>
  <c r="T27" i="29"/>
  <c r="U27" i="29" s="1"/>
  <c r="V27" i="29" s="1"/>
  <c r="M27" i="31" s="1"/>
  <c r="Q13" i="29"/>
  <c r="R13" i="29" s="1"/>
  <c r="S13" i="29" s="1"/>
  <c r="L13" i="31" s="1"/>
  <c r="T30" i="29"/>
  <c r="U30" i="29" s="1"/>
  <c r="V30" i="29" s="1"/>
  <c r="M30" i="31" s="1"/>
  <c r="T21" i="29"/>
  <c r="U21" i="29" s="1"/>
  <c r="V21" i="29" s="1"/>
  <c r="M21" i="31" s="1"/>
  <c r="Y97" i="22"/>
  <c r="AB97" i="22" s="1"/>
  <c r="AE97" i="22" s="1"/>
  <c r="J97" i="31" s="1"/>
  <c r="T101" i="29"/>
  <c r="U101" i="29" s="1"/>
  <c r="V101" i="29" s="1"/>
  <c r="M101" i="31" s="1"/>
  <c r="T103" i="29"/>
  <c r="U103" i="29" s="1"/>
  <c r="V103" i="29" s="1"/>
  <c r="M103" i="31" s="1"/>
  <c r="Q83" i="29"/>
  <c r="R83" i="29" s="1"/>
  <c r="S83" i="29" s="1"/>
  <c r="L83" i="31" s="1"/>
  <c r="AQ97" i="21"/>
  <c r="AT97" i="21" s="1"/>
  <c r="AW97" i="21" s="1"/>
  <c r="E97" i="31" s="1"/>
  <c r="T58" i="29"/>
  <c r="U58" i="29" s="1"/>
  <c r="V58" i="29" s="1"/>
  <c r="M58" i="31" s="1"/>
  <c r="T61" i="29"/>
  <c r="U61" i="29" s="1"/>
  <c r="V61" i="29" s="1"/>
  <c r="M61" i="31" s="1"/>
  <c r="AR76" i="21"/>
  <c r="AU76" i="21" s="1"/>
  <c r="AX76" i="21" s="1"/>
  <c r="F76" i="31" s="1"/>
  <c r="Q37" i="29"/>
  <c r="R37" i="29" s="1"/>
  <c r="S37" i="29" s="1"/>
  <c r="L37" i="31" s="1"/>
  <c r="Z45" i="22"/>
  <c r="AC45" i="22" s="1"/>
  <c r="H45" i="31" s="1"/>
  <c r="Y46" i="22"/>
  <c r="AB46" i="22" s="1"/>
  <c r="AE46" i="22" s="1"/>
  <c r="J46" i="31" s="1"/>
  <c r="T49" i="29"/>
  <c r="U49" i="29" s="1"/>
  <c r="V49" i="29" s="1"/>
  <c r="M49" i="31" s="1"/>
  <c r="Y54" i="22"/>
  <c r="AB54" i="22" s="1"/>
  <c r="AE54" i="22" s="1"/>
  <c r="J54" i="31" s="1"/>
  <c r="Q27" i="29"/>
  <c r="R27" i="29" s="1"/>
  <c r="S27" i="29" s="1"/>
  <c r="L27" i="31" s="1"/>
  <c r="AR44" i="21"/>
  <c r="AR48" i="21"/>
  <c r="AU48" i="21" s="1"/>
  <c r="AX48" i="21" s="1"/>
  <c r="F48" i="31" s="1"/>
  <c r="Q15" i="29"/>
  <c r="R15" i="29" s="1"/>
  <c r="S15" i="29" s="1"/>
  <c r="L15" i="31" s="1"/>
  <c r="Q9" i="29"/>
  <c r="R9" i="29" s="1"/>
  <c r="S9" i="29" s="1"/>
  <c r="L9" i="31" s="1"/>
  <c r="AR41" i="21"/>
  <c r="Q34" i="29"/>
  <c r="R34" i="29" s="1"/>
  <c r="S34" i="29" s="1"/>
  <c r="L34" i="31" s="1"/>
  <c r="T57" i="29"/>
  <c r="U57" i="29" s="1"/>
  <c r="V57" i="29" s="1"/>
  <c r="M57" i="31" s="1"/>
  <c r="AR35" i="21"/>
  <c r="AU35" i="21" s="1"/>
  <c r="AX35" i="21" s="1"/>
  <c r="F35" i="31" s="1"/>
  <c r="Q45" i="29"/>
  <c r="R45" i="29" s="1"/>
  <c r="S45" i="29" s="1"/>
  <c r="L45" i="31" s="1"/>
  <c r="T37" i="29"/>
  <c r="U37" i="29" s="1"/>
  <c r="V37" i="29" s="1"/>
  <c r="M37" i="31" s="1"/>
  <c r="Y50" i="22"/>
  <c r="AB50" i="22" s="1"/>
  <c r="AE50" i="22" s="1"/>
  <c r="J50" i="31" s="1"/>
  <c r="T54" i="29"/>
  <c r="U54" i="29" s="1"/>
  <c r="V54" i="29" s="1"/>
  <c r="M54" i="31" s="1"/>
  <c r="AR50" i="21"/>
  <c r="AS50" i="21" s="1"/>
  <c r="AV50" i="21" s="1"/>
  <c r="T43" i="29"/>
  <c r="U43" i="29" s="1"/>
  <c r="V43" i="29" s="1"/>
  <c r="M43" i="31" s="1"/>
  <c r="Q47" i="29"/>
  <c r="R47" i="29" s="1"/>
  <c r="S47" i="29" s="1"/>
  <c r="L47" i="31" s="1"/>
  <c r="Y13" i="22"/>
  <c r="AB13" i="22" s="1"/>
  <c r="AE13" i="22" s="1"/>
  <c r="J13" i="31" s="1"/>
  <c r="AQ66" i="21"/>
  <c r="AT66" i="21" s="1"/>
  <c r="AW66" i="21" s="1"/>
  <c r="E66" i="31" s="1"/>
  <c r="AQ74" i="21"/>
  <c r="AT74" i="21" s="1"/>
  <c r="AW74" i="21" s="1"/>
  <c r="E74" i="31" s="1"/>
  <c r="Q19" i="29"/>
  <c r="R19" i="29" s="1"/>
  <c r="S19" i="29" s="1"/>
  <c r="L19" i="31" s="1"/>
  <c r="Q72" i="29"/>
  <c r="R72" i="29" s="1"/>
  <c r="S72" i="29" s="1"/>
  <c r="L72" i="31" s="1"/>
  <c r="T72" i="29"/>
  <c r="U72" i="29" s="1"/>
  <c r="V72" i="29" s="1"/>
  <c r="M72" i="31" s="1"/>
  <c r="AR72" i="21"/>
  <c r="AU72" i="21" s="1"/>
  <c r="AX72" i="21" s="1"/>
  <c r="F72" i="31" s="1"/>
  <c r="AU10" i="21"/>
  <c r="AX10" i="21" s="1"/>
  <c r="F10" i="31" s="1"/>
  <c r="AU18" i="21"/>
  <c r="AX18" i="21" s="1"/>
  <c r="F18" i="31" s="1"/>
  <c r="AU20" i="21"/>
  <c r="AX20" i="21" s="1"/>
  <c r="F20" i="31" s="1"/>
  <c r="AS20" i="21"/>
  <c r="AV20" i="21" s="1"/>
  <c r="Y90" i="22"/>
  <c r="AB90" i="22" s="1"/>
  <c r="AE90" i="22" s="1"/>
  <c r="J90" i="31" s="1"/>
  <c r="Z86" i="22"/>
  <c r="AC86" i="22" s="1"/>
  <c r="H86" i="31" s="1"/>
  <c r="Z105" i="22"/>
  <c r="AC105" i="22" s="1"/>
  <c r="H105" i="31" s="1"/>
  <c r="Y76" i="22"/>
  <c r="AB76" i="22" s="1"/>
  <c r="AE76" i="22" s="1"/>
  <c r="J76" i="31" s="1"/>
  <c r="Q71" i="29"/>
  <c r="R71" i="29" s="1"/>
  <c r="S71" i="29" s="1"/>
  <c r="L71" i="31" s="1"/>
  <c r="AR100" i="21"/>
  <c r="AU100" i="21" s="1"/>
  <c r="AX100" i="21" s="1"/>
  <c r="F100" i="31" s="1"/>
  <c r="AR83" i="21"/>
  <c r="AU83" i="21" s="1"/>
  <c r="AX83" i="21" s="1"/>
  <c r="F83" i="31" s="1"/>
  <c r="Y37" i="22"/>
  <c r="AB37" i="22" s="1"/>
  <c r="AE37" i="22" s="1"/>
  <c r="J37" i="31" s="1"/>
  <c r="T53" i="29"/>
  <c r="U53" i="29" s="1"/>
  <c r="V53" i="29" s="1"/>
  <c r="M53" i="31" s="1"/>
  <c r="Q39" i="29"/>
  <c r="R39" i="29" s="1"/>
  <c r="S39" i="29" s="1"/>
  <c r="L39" i="31" s="1"/>
  <c r="AU23" i="21"/>
  <c r="AX23" i="21" s="1"/>
  <c r="F23" i="31" s="1"/>
  <c r="T29" i="29"/>
  <c r="U29" i="29" s="1"/>
  <c r="V29" i="29" s="1"/>
  <c r="M29" i="31" s="1"/>
  <c r="AR33" i="21"/>
  <c r="T13" i="29"/>
  <c r="U13" i="29" s="1"/>
  <c r="V13" i="29" s="1"/>
  <c r="M13" i="31" s="1"/>
  <c r="T25" i="29"/>
  <c r="U25" i="29" s="1"/>
  <c r="V25" i="29" s="1"/>
  <c r="M25" i="31" s="1"/>
  <c r="T19" i="29"/>
  <c r="U19" i="29" s="1"/>
  <c r="V19" i="29" s="1"/>
  <c r="M19" i="31" s="1"/>
  <c r="T97" i="29"/>
  <c r="U97" i="29" s="1"/>
  <c r="V97" i="29" s="1"/>
  <c r="M97" i="31" s="1"/>
  <c r="Q90" i="29"/>
  <c r="R90" i="29" s="1"/>
  <c r="S90" i="29" s="1"/>
  <c r="L90" i="31" s="1"/>
  <c r="Q101" i="29"/>
  <c r="R101" i="29" s="1"/>
  <c r="S101" i="29" s="1"/>
  <c r="L101" i="31" s="1"/>
  <c r="Q105" i="29"/>
  <c r="R105" i="29" s="1"/>
  <c r="S105" i="29" s="1"/>
  <c r="L105" i="31" s="1"/>
  <c r="AR102" i="21"/>
  <c r="AU102" i="21" s="1"/>
  <c r="AX102" i="21" s="1"/>
  <c r="F102" i="31" s="1"/>
  <c r="Q74" i="29"/>
  <c r="R74" i="29" s="1"/>
  <c r="S74" i="29" s="1"/>
  <c r="L74" i="31" s="1"/>
  <c r="Z71" i="22"/>
  <c r="AC71" i="22" s="1"/>
  <c r="H71" i="31" s="1"/>
  <c r="AQ105" i="21"/>
  <c r="AT105" i="21" s="1"/>
  <c r="AW105" i="21" s="1"/>
  <c r="E105" i="31" s="1"/>
  <c r="AR58" i="21"/>
  <c r="AU58" i="21" s="1"/>
  <c r="AX58" i="21" s="1"/>
  <c r="F58" i="31" s="1"/>
  <c r="Y38" i="22"/>
  <c r="AB38" i="22" s="1"/>
  <c r="AE38" i="22" s="1"/>
  <c r="J38" i="31" s="1"/>
  <c r="Z53" i="22"/>
  <c r="AC53" i="22" s="1"/>
  <c r="H53" i="31" s="1"/>
  <c r="AS7" i="21"/>
  <c r="AV7" i="21" s="1"/>
  <c r="AU13" i="21"/>
  <c r="AX13" i="21" s="1"/>
  <c r="F13" i="31" s="1"/>
  <c r="AU19" i="21"/>
  <c r="AX19" i="21" s="1"/>
  <c r="F19" i="31" s="1"/>
  <c r="AU21" i="21"/>
  <c r="AX21" i="21" s="1"/>
  <c r="F21" i="31" s="1"/>
  <c r="T17" i="29"/>
  <c r="U17" i="29" s="1"/>
  <c r="V17" i="29" s="1"/>
  <c r="M17" i="31" s="1"/>
  <c r="Q29" i="29"/>
  <c r="R29" i="29" s="1"/>
  <c r="S29" i="29" s="1"/>
  <c r="L29" i="31" s="1"/>
  <c r="AU22" i="21"/>
  <c r="AX22" i="21" s="1"/>
  <c r="F22" i="31" s="1"/>
  <c r="AQ90" i="21"/>
  <c r="AT90" i="21" s="1"/>
  <c r="AW90" i="21" s="1"/>
  <c r="E90" i="31" s="1"/>
  <c r="T92" i="29"/>
  <c r="U92" i="29" s="1"/>
  <c r="V92" i="29" s="1"/>
  <c r="M92" i="31" s="1"/>
  <c r="T46" i="29"/>
  <c r="U46" i="29" s="1"/>
  <c r="V46" i="29" s="1"/>
  <c r="M46" i="31" s="1"/>
  <c r="T38" i="29"/>
  <c r="U38" i="29" s="1"/>
  <c r="V38" i="29" s="1"/>
  <c r="M38" i="31" s="1"/>
  <c r="Q21" i="29"/>
  <c r="R21" i="29" s="1"/>
  <c r="S21" i="29" s="1"/>
  <c r="L21" i="31" s="1"/>
  <c r="Y65" i="22"/>
  <c r="AB65" i="22" s="1"/>
  <c r="AE65" i="22" s="1"/>
  <c r="J65" i="31" s="1"/>
  <c r="Z65" i="22"/>
  <c r="AC65" i="22" s="1"/>
  <c r="H65" i="31" s="1"/>
  <c r="Z59" i="22"/>
  <c r="AC59" i="22" s="1"/>
  <c r="H59" i="31" s="1"/>
  <c r="Q59" i="29"/>
  <c r="R59" i="29" s="1"/>
  <c r="S59" i="29" s="1"/>
  <c r="L59" i="31" s="1"/>
  <c r="T59" i="29"/>
  <c r="U59" i="29" s="1"/>
  <c r="V59" i="29" s="1"/>
  <c r="M59" i="31" s="1"/>
  <c r="AQ104" i="21"/>
  <c r="AT104" i="21" s="1"/>
  <c r="AW104" i="21" s="1"/>
  <c r="E104" i="31" s="1"/>
  <c r="T65" i="29"/>
  <c r="U65" i="29" s="1"/>
  <c r="V65" i="29" s="1"/>
  <c r="M65" i="31" s="1"/>
  <c r="O73" i="29"/>
  <c r="P73" i="29" s="1"/>
  <c r="K73" i="31" s="1"/>
  <c r="T73" i="29"/>
  <c r="U73" i="29" s="1"/>
  <c r="V73" i="29" s="1"/>
  <c r="M73" i="31" s="1"/>
  <c r="Z67" i="22"/>
  <c r="AC67" i="22" s="1"/>
  <c r="H67" i="31" s="1"/>
  <c r="T67" i="29"/>
  <c r="U67" i="29" s="1"/>
  <c r="V67" i="29" s="1"/>
  <c r="M67" i="31" s="1"/>
  <c r="AA74" i="22"/>
  <c r="AD74" i="22" s="1"/>
  <c r="I74" i="31" s="1"/>
  <c r="T74" i="29"/>
  <c r="U74" i="29" s="1"/>
  <c r="V74" i="29" s="1"/>
  <c r="M74" i="31" s="1"/>
  <c r="AR103" i="21"/>
  <c r="AU103" i="21" s="1"/>
  <c r="AX103" i="21" s="1"/>
  <c r="F103" i="31" s="1"/>
  <c r="O34" i="29"/>
  <c r="P34" i="29" s="1"/>
  <c r="K34" i="31" s="1"/>
  <c r="T34" i="29"/>
  <c r="U34" i="29" s="1"/>
  <c r="V34" i="29" s="1"/>
  <c r="M34" i="31" s="1"/>
  <c r="Q57" i="29"/>
  <c r="R57" i="29" s="1"/>
  <c r="S57" i="29" s="1"/>
  <c r="L57" i="31" s="1"/>
  <c r="Z57" i="22"/>
  <c r="AC57" i="22" s="1"/>
  <c r="H57" i="31" s="1"/>
  <c r="Y57" i="22"/>
  <c r="AB57" i="22" s="1"/>
  <c r="AE57" i="22" s="1"/>
  <c r="J57" i="31" s="1"/>
  <c r="Y72" i="22"/>
  <c r="AB72" i="22" s="1"/>
  <c r="AE72" i="22" s="1"/>
  <c r="J72" i="31" s="1"/>
  <c r="Z72" i="22"/>
  <c r="AC72" i="22" s="1"/>
  <c r="H72" i="31" s="1"/>
  <c r="T36" i="29"/>
  <c r="U36" i="29" s="1"/>
  <c r="V36" i="29" s="1"/>
  <c r="M36" i="31" s="1"/>
  <c r="Y36" i="22"/>
  <c r="AB36" i="22" s="1"/>
  <c r="AE36" i="22" s="1"/>
  <c r="J36" i="31" s="1"/>
  <c r="Q36" i="29"/>
  <c r="R36" i="29" s="1"/>
  <c r="S36" i="29" s="1"/>
  <c r="L36" i="31" s="1"/>
  <c r="Z36" i="22"/>
  <c r="AC36" i="22" s="1"/>
  <c r="H36" i="31" s="1"/>
  <c r="T52" i="29"/>
  <c r="U52" i="29" s="1"/>
  <c r="V52" i="29" s="1"/>
  <c r="M52" i="31" s="1"/>
  <c r="Y52" i="22"/>
  <c r="AB52" i="22" s="1"/>
  <c r="AE52" i="22" s="1"/>
  <c r="J52" i="31" s="1"/>
  <c r="Z52" i="22"/>
  <c r="AC52" i="22" s="1"/>
  <c r="H52" i="31" s="1"/>
  <c r="Q52" i="29"/>
  <c r="R52" i="29" s="1"/>
  <c r="S52" i="29" s="1"/>
  <c r="L52" i="31" s="1"/>
  <c r="T69" i="29"/>
  <c r="U69" i="29" s="1"/>
  <c r="V69" i="29" s="1"/>
  <c r="M69" i="31" s="1"/>
  <c r="Z69" i="22"/>
  <c r="AC69" i="22" s="1"/>
  <c r="H69" i="31" s="1"/>
  <c r="T81" i="29"/>
  <c r="U81" i="29" s="1"/>
  <c r="V81" i="29" s="1"/>
  <c r="M81" i="31" s="1"/>
  <c r="Y81" i="22"/>
  <c r="AB81" i="22" s="1"/>
  <c r="AE81" i="22" s="1"/>
  <c r="J81" i="31" s="1"/>
  <c r="T88" i="29"/>
  <c r="U88" i="29" s="1"/>
  <c r="V88" i="29" s="1"/>
  <c r="M88" i="31" s="1"/>
  <c r="Q88" i="29"/>
  <c r="R88" i="29" s="1"/>
  <c r="S88" i="29" s="1"/>
  <c r="L88" i="31" s="1"/>
  <c r="AQ91" i="21"/>
  <c r="AT91" i="21" s="1"/>
  <c r="AW91" i="21" s="1"/>
  <c r="E91" i="31" s="1"/>
  <c r="T93" i="29"/>
  <c r="U93" i="29" s="1"/>
  <c r="V93" i="29" s="1"/>
  <c r="M93" i="31" s="1"/>
  <c r="AQ102" i="21"/>
  <c r="AT102" i="21" s="1"/>
  <c r="AW102" i="21" s="1"/>
  <c r="E102" i="31" s="1"/>
  <c r="AR65" i="21"/>
  <c r="AR81" i="21"/>
  <c r="AU81" i="21" s="1"/>
  <c r="AX81" i="21" s="1"/>
  <c r="F81" i="31" s="1"/>
  <c r="T40" i="29"/>
  <c r="U40" i="29" s="1"/>
  <c r="V40" i="29" s="1"/>
  <c r="M40" i="31" s="1"/>
  <c r="Y40" i="22"/>
  <c r="AB40" i="22" s="1"/>
  <c r="AE40" i="22" s="1"/>
  <c r="J40" i="31" s="1"/>
  <c r="Q40" i="29"/>
  <c r="R40" i="29" s="1"/>
  <c r="S40" i="29" s="1"/>
  <c r="L40" i="31" s="1"/>
  <c r="Z40" i="22"/>
  <c r="AC40" i="22" s="1"/>
  <c r="H40" i="31" s="1"/>
  <c r="AU49" i="21"/>
  <c r="AX49" i="21" s="1"/>
  <c r="F49" i="31" s="1"/>
  <c r="Y70" i="22"/>
  <c r="AB70" i="22" s="1"/>
  <c r="AE70" i="22" s="1"/>
  <c r="J70" i="31" s="1"/>
  <c r="T70" i="29"/>
  <c r="U70" i="29" s="1"/>
  <c r="V70" i="29" s="1"/>
  <c r="M70" i="31" s="1"/>
  <c r="Q70" i="29"/>
  <c r="R70" i="29" s="1"/>
  <c r="S70" i="29" s="1"/>
  <c r="L70" i="31" s="1"/>
  <c r="AR93" i="21"/>
  <c r="AQ60" i="21"/>
  <c r="AT60" i="21" s="1"/>
  <c r="AW60" i="21" s="1"/>
  <c r="E60" i="31" s="1"/>
  <c r="AR82" i="21"/>
  <c r="AU82" i="21" s="1"/>
  <c r="AX82" i="21" s="1"/>
  <c r="F82" i="31" s="1"/>
  <c r="Y83" i="22"/>
  <c r="AB83" i="22" s="1"/>
  <c r="AE83" i="22" s="1"/>
  <c r="J83" i="31" s="1"/>
  <c r="AR59" i="21"/>
  <c r="Q42" i="29"/>
  <c r="R42" i="29" s="1"/>
  <c r="S42" i="29" s="1"/>
  <c r="L42" i="31" s="1"/>
  <c r="AU42" i="21"/>
  <c r="AX42" i="21" s="1"/>
  <c r="F42" i="31" s="1"/>
  <c r="T44" i="29"/>
  <c r="U44" i="29" s="1"/>
  <c r="V44" i="29" s="1"/>
  <c r="M44" i="31" s="1"/>
  <c r="Q44" i="29"/>
  <c r="R44" i="29" s="1"/>
  <c r="S44" i="29" s="1"/>
  <c r="L44" i="31" s="1"/>
  <c r="Y44" i="22"/>
  <c r="AB44" i="22" s="1"/>
  <c r="AE44" i="22" s="1"/>
  <c r="J44" i="31" s="1"/>
  <c r="Z44" i="22"/>
  <c r="AC44" i="22" s="1"/>
  <c r="H44" i="31" s="1"/>
  <c r="AU34" i="21"/>
  <c r="AX34" i="21" s="1"/>
  <c r="F34" i="31" s="1"/>
  <c r="AS47" i="21"/>
  <c r="AV47" i="21" s="1"/>
  <c r="AU47" i="21"/>
  <c r="AX47" i="21" s="1"/>
  <c r="F47" i="31" s="1"/>
  <c r="AQ101" i="21"/>
  <c r="AT101" i="21" s="1"/>
  <c r="AW101" i="21" s="1"/>
  <c r="E101" i="31" s="1"/>
  <c r="AQ92" i="21"/>
  <c r="AT92" i="21" s="1"/>
  <c r="AW92" i="21" s="1"/>
  <c r="E92" i="31" s="1"/>
  <c r="AR91" i="21"/>
  <c r="AU91" i="21" s="1"/>
  <c r="AX91" i="21" s="1"/>
  <c r="F91" i="31" s="1"/>
  <c r="AQ106" i="21"/>
  <c r="AT106" i="21" s="1"/>
  <c r="AW106" i="21" s="1"/>
  <c r="E106" i="31" s="1"/>
  <c r="AU39" i="21"/>
  <c r="AX39" i="21" s="1"/>
  <c r="F39" i="31" s="1"/>
  <c r="AS39" i="21"/>
  <c r="AV39" i="21" s="1"/>
  <c r="Q38" i="29"/>
  <c r="R38" i="29" s="1"/>
  <c r="S38" i="29" s="1"/>
  <c r="L38" i="31" s="1"/>
  <c r="AR43" i="21"/>
  <c r="Q48" i="29"/>
  <c r="R48" i="29" s="1"/>
  <c r="S48" i="29" s="1"/>
  <c r="L48" i="31" s="1"/>
  <c r="T48" i="29"/>
  <c r="U48" i="29" s="1"/>
  <c r="V48" i="29" s="1"/>
  <c r="M48" i="31" s="1"/>
  <c r="Y48" i="22"/>
  <c r="AB48" i="22" s="1"/>
  <c r="AE48" i="22" s="1"/>
  <c r="J48" i="31" s="1"/>
  <c r="Z48" i="22"/>
  <c r="AC48" i="22" s="1"/>
  <c r="H48" i="31" s="1"/>
  <c r="AU51" i="21"/>
  <c r="AX51" i="21" s="1"/>
  <c r="F51" i="31" s="1"/>
  <c r="AU71" i="21"/>
  <c r="AX71" i="21" s="1"/>
  <c r="F71" i="31" s="1"/>
  <c r="Q76" i="29"/>
  <c r="R76" i="29" s="1"/>
  <c r="S76" i="29" s="1"/>
  <c r="L76" i="31" s="1"/>
  <c r="Z88" i="22"/>
  <c r="AC88" i="22" s="1"/>
  <c r="H88" i="31" s="1"/>
  <c r="Q97" i="29"/>
  <c r="R97" i="29" s="1"/>
  <c r="S97" i="29" s="1"/>
  <c r="L97" i="31" s="1"/>
  <c r="T99" i="29"/>
  <c r="U99" i="29" s="1"/>
  <c r="V99" i="29" s="1"/>
  <c r="M99" i="31" s="1"/>
  <c r="Y88" i="22"/>
  <c r="AB88" i="22" s="1"/>
  <c r="AE88" i="22" s="1"/>
  <c r="J88" i="31" s="1"/>
  <c r="Y93" i="22"/>
  <c r="AB93" i="22" s="1"/>
  <c r="AE93" i="22" s="1"/>
  <c r="J93" i="31" s="1"/>
  <c r="T76" i="29"/>
  <c r="U76" i="29" s="1"/>
  <c r="V76" i="29" s="1"/>
  <c r="M76" i="31" s="1"/>
  <c r="Z83" i="22"/>
  <c r="AC83" i="22" s="1"/>
  <c r="H83" i="31" s="1"/>
  <c r="Q69" i="29"/>
  <c r="R69" i="29" s="1"/>
  <c r="S69" i="29" s="1"/>
  <c r="L69" i="31" s="1"/>
  <c r="Q81" i="29"/>
  <c r="R81" i="29" s="1"/>
  <c r="S81" i="29" s="1"/>
  <c r="L81" i="31" s="1"/>
  <c r="Z73" i="22"/>
  <c r="AC73" i="22" s="1"/>
  <c r="H73" i="31" s="1"/>
  <c r="Q60" i="29"/>
  <c r="R60" i="29" s="1"/>
  <c r="S60" i="29" s="1"/>
  <c r="L60" i="31" s="1"/>
  <c r="Z60" i="22"/>
  <c r="AC60" i="22" s="1"/>
  <c r="H60" i="31" s="1"/>
  <c r="T60" i="29"/>
  <c r="U60" i="29" s="1"/>
  <c r="V60" i="29" s="1"/>
  <c r="M60" i="31" s="1"/>
  <c r="Y60" i="22"/>
  <c r="AB60" i="22" s="1"/>
  <c r="AE60" i="22" s="1"/>
  <c r="J60" i="31" s="1"/>
  <c r="Q73" i="29"/>
  <c r="R73" i="29" s="1"/>
  <c r="S73" i="29" s="1"/>
  <c r="L73" i="31" s="1"/>
  <c r="T86" i="29"/>
  <c r="U86" i="29" s="1"/>
  <c r="V86" i="29" s="1"/>
  <c r="M86" i="31" s="1"/>
  <c r="Q99" i="29"/>
  <c r="R99" i="29" s="1"/>
  <c r="S99" i="29" s="1"/>
  <c r="L99" i="31" s="1"/>
  <c r="T71" i="29"/>
  <c r="U71" i="29" s="1"/>
  <c r="V71" i="29" s="1"/>
  <c r="M71" i="31" s="1"/>
  <c r="AU57" i="21"/>
  <c r="AX57" i="21" s="1"/>
  <c r="F57" i="31" s="1"/>
  <c r="AU67" i="21"/>
  <c r="AX67" i="21" s="1"/>
  <c r="F67" i="31" s="1"/>
  <c r="AU98" i="21"/>
  <c r="AX98" i="21" s="1"/>
  <c r="F98" i="31" s="1"/>
  <c r="Z89" i="22"/>
  <c r="AC89" i="22" s="1"/>
  <c r="H89" i="31" s="1"/>
  <c r="T89" i="29"/>
  <c r="U89" i="29" s="1"/>
  <c r="V89" i="29" s="1"/>
  <c r="M89" i="31" s="1"/>
  <c r="Q89" i="29"/>
  <c r="R89" i="29" s="1"/>
  <c r="S89" i="29" s="1"/>
  <c r="L89" i="31" s="1"/>
  <c r="Y89" i="22"/>
  <c r="AB89" i="22" s="1"/>
  <c r="AE89" i="22" s="1"/>
  <c r="J89" i="31" s="1"/>
  <c r="Y104" i="22"/>
  <c r="AB104" i="22" s="1"/>
  <c r="AE104" i="22" s="1"/>
  <c r="J104" i="31" s="1"/>
  <c r="T104" i="29"/>
  <c r="U104" i="29" s="1"/>
  <c r="V104" i="29" s="1"/>
  <c r="M104" i="31" s="1"/>
  <c r="Z104" i="22"/>
  <c r="AC104" i="22" s="1"/>
  <c r="H104" i="31" s="1"/>
  <c r="Q104" i="29"/>
  <c r="R104" i="29" s="1"/>
  <c r="S104" i="29" s="1"/>
  <c r="L104" i="31" s="1"/>
  <c r="Z98" i="22"/>
  <c r="AC98" i="22" s="1"/>
  <c r="H98" i="31" s="1"/>
  <c r="T98" i="29"/>
  <c r="U98" i="29" s="1"/>
  <c r="V98" i="29" s="1"/>
  <c r="M98" i="31" s="1"/>
  <c r="Q98" i="29"/>
  <c r="R98" i="29" s="1"/>
  <c r="S98" i="29" s="1"/>
  <c r="L98" i="31" s="1"/>
  <c r="Y98" i="22"/>
  <c r="AB98" i="22" s="1"/>
  <c r="AE98" i="22" s="1"/>
  <c r="J98" i="31" s="1"/>
  <c r="Z106" i="22"/>
  <c r="AC106" i="22" s="1"/>
  <c r="H106" i="31" s="1"/>
  <c r="T106" i="29"/>
  <c r="U106" i="29" s="1"/>
  <c r="V106" i="29" s="1"/>
  <c r="M106" i="31" s="1"/>
  <c r="Q106" i="29"/>
  <c r="R106" i="29" s="1"/>
  <c r="S106" i="29" s="1"/>
  <c r="L106" i="31" s="1"/>
  <c r="Y106" i="22"/>
  <c r="AB106" i="22" s="1"/>
  <c r="AE106" i="22" s="1"/>
  <c r="J106" i="31" s="1"/>
  <c r="T100" i="29"/>
  <c r="U100" i="29" s="1"/>
  <c r="V100" i="29" s="1"/>
  <c r="M100" i="31" s="1"/>
  <c r="Z100" i="22"/>
  <c r="AC100" i="22" s="1"/>
  <c r="H100" i="31" s="1"/>
  <c r="Q100" i="29"/>
  <c r="R100" i="29" s="1"/>
  <c r="S100" i="29" s="1"/>
  <c r="L100" i="31" s="1"/>
  <c r="Y100" i="22"/>
  <c r="AB100" i="22" s="1"/>
  <c r="AE100" i="22" s="1"/>
  <c r="J100" i="31" s="1"/>
  <c r="AU105" i="21"/>
  <c r="AX105" i="21" s="1"/>
  <c r="F105" i="31" s="1"/>
  <c r="Y87" i="22"/>
  <c r="AB87" i="22" s="1"/>
  <c r="AE87" i="22" s="1"/>
  <c r="J87" i="31" s="1"/>
  <c r="T87" i="29"/>
  <c r="U87" i="29" s="1"/>
  <c r="V87" i="29" s="1"/>
  <c r="M87" i="31" s="1"/>
  <c r="Z87" i="22"/>
  <c r="AC87" i="22" s="1"/>
  <c r="H87" i="31" s="1"/>
  <c r="Q87" i="29"/>
  <c r="R87" i="29" s="1"/>
  <c r="S87" i="29" s="1"/>
  <c r="L87" i="31" s="1"/>
  <c r="AU89" i="21"/>
  <c r="AX89" i="21" s="1"/>
  <c r="F89" i="31" s="1"/>
  <c r="T102" i="29"/>
  <c r="U102" i="29" s="1"/>
  <c r="V102" i="29" s="1"/>
  <c r="M102" i="31" s="1"/>
  <c r="Y102" i="22"/>
  <c r="AB102" i="22" s="1"/>
  <c r="AE102" i="22" s="1"/>
  <c r="J102" i="31" s="1"/>
  <c r="Q102" i="29"/>
  <c r="R102" i="29" s="1"/>
  <c r="S102" i="29" s="1"/>
  <c r="L102" i="31" s="1"/>
  <c r="Z102" i="22"/>
  <c r="AC102" i="22" s="1"/>
  <c r="H102" i="31" s="1"/>
  <c r="T91" i="29"/>
  <c r="U91" i="29" s="1"/>
  <c r="V91" i="29" s="1"/>
  <c r="M91" i="31" s="1"/>
  <c r="Y91" i="22"/>
  <c r="AB91" i="22" s="1"/>
  <c r="AE91" i="22" s="1"/>
  <c r="J91" i="31" s="1"/>
  <c r="Q91" i="29"/>
  <c r="R91" i="29" s="1"/>
  <c r="S91" i="29" s="1"/>
  <c r="L91" i="31" s="1"/>
  <c r="Z91" i="22"/>
  <c r="AC91" i="22" s="1"/>
  <c r="H91" i="31" s="1"/>
  <c r="Y96" i="22"/>
  <c r="AB96" i="22" s="1"/>
  <c r="AE96" i="22" s="1"/>
  <c r="J96" i="31" s="1"/>
  <c r="T96" i="29"/>
  <c r="U96" i="29" s="1"/>
  <c r="V96" i="29" s="1"/>
  <c r="M96" i="31" s="1"/>
  <c r="Z96" i="22"/>
  <c r="AC96" i="22" s="1"/>
  <c r="H96" i="31" s="1"/>
  <c r="Q96" i="29"/>
  <c r="R96" i="29" s="1"/>
  <c r="S96" i="29" s="1"/>
  <c r="L96" i="31" s="1"/>
  <c r="AU87" i="21"/>
  <c r="AX87" i="21" s="1"/>
  <c r="F87" i="31" s="1"/>
  <c r="AU99" i="21"/>
  <c r="AX99" i="21" s="1"/>
  <c r="F99" i="31" s="1"/>
  <c r="AS49" i="21" l="1"/>
  <c r="AV49" i="21" s="1"/>
  <c r="AS14" i="21"/>
  <c r="AV14" i="21" s="1"/>
  <c r="AS10" i="21"/>
  <c r="AV10" i="21" s="1"/>
  <c r="AS105" i="21"/>
  <c r="AV105" i="21" s="1"/>
  <c r="O105" i="31" s="1"/>
  <c r="P105" i="31" s="1"/>
  <c r="AS34" i="21"/>
  <c r="AV34" i="21" s="1"/>
  <c r="AS87" i="21"/>
  <c r="AV87" i="21" s="1"/>
  <c r="AS52" i="21"/>
  <c r="AV52" i="21" s="1"/>
  <c r="O52" i="31" s="1"/>
  <c r="P52" i="31" s="1"/>
  <c r="AS70" i="21"/>
  <c r="AV70" i="21" s="1"/>
  <c r="AY70" i="21" s="1"/>
  <c r="G70" i="31" s="1"/>
  <c r="AS31" i="21"/>
  <c r="AV31" i="21" s="1"/>
  <c r="AS69" i="21"/>
  <c r="AV69" i="21" s="1"/>
  <c r="AS88" i="21"/>
  <c r="AV88" i="21" s="1"/>
  <c r="O88" i="31" s="1"/>
  <c r="P88" i="31" s="1"/>
  <c r="AS53" i="21"/>
  <c r="AV53" i="21" s="1"/>
  <c r="O53" i="31" s="1"/>
  <c r="P53" i="31" s="1"/>
  <c r="AS98" i="21"/>
  <c r="AV98" i="21" s="1"/>
  <c r="AU69" i="21"/>
  <c r="AX69" i="21" s="1"/>
  <c r="F69" i="31" s="1"/>
  <c r="AU53" i="21"/>
  <c r="AX53" i="21" s="1"/>
  <c r="F53" i="31" s="1"/>
  <c r="AS32" i="21"/>
  <c r="AV32" i="21" s="1"/>
  <c r="O32" i="31" s="1"/>
  <c r="P32" i="31" s="1"/>
  <c r="AS8" i="21"/>
  <c r="AV8" i="21" s="1"/>
  <c r="AS35" i="21"/>
  <c r="AV35" i="21" s="1"/>
  <c r="O35" i="31" s="1"/>
  <c r="P35" i="31" s="1"/>
  <c r="AU29" i="21"/>
  <c r="AX29" i="21" s="1"/>
  <c r="F29" i="31" s="1"/>
  <c r="AS54" i="21"/>
  <c r="AV54" i="21" s="1"/>
  <c r="AY54" i="21" s="1"/>
  <c r="G54" i="31" s="1"/>
  <c r="AS71" i="21"/>
  <c r="AV71" i="21" s="1"/>
  <c r="AY71" i="21" s="1"/>
  <c r="G71" i="31" s="1"/>
  <c r="AS106" i="21"/>
  <c r="AV106" i="21" s="1"/>
  <c r="AS66" i="21"/>
  <c r="AV66" i="21" s="1"/>
  <c r="O66" i="31" s="1"/>
  <c r="P66" i="31" s="1"/>
  <c r="AS38" i="21"/>
  <c r="AV38" i="21" s="1"/>
  <c r="O38" i="31" s="1"/>
  <c r="P38" i="31" s="1"/>
  <c r="AU31" i="21"/>
  <c r="AX31" i="21" s="1"/>
  <c r="F31" i="31" s="1"/>
  <c r="AS13" i="21"/>
  <c r="AV13" i="21" s="1"/>
  <c r="O13" i="31" s="1"/>
  <c r="P13" i="31" s="1"/>
  <c r="AS45" i="21"/>
  <c r="AV45" i="21" s="1"/>
  <c r="AY45" i="21" s="1"/>
  <c r="G45" i="31" s="1"/>
  <c r="AS61" i="21"/>
  <c r="AV61" i="21" s="1"/>
  <c r="AY61" i="21" s="1"/>
  <c r="G61" i="31" s="1"/>
  <c r="AS9" i="21"/>
  <c r="AV9" i="21" s="1"/>
  <c r="O9" i="31" s="1"/>
  <c r="P9" i="31" s="1"/>
  <c r="AS99" i="21"/>
  <c r="AV99" i="21" s="1"/>
  <c r="AU106" i="21"/>
  <c r="AX106" i="21" s="1"/>
  <c r="F106" i="31" s="1"/>
  <c r="AS57" i="21"/>
  <c r="AV57" i="21" s="1"/>
  <c r="AY57" i="21" s="1"/>
  <c r="G57" i="31" s="1"/>
  <c r="AS36" i="21"/>
  <c r="AV36" i="21" s="1"/>
  <c r="AS93" i="21"/>
  <c r="AV93" i="21" s="1"/>
  <c r="AY93" i="21" s="1"/>
  <c r="G93" i="31" s="1"/>
  <c r="AS92" i="21"/>
  <c r="AV92" i="21" s="1"/>
  <c r="O92" i="31" s="1"/>
  <c r="P92" i="31" s="1"/>
  <c r="AS18" i="21"/>
  <c r="AV18" i="21" s="1"/>
  <c r="O18" i="31" s="1"/>
  <c r="P18" i="31" s="1"/>
  <c r="AS86" i="21"/>
  <c r="AV86" i="21" s="1"/>
  <c r="O86" i="31" s="1"/>
  <c r="P86" i="31" s="1"/>
  <c r="AS67" i="21"/>
  <c r="AV67" i="21" s="1"/>
  <c r="O67" i="31" s="1"/>
  <c r="P67" i="31" s="1"/>
  <c r="AS91" i="21"/>
  <c r="AV91" i="21" s="1"/>
  <c r="AY91" i="21" s="1"/>
  <c r="G91" i="31" s="1"/>
  <c r="AS90" i="21"/>
  <c r="AV90" i="21" s="1"/>
  <c r="O90" i="31" s="1"/>
  <c r="P90" i="31" s="1"/>
  <c r="AS37" i="21"/>
  <c r="AV37" i="21" s="1"/>
  <c r="AY37" i="21" s="1"/>
  <c r="G37" i="31" s="1"/>
  <c r="AS73" i="21"/>
  <c r="AV73" i="21" s="1"/>
  <c r="O73" i="31" s="1"/>
  <c r="P73" i="31" s="1"/>
  <c r="AS16" i="21"/>
  <c r="AV16" i="21" s="1"/>
  <c r="AY16" i="21" s="1"/>
  <c r="G16" i="31" s="1"/>
  <c r="AS17" i="21"/>
  <c r="AV17" i="21" s="1"/>
  <c r="O17" i="31" s="1"/>
  <c r="P17" i="31" s="1"/>
  <c r="AS24" i="21"/>
  <c r="AV24" i="21" s="1"/>
  <c r="AS65" i="21"/>
  <c r="AV65" i="21" s="1"/>
  <c r="O65" i="31" s="1"/>
  <c r="P65" i="31" s="1"/>
  <c r="AU28" i="21"/>
  <c r="AX28" i="21" s="1"/>
  <c r="F28" i="31" s="1"/>
  <c r="AU70" i="21"/>
  <c r="AX70" i="21" s="1"/>
  <c r="F70" i="31" s="1"/>
  <c r="AS75" i="21"/>
  <c r="AV75" i="21" s="1"/>
  <c r="AY75" i="21" s="1"/>
  <c r="G75" i="31" s="1"/>
  <c r="AS62" i="21"/>
  <c r="AV62" i="21" s="1"/>
  <c r="AS40" i="21"/>
  <c r="AV40" i="21" s="1"/>
  <c r="O40" i="31" s="1"/>
  <c r="P40" i="31" s="1"/>
  <c r="AS21" i="21"/>
  <c r="AV21" i="21" s="1"/>
  <c r="O21" i="31" s="1"/>
  <c r="P21" i="31" s="1"/>
  <c r="AS96" i="21"/>
  <c r="AV96" i="21" s="1"/>
  <c r="O96" i="31" s="1"/>
  <c r="P96" i="31" s="1"/>
  <c r="AS100" i="21"/>
  <c r="AV100" i="21" s="1"/>
  <c r="AY100" i="21" s="1"/>
  <c r="G100" i="31" s="1"/>
  <c r="AS27" i="21"/>
  <c r="AV27" i="21" s="1"/>
  <c r="O27" i="31" s="1"/>
  <c r="P27" i="31" s="1"/>
  <c r="O37" i="31"/>
  <c r="P37" i="31" s="1"/>
  <c r="AS19" i="21"/>
  <c r="AV19" i="21" s="1"/>
  <c r="AS104" i="21"/>
  <c r="AV104" i="21" s="1"/>
  <c r="O104" i="31" s="1"/>
  <c r="P104" i="31" s="1"/>
  <c r="AU65" i="21"/>
  <c r="AX65" i="21" s="1"/>
  <c r="F65" i="31" s="1"/>
  <c r="AS51" i="21"/>
  <c r="AV51" i="21" s="1"/>
  <c r="O51" i="31" s="1"/>
  <c r="P51" i="31" s="1"/>
  <c r="AS72" i="21"/>
  <c r="AV72" i="21" s="1"/>
  <c r="AS46" i="21"/>
  <c r="AV46" i="21" s="1"/>
  <c r="O46" i="31" s="1"/>
  <c r="P46" i="31" s="1"/>
  <c r="AS74" i="21"/>
  <c r="AV74" i="21" s="1"/>
  <c r="O74" i="31" s="1"/>
  <c r="P74" i="31" s="1"/>
  <c r="AS48" i="21"/>
  <c r="AV48" i="21" s="1"/>
  <c r="O48" i="31" s="1"/>
  <c r="P48" i="31" s="1"/>
  <c r="AS15" i="21"/>
  <c r="AV15" i="21" s="1"/>
  <c r="AY15" i="21" s="1"/>
  <c r="G15" i="31" s="1"/>
  <c r="AS25" i="21"/>
  <c r="AV25" i="21" s="1"/>
  <c r="O25" i="31" s="1"/>
  <c r="P25" i="31" s="1"/>
  <c r="AS26" i="21"/>
  <c r="AV26" i="21" s="1"/>
  <c r="AY26" i="21" s="1"/>
  <c r="G26" i="31" s="1"/>
  <c r="AS60" i="21"/>
  <c r="AV60" i="21" s="1"/>
  <c r="O60" i="31" s="1"/>
  <c r="P60" i="31" s="1"/>
  <c r="AU93" i="21"/>
  <c r="AX93" i="21" s="1"/>
  <c r="F93" i="31" s="1"/>
  <c r="AU50" i="21"/>
  <c r="AX50" i="21" s="1"/>
  <c r="F50" i="31" s="1"/>
  <c r="AS68" i="21"/>
  <c r="AV68" i="21" s="1"/>
  <c r="AY68" i="21" s="1"/>
  <c r="G68" i="31" s="1"/>
  <c r="AS81" i="21"/>
  <c r="AV81" i="21" s="1"/>
  <c r="O81" i="31" s="1"/>
  <c r="P81" i="31" s="1"/>
  <c r="AS76" i="21"/>
  <c r="AV76" i="21" s="1"/>
  <c r="O76" i="31" s="1"/>
  <c r="P76" i="31" s="1"/>
  <c r="AU45" i="21"/>
  <c r="AX45" i="21" s="1"/>
  <c r="F45" i="31" s="1"/>
  <c r="AS102" i="21"/>
  <c r="AV102" i="21" s="1"/>
  <c r="O102" i="31" s="1"/>
  <c r="P102" i="31" s="1"/>
  <c r="AU30" i="21"/>
  <c r="AX30" i="21" s="1"/>
  <c r="F30" i="31" s="1"/>
  <c r="AS97" i="21"/>
  <c r="AV97" i="21" s="1"/>
  <c r="O97" i="31" s="1"/>
  <c r="P97" i="31" s="1"/>
  <c r="AS58" i="21"/>
  <c r="AV58" i="21" s="1"/>
  <c r="O58" i="31" s="1"/>
  <c r="P58" i="31" s="1"/>
  <c r="AS101" i="21"/>
  <c r="AV101" i="21" s="1"/>
  <c r="AY101" i="21" s="1"/>
  <c r="G101" i="31" s="1"/>
  <c r="AY74" i="21"/>
  <c r="G74" i="31" s="1"/>
  <c r="AS41" i="21"/>
  <c r="AV41" i="21" s="1"/>
  <c r="AU41" i="21"/>
  <c r="AX41" i="21" s="1"/>
  <c r="F41" i="31" s="1"/>
  <c r="AU44" i="21"/>
  <c r="AX44" i="21" s="1"/>
  <c r="F44" i="31" s="1"/>
  <c r="AS44" i="21"/>
  <c r="AV44" i="21" s="1"/>
  <c r="AY44" i="21" s="1"/>
  <c r="G44" i="31" s="1"/>
  <c r="AS103" i="21"/>
  <c r="AV103" i="21" s="1"/>
  <c r="O103" i="31" s="1"/>
  <c r="P103" i="31" s="1"/>
  <c r="O22" i="31"/>
  <c r="P22" i="31" s="1"/>
  <c r="AY22" i="21"/>
  <c r="G22" i="31" s="1"/>
  <c r="AY25" i="21"/>
  <c r="G25" i="31" s="1"/>
  <c r="O19" i="31"/>
  <c r="P19" i="31" s="1"/>
  <c r="AY19" i="21"/>
  <c r="G19" i="31" s="1"/>
  <c r="O14" i="31"/>
  <c r="P14" i="31" s="1"/>
  <c r="AY14" i="21"/>
  <c r="G14" i="31" s="1"/>
  <c r="O24" i="31"/>
  <c r="P24" i="31" s="1"/>
  <c r="AY24" i="21"/>
  <c r="G24" i="31" s="1"/>
  <c r="O10" i="31"/>
  <c r="P10" i="31" s="1"/>
  <c r="AY10" i="21"/>
  <c r="G10" i="31" s="1"/>
  <c r="AS33" i="21"/>
  <c r="AV33" i="21" s="1"/>
  <c r="AU33" i="21"/>
  <c r="AX33" i="21" s="1"/>
  <c r="F33" i="31" s="1"/>
  <c r="AY17" i="21"/>
  <c r="G17" i="31" s="1"/>
  <c r="O7" i="31"/>
  <c r="P7" i="31" s="1"/>
  <c r="AY7" i="21"/>
  <c r="G7" i="31" s="1"/>
  <c r="O20" i="31"/>
  <c r="P20" i="31" s="1"/>
  <c r="AY20" i="21"/>
  <c r="G20" i="31" s="1"/>
  <c r="O31" i="31"/>
  <c r="P31" i="31" s="1"/>
  <c r="AY31" i="21"/>
  <c r="G31" i="31" s="1"/>
  <c r="O23" i="31"/>
  <c r="P23" i="31" s="1"/>
  <c r="AY23" i="21"/>
  <c r="G23" i="31" s="1"/>
  <c r="AY9" i="21"/>
  <c r="G9" i="31" s="1"/>
  <c r="AS83" i="21"/>
  <c r="AV83" i="21" s="1"/>
  <c r="O83" i="31" s="1"/>
  <c r="P83" i="31" s="1"/>
  <c r="O30" i="31"/>
  <c r="P30" i="31" s="1"/>
  <c r="AY30" i="21"/>
  <c r="G30" i="31" s="1"/>
  <c r="O29" i="31"/>
  <c r="P29" i="31" s="1"/>
  <c r="AY29" i="21"/>
  <c r="G29" i="31" s="1"/>
  <c r="O8" i="31"/>
  <c r="P8" i="31" s="1"/>
  <c r="AY8" i="21"/>
  <c r="G8" i="31" s="1"/>
  <c r="O15" i="31"/>
  <c r="P15" i="31" s="1"/>
  <c r="O28" i="31"/>
  <c r="P28" i="31" s="1"/>
  <c r="AY28" i="21"/>
  <c r="G28" i="31" s="1"/>
  <c r="O39" i="31"/>
  <c r="P39" i="31" s="1"/>
  <c r="AY39" i="21"/>
  <c r="G39" i="31" s="1"/>
  <c r="O49" i="31"/>
  <c r="P49" i="31" s="1"/>
  <c r="AY49" i="21"/>
  <c r="G49" i="31" s="1"/>
  <c r="O42" i="31"/>
  <c r="P42" i="31" s="1"/>
  <c r="AY42" i="21"/>
  <c r="G42" i="31" s="1"/>
  <c r="AS82" i="21"/>
  <c r="AV82" i="21" s="1"/>
  <c r="O82" i="31" s="1"/>
  <c r="P82" i="31" s="1"/>
  <c r="O45" i="31"/>
  <c r="P45" i="31" s="1"/>
  <c r="AU59" i="21"/>
  <c r="AX59" i="21" s="1"/>
  <c r="F59" i="31" s="1"/>
  <c r="AS59" i="21"/>
  <c r="AV59" i="21" s="1"/>
  <c r="O50" i="31"/>
  <c r="P50" i="31" s="1"/>
  <c r="AY50" i="21"/>
  <c r="G50" i="31" s="1"/>
  <c r="O47" i="31"/>
  <c r="P47" i="31" s="1"/>
  <c r="AY47" i="21"/>
  <c r="G47" i="31" s="1"/>
  <c r="AS43" i="21"/>
  <c r="AV43" i="21" s="1"/>
  <c r="AU43" i="21"/>
  <c r="AX43" i="21" s="1"/>
  <c r="F43" i="31" s="1"/>
  <c r="O34" i="31"/>
  <c r="P34" i="31" s="1"/>
  <c r="AY34" i="21"/>
  <c r="G34" i="31" s="1"/>
  <c r="O36" i="31"/>
  <c r="P36" i="31" s="1"/>
  <c r="AY36" i="21"/>
  <c r="G36" i="31" s="1"/>
  <c r="AY73" i="21"/>
  <c r="G73" i="31" s="1"/>
  <c r="O62" i="31"/>
  <c r="P62" i="31" s="1"/>
  <c r="AY62" i="21"/>
  <c r="G62" i="31" s="1"/>
  <c r="O69" i="31"/>
  <c r="P69" i="31" s="1"/>
  <c r="AY69" i="21"/>
  <c r="G69" i="31" s="1"/>
  <c r="AY67" i="21"/>
  <c r="G67" i="31" s="1"/>
  <c r="AY88" i="21"/>
  <c r="G88" i="31" s="1"/>
  <c r="O99" i="31"/>
  <c r="P99" i="31" s="1"/>
  <c r="AY99" i="21"/>
  <c r="G99" i="31" s="1"/>
  <c r="AY86" i="21"/>
  <c r="G86" i="31" s="1"/>
  <c r="O106" i="31"/>
  <c r="P106" i="31" s="1"/>
  <c r="AY106" i="21"/>
  <c r="G106" i="31" s="1"/>
  <c r="O93" i="31"/>
  <c r="P93" i="31" s="1"/>
  <c r="O89" i="31"/>
  <c r="P89" i="31" s="1"/>
  <c r="AY89" i="21"/>
  <c r="G89" i="31" s="1"/>
  <c r="O100" i="31"/>
  <c r="P100" i="31" s="1"/>
  <c r="O98" i="31"/>
  <c r="P98" i="31" s="1"/>
  <c r="AY98" i="21"/>
  <c r="G98" i="31" s="1"/>
  <c r="AY104" i="21"/>
  <c r="G104" i="31" s="1"/>
  <c r="O87" i="31"/>
  <c r="P87" i="31" s="1"/>
  <c r="AY87" i="21"/>
  <c r="G87" i="31" s="1"/>
  <c r="O91" i="31"/>
  <c r="P91" i="31" s="1"/>
  <c r="AY90" i="21" l="1"/>
  <c r="G90" i="31" s="1"/>
  <c r="AY52" i="21"/>
  <c r="G52" i="31" s="1"/>
  <c r="O101" i="31"/>
  <c r="P101" i="31" s="1"/>
  <c r="AY105" i="21"/>
  <c r="G105" i="31" s="1"/>
  <c r="AY53" i="21"/>
  <c r="G53" i="31" s="1"/>
  <c r="AY32" i="21"/>
  <c r="G32" i="31" s="1"/>
  <c r="O16" i="31"/>
  <c r="P16" i="31" s="1"/>
  <c r="O61" i="31"/>
  <c r="P61" i="31" s="1"/>
  <c r="AY48" i="21"/>
  <c r="G48" i="31" s="1"/>
  <c r="O54" i="31"/>
  <c r="P54" i="31" s="1"/>
  <c r="AY60" i="21"/>
  <c r="G60" i="31" s="1"/>
  <c r="AY38" i="21"/>
  <c r="G38" i="31" s="1"/>
  <c r="AY18" i="21"/>
  <c r="G18" i="31" s="1"/>
  <c r="O44" i="31"/>
  <c r="P44" i="31" s="1"/>
  <c r="AY102" i="21"/>
  <c r="G102" i="31" s="1"/>
  <c r="O70" i="31"/>
  <c r="P70" i="31" s="1"/>
  <c r="O68" i="31"/>
  <c r="P68" i="31" s="1"/>
  <c r="AY46" i="21"/>
  <c r="G46" i="31" s="1"/>
  <c r="AY27" i="21"/>
  <c r="G27" i="31" s="1"/>
  <c r="AY21" i="21"/>
  <c r="G21" i="31" s="1"/>
  <c r="AY35" i="21"/>
  <c r="G35" i="31" s="1"/>
  <c r="AY13" i="21"/>
  <c r="G13" i="31" s="1"/>
  <c r="O71" i="31"/>
  <c r="P71" i="31" s="1"/>
  <c r="AY66" i="21"/>
  <c r="G66" i="31" s="1"/>
  <c r="O57" i="31"/>
  <c r="P57" i="31" s="1"/>
  <c r="AY96" i="21"/>
  <c r="G96" i="31" s="1"/>
  <c r="AY92" i="21"/>
  <c r="G92" i="31" s="1"/>
  <c r="AY65" i="21"/>
  <c r="G65" i="31" s="1"/>
  <c r="AY76" i="21"/>
  <c r="G76" i="31" s="1"/>
  <c r="O75" i="31"/>
  <c r="P75" i="31" s="1"/>
  <c r="O26" i="31"/>
  <c r="P26" i="31" s="1"/>
  <c r="AY40" i="21"/>
  <c r="G40" i="31" s="1"/>
  <c r="AY97" i="21"/>
  <c r="G97" i="31" s="1"/>
  <c r="AY81" i="21"/>
  <c r="G81" i="31" s="1"/>
  <c r="AY58" i="21"/>
  <c r="G58" i="31" s="1"/>
  <c r="AY51" i="21"/>
  <c r="G51" i="31" s="1"/>
  <c r="AY72" i="21"/>
  <c r="G72" i="31" s="1"/>
  <c r="O72" i="31"/>
  <c r="P72" i="31" s="1"/>
  <c r="AY103" i="21"/>
  <c r="G103" i="31" s="1"/>
  <c r="AY83" i="21"/>
  <c r="G83" i="31" s="1"/>
  <c r="AY41" i="21"/>
  <c r="G41" i="31" s="1"/>
  <c r="O41" i="31"/>
  <c r="P41" i="31" s="1"/>
  <c r="O33" i="31"/>
  <c r="P33" i="31" s="1"/>
  <c r="AY33" i="21"/>
  <c r="G33" i="31" s="1"/>
  <c r="AY82" i="21"/>
  <c r="G82" i="31" s="1"/>
  <c r="O43" i="31"/>
  <c r="P43" i="31" s="1"/>
  <c r="AY43" i="21"/>
  <c r="G43" i="31" s="1"/>
  <c r="O59" i="31"/>
  <c r="P59" i="31" s="1"/>
  <c r="AY59" i="21"/>
  <c r="G59" i="31" s="1"/>
  <c r="C55" i="29" l="1"/>
  <c r="D55" i="29"/>
  <c r="F55" i="29"/>
  <c r="L55" i="29"/>
  <c r="M55" i="29"/>
  <c r="N55" i="29" l="1"/>
  <c r="O55" i="29" s="1"/>
  <c r="P55" i="29" s="1"/>
  <c r="D64" i="31" l="1"/>
  <c r="C64" i="31"/>
  <c r="B64" i="31"/>
  <c r="M64" i="29"/>
  <c r="L64" i="29"/>
  <c r="F64" i="29"/>
  <c r="D64" i="29"/>
  <c r="C64" i="29"/>
  <c r="V64" i="22"/>
  <c r="U64" i="22"/>
  <c r="T64" i="22"/>
  <c r="S64" i="22"/>
  <c r="R64" i="22"/>
  <c r="Q64" i="22"/>
  <c r="F64" i="22"/>
  <c r="D64" i="22"/>
  <c r="C64" i="22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D64" i="21"/>
  <c r="C64" i="21"/>
  <c r="G64" i="24"/>
  <c r="H64" i="24" s="1"/>
  <c r="I64" i="24" s="1"/>
  <c r="J64" i="24" s="1"/>
  <c r="N64" i="31" s="1"/>
  <c r="X64" i="22" l="1"/>
  <c r="AA64" i="22" s="1"/>
  <c r="AD64" i="22" s="1"/>
  <c r="I64" i="31" s="1"/>
  <c r="N64" i="29"/>
  <c r="W64" i="22"/>
  <c r="AF64" i="21"/>
  <c r="AP64" i="21"/>
  <c r="AA64" i="21"/>
  <c r="AK64" i="21"/>
  <c r="AR64" i="21" l="1"/>
  <c r="AU64" i="21" s="1"/>
  <c r="AX64" i="21" s="1"/>
  <c r="F64" i="31" s="1"/>
  <c r="AQ64" i="21"/>
  <c r="AT64" i="21" s="1"/>
  <c r="AW64" i="21" s="1"/>
  <c r="E64" i="31" s="1"/>
  <c r="T64" i="29"/>
  <c r="U64" i="29" s="1"/>
  <c r="V64" i="29" s="1"/>
  <c r="M64" i="31" s="1"/>
  <c r="O64" i="29"/>
  <c r="P64" i="29" s="1"/>
  <c r="K64" i="31" s="1"/>
  <c r="Q64" i="29"/>
  <c r="R64" i="29" s="1"/>
  <c r="S64" i="29" s="1"/>
  <c r="L64" i="31" s="1"/>
  <c r="Y64" i="22"/>
  <c r="AB64" i="22" s="1"/>
  <c r="AE64" i="22" s="1"/>
  <c r="J64" i="31" s="1"/>
  <c r="Z64" i="22"/>
  <c r="AC64" i="22" s="1"/>
  <c r="H64" i="31" s="1"/>
  <c r="AS64" i="21" l="1"/>
  <c r="AV64" i="21" s="1"/>
  <c r="AY64" i="21" s="1"/>
  <c r="G64" i="31" s="1"/>
  <c r="O64" i="31" l="1"/>
  <c r="P64" i="31" s="1"/>
  <c r="D85" i="31" l="1"/>
  <c r="C85" i="31"/>
  <c r="B85" i="31"/>
  <c r="D84" i="31"/>
  <c r="C84" i="31"/>
  <c r="B84" i="31"/>
  <c r="M85" i="29"/>
  <c r="L85" i="29"/>
  <c r="F85" i="29"/>
  <c r="D85" i="29"/>
  <c r="C85" i="29"/>
  <c r="M84" i="29"/>
  <c r="L84" i="29"/>
  <c r="F84" i="29"/>
  <c r="D84" i="29"/>
  <c r="C84" i="29"/>
  <c r="V85" i="22"/>
  <c r="U85" i="22"/>
  <c r="T85" i="22"/>
  <c r="S85" i="22"/>
  <c r="R85" i="22"/>
  <c r="Q85" i="22"/>
  <c r="F85" i="22"/>
  <c r="D85" i="22"/>
  <c r="C85" i="22"/>
  <c r="V84" i="22"/>
  <c r="U84" i="22"/>
  <c r="T84" i="22"/>
  <c r="S84" i="22"/>
  <c r="R84" i="22"/>
  <c r="Q84" i="22"/>
  <c r="F84" i="22"/>
  <c r="D84" i="22"/>
  <c r="C84" i="22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D85" i="21"/>
  <c r="C85" i="21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F84" i="21"/>
  <c r="D84" i="21"/>
  <c r="C84" i="21"/>
  <c r="G85" i="24"/>
  <c r="H85" i="24" s="1"/>
  <c r="I85" i="24" s="1"/>
  <c r="J85" i="24" s="1"/>
  <c r="N85" i="31" s="1"/>
  <c r="G84" i="24"/>
  <c r="H84" i="24" s="1"/>
  <c r="I84" i="24" s="1"/>
  <c r="J84" i="24" s="1"/>
  <c r="N84" i="31" s="1"/>
  <c r="AF85" i="21" l="1"/>
  <c r="N85" i="29"/>
  <c r="O85" i="29" s="1"/>
  <c r="P85" i="29" s="1"/>
  <c r="K85" i="31" s="1"/>
  <c r="X85" i="22"/>
  <c r="AA85" i="22" s="1"/>
  <c r="AD85" i="22" s="1"/>
  <c r="I85" i="31" s="1"/>
  <c r="AF84" i="21"/>
  <c r="AK85" i="21"/>
  <c r="AA85" i="21"/>
  <c r="AP85" i="21"/>
  <c r="AK84" i="21"/>
  <c r="AA84" i="21"/>
  <c r="AP84" i="21"/>
  <c r="W85" i="22"/>
  <c r="X84" i="22"/>
  <c r="AA84" i="22" s="1"/>
  <c r="AD84" i="22" s="1"/>
  <c r="I84" i="31" s="1"/>
  <c r="W84" i="22"/>
  <c r="N84" i="29"/>
  <c r="O84" i="29" s="1"/>
  <c r="P84" i="29" s="1"/>
  <c r="K84" i="31" s="1"/>
  <c r="AQ85" i="21" l="1"/>
  <c r="AT85" i="21" s="1"/>
  <c r="AW85" i="21" s="1"/>
  <c r="E85" i="31" s="1"/>
  <c r="AQ84" i="21"/>
  <c r="AT84" i="21" s="1"/>
  <c r="AW84" i="21" s="1"/>
  <c r="E84" i="31" s="1"/>
  <c r="Y85" i="22"/>
  <c r="AB85" i="22" s="1"/>
  <c r="AE85" i="22" s="1"/>
  <c r="J85" i="31" s="1"/>
  <c r="T85" i="29"/>
  <c r="U85" i="29" s="1"/>
  <c r="V85" i="29" s="1"/>
  <c r="M85" i="31" s="1"/>
  <c r="AR84" i="21"/>
  <c r="AU84" i="21" s="1"/>
  <c r="AX84" i="21" s="1"/>
  <c r="F84" i="31" s="1"/>
  <c r="AR85" i="21"/>
  <c r="Z85" i="22"/>
  <c r="AC85" i="22" s="1"/>
  <c r="H85" i="31" s="1"/>
  <c r="Q84" i="29"/>
  <c r="R84" i="29" s="1"/>
  <c r="S84" i="29" s="1"/>
  <c r="L84" i="31" s="1"/>
  <c r="Z84" i="22"/>
  <c r="AC84" i="22" s="1"/>
  <c r="H84" i="31" s="1"/>
  <c r="Q85" i="29"/>
  <c r="R85" i="29" s="1"/>
  <c r="S85" i="29" s="1"/>
  <c r="L85" i="31" s="1"/>
  <c r="Y84" i="22"/>
  <c r="AB84" i="22" s="1"/>
  <c r="AE84" i="22" s="1"/>
  <c r="J84" i="31" s="1"/>
  <c r="T84" i="29"/>
  <c r="U84" i="29" s="1"/>
  <c r="V84" i="29" s="1"/>
  <c r="M84" i="31" s="1"/>
  <c r="AS85" i="21" l="1"/>
  <c r="AV85" i="21" s="1"/>
  <c r="AY85" i="21" s="1"/>
  <c r="G85" i="31" s="1"/>
  <c r="AS84" i="21"/>
  <c r="AV84" i="21" s="1"/>
  <c r="AY84" i="21" s="1"/>
  <c r="G84" i="31" s="1"/>
  <c r="AU85" i="21"/>
  <c r="AX85" i="21" s="1"/>
  <c r="F85" i="31" s="1"/>
  <c r="O85" i="31" l="1"/>
  <c r="P85" i="31" s="1"/>
  <c r="O84" i="31"/>
  <c r="P84" i="31" s="1"/>
  <c r="F63" i="22" l="1"/>
  <c r="D63" i="31"/>
  <c r="C63" i="31"/>
  <c r="B63" i="31"/>
  <c r="M63" i="29"/>
  <c r="L63" i="29"/>
  <c r="F63" i="29"/>
  <c r="D63" i="29"/>
  <c r="C63" i="29"/>
  <c r="V63" i="22"/>
  <c r="U63" i="22"/>
  <c r="T63" i="22"/>
  <c r="S63" i="22"/>
  <c r="R63" i="22"/>
  <c r="Q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F63" i="21"/>
  <c r="D63" i="21"/>
  <c r="C63" i="21"/>
  <c r="G63" i="24"/>
  <c r="H63" i="24" s="1"/>
  <c r="I63" i="24" s="1"/>
  <c r="J63" i="24" s="1"/>
  <c r="N63" i="31" s="1"/>
  <c r="AP63" i="21" l="1"/>
  <c r="X63" i="22"/>
  <c r="AA63" i="22" s="1"/>
  <c r="AD63" i="22" s="1"/>
  <c r="I63" i="31" s="1"/>
  <c r="N63" i="29"/>
  <c r="O63" i="29" s="1"/>
  <c r="P63" i="29" s="1"/>
  <c r="K63" i="31" s="1"/>
  <c r="W63" i="22"/>
  <c r="AA63" i="21"/>
  <c r="AF63" i="21"/>
  <c r="AK63" i="21"/>
  <c r="AR63" i="21" l="1"/>
  <c r="AU63" i="21" s="1"/>
  <c r="AX63" i="21" s="1"/>
  <c r="F63" i="31" s="1"/>
  <c r="AQ63" i="21"/>
  <c r="AT63" i="21" s="1"/>
  <c r="AW63" i="21" s="1"/>
  <c r="E63" i="31" s="1"/>
  <c r="Q63" i="29"/>
  <c r="R63" i="29" s="1"/>
  <c r="S63" i="29" s="1"/>
  <c r="L63" i="31" s="1"/>
  <c r="Z63" i="22"/>
  <c r="AC63" i="22" s="1"/>
  <c r="H63" i="31" s="1"/>
  <c r="T63" i="29"/>
  <c r="U63" i="29" s="1"/>
  <c r="V63" i="29" s="1"/>
  <c r="M63" i="31" s="1"/>
  <c r="Y63" i="22"/>
  <c r="AB63" i="22" s="1"/>
  <c r="AE63" i="22" s="1"/>
  <c r="J63" i="31" s="1"/>
  <c r="AS63" i="21" l="1"/>
  <c r="AV63" i="21" s="1"/>
  <c r="AY63" i="21" s="1"/>
  <c r="G63" i="31" s="1"/>
  <c r="O63" i="31" l="1"/>
  <c r="P63" i="31" s="1"/>
  <c r="C55" i="21" l="1"/>
  <c r="C56" i="21"/>
  <c r="D55" i="31" l="1"/>
  <c r="C55" i="31"/>
  <c r="B55" i="31"/>
  <c r="V55" i="22"/>
  <c r="U55" i="22"/>
  <c r="T55" i="22"/>
  <c r="S55" i="22"/>
  <c r="R55" i="22"/>
  <c r="Q55" i="22"/>
  <c r="F55" i="22"/>
  <c r="D55" i="22"/>
  <c r="C55" i="22"/>
  <c r="AO55" i="21"/>
  <c r="AN55" i="21"/>
  <c r="AL55" i="21"/>
  <c r="AM55" i="21" s="1"/>
  <c r="AJ55" i="21"/>
  <c r="AI55" i="21"/>
  <c r="AH55" i="21"/>
  <c r="AG55" i="21"/>
  <c r="AE55" i="21"/>
  <c r="AD55" i="21"/>
  <c r="AB55" i="21"/>
  <c r="AC55" i="21" s="1"/>
  <c r="Z55" i="21"/>
  <c r="Y55" i="21"/>
  <c r="X55" i="21"/>
  <c r="W55" i="21"/>
  <c r="F55" i="21"/>
  <c r="D55" i="21"/>
  <c r="G55" i="24"/>
  <c r="H55" i="24" s="1"/>
  <c r="I55" i="24" s="1"/>
  <c r="J55" i="24" s="1"/>
  <c r="N55" i="31" s="1"/>
  <c r="G56" i="24"/>
  <c r="H56" i="24" s="1"/>
  <c r="I56" i="24" s="1"/>
  <c r="J56" i="24" s="1"/>
  <c r="N56" i="31" s="1"/>
  <c r="D56" i="21"/>
  <c r="C56" i="22"/>
  <c r="D56" i="22"/>
  <c r="F56" i="22"/>
  <c r="Q56" i="22"/>
  <c r="R56" i="22"/>
  <c r="S56" i="22"/>
  <c r="T56" i="22"/>
  <c r="U56" i="22"/>
  <c r="V56" i="22"/>
  <c r="F56" i="21"/>
  <c r="W56" i="21"/>
  <c r="X56" i="21"/>
  <c r="Y56" i="21"/>
  <c r="Z56" i="21"/>
  <c r="AB56" i="21"/>
  <c r="AC56" i="21" s="1"/>
  <c r="AD56" i="21"/>
  <c r="AE56" i="21"/>
  <c r="AG56" i="21"/>
  <c r="AH56" i="21"/>
  <c r="AI56" i="21"/>
  <c r="AJ56" i="21"/>
  <c r="AL56" i="21"/>
  <c r="AM56" i="21" s="1"/>
  <c r="AN56" i="21"/>
  <c r="AO56" i="21"/>
  <c r="D56" i="31"/>
  <c r="C56" i="31"/>
  <c r="B56" i="31"/>
  <c r="M56" i="29"/>
  <c r="L56" i="29"/>
  <c r="F56" i="29"/>
  <c r="D56" i="29"/>
  <c r="C56" i="29"/>
  <c r="X55" i="22" l="1"/>
  <c r="AA55" i="21"/>
  <c r="AF55" i="21"/>
  <c r="K55" i="31"/>
  <c r="AP56" i="21"/>
  <c r="AK56" i="21"/>
  <c r="AF56" i="21"/>
  <c r="X56" i="22"/>
  <c r="AA56" i="22" s="1"/>
  <c r="AD56" i="22" s="1"/>
  <c r="I56" i="31" s="1"/>
  <c r="AK55" i="21"/>
  <c r="AP55" i="21"/>
  <c r="W55" i="22"/>
  <c r="N56" i="29"/>
  <c r="O56" i="29" s="1"/>
  <c r="P56" i="29" s="1"/>
  <c r="K56" i="31" s="1"/>
  <c r="W56" i="22"/>
  <c r="AA56" i="21"/>
  <c r="Z55" i="22" l="1"/>
  <c r="AC55" i="22" s="1"/>
  <c r="H55" i="31" s="1"/>
  <c r="Q55" i="29"/>
  <c r="R55" i="29" s="1"/>
  <c r="S55" i="29" s="1"/>
  <c r="L55" i="31" s="1"/>
  <c r="T55" i="29"/>
  <c r="U55" i="29" s="1"/>
  <c r="V55" i="29" s="1"/>
  <c r="M55" i="31" s="1"/>
  <c r="T56" i="29"/>
  <c r="U56" i="29" s="1"/>
  <c r="V56" i="29" s="1"/>
  <c r="M56" i="31" s="1"/>
  <c r="Y55" i="22"/>
  <c r="AB55" i="22" s="1"/>
  <c r="AE55" i="22" s="1"/>
  <c r="J55" i="31" s="1"/>
  <c r="Z56" i="22"/>
  <c r="AC56" i="22" s="1"/>
  <c r="H56" i="31" s="1"/>
  <c r="AQ55" i="21"/>
  <c r="AT55" i="21" s="1"/>
  <c r="AW55" i="21" s="1"/>
  <c r="E55" i="31" s="1"/>
  <c r="AA55" i="22"/>
  <c r="AD55" i="22" s="1"/>
  <c r="I55" i="31" s="1"/>
  <c r="AR56" i="21"/>
  <c r="AU56" i="21" s="1"/>
  <c r="AX56" i="21" s="1"/>
  <c r="F56" i="31" s="1"/>
  <c r="AQ56" i="21"/>
  <c r="AT56" i="21" s="1"/>
  <c r="AW56" i="21" s="1"/>
  <c r="E56" i="31" s="1"/>
  <c r="AR55" i="21"/>
  <c r="Y56" i="22"/>
  <c r="AB56" i="22" s="1"/>
  <c r="AE56" i="22" s="1"/>
  <c r="J56" i="31" s="1"/>
  <c r="Q56" i="29"/>
  <c r="R56" i="29" s="1"/>
  <c r="S56" i="29" s="1"/>
  <c r="L56" i="31" s="1"/>
  <c r="AS56" i="21" l="1"/>
  <c r="AV56" i="21" s="1"/>
  <c r="O56" i="31" s="1"/>
  <c r="P56" i="31" s="1"/>
  <c r="AU55" i="21"/>
  <c r="AX55" i="21" s="1"/>
  <c r="F55" i="31" s="1"/>
  <c r="AS55" i="21"/>
  <c r="AV55" i="21" s="1"/>
  <c r="AY56" i="21" l="1"/>
  <c r="G56" i="31" s="1"/>
  <c r="AY55" i="21"/>
  <c r="G55" i="31" s="1"/>
  <c r="O55" i="31"/>
  <c r="P55" i="31" s="1"/>
</calcChain>
</file>

<file path=xl/sharedStrings.xml><?xml version="1.0" encoding="utf-8"?>
<sst xmlns="http://schemas.openxmlformats.org/spreadsheetml/2006/main" count="1161" uniqueCount="351">
  <si>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</si>
  <si>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</si>
  <si>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</si>
  <si>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</si>
  <si>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</si>
  <si>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</si>
  <si>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</si>
  <si>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</si>
  <si>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</si>
  <si>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</si>
  <si>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</si>
  <si>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</si>
  <si>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</si>
  <si>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</si>
  <si>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</si>
  <si>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</si>
  <si>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</si>
  <si>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</si>
  <si>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</si>
  <si>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</si>
  <si>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</si>
  <si>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</si>
  <si>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</si>
  <si>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</si>
  <si>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</si>
  <si>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</si>
  <si>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</si>
  <si>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</si>
  <si>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</si>
  <si>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</si>
  <si>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</si>
  <si>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</si>
  <si>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</si>
  <si>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</si>
  <si>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</si>
  <si>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</si>
  <si>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</si>
  <si>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</si>
  <si>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</si>
  <si>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</si>
  <si>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</si>
  <si>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</si>
  <si>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</si>
  <si>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</si>
  <si>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</si>
  <si>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</si>
  <si>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</si>
  <si>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</si>
  <si>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</si>
  <si>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</si>
  <si>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</si>
  <si>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</si>
  <si>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</si>
  <si>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</si>
  <si>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</si>
  <si>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</si>
  <si>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</si>
  <si>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</si>
  <si>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</si>
  <si>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</si>
  <si>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</si>
  <si>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</si>
  <si>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</si>
  <si>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</si>
  <si>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</si>
  <si>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</si>
  <si>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</si>
  <si>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</si>
  <si>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</si>
  <si>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</si>
  <si>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</si>
  <si>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</si>
  <si>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</si>
  <si>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</si>
  <si>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</si>
  <si>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</si>
  <si>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</si>
  <si>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</si>
  <si>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</si>
  <si>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</si>
  <si>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</si>
  <si>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</si>
  <si>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</si>
  <si>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</si>
  <si>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</si>
  <si>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MGA</t>
  </si>
  <si>
    <t>Toyota</t>
  </si>
  <si>
    <t>Overall Side Driver Star</t>
  </si>
  <si>
    <t>O20205100</t>
  </si>
  <si>
    <t>Y</t>
  </si>
  <si>
    <t>N</t>
  </si>
  <si>
    <t>KARCO</t>
  </si>
  <si>
    <t xml:space="preserve">Buick </t>
  </si>
  <si>
    <t>Chevrolet</t>
  </si>
  <si>
    <t>Encore GX SUV FWD</t>
  </si>
  <si>
    <t>Encore GX SUV AWD</t>
  </si>
  <si>
    <t>Cadillac</t>
  </si>
  <si>
    <t>XT5 SUV AWD</t>
  </si>
  <si>
    <t>XT5 SUV FWD</t>
  </si>
  <si>
    <t>M20170112</t>
  </si>
  <si>
    <t>CAL</t>
  </si>
  <si>
    <t>M20170111</t>
  </si>
  <si>
    <t>Calspan</t>
  </si>
  <si>
    <t>XT6 SUV AWD</t>
  </si>
  <si>
    <t>XT6 SUV FWD</t>
  </si>
  <si>
    <t>Malibu 4DR FWD</t>
  </si>
  <si>
    <t>M20190118</t>
  </si>
  <si>
    <t>TRC</t>
  </si>
  <si>
    <t>Chrysler</t>
  </si>
  <si>
    <t>Pacifica Hybrid PHEV Mini Van FWD</t>
  </si>
  <si>
    <t>Dodge</t>
  </si>
  <si>
    <t>Challenger 2DR AWD</t>
  </si>
  <si>
    <t>Challenger 2DR RWD</t>
  </si>
  <si>
    <t>M20150300</t>
  </si>
  <si>
    <t>Ford</t>
  </si>
  <si>
    <t>Escape SUV AWD</t>
  </si>
  <si>
    <t>Escape SUV FWD</t>
  </si>
  <si>
    <t>Escape HEV SUV AWD</t>
  </si>
  <si>
    <t>Escape HEV SUV FWD</t>
  </si>
  <si>
    <t>Lincoln</t>
  </si>
  <si>
    <t>Corsair SUV AWD</t>
  </si>
  <si>
    <t>Corsair SUV FWD</t>
  </si>
  <si>
    <t>Explorer SUV 4WD</t>
  </si>
  <si>
    <t>Explorer SUV RWD</t>
  </si>
  <si>
    <t>Explorer HEV SUV 4WD</t>
  </si>
  <si>
    <t>Explorer HEV SUV RWD</t>
  </si>
  <si>
    <t>Aviator SUV RWD</t>
  </si>
  <si>
    <t>Transit Wagon High Roof (8,10,12 Pass) RWD</t>
  </si>
  <si>
    <t>Transit Wagon High Roof (15 Pass) RWD</t>
  </si>
  <si>
    <t>Transit Wagon Medium Roof (8,10,12 Pass) RWD</t>
  </si>
  <si>
    <t>Transit Wagon Medium Roof (15 Pass) RWD</t>
  </si>
  <si>
    <t>Transit Wagon Low Roof (8,10,12 Pass) RWD</t>
  </si>
  <si>
    <t>Transit Wagon Low Roof (15 Pass) RWD</t>
  </si>
  <si>
    <t>M20150204</t>
  </si>
  <si>
    <t>M20150205</t>
  </si>
  <si>
    <t xml:space="preserve">GMC </t>
  </si>
  <si>
    <t>Acadia SUV FWD</t>
  </si>
  <si>
    <t>Acadia SUV AWD</t>
  </si>
  <si>
    <t>Hyundai</t>
  </si>
  <si>
    <t>Accent 4DR FWD</t>
  </si>
  <si>
    <t>Palisade SUV FWD</t>
  </si>
  <si>
    <t>Jeep</t>
  </si>
  <si>
    <t>Gladiator PU/CC 4WD</t>
  </si>
  <si>
    <t>Renegade SUV AWD</t>
  </si>
  <si>
    <t>Renegade SUV FWD</t>
  </si>
  <si>
    <t>M20160310</t>
  </si>
  <si>
    <t>Wrangler 4WD</t>
  </si>
  <si>
    <t>Kia</t>
  </si>
  <si>
    <t>Soul SUV FWD</t>
  </si>
  <si>
    <t>Stinger 4DR AWD</t>
  </si>
  <si>
    <t>Stinger 4DR RWD</t>
  </si>
  <si>
    <t>Telluride SUV AWD</t>
  </si>
  <si>
    <t>Telluride SUV FWD</t>
  </si>
  <si>
    <t>Mazda</t>
  </si>
  <si>
    <t>CX-30 SUV AWD</t>
  </si>
  <si>
    <t>CX-30 SUV FWD</t>
  </si>
  <si>
    <t>Mazda3 4DR AWD</t>
  </si>
  <si>
    <t>Mazda3 4DR FWD</t>
  </si>
  <si>
    <t>Mazda3 5HB AWD</t>
  </si>
  <si>
    <t>Mazda3 5HB FWD</t>
  </si>
  <si>
    <t>Mitsubishi</t>
  </si>
  <si>
    <t>Eclipse Cross SUV AWD</t>
  </si>
  <si>
    <t>Eclipse Cross SUV FWD</t>
  </si>
  <si>
    <t>Nissan</t>
  </si>
  <si>
    <t>Kicks SUV FWD</t>
  </si>
  <si>
    <t>Maxima 4DR FWD</t>
  </si>
  <si>
    <t>Sentra 4DR FWD</t>
  </si>
  <si>
    <t>Titan Crew Cab PU/CC 4WD</t>
  </si>
  <si>
    <t>Titan Crew Cab PU/CC RWD</t>
  </si>
  <si>
    <t>Versa 4DR FWD</t>
  </si>
  <si>
    <t>Ram</t>
  </si>
  <si>
    <t>Ram 1500 Classic Crew Cab PU/CC 4WD</t>
  </si>
  <si>
    <t>Ram 1500 Classic Crew Cab PU/CC 2WD</t>
  </si>
  <si>
    <t>Ram 2500 Crew Cab PU/CC 4WD</t>
  </si>
  <si>
    <t>Ram 2500 Crew Cab PU/CC 2WD</t>
  </si>
  <si>
    <t>Subaru</t>
  </si>
  <si>
    <t>Legacy 4DR AWD</t>
  </si>
  <si>
    <t>Outback SW AWD</t>
  </si>
  <si>
    <t>WRX 4DR AWD</t>
  </si>
  <si>
    <t>Corolla 4DR FWD</t>
  </si>
  <si>
    <t>Corolla Hybrid 4DR FWD</t>
  </si>
  <si>
    <t>O20195100</t>
  </si>
  <si>
    <t>O20195101</t>
  </si>
  <si>
    <t>Highlander SUV AWD</t>
  </si>
  <si>
    <t>Highlander SUV FWD</t>
  </si>
  <si>
    <t>Highlander Hybrid SUV AWD</t>
  </si>
  <si>
    <t>Highlander Hybrid SUV FWD</t>
  </si>
  <si>
    <t xml:space="preserve">Toyota </t>
  </si>
  <si>
    <t>Tacoma PU/EC 4WD</t>
  </si>
  <si>
    <t>Tacoma PU/EC 2WD</t>
  </si>
  <si>
    <t>Volkswagen</t>
  </si>
  <si>
    <t>Atlas Cross Sport SUV AWD</t>
  </si>
  <si>
    <t>Atlas Cross Sport SUV FWD</t>
  </si>
  <si>
    <t>Volvo</t>
  </si>
  <si>
    <t>S60 T6 4DR AWD</t>
  </si>
  <si>
    <t>S60 T5 4DR FWD</t>
  </si>
  <si>
    <t>XC40 T5 SUV AWD</t>
  </si>
  <si>
    <t>XC60 T5 SUV AWD</t>
  </si>
  <si>
    <t>XC60 T5 SUV FWD</t>
  </si>
  <si>
    <t>XC60 T6 SUV AWD</t>
  </si>
  <si>
    <t>XC90 T5 SUV FWD</t>
  </si>
  <si>
    <t>O20165900</t>
  </si>
  <si>
    <t>O20165902</t>
  </si>
  <si>
    <t>O20165901</t>
  </si>
  <si>
    <t>V60 T5 SW FWD</t>
  </si>
  <si>
    <t>V60 CC T5 SW AWD</t>
  </si>
  <si>
    <t>Sonata 4DR FWD</t>
  </si>
  <si>
    <t>Sonata HEV 4DR FWD</t>
  </si>
  <si>
    <t>LEAF (40 KWh Battery) 5HB FWD</t>
  </si>
  <si>
    <t>Transit Van RWD</t>
  </si>
  <si>
    <t>M20200307</t>
  </si>
  <si>
    <t>M20204214</t>
  </si>
  <si>
    <t>M20204212</t>
  </si>
  <si>
    <t>Palisade SUV AWD</t>
  </si>
  <si>
    <t>M20205602</t>
  </si>
  <si>
    <t>M20205601</t>
  </si>
  <si>
    <t>M20204219</t>
  </si>
  <si>
    <t>M20205600</t>
  </si>
  <si>
    <t>M20190121</t>
  </si>
  <si>
    <t>M20204220</t>
  </si>
  <si>
    <t>M20204218</t>
  </si>
  <si>
    <t>M20200310</t>
  </si>
  <si>
    <t>O20205501</t>
  </si>
  <si>
    <t>O20205500</t>
  </si>
  <si>
    <t>O20205504</t>
  </si>
  <si>
    <t>O20205503</t>
  </si>
  <si>
    <t>O20205902</t>
  </si>
  <si>
    <t>M20200110</t>
  </si>
  <si>
    <t>O20205901</t>
  </si>
  <si>
    <t>M20200107</t>
  </si>
  <si>
    <t>M20200109</t>
  </si>
  <si>
    <t>M20200108</t>
  </si>
  <si>
    <t>O20205900</t>
  </si>
  <si>
    <t>M20205501</t>
  </si>
  <si>
    <t>M20205502</t>
  </si>
  <si>
    <t>M20205500</t>
  </si>
  <si>
    <t>M20205215</t>
  </si>
  <si>
    <t>Karco</t>
  </si>
  <si>
    <t>M20200106</t>
  </si>
  <si>
    <t>M20205217</t>
  </si>
  <si>
    <t>M20205216</t>
  </si>
  <si>
    <t>M20200308</t>
  </si>
  <si>
    <t>M20200309</t>
  </si>
  <si>
    <t>M20205207</t>
  </si>
  <si>
    <t>M20205208</t>
  </si>
  <si>
    <t>O20205502</t>
  </si>
  <si>
    <t>M20205206</t>
  </si>
  <si>
    <t>M20200202</t>
  </si>
  <si>
    <t>M20200201</t>
  </si>
  <si>
    <t>M20204202</t>
  </si>
  <si>
    <t>M20204201</t>
  </si>
  <si>
    <t>M20204200</t>
  </si>
  <si>
    <t>M20200200</t>
  </si>
  <si>
    <t>M20205403</t>
  </si>
  <si>
    <t>M20205405</t>
  </si>
  <si>
    <t>M20205404</t>
  </si>
  <si>
    <t>M20200206</t>
  </si>
  <si>
    <t>M20204210</t>
  </si>
  <si>
    <t>M20204209</t>
  </si>
  <si>
    <t>M20204211</t>
  </si>
  <si>
    <t>M20205905</t>
  </si>
  <si>
    <t>Venue 5HB FWD</t>
  </si>
  <si>
    <t>M20205903</t>
  </si>
  <si>
    <t>M20205400</t>
  </si>
  <si>
    <t>M20205402</t>
  </si>
  <si>
    <t>y</t>
  </si>
  <si>
    <t>n</t>
  </si>
  <si>
    <t>Q20204213</t>
  </si>
  <si>
    <t>M20205401</t>
  </si>
  <si>
    <t>M20204204</t>
  </si>
  <si>
    <t>M20200111</t>
  </si>
  <si>
    <t>M20204205</t>
  </si>
  <si>
    <t>M20205904</t>
  </si>
  <si>
    <t>M20204203</t>
  </si>
  <si>
    <t>M20200113</t>
  </si>
  <si>
    <t>M20200112</t>
  </si>
  <si>
    <t>M20205201</t>
  </si>
  <si>
    <t>M20205202</t>
  </si>
  <si>
    <t>M20205902</t>
  </si>
  <si>
    <t>M20205901</t>
  </si>
  <si>
    <t>O20204208</t>
  </si>
  <si>
    <t>M20205900</t>
  </si>
  <si>
    <t>O20204207</t>
  </si>
  <si>
    <t>O20204206</t>
  </si>
  <si>
    <t>M20200205</t>
  </si>
  <si>
    <t>M20200203</t>
  </si>
  <si>
    <t>M20200204</t>
  </si>
  <si>
    <t>XC90 (T5/T6) SUV AWD</t>
  </si>
  <si>
    <t>XC40 T4 SUV FWD</t>
  </si>
  <si>
    <t>M20200102</t>
  </si>
  <si>
    <t>M20200100</t>
  </si>
  <si>
    <t>Aviator SUV 4WD</t>
  </si>
  <si>
    <t>Ram 2500 Regular Cab PU/RC 4WD</t>
  </si>
  <si>
    <t>Ram 2500 Regular  Cab PU/RC 2WD</t>
  </si>
  <si>
    <t>Ram 2500 Mega Cab PU/EC 4WD</t>
  </si>
  <si>
    <t>Ram 2500 Mega Cab PU/EC 2WD</t>
  </si>
  <si>
    <t>M20200101</t>
  </si>
  <si>
    <t>M20204215</t>
  </si>
  <si>
    <t>M20204216</t>
  </si>
  <si>
    <t>M20204217</t>
  </si>
  <si>
    <t>M20200302</t>
  </si>
  <si>
    <t>M20205211</t>
  </si>
  <si>
    <t>M20205210</t>
  </si>
  <si>
    <t>M20205209</t>
  </si>
  <si>
    <t>M20200303</t>
  </si>
  <si>
    <t>O20205200</t>
  </si>
  <si>
    <t>M20205104</t>
  </si>
  <si>
    <t>O20205201</t>
  </si>
  <si>
    <t>M20205103</t>
  </si>
  <si>
    <t>M20205105</t>
  </si>
  <si>
    <t>M20200103</t>
  </si>
  <si>
    <t>M20200105</t>
  </si>
  <si>
    <t>M20200104</t>
  </si>
  <si>
    <t>M20205212</t>
  </si>
  <si>
    <t>M20205213</t>
  </si>
  <si>
    <t>M20205214</t>
  </si>
  <si>
    <t>M20200304</t>
  </si>
  <si>
    <t>M20200305</t>
  </si>
  <si>
    <t>CT5-V 4DR AWD/CT5 w/V6 AWD</t>
  </si>
  <si>
    <t>CT5-V 4DR RWD/CT5 w/V6 RWD</t>
  </si>
  <si>
    <t>CT5 4DR wo/V6 AWD</t>
  </si>
  <si>
    <t>CT5 4DR wo/V6 RWD</t>
  </si>
  <si>
    <t>M20205203</t>
  </si>
  <si>
    <t>M20205205</t>
  </si>
  <si>
    <t>M20205204</t>
  </si>
  <si>
    <t>M20205102</t>
  </si>
  <si>
    <t>LEAF Plus (62 KWh Battery) 5HB FWD</t>
  </si>
  <si>
    <t>M20205100</t>
  </si>
  <si>
    <t>M20205101</t>
  </si>
  <si>
    <t>M20200312</t>
  </si>
  <si>
    <t>2021 Atlas SUV AWD</t>
  </si>
  <si>
    <t>2021 Atlas SUV FWD</t>
  </si>
  <si>
    <t>O20185802</t>
  </si>
  <si>
    <t>O20185801</t>
  </si>
  <si>
    <t>M20200311</t>
  </si>
  <si>
    <t>M20205801</t>
  </si>
  <si>
    <t>M20205802</t>
  </si>
  <si>
    <t>M20200313</t>
  </si>
  <si>
    <t>M20200316</t>
  </si>
  <si>
    <t>M20205800</t>
  </si>
  <si>
    <t>Audi</t>
  </si>
  <si>
    <t>O20195806</t>
  </si>
  <si>
    <t>O20195807</t>
  </si>
  <si>
    <t>M20200315</t>
  </si>
  <si>
    <t>M20200314</t>
  </si>
  <si>
    <t>A6 4DR FWD (with rear seat torso/pelvis SABs)</t>
  </si>
  <si>
    <t>A6 4DR AWD (with rear seat torso/pelvis SABs)</t>
  </si>
  <si>
    <t>A6 Allroad SW AWD</t>
  </si>
  <si>
    <t>A7 4DR AWD (with rear seat torso/pelvis SABs)</t>
  </si>
  <si>
    <t>O20205202</t>
  </si>
  <si>
    <t>O20205800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</si>
</sst>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0" fontId="6" fillId="0" borderId="0"/>
    <xf numFmtId="168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" fillId="0" borderId="0"/>
  </cellStyleXfs>
  <cellXfs count="253">
    <xf numFmtId="0" fontId="0" fillId="0" borderId="0" xfId="0"/>
    <xf numFmtId="1" fontId="3" fillId="0" borderId="0" xfId="0" applyNumberFormat="1" applyFont="1" applyFill="1" applyAlignment="1">
      <alignment horizontal="center"/>
    </xf>
    <xf numFmtId="1" fontId="3" fillId="0" borderId="0" xfId="0" applyNumberFormat="1" applyFont="1" applyFill="1"/>
    <xf numFmtId="0" fontId="4" fillId="0" borderId="0" xfId="0" applyFont="1" applyFill="1" applyBorder="1"/>
    <xf numFmtId="164" fontId="5" fillId="0" borderId="0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3" fillId="0" borderId="1" xfId="1" applyFont="1" applyFill="1" applyBorder="1" applyAlignment="1" applyProtection="1">
      <alignment horizontal="center"/>
      <protection locked="0"/>
    </xf>
    <xf numFmtId="164" fontId="3" fillId="0" borderId="4" xfId="1" applyNumberFormat="1" applyFont="1" applyFill="1" applyBorder="1" applyAlignment="1" applyProtection="1">
      <alignment horizontal="center"/>
      <protection locked="0"/>
    </xf>
    <xf numFmtId="164" fontId="3" fillId="0" borderId="1" xfId="1" applyNumberFormat="1" applyFont="1" applyFill="1" applyBorder="1" applyAlignment="1" applyProtection="1">
      <alignment horizontal="center"/>
      <protection locked="0"/>
    </xf>
    <xf numFmtId="164" fontId="3" fillId="0" borderId="5" xfId="1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2" xfId="0" applyNumberFormat="1" applyFont="1" applyFill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2" fontId="5" fillId="0" borderId="25" xfId="0" applyNumberFormat="1" applyFont="1" applyFill="1" applyBorder="1" applyAlignment="1">
      <alignment horizontal="center"/>
    </xf>
    <xf numFmtId="2" fontId="5" fillId="0" borderId="33" xfId="0" applyNumberFormat="1" applyFont="1" applyFill="1" applyBorder="1" applyAlignment="1">
      <alignment horizontal="center" wrapText="1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4" fontId="5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/>
      <protection locked="0"/>
    </xf>
    <xf numFmtId="164" fontId="3" fillId="0" borderId="6" xfId="0" applyNumberFormat="1" applyFont="1" applyFill="1" applyBorder="1" applyAlignment="1" applyProtection="1">
      <alignment horizontal="center"/>
      <protection locked="0"/>
    </xf>
    <xf numFmtId="164" fontId="3" fillId="0" borderId="3" xfId="0" applyNumberFormat="1" applyFont="1" applyFill="1" applyBorder="1" applyAlignment="1" applyProtection="1">
      <alignment horizontal="center"/>
      <protection locked="0"/>
    </xf>
    <xf numFmtId="164" fontId="3" fillId="0" borderId="6" xfId="1" applyNumberFormat="1" applyFont="1" applyFill="1" applyBorder="1" applyAlignment="1" applyProtection="1">
      <alignment horizontal="center"/>
      <protection locked="0"/>
    </xf>
    <xf numFmtId="164" fontId="3" fillId="0" borderId="3" xfId="1" applyNumberFormat="1" applyFont="1" applyFill="1" applyBorder="1" applyAlignment="1" applyProtection="1">
      <alignment horizontal="center"/>
      <protection locked="0"/>
    </xf>
    <xf numFmtId="1" fontId="5" fillId="0" borderId="1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4" fontId="3" fillId="0" borderId="0" xfId="0" applyNumberFormat="1" applyFont="1" applyFill="1" applyBorder="1"/>
    <xf numFmtId="164" fontId="6" fillId="0" borderId="0" xfId="0" applyNumberFormat="1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4" xfId="0" applyFont="1" applyFill="1" applyBorder="1" applyAlignment="1" applyProtection="1">
      <alignment horizontal="center"/>
    </xf>
    <xf numFmtId="2" fontId="5" fillId="0" borderId="14" xfId="0" applyNumberFormat="1" applyFont="1" applyFill="1" applyBorder="1" applyAlignment="1" applyProtection="1">
      <alignment horizontal="center"/>
    </xf>
    <xf numFmtId="0" fontId="4" fillId="0" borderId="0" xfId="0" applyFont="1" applyFill="1"/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2" fontId="5" fillId="0" borderId="24" xfId="0" applyNumberFormat="1" applyFont="1" applyFill="1" applyBorder="1" applyAlignment="1" applyProtection="1">
      <alignment horizontal="center"/>
    </xf>
    <xf numFmtId="0" fontId="5" fillId="0" borderId="25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164" fontId="3" fillId="0" borderId="4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center"/>
    </xf>
    <xf numFmtId="2" fontId="3" fillId="0" borderId="1" xfId="0" applyNumberFormat="1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6" fillId="0" borderId="0" xfId="0" applyFont="1" applyFill="1"/>
    <xf numFmtId="0" fontId="3" fillId="0" borderId="5" xfId="1" applyFont="1" applyFill="1" applyBorder="1" applyAlignment="1" applyProtection="1">
      <alignment horizontal="center"/>
      <protection locked="0"/>
    </xf>
    <xf numFmtId="0" fontId="3" fillId="0" borderId="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Protection="1"/>
    <xf numFmtId="2" fontId="6" fillId="0" borderId="0" xfId="0" applyNumberFormat="1" applyFont="1" applyFill="1" applyProtection="1"/>
    <xf numFmtId="0" fontId="4" fillId="0" borderId="2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1" fontId="5" fillId="0" borderId="41" xfId="0" applyNumberFormat="1" applyFont="1" applyFill="1" applyBorder="1" applyAlignment="1">
      <alignment horizontal="center" wrapText="1"/>
    </xf>
    <xf numFmtId="2" fontId="5" fillId="0" borderId="18" xfId="0" applyNumberFormat="1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4" fillId="0" borderId="3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1" fontId="5" fillId="0" borderId="42" xfId="0" applyNumberFormat="1" applyFont="1" applyFill="1" applyBorder="1" applyAlignment="1">
      <alignment horizontal="center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6" fillId="0" borderId="0" xfId="0" applyFont="1" applyFill="1" applyAlignment="1"/>
    <xf numFmtId="0" fontId="5" fillId="0" borderId="0" xfId="0" applyFont="1" applyFill="1" applyAlignment="1">
      <alignment horizontal="center"/>
    </xf>
    <xf numFmtId="0" fontId="3" fillId="0" borderId="0" xfId="0" applyFont="1" applyFill="1" applyAlignment="1"/>
    <xf numFmtId="1" fontId="5" fillId="0" borderId="0" xfId="0" applyNumberFormat="1" applyFont="1" applyFill="1" applyAlignment="1"/>
    <xf numFmtId="0" fontId="5" fillId="0" borderId="0" xfId="0" applyFont="1" applyFill="1" applyAlignment="1"/>
    <xf numFmtId="0" fontId="4" fillId="0" borderId="0" xfId="0" applyFont="1" applyFill="1" applyAlignment="1"/>
    <xf numFmtId="2" fontId="6" fillId="0" borderId="0" xfId="0" applyNumberFormat="1" applyFont="1" applyFill="1" applyAlignment="1"/>
    <xf numFmtId="0" fontId="3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" fontId="10" fillId="0" borderId="0" xfId="0" applyNumberFormat="1" applyFont="1" applyFill="1" applyAlignment="1"/>
    <xf numFmtId="164" fontId="4" fillId="0" borderId="36" xfId="0" applyNumberFormat="1" applyFont="1" applyFill="1" applyBorder="1" applyAlignment="1">
      <alignment horizontal="center"/>
    </xf>
    <xf numFmtId="164" fontId="4" fillId="0" borderId="0" xfId="0" applyNumberFormat="1" applyFont="1" applyFill="1"/>
    <xf numFmtId="164" fontId="4" fillId="0" borderId="0" xfId="0" applyNumberFormat="1" applyFont="1" applyFill="1" applyAlignment="1"/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/>
    </xf>
    <xf numFmtId="164" fontId="5" fillId="0" borderId="27" xfId="0" applyNumberFormat="1" applyFont="1" applyFill="1" applyBorder="1" applyAlignment="1">
      <alignment horizontal="center"/>
    </xf>
    <xf numFmtId="164" fontId="5" fillId="0" borderId="29" xfId="0" applyNumberFormat="1" applyFont="1" applyFill="1" applyBorder="1" applyAlignment="1">
      <alignment horizont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164" fontId="5" fillId="0" borderId="23" xfId="0" applyNumberFormat="1" applyFont="1" applyFill="1" applyBorder="1" applyAlignment="1">
      <alignment horizontal="center" wrapText="1"/>
    </xf>
    <xf numFmtId="164" fontId="5" fillId="0" borderId="24" xfId="0" applyNumberFormat="1" applyFont="1" applyFill="1" applyBorder="1" applyAlignment="1">
      <alignment horizontal="center" wrapText="1"/>
    </xf>
    <xf numFmtId="164" fontId="5" fillId="0" borderId="25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/>
    </xf>
    <xf numFmtId="0" fontId="3" fillId="0" borderId="3" xfId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/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1" xfId="1" applyFont="1" applyFill="1" applyBorder="1" applyAlignment="1" applyProtection="1">
      <alignment horizontal="center"/>
      <protection locked="0"/>
    </xf>
    <xf numFmtId="0" fontId="5" fillId="0" borderId="1" xfId="16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1" xfId="17" applyFont="1" applyFill="1" applyBorder="1" applyAlignment="1">
      <alignment horizontal="center"/>
    </xf>
    <xf numFmtId="0" fontId="5" fillId="0" borderId="1" xfId="17" applyFont="1" applyFill="1" applyBorder="1" applyAlignment="1">
      <alignment horizontal="center" wrapText="1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1" xfId="17" applyFont="1" applyFill="1" applyBorder="1" applyAlignment="1">
      <alignment horizontal="center"/>
    </xf>
    <xf numFmtId="0" fontId="3" fillId="0" borderId="1" xfId="17" applyFont="1" applyFill="1" applyBorder="1" applyAlignment="1">
      <alignment horizontal="center" wrapText="1"/>
    </xf>
    <xf numFmtId="16" fontId="6" fillId="0" borderId="1" xfId="0" applyNumberFormat="1" applyFont="1" applyFill="1" applyBorder="1" applyAlignment="1"/>
    <xf numFmtId="165" fontId="6" fillId="0" borderId="1" xfId="0" applyNumberFormat="1" applyFont="1" applyFill="1" applyBorder="1" applyAlignment="1"/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 applyProtection="1">
      <alignment horizontal="center"/>
    </xf>
    <xf numFmtId="164" fontId="5" fillId="0" borderId="28" xfId="0" applyNumberFormat="1" applyFont="1" applyFill="1" applyBorder="1" applyAlignment="1" applyProtection="1">
      <alignment horizontal="center"/>
    </xf>
    <xf numFmtId="1" fontId="5" fillId="0" borderId="28" xfId="0" applyNumberFormat="1" applyFont="1" applyFill="1" applyBorder="1" applyAlignment="1" applyProtection="1">
      <alignment horizontal="center"/>
    </xf>
    <xf numFmtId="164" fontId="5" fillId="0" borderId="34" xfId="0" applyNumberFormat="1" applyFont="1" applyFill="1" applyBorder="1" applyAlignment="1">
      <alignment horizontal="center" vertical="center"/>
    </xf>
    <xf numFmtId="164" fontId="5" fillId="0" borderId="3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4" xfId="0" applyNumberFormat="1" applyFont="1" applyFill="1" applyBorder="1" applyAlignment="1">
      <alignment horizontal="center"/>
    </xf>
    <xf numFmtId="164" fontId="5" fillId="0" borderId="38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 applyProtection="1">
      <alignment horizontal="center"/>
    </xf>
    <xf numFmtId="164" fontId="5" fillId="0" borderId="30" xfId="0" applyNumberFormat="1" applyFont="1" applyFill="1" applyBorder="1" applyAlignment="1" applyProtection="1">
      <alignment horizontal="center"/>
    </xf>
    <xf numFmtId="1" fontId="5" fillId="0" borderId="25" xfId="0" applyNumberFormat="1" applyFont="1" applyFill="1" applyBorder="1" applyAlignment="1" applyProtection="1">
      <alignment horizontal="center"/>
    </xf>
    <xf numFmtId="164" fontId="5" fillId="0" borderId="31" xfId="0" applyNumberFormat="1" applyFont="1" applyFill="1" applyBorder="1" applyAlignment="1">
      <alignment horizontal="center" wrapText="1"/>
    </xf>
    <xf numFmtId="164" fontId="5" fillId="0" borderId="32" xfId="0" applyNumberFormat="1" applyFont="1" applyFill="1" applyBorder="1" applyAlignment="1">
      <alignment horizontal="center" wrapText="1"/>
    </xf>
    <xf numFmtId="164" fontId="5" fillId="0" borderId="39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center"/>
    </xf>
    <xf numFmtId="164" fontId="5" fillId="0" borderId="39" xfId="0" applyNumberFormat="1" applyFont="1" applyFill="1" applyBorder="1" applyAlignment="1">
      <alignment horizontal="center"/>
    </xf>
    <xf numFmtId="164" fontId="5" fillId="0" borderId="32" xfId="0" applyNumberFormat="1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 wrapText="1"/>
    </xf>
    <xf numFmtId="1" fontId="5" fillId="0" borderId="32" xfId="0" applyNumberFormat="1" applyFont="1" applyFill="1" applyBorder="1" applyAlignment="1">
      <alignment horizontal="center" wrapText="1"/>
    </xf>
    <xf numFmtId="1" fontId="5" fillId="0" borderId="33" xfId="0" applyNumberFormat="1" applyFont="1" applyFill="1" applyBorder="1" applyAlignment="1">
      <alignment horizont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/>
    </xf>
    <xf numFmtId="1" fontId="3" fillId="0" borderId="5" xfId="0" applyNumberFormat="1" applyFont="1" applyFill="1" applyBorder="1" applyAlignment="1" applyProtection="1">
      <alignment horizont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/>
    <xf numFmtId="0" fontId="3" fillId="0" borderId="1" xfId="0" applyNumberFormat="1" applyFont="1" applyFill="1" applyBorder="1" applyAlignment="1" applyProtection="1">
      <alignment horizontal="center"/>
    </xf>
    <xf numFmtId="1" fontId="3" fillId="0" borderId="4" xfId="1" applyNumberFormat="1" applyFont="1" applyFill="1" applyBorder="1" applyAlignment="1" applyProtection="1">
      <alignment horizontal="center"/>
      <protection locked="0"/>
    </xf>
    <xf numFmtId="1" fontId="3" fillId="0" borderId="1" xfId="1" applyNumberFormat="1" applyFont="1" applyFill="1" applyBorder="1" applyAlignment="1" applyProtection="1">
      <alignment horizontal="center"/>
      <protection locked="0"/>
    </xf>
    <xf numFmtId="1" fontId="6" fillId="0" borderId="0" xfId="0" applyNumberFormat="1" applyFont="1" applyFill="1"/>
    <xf numFmtId="0" fontId="6" fillId="0" borderId="0" xfId="0" applyNumberFormat="1" applyFont="1" applyFill="1" applyProtection="1"/>
    <xf numFmtId="164" fontId="6" fillId="0" borderId="0" xfId="0" applyNumberFormat="1" applyFont="1" applyFill="1" applyProtection="1"/>
    <xf numFmtId="1" fontId="6" fillId="0" borderId="0" xfId="0" applyNumberFormat="1" applyFont="1" applyFill="1" applyProtection="1"/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2" fontId="5" fillId="0" borderId="31" xfId="0" applyNumberFormat="1" applyFont="1" applyFill="1" applyBorder="1" applyAlignment="1">
      <alignment horizontal="center" wrapText="1"/>
    </xf>
    <xf numFmtId="2" fontId="5" fillId="0" borderId="32" xfId="0" applyNumberFormat="1" applyFont="1" applyFill="1" applyBorder="1" applyAlignment="1">
      <alignment horizontal="center" wrapText="1"/>
    </xf>
    <xf numFmtId="1" fontId="5" fillId="0" borderId="3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Protection="1">
      <protection locked="0"/>
    </xf>
    <xf numFmtId="2" fontId="6" fillId="0" borderId="0" xfId="0" applyNumberFormat="1" applyFont="1" applyFill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/>
    <xf numFmtId="0" fontId="5" fillId="0" borderId="28" xfId="0" applyFont="1" applyFill="1" applyBorder="1" applyAlignment="1"/>
    <xf numFmtId="164" fontId="4" fillId="0" borderId="35" xfId="0" applyNumberFormat="1" applyFont="1" applyFill="1" applyBorder="1" applyAlignment="1">
      <alignment horizontal="center"/>
    </xf>
    <xf numFmtId="2" fontId="5" fillId="0" borderId="34" xfId="0" applyNumberFormat="1" applyFont="1" applyFill="1" applyBorder="1" applyAlignment="1">
      <alignment horizontal="center" wrapText="1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 wrapText="1"/>
    </xf>
    <xf numFmtId="2" fontId="5" fillId="0" borderId="37" xfId="0" applyNumberFormat="1" applyFont="1" applyFill="1" applyBorder="1" applyAlignment="1">
      <alignment horizontal="center"/>
    </xf>
    <xf numFmtId="2" fontId="11" fillId="0" borderId="32" xfId="0" applyNumberFormat="1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164" fontId="5" fillId="0" borderId="3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  <protection locked="0"/>
    </xf>
    <xf numFmtId="164" fontId="3" fillId="0" borderId="2" xfId="0" applyNumberFormat="1" applyFont="1" applyFill="1" applyBorder="1" applyAlignment="1" applyProtection="1">
      <alignment horizontal="center"/>
      <protection locked="0"/>
    </xf>
    <xf numFmtId="164" fontId="3" fillId="0" borderId="4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 applyProtection="1">
      <alignment horizontal="center"/>
      <protection locked="0"/>
    </xf>
    <xf numFmtId="164" fontId="3" fillId="0" borderId="14" xfId="0" applyNumberFormat="1" applyFont="1" applyFill="1" applyBorder="1" applyAlignment="1" applyProtection="1">
      <alignment horizontal="center"/>
      <protection locked="0"/>
    </xf>
    <xf numFmtId="164" fontId="3" fillId="0" borderId="4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/>
    <xf numFmtId="164" fontId="5" fillId="0" borderId="0" xfId="0" applyNumberFormat="1" applyFont="1" applyFill="1"/>
    <xf numFmtId="2" fontId="6" fillId="0" borderId="0" xfId="0" applyNumberFormat="1" applyFont="1" applyFill="1"/>
    <xf numFmtId="0" fontId="5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9" fillId="0" borderId="0" xfId="0" applyNumberFormat="1" applyFont="1" applyFill="1"/>
  </cellXfs>
  <cellStyles count="18">
    <cellStyle name="Normal" xfId="0" builtinId="0"/>
    <cellStyle name="Normal 10 2" xfId="8"/>
    <cellStyle name="Normal 141" xfId="17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workbookViewId="0">
      <selection activeCell="A3" sqref="A3:XFD6"/>
    </sheetView>
  </sheetViews>
  <sheetFormatPr defaultColWidth="9.140625" defaultRowHeight="13.35" customHeight="1"/>
  <cols>
    <col min="1" max="1" width="13.5703125" style="77" customWidth="1"/>
    <col min="2" max="2" width="43.85546875" style="77" customWidth="1"/>
    <col min="3" max="3" width="4.5703125" style="74" bestFit="1" customWidth="1"/>
    <col min="4" max="4" width="4.42578125" style="74" bestFit="1" customWidth="1"/>
    <col min="5" max="5" width="18" style="74" bestFit="1" customWidth="1"/>
    <col min="6" max="6" width="13.140625" style="74" bestFit="1" customWidth="1"/>
    <col min="7" max="7" width="7.85546875" style="78" customWidth="1"/>
    <col min="8" max="8" width="7.42578125" style="78" bestFit="1" customWidth="1"/>
    <col min="9" max="9" width="7.85546875" style="79" bestFit="1" customWidth="1"/>
    <col min="10" max="10" width="7.140625" style="78" bestFit="1" customWidth="1"/>
    <col min="11" max="16384" width="9.140625" style="74"/>
  </cols>
  <sheetData>
    <row r="1" spans="1:10" s="60" customFormat="1" ht="13.35" customHeight="1" thickBot="1">
      <c r="A1" s="57"/>
      <c r="B1" s="57"/>
      <c r="C1" s="57"/>
      <c r="D1" s="57"/>
      <c r="E1" s="57"/>
      <c r="F1" s="57"/>
      <c r="G1" s="58"/>
      <c r="H1" s="58"/>
      <c r="I1" s="59"/>
      <c r="J1" s="58" t="s">
        <v>18</v>
      </c>
    </row>
    <row r="2" spans="1:10" s="60" customFormat="1" ht="13.35" customHeight="1" thickBot="1">
      <c r="A2" s="54" t="s">
        <v>19</v>
      </c>
      <c r="B2" s="61" t="s">
        <v>20</v>
      </c>
      <c r="C2" s="61" t="s">
        <v>21</v>
      </c>
      <c r="D2" s="61" t="s">
        <v>22</v>
      </c>
      <c r="E2" s="61" t="s">
        <v>70</v>
      </c>
      <c r="F2" s="62" t="s">
        <v>71</v>
      </c>
      <c r="G2" s="63" t="s">
        <v>48</v>
      </c>
      <c r="H2" s="64" t="s">
        <v>8</v>
      </c>
      <c r="I2" s="65" t="s">
        <v>68</v>
      </c>
      <c r="J2" s="66" t="s">
        <v>45</v>
      </c>
    </row>
    <row r="3" spans="1:10" ht="13.35" customHeight="1">
      <c r="A3" s="145" t="s">
        <v>340</v>
      </c>
      <c r="B3" s="146" t="s">
        <v>345</v>
      </c>
      <c r="C3" s="67">
        <v>2020</v>
      </c>
      <c r="D3" s="68">
        <v>1.52</v>
      </c>
      <c r="E3" s="68" t="s">
        <v>90</v>
      </c>
      <c r="F3" s="69" t="s">
        <v>90</v>
      </c>
      <c r="G3" s="70">
        <f t="shared" ref="G3:G6" si="0">IF(F3="Y",((1/(1+EXP(2.6968+(1.1686*LN(D3-0.9)))))),((1/(1+EXP(2.8891+(1.1686*(LN(D3-0.9))))))))</f>
        <v>8.8630904529802337E-2</v>
      </c>
      <c r="H3" s="71">
        <f t="shared" ref="H3:H6" si="1">ROUND(G3,3)</f>
        <v>8.8999999999999996E-2</v>
      </c>
      <c r="I3" s="72">
        <f t="shared" ref="I3:I6" si="2">ROUND(H3/0.15,2)</f>
        <v>0.59</v>
      </c>
      <c r="J3" s="73">
        <f t="shared" ref="J3:J6" si="3">IF(I3&lt;0.673,5,IF(I3&lt;1.33,4,IF(I3&lt;2,3,IF(I3&lt;2.67,2,1))))</f>
        <v>5</v>
      </c>
    </row>
    <row r="4" spans="1:10" ht="13.35" customHeight="1">
      <c r="A4" s="145" t="s">
        <v>340</v>
      </c>
      <c r="B4" s="146" t="s">
        <v>346</v>
      </c>
      <c r="C4" s="67">
        <v>2020</v>
      </c>
      <c r="D4" s="68">
        <v>1.52</v>
      </c>
      <c r="E4" s="68" t="s">
        <v>90</v>
      </c>
      <c r="F4" s="69" t="s">
        <v>90</v>
      </c>
      <c r="G4" s="70">
        <f t="shared" si="0"/>
        <v>8.8630904529802337E-2</v>
      </c>
      <c r="H4" s="71">
        <f t="shared" si="1"/>
        <v>8.8999999999999996E-2</v>
      </c>
      <c r="I4" s="72">
        <f t="shared" si="2"/>
        <v>0.59</v>
      </c>
      <c r="J4" s="73">
        <f t="shared" si="3"/>
        <v>5</v>
      </c>
    </row>
    <row r="5" spans="1:10" ht="13.35" customHeight="1">
      <c r="A5" s="147" t="s">
        <v>340</v>
      </c>
      <c r="B5" s="148" t="s">
        <v>347</v>
      </c>
      <c r="C5" s="67">
        <v>2020</v>
      </c>
      <c r="D5" s="68">
        <v>1.52</v>
      </c>
      <c r="E5" s="68" t="s">
        <v>90</v>
      </c>
      <c r="F5" s="69" t="s">
        <v>90</v>
      </c>
      <c r="G5" s="70">
        <f t="shared" si="0"/>
        <v>8.8630904529802337E-2</v>
      </c>
      <c r="H5" s="71">
        <f t="shared" si="1"/>
        <v>8.8999999999999996E-2</v>
      </c>
      <c r="I5" s="72">
        <f t="shared" si="2"/>
        <v>0.59</v>
      </c>
      <c r="J5" s="73">
        <f t="shared" si="3"/>
        <v>5</v>
      </c>
    </row>
    <row r="6" spans="1:10" ht="13.35" customHeight="1">
      <c r="A6" s="147" t="s">
        <v>340</v>
      </c>
      <c r="B6" s="148" t="s">
        <v>348</v>
      </c>
      <c r="C6" s="67">
        <v>2020</v>
      </c>
      <c r="D6" s="68"/>
      <c r="E6" s="68"/>
      <c r="F6" s="69"/>
      <c r="G6" s="70" t="e">
        <f t="shared" si="0"/>
        <v>#NUM!</v>
      </c>
      <c r="H6" s="71" t="e">
        <f t="shared" si="1"/>
        <v>#NUM!</v>
      </c>
      <c r="I6" s="72" t="e">
        <f t="shared" si="2"/>
        <v>#NUM!</v>
      </c>
      <c r="J6" s="73" t="e">
        <f t="shared" si="3"/>
        <v>#NUM!</v>
      </c>
    </row>
    <row r="7" spans="1:10" ht="13.35" customHeight="1">
      <c r="A7" s="149" t="s">
        <v>92</v>
      </c>
      <c r="B7" s="150" t="s">
        <v>95</v>
      </c>
      <c r="C7" s="67">
        <v>2020</v>
      </c>
      <c r="D7" s="68">
        <v>1.21</v>
      </c>
      <c r="E7" s="68" t="s">
        <v>89</v>
      </c>
      <c r="F7" s="69" t="s">
        <v>90</v>
      </c>
      <c r="G7" s="70">
        <f t="shared" ref="G7:G31" si="4">IF(F7="Y",((1/(1+EXP(2.6968+(1.1686*LN(D7-0.9)))))),((1/(1+EXP(2.8891+(1.1686*(LN(D7-0.9))))))))</f>
        <v>0.17939444452697093</v>
      </c>
      <c r="H7" s="71">
        <f t="shared" ref="H7:H31" si="5">ROUND(G7,3)</f>
        <v>0.17899999999999999</v>
      </c>
      <c r="I7" s="72">
        <f t="shared" ref="I7:I31" si="6">ROUND(H7/0.15,2)</f>
        <v>1.19</v>
      </c>
      <c r="J7" s="73">
        <f t="shared" ref="J7:J31" si="7">IF(I7&lt;0.673,5,IF(I7&lt;1.33,4,IF(I7&lt;2,3,IF(I7&lt;2.67,2,1))))</f>
        <v>4</v>
      </c>
    </row>
    <row r="8" spans="1:10" ht="13.35" customHeight="1">
      <c r="A8" s="149" t="s">
        <v>92</v>
      </c>
      <c r="B8" s="150" t="s">
        <v>94</v>
      </c>
      <c r="C8" s="67">
        <v>2020</v>
      </c>
      <c r="D8" s="17">
        <v>1.2</v>
      </c>
      <c r="E8" s="17" t="s">
        <v>89</v>
      </c>
      <c r="F8" s="75" t="s">
        <v>90</v>
      </c>
      <c r="G8" s="70">
        <f t="shared" si="4"/>
        <v>0.1851047975833634</v>
      </c>
      <c r="H8" s="71">
        <f t="shared" si="5"/>
        <v>0.185</v>
      </c>
      <c r="I8" s="72">
        <f t="shared" si="6"/>
        <v>1.23</v>
      </c>
      <c r="J8" s="73">
        <f t="shared" si="7"/>
        <v>4</v>
      </c>
    </row>
    <row r="9" spans="1:10" ht="13.35" customHeight="1">
      <c r="A9" s="145" t="s">
        <v>96</v>
      </c>
      <c r="B9" s="146" t="s">
        <v>320</v>
      </c>
      <c r="C9" s="67">
        <v>2020</v>
      </c>
      <c r="D9" s="68">
        <v>1.48</v>
      </c>
      <c r="E9" s="68" t="s">
        <v>90</v>
      </c>
      <c r="F9" s="69" t="s">
        <v>90</v>
      </c>
      <c r="G9" s="70">
        <f t="shared" si="4"/>
        <v>9.5131298699074329E-2</v>
      </c>
      <c r="H9" s="71">
        <f t="shared" si="5"/>
        <v>9.5000000000000001E-2</v>
      </c>
      <c r="I9" s="72">
        <f t="shared" si="6"/>
        <v>0.63</v>
      </c>
      <c r="J9" s="73">
        <f t="shared" si="7"/>
        <v>5</v>
      </c>
    </row>
    <row r="10" spans="1:10" ht="13.35" customHeight="1">
      <c r="A10" s="145" t="s">
        <v>96</v>
      </c>
      <c r="B10" s="146" t="s">
        <v>321</v>
      </c>
      <c r="C10" s="67">
        <v>2020</v>
      </c>
      <c r="D10" s="68">
        <v>1.48</v>
      </c>
      <c r="E10" s="68" t="s">
        <v>90</v>
      </c>
      <c r="F10" s="68" t="s">
        <v>90</v>
      </c>
      <c r="G10" s="70">
        <f t="shared" si="4"/>
        <v>9.5131298699074329E-2</v>
      </c>
      <c r="H10" s="71">
        <f t="shared" si="5"/>
        <v>9.5000000000000001E-2</v>
      </c>
      <c r="I10" s="72">
        <f t="shared" si="6"/>
        <v>0.63</v>
      </c>
      <c r="J10" s="73">
        <f t="shared" si="7"/>
        <v>5</v>
      </c>
    </row>
    <row r="11" spans="1:10" ht="13.35" customHeight="1">
      <c r="A11" s="145" t="s">
        <v>96</v>
      </c>
      <c r="B11" s="146" t="s">
        <v>318</v>
      </c>
      <c r="C11" s="67">
        <v>2020</v>
      </c>
      <c r="D11" s="68">
        <v>1.48</v>
      </c>
      <c r="E11" s="68" t="s">
        <v>90</v>
      </c>
      <c r="F11" s="68" t="s">
        <v>90</v>
      </c>
      <c r="G11" s="70">
        <f t="shared" si="4"/>
        <v>9.5131298699074329E-2</v>
      </c>
      <c r="H11" s="71">
        <f t="shared" si="5"/>
        <v>9.5000000000000001E-2</v>
      </c>
      <c r="I11" s="72">
        <f t="shared" si="6"/>
        <v>0.63</v>
      </c>
      <c r="J11" s="73">
        <f t="shared" si="7"/>
        <v>5</v>
      </c>
    </row>
    <row r="12" spans="1:10" ht="13.35" customHeight="1">
      <c r="A12" s="145" t="s">
        <v>96</v>
      </c>
      <c r="B12" s="146" t="s">
        <v>319</v>
      </c>
      <c r="C12" s="67">
        <v>2020</v>
      </c>
      <c r="D12" s="68">
        <v>1.48</v>
      </c>
      <c r="E12" s="68" t="s">
        <v>90</v>
      </c>
      <c r="F12" s="68" t="s">
        <v>90</v>
      </c>
      <c r="G12" s="70">
        <f t="shared" si="4"/>
        <v>9.5131298699074329E-2</v>
      </c>
      <c r="H12" s="71">
        <f t="shared" si="5"/>
        <v>9.5000000000000001E-2</v>
      </c>
      <c r="I12" s="72">
        <f t="shared" si="6"/>
        <v>0.63</v>
      </c>
      <c r="J12" s="73">
        <f t="shared" si="7"/>
        <v>5</v>
      </c>
    </row>
    <row r="13" spans="1:10" ht="13.35" customHeight="1">
      <c r="A13" s="145" t="s">
        <v>96</v>
      </c>
      <c r="B13" s="151" t="s">
        <v>97</v>
      </c>
      <c r="C13" s="67">
        <v>2020</v>
      </c>
      <c r="D13" s="68">
        <v>1.27</v>
      </c>
      <c r="E13" s="68" t="s">
        <v>89</v>
      </c>
      <c r="F13" s="68" t="s">
        <v>90</v>
      </c>
      <c r="G13" s="70">
        <f t="shared" si="4"/>
        <v>0.15094392869398887</v>
      </c>
      <c r="H13" s="71">
        <f t="shared" si="5"/>
        <v>0.151</v>
      </c>
      <c r="I13" s="72">
        <f t="shared" si="6"/>
        <v>1.01</v>
      </c>
      <c r="J13" s="73">
        <f t="shared" si="7"/>
        <v>4</v>
      </c>
    </row>
    <row r="14" spans="1:10" ht="13.35" customHeight="1">
      <c r="A14" s="145" t="s">
        <v>96</v>
      </c>
      <c r="B14" s="151" t="s">
        <v>98</v>
      </c>
      <c r="C14" s="67">
        <v>2020</v>
      </c>
      <c r="D14" s="68">
        <v>1.23</v>
      </c>
      <c r="E14" s="68" t="s">
        <v>89</v>
      </c>
      <c r="F14" s="68" t="s">
        <v>90</v>
      </c>
      <c r="G14" s="70">
        <f t="shared" si="4"/>
        <v>0.16888967495700072</v>
      </c>
      <c r="H14" s="71">
        <f t="shared" si="5"/>
        <v>0.16900000000000001</v>
      </c>
      <c r="I14" s="72">
        <f t="shared" si="6"/>
        <v>1.1299999999999999</v>
      </c>
      <c r="J14" s="73">
        <f t="shared" si="7"/>
        <v>4</v>
      </c>
    </row>
    <row r="15" spans="1:10" ht="13.35" customHeight="1">
      <c r="A15" s="145" t="s">
        <v>96</v>
      </c>
      <c r="B15" s="151" t="s">
        <v>103</v>
      </c>
      <c r="C15" s="67">
        <v>2020</v>
      </c>
      <c r="D15" s="17">
        <v>1.26</v>
      </c>
      <c r="E15" s="9" t="s">
        <v>89</v>
      </c>
      <c r="F15" s="76" t="s">
        <v>90</v>
      </c>
      <c r="G15" s="70">
        <f t="shared" si="4"/>
        <v>0.15509342889208913</v>
      </c>
      <c r="H15" s="71">
        <f t="shared" si="5"/>
        <v>0.155</v>
      </c>
      <c r="I15" s="72">
        <f t="shared" si="6"/>
        <v>1.03</v>
      </c>
      <c r="J15" s="73">
        <f t="shared" si="7"/>
        <v>4</v>
      </c>
    </row>
    <row r="16" spans="1:10" ht="13.35" customHeight="1">
      <c r="A16" s="145" t="s">
        <v>96</v>
      </c>
      <c r="B16" s="151" t="s">
        <v>104</v>
      </c>
      <c r="C16" s="67">
        <v>2020</v>
      </c>
      <c r="D16" s="17">
        <v>1.24</v>
      </c>
      <c r="E16" s="9" t="s">
        <v>89</v>
      </c>
      <c r="F16" s="76" t="s">
        <v>90</v>
      </c>
      <c r="G16" s="70">
        <f t="shared" si="4"/>
        <v>0.1640492476036079</v>
      </c>
      <c r="H16" s="71">
        <f t="shared" si="5"/>
        <v>0.16400000000000001</v>
      </c>
      <c r="I16" s="72">
        <f t="shared" si="6"/>
        <v>1.0900000000000001</v>
      </c>
      <c r="J16" s="73">
        <f t="shared" si="7"/>
        <v>4</v>
      </c>
    </row>
    <row r="17" spans="1:10" ht="13.35" customHeight="1">
      <c r="A17" s="152" t="s">
        <v>93</v>
      </c>
      <c r="B17" s="8" t="s">
        <v>105</v>
      </c>
      <c r="C17" s="67">
        <v>2020</v>
      </c>
      <c r="D17" s="68">
        <v>1.44</v>
      </c>
      <c r="E17" s="68" t="s">
        <v>90</v>
      </c>
      <c r="F17" s="68" t="s">
        <v>90</v>
      </c>
      <c r="G17" s="70">
        <f t="shared" si="4"/>
        <v>0.10256675558990924</v>
      </c>
      <c r="H17" s="71">
        <f t="shared" si="5"/>
        <v>0.10299999999999999</v>
      </c>
      <c r="I17" s="72">
        <f t="shared" si="6"/>
        <v>0.69</v>
      </c>
      <c r="J17" s="73">
        <f t="shared" si="7"/>
        <v>4</v>
      </c>
    </row>
    <row r="18" spans="1:10" ht="13.35" customHeight="1">
      <c r="A18" s="153" t="s">
        <v>108</v>
      </c>
      <c r="B18" s="154" t="s">
        <v>109</v>
      </c>
      <c r="C18" s="67">
        <v>2020</v>
      </c>
      <c r="D18" s="17">
        <v>1.41</v>
      </c>
      <c r="E18" s="68" t="s">
        <v>89</v>
      </c>
      <c r="F18" s="68" t="s">
        <v>90</v>
      </c>
      <c r="G18" s="70">
        <f t="shared" si="4"/>
        <v>0.10888030903883994</v>
      </c>
      <c r="H18" s="71">
        <f t="shared" si="5"/>
        <v>0.109</v>
      </c>
      <c r="I18" s="72">
        <f t="shared" si="6"/>
        <v>0.73</v>
      </c>
      <c r="J18" s="73">
        <f t="shared" si="7"/>
        <v>4</v>
      </c>
    </row>
    <row r="19" spans="1:10" ht="13.35" customHeight="1">
      <c r="A19" s="153" t="s">
        <v>110</v>
      </c>
      <c r="B19" s="154" t="s">
        <v>111</v>
      </c>
      <c r="C19" s="67">
        <v>2020</v>
      </c>
      <c r="D19" s="17">
        <v>1.4</v>
      </c>
      <c r="E19" s="68"/>
      <c r="F19" s="68"/>
      <c r="G19" s="70">
        <f t="shared" si="4"/>
        <v>0.11114601337647169</v>
      </c>
      <c r="H19" s="71">
        <f t="shared" si="5"/>
        <v>0.111</v>
      </c>
      <c r="I19" s="72">
        <f t="shared" si="6"/>
        <v>0.74</v>
      </c>
      <c r="J19" s="73">
        <f t="shared" si="7"/>
        <v>4</v>
      </c>
    </row>
    <row r="20" spans="1:10" ht="13.35" customHeight="1">
      <c r="A20" s="153" t="s">
        <v>110</v>
      </c>
      <c r="B20" s="154" t="s">
        <v>112</v>
      </c>
      <c r="C20" s="67">
        <v>2020</v>
      </c>
      <c r="D20" s="17">
        <v>1.4</v>
      </c>
      <c r="E20" s="68"/>
      <c r="F20" s="68"/>
      <c r="G20" s="70">
        <f t="shared" si="4"/>
        <v>0.11114601337647169</v>
      </c>
      <c r="H20" s="71">
        <f t="shared" si="5"/>
        <v>0.111</v>
      </c>
      <c r="I20" s="72">
        <f t="shared" si="6"/>
        <v>0.74</v>
      </c>
      <c r="J20" s="73">
        <f t="shared" si="7"/>
        <v>4</v>
      </c>
    </row>
    <row r="21" spans="1:10" ht="13.35" customHeight="1">
      <c r="A21" s="152" t="s">
        <v>114</v>
      </c>
      <c r="B21" s="8" t="s">
        <v>115</v>
      </c>
      <c r="C21" s="67">
        <v>2020</v>
      </c>
      <c r="D21" s="17">
        <v>1.22</v>
      </c>
      <c r="E21" s="17" t="s">
        <v>265</v>
      </c>
      <c r="F21" s="75" t="s">
        <v>266</v>
      </c>
      <c r="G21" s="70">
        <f t="shared" si="4"/>
        <v>0.17399746725853527</v>
      </c>
      <c r="H21" s="71">
        <f t="shared" si="5"/>
        <v>0.17399999999999999</v>
      </c>
      <c r="I21" s="72">
        <f t="shared" si="6"/>
        <v>1.1599999999999999</v>
      </c>
      <c r="J21" s="73">
        <f t="shared" si="7"/>
        <v>4</v>
      </c>
    </row>
    <row r="22" spans="1:10" ht="13.35" customHeight="1">
      <c r="A22" s="152" t="s">
        <v>114</v>
      </c>
      <c r="B22" s="8" t="s">
        <v>116</v>
      </c>
      <c r="C22" s="67">
        <v>2020</v>
      </c>
      <c r="D22" s="17">
        <v>1.23</v>
      </c>
      <c r="E22" s="17" t="s">
        <v>265</v>
      </c>
      <c r="F22" s="75" t="s">
        <v>266</v>
      </c>
      <c r="G22" s="70">
        <f t="shared" si="4"/>
        <v>0.16888967495700072</v>
      </c>
      <c r="H22" s="71">
        <f t="shared" si="5"/>
        <v>0.16900000000000001</v>
      </c>
      <c r="I22" s="72">
        <f t="shared" si="6"/>
        <v>1.1299999999999999</v>
      </c>
      <c r="J22" s="73">
        <f t="shared" si="7"/>
        <v>4</v>
      </c>
    </row>
    <row r="23" spans="1:10" ht="13.35" customHeight="1">
      <c r="A23" s="155" t="s">
        <v>114</v>
      </c>
      <c r="B23" s="68" t="s">
        <v>117</v>
      </c>
      <c r="C23" s="67">
        <v>2020</v>
      </c>
      <c r="D23" s="17">
        <v>1.22</v>
      </c>
      <c r="E23" s="17" t="s">
        <v>89</v>
      </c>
      <c r="F23" s="75" t="s">
        <v>90</v>
      </c>
      <c r="G23" s="70">
        <f t="shared" si="4"/>
        <v>0.17399746725853527</v>
      </c>
      <c r="H23" s="71">
        <f t="shared" si="5"/>
        <v>0.17399999999999999</v>
      </c>
      <c r="I23" s="72">
        <f t="shared" si="6"/>
        <v>1.1599999999999999</v>
      </c>
      <c r="J23" s="73">
        <f t="shared" si="7"/>
        <v>4</v>
      </c>
    </row>
    <row r="24" spans="1:10" ht="13.35" customHeight="1">
      <c r="A24" s="155" t="s">
        <v>114</v>
      </c>
      <c r="B24" s="68" t="s">
        <v>118</v>
      </c>
      <c r="C24" s="67">
        <v>2020</v>
      </c>
      <c r="D24" s="17">
        <v>1.23</v>
      </c>
      <c r="E24" s="17" t="s">
        <v>89</v>
      </c>
      <c r="F24" s="75" t="s">
        <v>90</v>
      </c>
      <c r="G24" s="70">
        <f t="shared" si="4"/>
        <v>0.16888967495700072</v>
      </c>
      <c r="H24" s="71">
        <f t="shared" si="5"/>
        <v>0.16900000000000001</v>
      </c>
      <c r="I24" s="72">
        <f t="shared" si="6"/>
        <v>1.1299999999999999</v>
      </c>
      <c r="J24" s="73">
        <f t="shared" si="7"/>
        <v>4</v>
      </c>
    </row>
    <row r="25" spans="1:10" ht="13.35" customHeight="1">
      <c r="A25" s="155" t="s">
        <v>119</v>
      </c>
      <c r="B25" s="68" t="s">
        <v>120</v>
      </c>
      <c r="C25" s="67">
        <v>2020</v>
      </c>
      <c r="D25" s="68">
        <v>1.22</v>
      </c>
      <c r="E25" s="68" t="s">
        <v>265</v>
      </c>
      <c r="F25" s="69" t="s">
        <v>266</v>
      </c>
      <c r="G25" s="70">
        <f t="shared" si="4"/>
        <v>0.17399746725853527</v>
      </c>
      <c r="H25" s="71">
        <f t="shared" si="5"/>
        <v>0.17399999999999999</v>
      </c>
      <c r="I25" s="72">
        <f t="shared" si="6"/>
        <v>1.1599999999999999</v>
      </c>
      <c r="J25" s="73">
        <f t="shared" si="7"/>
        <v>4</v>
      </c>
    </row>
    <row r="26" spans="1:10" ht="13.35" customHeight="1">
      <c r="A26" s="155" t="s">
        <v>119</v>
      </c>
      <c r="B26" s="68" t="s">
        <v>121</v>
      </c>
      <c r="C26" s="67">
        <v>2020</v>
      </c>
      <c r="D26" s="68">
        <v>1.23</v>
      </c>
      <c r="E26" s="68" t="s">
        <v>265</v>
      </c>
      <c r="F26" s="69" t="s">
        <v>266</v>
      </c>
      <c r="G26" s="70">
        <f t="shared" si="4"/>
        <v>0.16888967495700072</v>
      </c>
      <c r="H26" s="71">
        <f t="shared" si="5"/>
        <v>0.16900000000000001</v>
      </c>
      <c r="I26" s="72">
        <f t="shared" si="6"/>
        <v>1.1299999999999999</v>
      </c>
      <c r="J26" s="73">
        <f t="shared" si="7"/>
        <v>4</v>
      </c>
    </row>
    <row r="27" spans="1:10" ht="13.35" customHeight="1">
      <c r="A27" s="153" t="s">
        <v>114</v>
      </c>
      <c r="B27" s="154" t="s">
        <v>122</v>
      </c>
      <c r="C27" s="67">
        <v>2020</v>
      </c>
      <c r="D27" s="68">
        <v>1.27</v>
      </c>
      <c r="E27" s="68" t="s">
        <v>89</v>
      </c>
      <c r="F27" s="69" t="s">
        <v>90</v>
      </c>
      <c r="G27" s="70">
        <f t="shared" si="4"/>
        <v>0.15094392869398887</v>
      </c>
      <c r="H27" s="71">
        <f t="shared" si="5"/>
        <v>0.151</v>
      </c>
      <c r="I27" s="72">
        <f t="shared" si="6"/>
        <v>1.01</v>
      </c>
      <c r="J27" s="73">
        <f t="shared" si="7"/>
        <v>4</v>
      </c>
    </row>
    <row r="28" spans="1:10" ht="13.35" customHeight="1">
      <c r="A28" s="153" t="s">
        <v>114</v>
      </c>
      <c r="B28" s="154" t="s">
        <v>123</v>
      </c>
      <c r="C28" s="67">
        <v>2020</v>
      </c>
      <c r="D28" s="68">
        <v>1.28</v>
      </c>
      <c r="E28" s="68" t="s">
        <v>89</v>
      </c>
      <c r="F28" s="69" t="s">
        <v>90</v>
      </c>
      <c r="G28" s="70">
        <f t="shared" si="4"/>
        <v>0.14699318560666366</v>
      </c>
      <c r="H28" s="71">
        <f t="shared" si="5"/>
        <v>0.14699999999999999</v>
      </c>
      <c r="I28" s="72">
        <f t="shared" si="6"/>
        <v>0.98</v>
      </c>
      <c r="J28" s="73">
        <f t="shared" si="7"/>
        <v>4</v>
      </c>
    </row>
    <row r="29" spans="1:10" ht="13.35" customHeight="1">
      <c r="A29" s="156" t="s">
        <v>114</v>
      </c>
      <c r="B29" s="157" t="s">
        <v>124</v>
      </c>
      <c r="C29" s="67">
        <v>2020</v>
      </c>
      <c r="D29" s="68">
        <v>1.27</v>
      </c>
      <c r="E29" s="68" t="s">
        <v>89</v>
      </c>
      <c r="F29" s="69" t="s">
        <v>90</v>
      </c>
      <c r="G29" s="70">
        <f t="shared" si="4"/>
        <v>0.15094392869398887</v>
      </c>
      <c r="H29" s="71">
        <f t="shared" si="5"/>
        <v>0.151</v>
      </c>
      <c r="I29" s="72">
        <f t="shared" si="6"/>
        <v>1.01</v>
      </c>
      <c r="J29" s="73">
        <f t="shared" si="7"/>
        <v>4</v>
      </c>
    </row>
    <row r="30" spans="1:10" ht="13.35" customHeight="1">
      <c r="A30" s="156" t="s">
        <v>114</v>
      </c>
      <c r="B30" s="157" t="s">
        <v>125</v>
      </c>
      <c r="C30" s="67">
        <v>2020</v>
      </c>
      <c r="D30" s="68">
        <v>1.28</v>
      </c>
      <c r="E30" s="68" t="s">
        <v>89</v>
      </c>
      <c r="F30" s="69" t="s">
        <v>90</v>
      </c>
      <c r="G30" s="70">
        <f t="shared" si="4"/>
        <v>0.14699318560666366</v>
      </c>
      <c r="H30" s="71">
        <f t="shared" si="5"/>
        <v>0.14699999999999999</v>
      </c>
      <c r="I30" s="72">
        <f t="shared" si="6"/>
        <v>0.98</v>
      </c>
      <c r="J30" s="73">
        <f t="shared" si="7"/>
        <v>4</v>
      </c>
    </row>
    <row r="31" spans="1:10" ht="13.35" customHeight="1">
      <c r="A31" s="155" t="s">
        <v>119</v>
      </c>
      <c r="B31" s="68" t="s">
        <v>291</v>
      </c>
      <c r="C31" s="67">
        <v>2020</v>
      </c>
      <c r="D31" s="68">
        <v>1.27</v>
      </c>
      <c r="E31" s="68" t="s">
        <v>89</v>
      </c>
      <c r="F31" s="68" t="s">
        <v>90</v>
      </c>
      <c r="G31" s="70">
        <f t="shared" si="4"/>
        <v>0.15094392869398887</v>
      </c>
      <c r="H31" s="71">
        <f t="shared" si="5"/>
        <v>0.151</v>
      </c>
      <c r="I31" s="72">
        <f t="shared" si="6"/>
        <v>1.01</v>
      </c>
      <c r="J31" s="73">
        <f t="shared" si="7"/>
        <v>4</v>
      </c>
    </row>
    <row r="32" spans="1:10" ht="13.35" customHeight="1">
      <c r="A32" s="155" t="s">
        <v>119</v>
      </c>
      <c r="B32" s="68" t="s">
        <v>126</v>
      </c>
      <c r="C32" s="67">
        <v>2020</v>
      </c>
      <c r="D32" s="68">
        <v>1.28</v>
      </c>
      <c r="E32" s="68" t="s">
        <v>89</v>
      </c>
      <c r="F32" s="68" t="s">
        <v>90</v>
      </c>
      <c r="G32" s="70">
        <f t="shared" ref="G32:G87" si="8">IF(F32="Y",((1/(1+EXP(2.6968+(1.1686*LN(D32-0.9)))))),((1/(1+EXP(2.8891+(1.1686*(LN(D32-0.9))))))))</f>
        <v>0.14699318560666366</v>
      </c>
      <c r="H32" s="71">
        <f t="shared" ref="H32:H87" si="9">ROUND(G32,3)</f>
        <v>0.14699999999999999</v>
      </c>
      <c r="I32" s="72">
        <f t="shared" ref="I32:I87" si="10">ROUND(H32/0.15,2)</f>
        <v>0.98</v>
      </c>
      <c r="J32" s="73">
        <f t="shared" ref="J32:J87" si="11">IF(I32&lt;0.673,5,IF(I32&lt;1.33,4,IF(I32&lt;2,3,IF(I32&lt;2.67,2,1))))</f>
        <v>4</v>
      </c>
    </row>
    <row r="33" spans="1:10" ht="13.35" customHeight="1">
      <c r="A33" s="152" t="s">
        <v>114</v>
      </c>
      <c r="B33" s="8" t="s">
        <v>127</v>
      </c>
      <c r="C33" s="67">
        <v>2020</v>
      </c>
      <c r="D33" s="68"/>
      <c r="E33" s="68"/>
      <c r="F33" s="68"/>
      <c r="G33" s="70" t="e">
        <f t="shared" si="8"/>
        <v>#NUM!</v>
      </c>
      <c r="H33" s="71" t="e">
        <f t="shared" si="9"/>
        <v>#NUM!</v>
      </c>
      <c r="I33" s="72" t="e">
        <f t="shared" si="10"/>
        <v>#NUM!</v>
      </c>
      <c r="J33" s="73" t="e">
        <f t="shared" si="11"/>
        <v>#NUM!</v>
      </c>
    </row>
    <row r="34" spans="1:10" ht="13.35" customHeight="1">
      <c r="A34" s="152" t="s">
        <v>114</v>
      </c>
      <c r="B34" s="8" t="s">
        <v>128</v>
      </c>
      <c r="C34" s="67">
        <v>2020</v>
      </c>
      <c r="D34" s="68">
        <v>1</v>
      </c>
      <c r="E34" s="68" t="s">
        <v>89</v>
      </c>
      <c r="F34" s="68" t="s">
        <v>90</v>
      </c>
      <c r="G34" s="70">
        <f t="shared" ref="G34:G35" si="12">IF(F34="Y",((1/(1+EXP(2.6968+(1.1686*LN(D34-0.9)))))),((1/(1+EXP(2.8891+(1.1686*(LN(D34-0.9))))))))</f>
        <v>0.45058704903405433</v>
      </c>
      <c r="H34" s="71">
        <f t="shared" ref="H34:H35" si="13">ROUND(G34,3)</f>
        <v>0.45100000000000001</v>
      </c>
      <c r="I34" s="72">
        <f t="shared" ref="I34:I35" si="14">ROUND(H34/0.15,2)</f>
        <v>3.01</v>
      </c>
      <c r="J34" s="73">
        <f t="shared" ref="J34:J35" si="15">IF(I34&lt;0.673,5,IF(I34&lt;1.33,4,IF(I34&lt;2,3,IF(I34&lt;2.67,2,1))))</f>
        <v>1</v>
      </c>
    </row>
    <row r="35" spans="1:10" ht="13.35" customHeight="1">
      <c r="A35" s="152" t="s">
        <v>114</v>
      </c>
      <c r="B35" s="8" t="s">
        <v>129</v>
      </c>
      <c r="C35" s="67">
        <v>2020</v>
      </c>
      <c r="D35" s="68">
        <v>1.03</v>
      </c>
      <c r="E35" s="68" t="s">
        <v>89</v>
      </c>
      <c r="F35" s="68" t="s">
        <v>90</v>
      </c>
      <c r="G35" s="70">
        <f t="shared" si="12"/>
        <v>0.37639032703968356</v>
      </c>
      <c r="H35" s="71">
        <f t="shared" si="13"/>
        <v>0.376</v>
      </c>
      <c r="I35" s="72">
        <f t="shared" si="14"/>
        <v>2.5099999999999998</v>
      </c>
      <c r="J35" s="73">
        <f t="shared" si="15"/>
        <v>2</v>
      </c>
    </row>
    <row r="36" spans="1:10" ht="13.35" customHeight="1">
      <c r="A36" s="152" t="s">
        <v>114</v>
      </c>
      <c r="B36" s="8" t="s">
        <v>130</v>
      </c>
      <c r="C36" s="67">
        <v>2020</v>
      </c>
      <c r="D36" s="68">
        <v>1.03</v>
      </c>
      <c r="E36" s="68" t="s">
        <v>89</v>
      </c>
      <c r="F36" s="68" t="s">
        <v>90</v>
      </c>
      <c r="G36" s="70">
        <f t="shared" si="8"/>
        <v>0.37639032703968356</v>
      </c>
      <c r="H36" s="71">
        <f t="shared" si="9"/>
        <v>0.376</v>
      </c>
      <c r="I36" s="72">
        <f t="shared" si="10"/>
        <v>2.5099999999999998</v>
      </c>
      <c r="J36" s="73">
        <f t="shared" si="11"/>
        <v>2</v>
      </c>
    </row>
    <row r="37" spans="1:10" ht="13.35" customHeight="1">
      <c r="A37" s="152" t="s">
        <v>114</v>
      </c>
      <c r="B37" s="8" t="s">
        <v>131</v>
      </c>
      <c r="C37" s="67">
        <v>2020</v>
      </c>
      <c r="D37" s="68">
        <v>1.1000000000000001</v>
      </c>
      <c r="E37" s="68" t="s">
        <v>89</v>
      </c>
      <c r="F37" s="68" t="s">
        <v>90</v>
      </c>
      <c r="G37" s="70">
        <f t="shared" si="8"/>
        <v>0.26731054913942764</v>
      </c>
      <c r="H37" s="71">
        <f t="shared" si="9"/>
        <v>0.26700000000000002</v>
      </c>
      <c r="I37" s="72">
        <f t="shared" si="10"/>
        <v>1.78</v>
      </c>
      <c r="J37" s="73">
        <f t="shared" si="11"/>
        <v>3</v>
      </c>
    </row>
    <row r="38" spans="1:10" ht="13.35" customHeight="1">
      <c r="A38" s="152" t="s">
        <v>114</v>
      </c>
      <c r="B38" s="8" t="s">
        <v>132</v>
      </c>
      <c r="C38" s="67">
        <v>2020</v>
      </c>
      <c r="D38" s="68">
        <v>1.05</v>
      </c>
      <c r="E38" s="68" t="s">
        <v>89</v>
      </c>
      <c r="F38" s="68" t="s">
        <v>90</v>
      </c>
      <c r="G38" s="70">
        <f t="shared" ref="G38:G55" si="16">IF(F38="Y",((1/(1+EXP(2.6968+(1.1686*LN(D38-0.9)))))),((1/(1+EXP(2.8891+(1.1686*(LN(D38-0.9))))))))</f>
        <v>0.33802105011986672</v>
      </c>
      <c r="H38" s="71">
        <f t="shared" ref="H38:H55" si="17">ROUND(G38,3)</f>
        <v>0.33800000000000002</v>
      </c>
      <c r="I38" s="72">
        <f t="shared" ref="I38:I55" si="18">ROUND(H38/0.15,2)</f>
        <v>2.25</v>
      </c>
      <c r="J38" s="73">
        <f t="shared" ref="J38:J55" si="19">IF(I38&lt;0.673,5,IF(I38&lt;1.33,4,IF(I38&lt;2,3,IF(I38&lt;2.67,2,1))))</f>
        <v>2</v>
      </c>
    </row>
    <row r="39" spans="1:10" ht="13.35" customHeight="1">
      <c r="A39" s="145" t="s">
        <v>114</v>
      </c>
      <c r="B39" s="68" t="s">
        <v>209</v>
      </c>
      <c r="C39" s="67">
        <v>2020</v>
      </c>
      <c r="D39" s="68"/>
      <c r="E39" s="68"/>
      <c r="F39" s="68"/>
      <c r="G39" s="70" t="e">
        <f t="shared" si="16"/>
        <v>#NUM!</v>
      </c>
      <c r="H39" s="71" t="e">
        <f t="shared" si="17"/>
        <v>#NUM!</v>
      </c>
      <c r="I39" s="72" t="e">
        <f t="shared" si="18"/>
        <v>#NUM!</v>
      </c>
      <c r="J39" s="73" t="e">
        <f t="shared" si="19"/>
        <v>#NUM!</v>
      </c>
    </row>
    <row r="40" spans="1:10" ht="13.35" customHeight="1">
      <c r="A40" s="152" t="s">
        <v>135</v>
      </c>
      <c r="B40" s="8" t="s">
        <v>137</v>
      </c>
      <c r="C40" s="67">
        <v>2020</v>
      </c>
      <c r="D40" s="68">
        <v>1.27</v>
      </c>
      <c r="E40" s="68" t="s">
        <v>89</v>
      </c>
      <c r="F40" s="68" t="s">
        <v>90</v>
      </c>
      <c r="G40" s="70">
        <f t="shared" si="16"/>
        <v>0.15094392869398887</v>
      </c>
      <c r="H40" s="71">
        <f t="shared" si="17"/>
        <v>0.151</v>
      </c>
      <c r="I40" s="72">
        <f t="shared" si="18"/>
        <v>1.01</v>
      </c>
      <c r="J40" s="73">
        <f t="shared" si="19"/>
        <v>4</v>
      </c>
    </row>
    <row r="41" spans="1:10" ht="13.35" customHeight="1">
      <c r="A41" s="152" t="s">
        <v>135</v>
      </c>
      <c r="B41" s="8" t="s">
        <v>136</v>
      </c>
      <c r="C41" s="67">
        <v>2020</v>
      </c>
      <c r="D41" s="68">
        <v>1.24</v>
      </c>
      <c r="E41" s="68" t="s">
        <v>89</v>
      </c>
      <c r="F41" s="68" t="s">
        <v>90</v>
      </c>
      <c r="G41" s="70">
        <f t="shared" si="16"/>
        <v>0.1640492476036079</v>
      </c>
      <c r="H41" s="71">
        <f t="shared" si="17"/>
        <v>0.16400000000000001</v>
      </c>
      <c r="I41" s="72">
        <f t="shared" si="18"/>
        <v>1.0900000000000001</v>
      </c>
      <c r="J41" s="73">
        <f t="shared" si="19"/>
        <v>4</v>
      </c>
    </row>
    <row r="42" spans="1:10" ht="13.35" customHeight="1">
      <c r="A42" s="153" t="s">
        <v>138</v>
      </c>
      <c r="B42" s="154" t="s">
        <v>139</v>
      </c>
      <c r="C42" s="67">
        <v>2020</v>
      </c>
      <c r="D42" s="68">
        <v>1.39</v>
      </c>
      <c r="E42" s="68" t="s">
        <v>90</v>
      </c>
      <c r="F42" s="68" t="s">
        <v>90</v>
      </c>
      <c r="G42" s="70">
        <f t="shared" si="16"/>
        <v>0.11349989611889667</v>
      </c>
      <c r="H42" s="71">
        <f t="shared" si="17"/>
        <v>0.113</v>
      </c>
      <c r="I42" s="72">
        <f t="shared" si="18"/>
        <v>0.75</v>
      </c>
      <c r="J42" s="73">
        <f t="shared" si="19"/>
        <v>4</v>
      </c>
    </row>
    <row r="43" spans="1:10" ht="13.35" customHeight="1">
      <c r="A43" s="153" t="s">
        <v>138</v>
      </c>
      <c r="B43" s="154" t="s">
        <v>140</v>
      </c>
      <c r="C43" s="67">
        <v>2020</v>
      </c>
      <c r="D43" s="68">
        <v>1.25</v>
      </c>
      <c r="E43" s="68" t="s">
        <v>89</v>
      </c>
      <c r="F43" s="68" t="s">
        <v>90</v>
      </c>
      <c r="G43" s="70">
        <f t="shared" si="16"/>
        <v>0.15945645755950677</v>
      </c>
      <c r="H43" s="71">
        <f t="shared" si="17"/>
        <v>0.159</v>
      </c>
      <c r="I43" s="72">
        <f t="shared" si="18"/>
        <v>1.06</v>
      </c>
      <c r="J43" s="73">
        <f t="shared" si="19"/>
        <v>4</v>
      </c>
    </row>
    <row r="44" spans="1:10" ht="13.35" customHeight="1">
      <c r="A44" s="153" t="s">
        <v>138</v>
      </c>
      <c r="B44" s="154" t="s">
        <v>213</v>
      </c>
      <c r="C44" s="67">
        <v>2020</v>
      </c>
      <c r="D44" s="68">
        <v>1.29</v>
      </c>
      <c r="E44" s="68" t="s">
        <v>89</v>
      </c>
      <c r="F44" s="68" t="s">
        <v>90</v>
      </c>
      <c r="G44" s="70">
        <f t="shared" si="16"/>
        <v>0.14322773155168095</v>
      </c>
      <c r="H44" s="71">
        <f t="shared" si="17"/>
        <v>0.14299999999999999</v>
      </c>
      <c r="I44" s="72">
        <f t="shared" si="18"/>
        <v>0.95</v>
      </c>
      <c r="J44" s="73">
        <f t="shared" si="19"/>
        <v>4</v>
      </c>
    </row>
    <row r="45" spans="1:10" ht="13.35" customHeight="1">
      <c r="A45" s="153" t="s">
        <v>138</v>
      </c>
      <c r="B45" s="154" t="s">
        <v>206</v>
      </c>
      <c r="C45" s="67">
        <v>2020</v>
      </c>
      <c r="D45" s="68">
        <v>1.47</v>
      </c>
      <c r="E45" s="68" t="s">
        <v>90</v>
      </c>
      <c r="F45" s="68" t="s">
        <v>90</v>
      </c>
      <c r="G45" s="70">
        <f t="shared" si="16"/>
        <v>9.6895269126392819E-2</v>
      </c>
      <c r="H45" s="71">
        <f t="shared" si="17"/>
        <v>9.7000000000000003E-2</v>
      </c>
      <c r="I45" s="72">
        <f t="shared" si="18"/>
        <v>0.65</v>
      </c>
      <c r="J45" s="73">
        <f t="shared" si="19"/>
        <v>5</v>
      </c>
    </row>
    <row r="46" spans="1:10" ht="13.35" customHeight="1">
      <c r="A46" s="156" t="s">
        <v>138</v>
      </c>
      <c r="B46" s="157" t="s">
        <v>207</v>
      </c>
      <c r="C46" s="67">
        <v>2020</v>
      </c>
      <c r="D46" s="68">
        <v>1.47</v>
      </c>
      <c r="E46" s="68" t="s">
        <v>90</v>
      </c>
      <c r="F46" s="68" t="s">
        <v>90</v>
      </c>
      <c r="G46" s="70">
        <f t="shared" si="16"/>
        <v>9.6895269126392819E-2</v>
      </c>
      <c r="H46" s="71">
        <f t="shared" si="17"/>
        <v>9.7000000000000003E-2</v>
      </c>
      <c r="I46" s="72">
        <f t="shared" si="18"/>
        <v>0.65</v>
      </c>
      <c r="J46" s="73">
        <f t="shared" si="19"/>
        <v>5</v>
      </c>
    </row>
    <row r="47" spans="1:10" ht="13.35" customHeight="1">
      <c r="A47" s="153" t="s">
        <v>138</v>
      </c>
      <c r="B47" s="154" t="s">
        <v>261</v>
      </c>
      <c r="C47" s="67">
        <v>2020</v>
      </c>
      <c r="D47" s="68">
        <v>1.29</v>
      </c>
      <c r="E47" s="68" t="s">
        <v>90</v>
      </c>
      <c r="F47" s="68" t="s">
        <v>90</v>
      </c>
      <c r="G47" s="70">
        <f t="shared" si="16"/>
        <v>0.14322773155168095</v>
      </c>
      <c r="H47" s="71">
        <f t="shared" si="17"/>
        <v>0.14299999999999999</v>
      </c>
      <c r="I47" s="72">
        <f t="shared" si="18"/>
        <v>0.95</v>
      </c>
      <c r="J47" s="73">
        <f t="shared" si="19"/>
        <v>4</v>
      </c>
    </row>
    <row r="48" spans="1:10" ht="13.35" customHeight="1">
      <c r="A48" s="153" t="s">
        <v>141</v>
      </c>
      <c r="B48" s="154" t="s">
        <v>142</v>
      </c>
      <c r="C48" s="67">
        <v>2020</v>
      </c>
      <c r="D48" s="68">
        <v>1.1000000000000001</v>
      </c>
      <c r="E48" s="68" t="s">
        <v>89</v>
      </c>
      <c r="F48" s="68" t="s">
        <v>90</v>
      </c>
      <c r="G48" s="70">
        <f t="shared" si="16"/>
        <v>0.26731054913942764</v>
      </c>
      <c r="H48" s="71">
        <f t="shared" si="17"/>
        <v>0.26700000000000002</v>
      </c>
      <c r="I48" s="72">
        <f t="shared" si="18"/>
        <v>1.78</v>
      </c>
      <c r="J48" s="73">
        <f t="shared" si="19"/>
        <v>3</v>
      </c>
    </row>
    <row r="49" spans="1:10" ht="13.35" customHeight="1">
      <c r="A49" s="153" t="s">
        <v>141</v>
      </c>
      <c r="B49" s="154" t="s">
        <v>143</v>
      </c>
      <c r="C49" s="67">
        <v>2020</v>
      </c>
      <c r="D49" s="17">
        <v>1.1399999999999999</v>
      </c>
      <c r="E49" s="68" t="s">
        <v>89</v>
      </c>
      <c r="F49" s="68" t="s">
        <v>90</v>
      </c>
      <c r="G49" s="70">
        <f t="shared" si="16"/>
        <v>0.22769512464467864</v>
      </c>
      <c r="H49" s="71">
        <f t="shared" si="17"/>
        <v>0.22800000000000001</v>
      </c>
      <c r="I49" s="72">
        <f t="shared" si="18"/>
        <v>1.52</v>
      </c>
      <c r="J49" s="73">
        <f t="shared" si="19"/>
        <v>3</v>
      </c>
    </row>
    <row r="50" spans="1:10" ht="13.35" customHeight="1">
      <c r="A50" s="153" t="s">
        <v>141</v>
      </c>
      <c r="B50" s="154" t="s">
        <v>144</v>
      </c>
      <c r="C50" s="67">
        <v>2020</v>
      </c>
      <c r="D50" s="17">
        <v>1.21</v>
      </c>
      <c r="E50" s="68" t="s">
        <v>89</v>
      </c>
      <c r="F50" s="68" t="s">
        <v>90</v>
      </c>
      <c r="G50" s="70">
        <f t="shared" si="16"/>
        <v>0.17939444452697093</v>
      </c>
      <c r="H50" s="71">
        <f t="shared" si="17"/>
        <v>0.17899999999999999</v>
      </c>
      <c r="I50" s="72">
        <f t="shared" si="18"/>
        <v>1.19</v>
      </c>
      <c r="J50" s="73">
        <f t="shared" si="19"/>
        <v>4</v>
      </c>
    </row>
    <row r="51" spans="1:10" ht="13.35" customHeight="1">
      <c r="A51" s="153" t="s">
        <v>141</v>
      </c>
      <c r="B51" s="154" t="s">
        <v>146</v>
      </c>
      <c r="C51" s="67">
        <v>2020</v>
      </c>
      <c r="D51" s="68">
        <v>1.0900000000000001</v>
      </c>
      <c r="E51" s="68" t="s">
        <v>89</v>
      </c>
      <c r="F51" s="68" t="s">
        <v>90</v>
      </c>
      <c r="G51" s="70">
        <f t="shared" si="16"/>
        <v>0.27921284453167022</v>
      </c>
      <c r="H51" s="71">
        <f t="shared" si="17"/>
        <v>0.27900000000000003</v>
      </c>
      <c r="I51" s="72">
        <f t="shared" si="18"/>
        <v>1.86</v>
      </c>
      <c r="J51" s="73">
        <f t="shared" si="19"/>
        <v>3</v>
      </c>
    </row>
    <row r="52" spans="1:10" ht="13.35" customHeight="1">
      <c r="A52" s="153" t="s">
        <v>147</v>
      </c>
      <c r="B52" s="154" t="s">
        <v>148</v>
      </c>
      <c r="C52" s="67">
        <v>2020</v>
      </c>
      <c r="D52" s="68">
        <v>1.28</v>
      </c>
      <c r="E52" s="68" t="s">
        <v>89</v>
      </c>
      <c r="F52" s="68" t="s">
        <v>90</v>
      </c>
      <c r="G52" s="70">
        <f t="shared" si="16"/>
        <v>0.14699318560666366</v>
      </c>
      <c r="H52" s="71">
        <f t="shared" si="17"/>
        <v>0.14699999999999999</v>
      </c>
      <c r="I52" s="72">
        <f t="shared" si="18"/>
        <v>0.98</v>
      </c>
      <c r="J52" s="73">
        <f t="shared" si="19"/>
        <v>4</v>
      </c>
    </row>
    <row r="53" spans="1:10" ht="13.35" customHeight="1">
      <c r="A53" s="153" t="s">
        <v>147</v>
      </c>
      <c r="B53" s="154" t="s">
        <v>149</v>
      </c>
      <c r="C53" s="67">
        <v>2020</v>
      </c>
      <c r="D53" s="68">
        <v>1.53</v>
      </c>
      <c r="E53" s="68" t="s">
        <v>90</v>
      </c>
      <c r="F53" s="68" t="s">
        <v>90</v>
      </c>
      <c r="G53" s="70">
        <f t="shared" si="16"/>
        <v>8.7132136787262837E-2</v>
      </c>
      <c r="H53" s="71">
        <f t="shared" si="17"/>
        <v>8.6999999999999994E-2</v>
      </c>
      <c r="I53" s="72">
        <f t="shared" si="18"/>
        <v>0.57999999999999996</v>
      </c>
      <c r="J53" s="73">
        <f t="shared" si="19"/>
        <v>5</v>
      </c>
    </row>
    <row r="54" spans="1:10" ht="13.35" customHeight="1">
      <c r="A54" s="153" t="s">
        <v>147</v>
      </c>
      <c r="B54" s="154" t="s">
        <v>150</v>
      </c>
      <c r="C54" s="67">
        <v>2020</v>
      </c>
      <c r="D54" s="68">
        <v>1.53</v>
      </c>
      <c r="E54" s="68" t="s">
        <v>90</v>
      </c>
      <c r="F54" s="68" t="s">
        <v>90</v>
      </c>
      <c r="G54" s="70">
        <f t="shared" si="16"/>
        <v>8.7132136787262837E-2</v>
      </c>
      <c r="H54" s="71">
        <f t="shared" si="17"/>
        <v>8.6999999999999994E-2</v>
      </c>
      <c r="I54" s="72">
        <f t="shared" si="18"/>
        <v>0.57999999999999996</v>
      </c>
      <c r="J54" s="73">
        <f t="shared" si="19"/>
        <v>5</v>
      </c>
    </row>
    <row r="55" spans="1:10" ht="13.35" customHeight="1">
      <c r="A55" s="153" t="s">
        <v>147</v>
      </c>
      <c r="B55" s="154" t="s">
        <v>151</v>
      </c>
      <c r="C55" s="67">
        <v>2020</v>
      </c>
      <c r="D55" s="17">
        <v>1.29</v>
      </c>
      <c r="E55" s="68" t="s">
        <v>89</v>
      </c>
      <c r="F55" s="68" t="s">
        <v>90</v>
      </c>
      <c r="G55" s="70">
        <f t="shared" si="16"/>
        <v>0.14322773155168095</v>
      </c>
      <c r="H55" s="71">
        <f t="shared" si="17"/>
        <v>0.14299999999999999</v>
      </c>
      <c r="I55" s="72">
        <f t="shared" si="18"/>
        <v>0.95</v>
      </c>
      <c r="J55" s="73">
        <f t="shared" si="19"/>
        <v>4</v>
      </c>
    </row>
    <row r="56" spans="1:10" ht="13.35" customHeight="1">
      <c r="A56" s="153" t="s">
        <v>147</v>
      </c>
      <c r="B56" s="154" t="s">
        <v>152</v>
      </c>
      <c r="C56" s="67">
        <v>2020</v>
      </c>
      <c r="D56" s="68">
        <v>1.26</v>
      </c>
      <c r="E56" s="68" t="s">
        <v>89</v>
      </c>
      <c r="F56" s="68" t="s">
        <v>90</v>
      </c>
      <c r="G56" s="70">
        <f t="shared" si="8"/>
        <v>0.15509342889208913</v>
      </c>
      <c r="H56" s="71">
        <f t="shared" si="9"/>
        <v>0.155</v>
      </c>
      <c r="I56" s="72">
        <f t="shared" si="10"/>
        <v>1.03</v>
      </c>
      <c r="J56" s="73">
        <f t="shared" si="11"/>
        <v>4</v>
      </c>
    </row>
    <row r="57" spans="1:10" ht="13.35" customHeight="1">
      <c r="A57" s="153" t="s">
        <v>153</v>
      </c>
      <c r="B57" s="154" t="s">
        <v>154</v>
      </c>
      <c r="C57" s="67">
        <v>2020</v>
      </c>
      <c r="D57" s="17">
        <v>1.28</v>
      </c>
      <c r="E57" s="68" t="s">
        <v>89</v>
      </c>
      <c r="F57" s="68" t="s">
        <v>90</v>
      </c>
      <c r="G57" s="70">
        <f t="shared" si="8"/>
        <v>0.14699318560666366</v>
      </c>
      <c r="H57" s="71">
        <f t="shared" si="9"/>
        <v>0.14699999999999999</v>
      </c>
      <c r="I57" s="72">
        <f t="shared" si="10"/>
        <v>0.98</v>
      </c>
      <c r="J57" s="73">
        <f t="shared" si="11"/>
        <v>4</v>
      </c>
    </row>
    <row r="58" spans="1:10" ht="13.35" customHeight="1">
      <c r="A58" s="153" t="s">
        <v>153</v>
      </c>
      <c r="B58" s="154" t="s">
        <v>155</v>
      </c>
      <c r="C58" s="67">
        <v>2020</v>
      </c>
      <c r="D58" s="68">
        <v>1.26</v>
      </c>
      <c r="E58" s="68" t="s">
        <v>89</v>
      </c>
      <c r="F58" s="68" t="s">
        <v>90</v>
      </c>
      <c r="G58" s="70">
        <f t="shared" si="8"/>
        <v>0.15509342889208913</v>
      </c>
      <c r="H58" s="71">
        <f t="shared" si="9"/>
        <v>0.155</v>
      </c>
      <c r="I58" s="72">
        <f t="shared" si="10"/>
        <v>1.03</v>
      </c>
      <c r="J58" s="73">
        <f t="shared" si="11"/>
        <v>4</v>
      </c>
    </row>
    <row r="59" spans="1:10" ht="13.35" customHeight="1">
      <c r="A59" s="153" t="s">
        <v>153</v>
      </c>
      <c r="B59" s="154" t="s">
        <v>156</v>
      </c>
      <c r="C59" s="67">
        <v>2020</v>
      </c>
      <c r="D59" s="68">
        <v>1.45</v>
      </c>
      <c r="E59" s="68" t="s">
        <v>90</v>
      </c>
      <c r="F59" s="68" t="s">
        <v>90</v>
      </c>
      <c r="G59" s="70">
        <f t="shared" si="8"/>
        <v>0.10060976640917974</v>
      </c>
      <c r="H59" s="71">
        <f t="shared" si="9"/>
        <v>0.10100000000000001</v>
      </c>
      <c r="I59" s="72">
        <f t="shared" si="10"/>
        <v>0.67</v>
      </c>
      <c r="J59" s="73">
        <f t="shared" si="11"/>
        <v>5</v>
      </c>
    </row>
    <row r="60" spans="1:10" ht="13.35" customHeight="1">
      <c r="A60" s="153" t="s">
        <v>153</v>
      </c>
      <c r="B60" s="154" t="s">
        <v>157</v>
      </c>
      <c r="C60" s="67">
        <v>2020</v>
      </c>
      <c r="D60" s="68">
        <v>1.45</v>
      </c>
      <c r="E60" s="68" t="s">
        <v>90</v>
      </c>
      <c r="F60" s="68" t="s">
        <v>90</v>
      </c>
      <c r="G60" s="70">
        <f t="shared" si="8"/>
        <v>0.10060976640917974</v>
      </c>
      <c r="H60" s="71">
        <f t="shared" si="9"/>
        <v>0.10100000000000001</v>
      </c>
      <c r="I60" s="72">
        <f t="shared" si="10"/>
        <v>0.67</v>
      </c>
      <c r="J60" s="73">
        <f t="shared" si="11"/>
        <v>5</v>
      </c>
    </row>
    <row r="61" spans="1:10" ht="13.35" customHeight="1">
      <c r="A61" s="156" t="s">
        <v>153</v>
      </c>
      <c r="B61" s="157" t="s">
        <v>158</v>
      </c>
      <c r="C61" s="67">
        <v>2020</v>
      </c>
      <c r="D61" s="68">
        <v>1.45</v>
      </c>
      <c r="E61" s="68" t="s">
        <v>90</v>
      </c>
      <c r="F61" s="68" t="s">
        <v>90</v>
      </c>
      <c r="G61" s="70">
        <f t="shared" si="8"/>
        <v>0.10060976640917974</v>
      </c>
      <c r="H61" s="71">
        <f t="shared" si="9"/>
        <v>0.10100000000000001</v>
      </c>
      <c r="I61" s="72">
        <f t="shared" si="10"/>
        <v>0.67</v>
      </c>
      <c r="J61" s="73">
        <f t="shared" si="11"/>
        <v>5</v>
      </c>
    </row>
    <row r="62" spans="1:10" ht="13.35" customHeight="1">
      <c r="A62" s="156" t="s">
        <v>153</v>
      </c>
      <c r="B62" s="157" t="s">
        <v>159</v>
      </c>
      <c r="C62" s="67">
        <v>2020</v>
      </c>
      <c r="D62" s="68">
        <v>1.45</v>
      </c>
      <c r="E62" s="68" t="s">
        <v>90</v>
      </c>
      <c r="F62" s="68" t="s">
        <v>90</v>
      </c>
      <c r="G62" s="70">
        <f t="shared" si="8"/>
        <v>0.10060976640917974</v>
      </c>
      <c r="H62" s="71">
        <f t="shared" si="9"/>
        <v>0.10100000000000001</v>
      </c>
      <c r="I62" s="72">
        <f t="shared" si="10"/>
        <v>0.67</v>
      </c>
      <c r="J62" s="73">
        <f t="shared" si="11"/>
        <v>5</v>
      </c>
    </row>
    <row r="63" spans="1:10" ht="13.35" customHeight="1">
      <c r="A63" s="153" t="s">
        <v>160</v>
      </c>
      <c r="B63" s="154" t="s">
        <v>161</v>
      </c>
      <c r="C63" s="67">
        <v>2020</v>
      </c>
      <c r="D63" s="68">
        <v>1.2</v>
      </c>
      <c r="E63" s="68" t="s">
        <v>89</v>
      </c>
      <c r="F63" s="68" t="s">
        <v>90</v>
      </c>
      <c r="G63" s="70">
        <f t="shared" si="8"/>
        <v>0.1851047975833634</v>
      </c>
      <c r="H63" s="71">
        <f t="shared" si="9"/>
        <v>0.185</v>
      </c>
      <c r="I63" s="72">
        <f t="shared" si="10"/>
        <v>1.23</v>
      </c>
      <c r="J63" s="73">
        <f t="shared" si="11"/>
        <v>4</v>
      </c>
    </row>
    <row r="64" spans="1:10" ht="13.35" customHeight="1">
      <c r="A64" s="153" t="s">
        <v>160</v>
      </c>
      <c r="B64" s="154" t="s">
        <v>162</v>
      </c>
      <c r="C64" s="67">
        <v>2020</v>
      </c>
      <c r="D64" s="68">
        <v>1.2</v>
      </c>
      <c r="E64" s="68" t="s">
        <v>89</v>
      </c>
      <c r="F64" s="68" t="s">
        <v>90</v>
      </c>
      <c r="G64" s="70">
        <f t="shared" si="8"/>
        <v>0.1851047975833634</v>
      </c>
      <c r="H64" s="71">
        <f t="shared" si="9"/>
        <v>0.185</v>
      </c>
      <c r="I64" s="72">
        <f t="shared" si="10"/>
        <v>1.23</v>
      </c>
      <c r="J64" s="73">
        <f t="shared" si="11"/>
        <v>4</v>
      </c>
    </row>
    <row r="65" spans="1:10" ht="13.35" customHeight="1">
      <c r="A65" s="153" t="s">
        <v>163</v>
      </c>
      <c r="B65" s="154" t="s">
        <v>164</v>
      </c>
      <c r="C65" s="67">
        <v>2020</v>
      </c>
      <c r="D65" s="68">
        <v>1.26</v>
      </c>
      <c r="E65" s="68" t="s">
        <v>89</v>
      </c>
      <c r="F65" s="69" t="s">
        <v>90</v>
      </c>
      <c r="G65" s="70">
        <f>IF(F65="Y",((1/(1+EXP(2.6968+(1.1686*LN(D65-0.9)))))),((1/(1+EXP(2.8891+(1.1686*(LN(D65-0.9))))))))</f>
        <v>0.15509342889208913</v>
      </c>
      <c r="H65" s="71">
        <f>ROUND(G65,3)</f>
        <v>0.155</v>
      </c>
      <c r="I65" s="72">
        <f>ROUND(H65/0.15,2)</f>
        <v>1.03</v>
      </c>
      <c r="J65" s="73">
        <f>IF(I65&lt;0.673,5,IF(I65&lt;1.33,4,IF(I65&lt;2,3,IF(I65&lt;2.67,2,1))))</f>
        <v>4</v>
      </c>
    </row>
    <row r="66" spans="1:10" ht="13.35" customHeight="1">
      <c r="A66" s="153" t="s">
        <v>163</v>
      </c>
      <c r="B66" s="154" t="s">
        <v>208</v>
      </c>
      <c r="C66" s="67">
        <v>2020</v>
      </c>
      <c r="D66" s="17">
        <v>1.42</v>
      </c>
      <c r="E66" s="68" t="s">
        <v>90</v>
      </c>
      <c r="F66" s="69" t="s">
        <v>90</v>
      </c>
      <c r="G66" s="70">
        <f t="shared" ref="G66" si="20">IF(F66="Y",((1/(1+EXP(2.6968+(1.1686*LN(D66-0.9)))))),((1/(1+EXP(2.8891+(1.1686*(LN(D66-0.9))))))))</f>
        <v>0.10669807295458973</v>
      </c>
      <c r="H66" s="71">
        <f t="shared" ref="H66" si="21">ROUND(G66,3)</f>
        <v>0.107</v>
      </c>
      <c r="I66" s="72">
        <f t="shared" ref="I66" si="22">ROUND(H66/0.15,2)</f>
        <v>0.71</v>
      </c>
      <c r="J66" s="73">
        <f t="shared" ref="J66" si="23">IF(I66&lt;0.673,5,IF(I66&lt;1.33,4,IF(I66&lt;2,3,IF(I66&lt;2.67,2,1))))</f>
        <v>4</v>
      </c>
    </row>
    <row r="67" spans="1:10" ht="13.35" customHeight="1">
      <c r="A67" s="156" t="s">
        <v>163</v>
      </c>
      <c r="B67" s="157" t="s">
        <v>326</v>
      </c>
      <c r="C67" s="67">
        <v>2020</v>
      </c>
      <c r="D67" s="17">
        <v>1.42</v>
      </c>
      <c r="E67" s="17" t="s">
        <v>90</v>
      </c>
      <c r="F67" s="75" t="s">
        <v>90</v>
      </c>
      <c r="G67" s="70">
        <f t="shared" si="8"/>
        <v>0.10669807295458973</v>
      </c>
      <c r="H67" s="71">
        <f t="shared" si="9"/>
        <v>0.107</v>
      </c>
      <c r="I67" s="72">
        <f t="shared" si="10"/>
        <v>0.71</v>
      </c>
      <c r="J67" s="73">
        <f t="shared" si="11"/>
        <v>4</v>
      </c>
    </row>
    <row r="68" spans="1:10" ht="13.35" customHeight="1">
      <c r="A68" s="153" t="s">
        <v>163</v>
      </c>
      <c r="B68" s="154" t="s">
        <v>165</v>
      </c>
      <c r="C68" s="67">
        <v>2020</v>
      </c>
      <c r="D68" s="17">
        <v>1.48</v>
      </c>
      <c r="E68" s="68" t="s">
        <v>90</v>
      </c>
      <c r="F68" s="68" t="s">
        <v>90</v>
      </c>
      <c r="G68" s="70">
        <f t="shared" si="8"/>
        <v>9.5131298699074329E-2</v>
      </c>
      <c r="H68" s="71">
        <f t="shared" si="9"/>
        <v>9.5000000000000001E-2</v>
      </c>
      <c r="I68" s="72">
        <f t="shared" si="10"/>
        <v>0.63</v>
      </c>
      <c r="J68" s="73">
        <f t="shared" si="11"/>
        <v>5</v>
      </c>
    </row>
    <row r="69" spans="1:10" ht="13.35" customHeight="1">
      <c r="A69" s="153" t="s">
        <v>163</v>
      </c>
      <c r="B69" s="154" t="s">
        <v>166</v>
      </c>
      <c r="C69" s="67">
        <v>2020</v>
      </c>
      <c r="D69" s="17">
        <v>1.46</v>
      </c>
      <c r="E69" s="17" t="s">
        <v>90</v>
      </c>
      <c r="F69" s="17" t="s">
        <v>90</v>
      </c>
      <c r="G69" s="70">
        <f t="shared" si="8"/>
        <v>9.8720383350429056E-2</v>
      </c>
      <c r="H69" s="71">
        <f t="shared" si="9"/>
        <v>9.9000000000000005E-2</v>
      </c>
      <c r="I69" s="72">
        <f t="shared" si="10"/>
        <v>0.66</v>
      </c>
      <c r="J69" s="73">
        <f t="shared" si="11"/>
        <v>5</v>
      </c>
    </row>
    <row r="70" spans="1:10" ht="13.35" customHeight="1">
      <c r="A70" s="153" t="s">
        <v>163</v>
      </c>
      <c r="B70" s="154" t="s">
        <v>167</v>
      </c>
      <c r="C70" s="67">
        <v>2020</v>
      </c>
      <c r="D70" s="17">
        <v>1.1399999999999999</v>
      </c>
      <c r="E70" s="17" t="s">
        <v>89</v>
      </c>
      <c r="F70" s="75" t="s">
        <v>90</v>
      </c>
      <c r="G70" s="70">
        <f t="shared" si="8"/>
        <v>0.22769512464467864</v>
      </c>
      <c r="H70" s="71">
        <f t="shared" si="9"/>
        <v>0.22800000000000001</v>
      </c>
      <c r="I70" s="72">
        <f t="shared" si="10"/>
        <v>1.52</v>
      </c>
      <c r="J70" s="73">
        <f t="shared" si="11"/>
        <v>3</v>
      </c>
    </row>
    <row r="71" spans="1:10" ht="13.35" customHeight="1">
      <c r="A71" s="153" t="s">
        <v>163</v>
      </c>
      <c r="B71" s="154" t="s">
        <v>168</v>
      </c>
      <c r="C71" s="67">
        <v>2020</v>
      </c>
      <c r="D71" s="68">
        <v>1.18</v>
      </c>
      <c r="E71" s="68" t="s">
        <v>89</v>
      </c>
      <c r="F71" s="68" t="s">
        <v>90</v>
      </c>
      <c r="G71" s="70">
        <f t="shared" si="8"/>
        <v>0.19757624015247355</v>
      </c>
      <c r="H71" s="71">
        <f t="shared" si="9"/>
        <v>0.19800000000000001</v>
      </c>
      <c r="I71" s="72">
        <f t="shared" si="10"/>
        <v>1.32</v>
      </c>
      <c r="J71" s="73">
        <f t="shared" si="11"/>
        <v>4</v>
      </c>
    </row>
    <row r="72" spans="1:10" ht="13.35" customHeight="1">
      <c r="A72" s="153" t="s">
        <v>163</v>
      </c>
      <c r="B72" s="154" t="s">
        <v>169</v>
      </c>
      <c r="C72" s="67">
        <v>2020</v>
      </c>
      <c r="D72" s="68">
        <v>1.37</v>
      </c>
      <c r="E72" s="68" t="s">
        <v>90</v>
      </c>
      <c r="F72" s="68" t="s">
        <v>90</v>
      </c>
      <c r="G72" s="70">
        <f t="shared" si="8"/>
        <v>0.11849283785892685</v>
      </c>
      <c r="H72" s="71">
        <f t="shared" si="9"/>
        <v>0.11799999999999999</v>
      </c>
      <c r="I72" s="72">
        <f t="shared" si="10"/>
        <v>0.79</v>
      </c>
      <c r="J72" s="73">
        <f t="shared" si="11"/>
        <v>4</v>
      </c>
    </row>
    <row r="73" spans="1:10" ht="13.35" customHeight="1">
      <c r="A73" s="153" t="s">
        <v>170</v>
      </c>
      <c r="B73" s="154" t="s">
        <v>171</v>
      </c>
      <c r="C73" s="67">
        <v>2020</v>
      </c>
      <c r="D73" s="17">
        <v>1.1499999999999999</v>
      </c>
      <c r="E73" s="17" t="s">
        <v>89</v>
      </c>
      <c r="F73" s="17" t="s">
        <v>90</v>
      </c>
      <c r="G73" s="70">
        <f t="shared" si="8"/>
        <v>0.21941539652892203</v>
      </c>
      <c r="H73" s="71">
        <f t="shared" si="9"/>
        <v>0.219</v>
      </c>
      <c r="I73" s="72">
        <f t="shared" si="10"/>
        <v>1.46</v>
      </c>
      <c r="J73" s="73">
        <f t="shared" si="11"/>
        <v>3</v>
      </c>
    </row>
    <row r="74" spans="1:10" ht="13.35" customHeight="1">
      <c r="A74" s="153" t="s">
        <v>170</v>
      </c>
      <c r="B74" s="154" t="s">
        <v>172</v>
      </c>
      <c r="C74" s="67">
        <v>2020</v>
      </c>
      <c r="D74" s="17">
        <v>1.18</v>
      </c>
      <c r="E74" s="17" t="s">
        <v>89</v>
      </c>
      <c r="F74" s="17" t="s">
        <v>90</v>
      </c>
      <c r="G74" s="70">
        <f t="shared" si="8"/>
        <v>0.19757624015247355</v>
      </c>
      <c r="H74" s="71">
        <f t="shared" si="9"/>
        <v>0.19800000000000001</v>
      </c>
      <c r="I74" s="72">
        <f t="shared" si="10"/>
        <v>1.32</v>
      </c>
      <c r="J74" s="73">
        <f t="shared" si="11"/>
        <v>4</v>
      </c>
    </row>
    <row r="75" spans="1:10" ht="13.35" customHeight="1">
      <c r="A75" s="153" t="s">
        <v>170</v>
      </c>
      <c r="B75" s="154" t="s">
        <v>173</v>
      </c>
      <c r="C75" s="67">
        <v>2020</v>
      </c>
      <c r="D75" s="17">
        <v>1.08</v>
      </c>
      <c r="E75" s="17" t="s">
        <v>89</v>
      </c>
      <c r="F75" s="75" t="s">
        <v>90</v>
      </c>
      <c r="G75" s="70">
        <f t="shared" si="8"/>
        <v>0.29210415096468184</v>
      </c>
      <c r="H75" s="71">
        <f t="shared" si="9"/>
        <v>0.29199999999999998</v>
      </c>
      <c r="I75" s="72">
        <f t="shared" si="10"/>
        <v>1.95</v>
      </c>
      <c r="J75" s="73">
        <f t="shared" si="11"/>
        <v>3</v>
      </c>
    </row>
    <row r="76" spans="1:10" ht="13.35" customHeight="1">
      <c r="A76" s="153" t="s">
        <v>170</v>
      </c>
      <c r="B76" s="154" t="s">
        <v>174</v>
      </c>
      <c r="C76" s="67">
        <v>2020</v>
      </c>
      <c r="D76" s="68">
        <v>1.18</v>
      </c>
      <c r="E76" s="68" t="s">
        <v>89</v>
      </c>
      <c r="F76" s="69" t="s">
        <v>90</v>
      </c>
      <c r="G76" s="70">
        <f t="shared" si="8"/>
        <v>0.19757624015247355</v>
      </c>
      <c r="H76" s="71">
        <f t="shared" si="9"/>
        <v>0.19800000000000001</v>
      </c>
      <c r="I76" s="72">
        <f t="shared" si="10"/>
        <v>1.32</v>
      </c>
      <c r="J76" s="73">
        <f t="shared" si="11"/>
        <v>4</v>
      </c>
    </row>
    <row r="77" spans="1:10" ht="13.35" customHeight="1">
      <c r="A77" s="153" t="s">
        <v>170</v>
      </c>
      <c r="B77" s="154" t="s">
        <v>292</v>
      </c>
      <c r="C77" s="67">
        <v>2020</v>
      </c>
      <c r="D77" s="68">
        <v>1.08</v>
      </c>
      <c r="E77" s="68" t="s">
        <v>89</v>
      </c>
      <c r="F77" s="68" t="s">
        <v>90</v>
      </c>
      <c r="G77" s="70">
        <f t="shared" si="8"/>
        <v>0.29210415096468184</v>
      </c>
      <c r="H77" s="71">
        <f t="shared" si="9"/>
        <v>0.29199999999999998</v>
      </c>
      <c r="I77" s="72">
        <f t="shared" si="10"/>
        <v>1.95</v>
      </c>
      <c r="J77" s="73">
        <f t="shared" si="11"/>
        <v>3</v>
      </c>
    </row>
    <row r="78" spans="1:10" ht="13.35" customHeight="1">
      <c r="A78" s="153" t="s">
        <v>170</v>
      </c>
      <c r="B78" s="154" t="s">
        <v>293</v>
      </c>
      <c r="C78" s="67">
        <v>2020</v>
      </c>
      <c r="D78" s="17">
        <v>1.18</v>
      </c>
      <c r="E78" s="68" t="s">
        <v>89</v>
      </c>
      <c r="F78" s="68" t="s">
        <v>90</v>
      </c>
      <c r="G78" s="70">
        <f t="shared" si="8"/>
        <v>0.19757624015247355</v>
      </c>
      <c r="H78" s="71">
        <f t="shared" si="9"/>
        <v>0.19800000000000001</v>
      </c>
      <c r="I78" s="72">
        <f t="shared" si="10"/>
        <v>1.32</v>
      </c>
      <c r="J78" s="73">
        <f t="shared" si="11"/>
        <v>4</v>
      </c>
    </row>
    <row r="79" spans="1:10" ht="13.35" customHeight="1">
      <c r="A79" s="153" t="s">
        <v>170</v>
      </c>
      <c r="B79" s="154" t="s">
        <v>294</v>
      </c>
      <c r="C79" s="67">
        <v>2020</v>
      </c>
      <c r="D79" s="68">
        <v>1.08</v>
      </c>
      <c r="E79" s="17" t="s">
        <v>89</v>
      </c>
      <c r="F79" s="75" t="s">
        <v>90</v>
      </c>
      <c r="G79" s="70">
        <f t="shared" si="8"/>
        <v>0.29210415096468184</v>
      </c>
      <c r="H79" s="71">
        <f t="shared" si="9"/>
        <v>0.29199999999999998</v>
      </c>
      <c r="I79" s="72">
        <f t="shared" si="10"/>
        <v>1.95</v>
      </c>
      <c r="J79" s="73">
        <f t="shared" si="11"/>
        <v>3</v>
      </c>
    </row>
    <row r="80" spans="1:10" ht="13.35" customHeight="1">
      <c r="A80" s="153" t="s">
        <v>170</v>
      </c>
      <c r="B80" s="154" t="s">
        <v>295</v>
      </c>
      <c r="C80" s="67">
        <v>2020</v>
      </c>
      <c r="D80" s="68">
        <v>1.18</v>
      </c>
      <c r="E80" s="68" t="s">
        <v>89</v>
      </c>
      <c r="F80" s="69" t="s">
        <v>90</v>
      </c>
      <c r="G80" s="70">
        <f t="shared" si="8"/>
        <v>0.19757624015247355</v>
      </c>
      <c r="H80" s="71">
        <f t="shared" si="9"/>
        <v>0.19800000000000001</v>
      </c>
      <c r="I80" s="72">
        <f t="shared" si="10"/>
        <v>1.32</v>
      </c>
      <c r="J80" s="73">
        <f t="shared" si="11"/>
        <v>4</v>
      </c>
    </row>
    <row r="81" spans="1:10" ht="13.35" customHeight="1">
      <c r="A81" s="153" t="s">
        <v>175</v>
      </c>
      <c r="B81" s="154" t="s">
        <v>176</v>
      </c>
      <c r="C81" s="67">
        <v>2020</v>
      </c>
      <c r="D81" s="68">
        <v>1.45</v>
      </c>
      <c r="E81" s="68" t="s">
        <v>90</v>
      </c>
      <c r="F81" s="69" t="s">
        <v>90</v>
      </c>
      <c r="G81" s="70">
        <f t="shared" si="8"/>
        <v>0.10060976640917974</v>
      </c>
      <c r="H81" s="71">
        <f t="shared" si="9"/>
        <v>0.10100000000000001</v>
      </c>
      <c r="I81" s="72">
        <f t="shared" si="10"/>
        <v>0.67</v>
      </c>
      <c r="J81" s="73">
        <f t="shared" si="11"/>
        <v>5</v>
      </c>
    </row>
    <row r="82" spans="1:10" ht="13.35" customHeight="1">
      <c r="A82" s="153" t="s">
        <v>175</v>
      </c>
      <c r="B82" s="154" t="s">
        <v>177</v>
      </c>
      <c r="C82" s="67">
        <v>2020</v>
      </c>
      <c r="D82" s="68">
        <v>1.2</v>
      </c>
      <c r="E82" s="68" t="s">
        <v>89</v>
      </c>
      <c r="F82" s="69" t="s">
        <v>90</v>
      </c>
      <c r="G82" s="70">
        <f t="shared" si="8"/>
        <v>0.1851047975833634</v>
      </c>
      <c r="H82" s="71">
        <f t="shared" si="9"/>
        <v>0.185</v>
      </c>
      <c r="I82" s="72">
        <f t="shared" si="10"/>
        <v>1.23</v>
      </c>
      <c r="J82" s="73">
        <f t="shared" si="11"/>
        <v>4</v>
      </c>
    </row>
    <row r="83" spans="1:10" ht="13.35" customHeight="1">
      <c r="A83" s="153" t="s">
        <v>175</v>
      </c>
      <c r="B83" s="154" t="s">
        <v>178</v>
      </c>
      <c r="C83" s="67">
        <v>2020</v>
      </c>
      <c r="D83" s="68">
        <v>1.45</v>
      </c>
      <c r="E83" s="68" t="s">
        <v>90</v>
      </c>
      <c r="F83" s="68" t="s">
        <v>90</v>
      </c>
      <c r="G83" s="70">
        <f t="shared" si="8"/>
        <v>0.10060976640917974</v>
      </c>
      <c r="H83" s="71">
        <f t="shared" si="9"/>
        <v>0.10100000000000001</v>
      </c>
      <c r="I83" s="72">
        <f t="shared" si="10"/>
        <v>0.67</v>
      </c>
      <c r="J83" s="73">
        <f t="shared" si="11"/>
        <v>5</v>
      </c>
    </row>
    <row r="84" spans="1:10" ht="13.35" customHeight="1">
      <c r="A84" s="153" t="s">
        <v>86</v>
      </c>
      <c r="B84" s="154" t="s">
        <v>179</v>
      </c>
      <c r="C84" s="67">
        <v>2020</v>
      </c>
      <c r="D84" s="17">
        <v>1.43</v>
      </c>
      <c r="E84" s="68" t="s">
        <v>90</v>
      </c>
      <c r="F84" s="69" t="s">
        <v>90</v>
      </c>
      <c r="G84" s="70">
        <f t="shared" si="8"/>
        <v>0.10459491849361911</v>
      </c>
      <c r="H84" s="71">
        <f t="shared" si="9"/>
        <v>0.105</v>
      </c>
      <c r="I84" s="72">
        <f t="shared" si="10"/>
        <v>0.7</v>
      </c>
      <c r="J84" s="73">
        <f t="shared" si="11"/>
        <v>4</v>
      </c>
    </row>
    <row r="85" spans="1:10" ht="13.35" customHeight="1">
      <c r="A85" s="156" t="s">
        <v>86</v>
      </c>
      <c r="B85" s="157" t="s">
        <v>180</v>
      </c>
      <c r="C85" s="67">
        <v>2020</v>
      </c>
      <c r="D85" s="17">
        <v>1.43</v>
      </c>
      <c r="E85" s="68" t="s">
        <v>90</v>
      </c>
      <c r="F85" s="69" t="s">
        <v>90</v>
      </c>
      <c r="G85" s="70">
        <f t="shared" si="8"/>
        <v>0.10459491849361911</v>
      </c>
      <c r="H85" s="71">
        <f t="shared" si="9"/>
        <v>0.105</v>
      </c>
      <c r="I85" s="72">
        <f t="shared" si="10"/>
        <v>0.7</v>
      </c>
      <c r="J85" s="73">
        <f t="shared" si="11"/>
        <v>4</v>
      </c>
    </row>
    <row r="86" spans="1:10" ht="13.35" customHeight="1">
      <c r="A86" s="153" t="s">
        <v>86</v>
      </c>
      <c r="B86" s="154" t="s">
        <v>183</v>
      </c>
      <c r="C86" s="67">
        <v>2020</v>
      </c>
      <c r="D86" s="17">
        <v>1.24</v>
      </c>
      <c r="E86" s="68" t="s">
        <v>89</v>
      </c>
      <c r="F86" s="68" t="s">
        <v>90</v>
      </c>
      <c r="G86" s="70">
        <f t="shared" si="8"/>
        <v>0.1640492476036079</v>
      </c>
      <c r="H86" s="71">
        <f t="shared" si="9"/>
        <v>0.16400000000000001</v>
      </c>
      <c r="I86" s="72">
        <f t="shared" si="10"/>
        <v>1.0900000000000001</v>
      </c>
      <c r="J86" s="73">
        <f t="shared" si="11"/>
        <v>4</v>
      </c>
    </row>
    <row r="87" spans="1:10" ht="13.35" customHeight="1">
      <c r="A87" s="153" t="s">
        <v>86</v>
      </c>
      <c r="B87" s="154" t="s">
        <v>184</v>
      </c>
      <c r="C87" s="67">
        <v>2020</v>
      </c>
      <c r="D87" s="17">
        <v>1.23</v>
      </c>
      <c r="E87" s="17" t="s">
        <v>89</v>
      </c>
      <c r="F87" s="75" t="s">
        <v>90</v>
      </c>
      <c r="G87" s="70">
        <f t="shared" si="8"/>
        <v>0.16888967495700072</v>
      </c>
      <c r="H87" s="71">
        <f t="shared" si="9"/>
        <v>0.16900000000000001</v>
      </c>
      <c r="I87" s="72">
        <f t="shared" si="10"/>
        <v>1.1299999999999999</v>
      </c>
      <c r="J87" s="73">
        <f t="shared" si="11"/>
        <v>4</v>
      </c>
    </row>
    <row r="88" spans="1:10" ht="13.35" customHeight="1">
      <c r="A88" s="156" t="s">
        <v>86</v>
      </c>
      <c r="B88" s="157" t="s">
        <v>185</v>
      </c>
      <c r="C88" s="67">
        <v>2020</v>
      </c>
      <c r="D88" s="17">
        <v>1.24</v>
      </c>
      <c r="E88" s="17" t="s">
        <v>89</v>
      </c>
      <c r="F88" s="75" t="s">
        <v>90</v>
      </c>
      <c r="G88" s="70">
        <f t="shared" ref="G88" si="24">IF(F88="Y",((1/(1+EXP(2.6968+(1.1686*LN(D88-0.9)))))),((1/(1+EXP(2.8891+(1.1686*(LN(D88-0.9))))))))</f>
        <v>0.1640492476036079</v>
      </c>
      <c r="H88" s="71">
        <f t="shared" ref="H88" si="25">ROUND(G88,3)</f>
        <v>0.16400000000000001</v>
      </c>
      <c r="I88" s="72">
        <f t="shared" ref="I88" si="26">ROUND(H88/0.15,2)</f>
        <v>1.0900000000000001</v>
      </c>
      <c r="J88" s="73">
        <f t="shared" ref="J88" si="27">IF(I88&lt;0.673,5,IF(I88&lt;1.33,4,IF(I88&lt;2,3,IF(I88&lt;2.67,2,1))))</f>
        <v>4</v>
      </c>
    </row>
    <row r="89" spans="1:10" ht="13.35" customHeight="1">
      <c r="A89" s="156" t="s">
        <v>86</v>
      </c>
      <c r="B89" s="157" t="s">
        <v>186</v>
      </c>
      <c r="C89" s="67">
        <v>2020</v>
      </c>
      <c r="D89" s="17">
        <v>1.23</v>
      </c>
      <c r="E89" s="17" t="s">
        <v>89</v>
      </c>
      <c r="F89" s="75" t="s">
        <v>90</v>
      </c>
      <c r="G89" s="70">
        <f t="shared" ref="G89:G106" si="28">IF(F89="Y",((1/(1+EXP(2.6968+(1.1686*LN(D89-0.9)))))),((1/(1+EXP(2.8891+(1.1686*(LN(D89-0.9))))))))</f>
        <v>0.16888967495700072</v>
      </c>
      <c r="H89" s="71">
        <f t="shared" ref="H89:H106" si="29">ROUND(G89,3)</f>
        <v>0.16900000000000001</v>
      </c>
      <c r="I89" s="72">
        <f t="shared" ref="I89:I106" si="30">ROUND(H89/0.15,2)</f>
        <v>1.1299999999999999</v>
      </c>
      <c r="J89" s="73">
        <f t="shared" ref="J89:J106" si="31">IF(I89&lt;0.673,5,IF(I89&lt;1.33,4,IF(I89&lt;2,3,IF(I89&lt;2.67,2,1))))</f>
        <v>4</v>
      </c>
    </row>
    <row r="90" spans="1:10" ht="13.35" customHeight="1">
      <c r="A90" s="153" t="s">
        <v>187</v>
      </c>
      <c r="B90" s="154" t="s">
        <v>188</v>
      </c>
      <c r="C90" s="67">
        <v>2020</v>
      </c>
      <c r="D90" s="17">
        <v>1.19</v>
      </c>
      <c r="E90" s="17" t="s">
        <v>89</v>
      </c>
      <c r="F90" s="17" t="s">
        <v>90</v>
      </c>
      <c r="G90" s="70">
        <f t="shared" si="28"/>
        <v>0.19115541116675627</v>
      </c>
      <c r="H90" s="71">
        <f t="shared" si="29"/>
        <v>0.191</v>
      </c>
      <c r="I90" s="72">
        <f t="shared" si="30"/>
        <v>1.27</v>
      </c>
      <c r="J90" s="73">
        <f t="shared" si="31"/>
        <v>4</v>
      </c>
    </row>
    <row r="91" spans="1:10" ht="13.35" customHeight="1">
      <c r="A91" s="153" t="s">
        <v>187</v>
      </c>
      <c r="B91" s="154" t="s">
        <v>189</v>
      </c>
      <c r="C91" s="67">
        <v>2020</v>
      </c>
      <c r="D91" s="17">
        <v>1.28</v>
      </c>
      <c r="E91" s="17" t="s">
        <v>89</v>
      </c>
      <c r="F91" s="17" t="s">
        <v>90</v>
      </c>
      <c r="G91" s="70">
        <f t="shared" si="28"/>
        <v>0.14699318560666366</v>
      </c>
      <c r="H91" s="71">
        <f t="shared" si="29"/>
        <v>0.14699999999999999</v>
      </c>
      <c r="I91" s="72">
        <f t="shared" si="30"/>
        <v>0.98</v>
      </c>
      <c r="J91" s="73">
        <f t="shared" si="31"/>
        <v>4</v>
      </c>
    </row>
    <row r="92" spans="1:10" ht="13.35" customHeight="1">
      <c r="A92" s="153" t="s">
        <v>190</v>
      </c>
      <c r="B92" s="154" t="s">
        <v>191</v>
      </c>
      <c r="C92" s="67">
        <v>2020</v>
      </c>
      <c r="D92" s="68">
        <v>1.27</v>
      </c>
      <c r="E92" s="68" t="s">
        <v>89</v>
      </c>
      <c r="F92" s="69" t="s">
        <v>90</v>
      </c>
      <c r="G92" s="70">
        <f t="shared" si="28"/>
        <v>0.15094392869398887</v>
      </c>
      <c r="H92" s="71">
        <f t="shared" si="29"/>
        <v>0.151</v>
      </c>
      <c r="I92" s="72">
        <f t="shared" si="30"/>
        <v>1.01</v>
      </c>
      <c r="J92" s="73">
        <f t="shared" si="31"/>
        <v>4</v>
      </c>
    </row>
    <row r="93" spans="1:10" ht="13.35" customHeight="1">
      <c r="A93" s="153" t="s">
        <v>190</v>
      </c>
      <c r="B93" s="154" t="s">
        <v>192</v>
      </c>
      <c r="C93" s="67">
        <v>2020</v>
      </c>
      <c r="D93" s="68">
        <v>1.23</v>
      </c>
      <c r="E93" s="68" t="s">
        <v>89</v>
      </c>
      <c r="F93" s="69" t="s">
        <v>90</v>
      </c>
      <c r="G93" s="70">
        <f t="shared" si="28"/>
        <v>0.16888967495700072</v>
      </c>
      <c r="H93" s="71">
        <f t="shared" si="29"/>
        <v>0.16900000000000001</v>
      </c>
      <c r="I93" s="72">
        <f t="shared" si="30"/>
        <v>1.1299999999999999</v>
      </c>
      <c r="J93" s="73">
        <f t="shared" si="31"/>
        <v>4</v>
      </c>
    </row>
    <row r="94" spans="1:10" ht="13.35" customHeight="1">
      <c r="A94" s="156" t="s">
        <v>190</v>
      </c>
      <c r="B94" s="157" t="s">
        <v>330</v>
      </c>
      <c r="C94" s="67">
        <v>2021</v>
      </c>
      <c r="D94" s="68">
        <v>1.25</v>
      </c>
      <c r="E94" s="68" t="s">
        <v>89</v>
      </c>
      <c r="F94" s="68" t="s">
        <v>90</v>
      </c>
      <c r="G94" s="70">
        <f t="shared" si="28"/>
        <v>0.15945645755950677</v>
      </c>
      <c r="H94" s="71">
        <f t="shared" si="29"/>
        <v>0.159</v>
      </c>
      <c r="I94" s="72">
        <f t="shared" si="30"/>
        <v>1.06</v>
      </c>
      <c r="J94" s="73">
        <f t="shared" si="31"/>
        <v>4</v>
      </c>
    </row>
    <row r="95" spans="1:10" ht="13.35" customHeight="1">
      <c r="A95" s="156" t="s">
        <v>190</v>
      </c>
      <c r="B95" s="157" t="s">
        <v>331</v>
      </c>
      <c r="C95" s="67">
        <v>2021</v>
      </c>
      <c r="D95" s="68">
        <v>1.31</v>
      </c>
      <c r="E95" s="68" t="s">
        <v>89</v>
      </c>
      <c r="F95" s="68" t="s">
        <v>90</v>
      </c>
      <c r="G95" s="70">
        <f t="shared" si="28"/>
        <v>0.13620452121888105</v>
      </c>
      <c r="H95" s="71">
        <f t="shared" si="29"/>
        <v>0.13600000000000001</v>
      </c>
      <c r="I95" s="72">
        <f t="shared" si="30"/>
        <v>0.91</v>
      </c>
      <c r="J95" s="73">
        <f t="shared" si="31"/>
        <v>4</v>
      </c>
    </row>
    <row r="96" spans="1:10" ht="13.35" customHeight="1">
      <c r="A96" s="153" t="s">
        <v>193</v>
      </c>
      <c r="B96" s="154" t="s">
        <v>194</v>
      </c>
      <c r="C96" s="67">
        <v>2020</v>
      </c>
      <c r="D96" s="68">
        <v>1.46</v>
      </c>
      <c r="E96" s="68" t="s">
        <v>90</v>
      </c>
      <c r="F96" s="69" t="s">
        <v>90</v>
      </c>
      <c r="G96" s="70">
        <f t="shared" si="28"/>
        <v>9.8720383350429056E-2</v>
      </c>
      <c r="H96" s="71">
        <f t="shared" si="29"/>
        <v>9.9000000000000005E-2</v>
      </c>
      <c r="I96" s="72">
        <f t="shared" si="30"/>
        <v>0.66</v>
      </c>
      <c r="J96" s="73">
        <f t="shared" si="31"/>
        <v>5</v>
      </c>
    </row>
    <row r="97" spans="1:10" ht="13.35" customHeight="1">
      <c r="A97" s="153" t="s">
        <v>193</v>
      </c>
      <c r="B97" s="154" t="s">
        <v>195</v>
      </c>
      <c r="C97" s="67">
        <v>2020</v>
      </c>
      <c r="D97" s="17">
        <v>1.46</v>
      </c>
      <c r="E97" s="68" t="s">
        <v>90</v>
      </c>
      <c r="F97" s="68" t="s">
        <v>90</v>
      </c>
      <c r="G97" s="70">
        <f t="shared" si="28"/>
        <v>9.8720383350429056E-2</v>
      </c>
      <c r="H97" s="71">
        <f t="shared" si="29"/>
        <v>9.9000000000000005E-2</v>
      </c>
      <c r="I97" s="72">
        <f t="shared" si="30"/>
        <v>0.66</v>
      </c>
      <c r="J97" s="73">
        <f t="shared" si="31"/>
        <v>5</v>
      </c>
    </row>
    <row r="98" spans="1:10" ht="13.35" customHeight="1">
      <c r="A98" s="156" t="s">
        <v>193</v>
      </c>
      <c r="B98" s="148" t="s">
        <v>204</v>
      </c>
      <c r="C98" s="67">
        <v>2020</v>
      </c>
      <c r="D98" s="68">
        <v>1.46</v>
      </c>
      <c r="E98" s="68" t="s">
        <v>90</v>
      </c>
      <c r="F98" s="68" t="s">
        <v>90</v>
      </c>
      <c r="G98" s="70">
        <f t="shared" si="28"/>
        <v>9.8720383350429056E-2</v>
      </c>
      <c r="H98" s="71">
        <f t="shared" si="29"/>
        <v>9.9000000000000005E-2</v>
      </c>
      <c r="I98" s="72">
        <f t="shared" si="30"/>
        <v>0.66</v>
      </c>
      <c r="J98" s="73">
        <f t="shared" si="31"/>
        <v>5</v>
      </c>
    </row>
    <row r="99" spans="1:10" ht="13.35" customHeight="1">
      <c r="A99" s="156" t="s">
        <v>193</v>
      </c>
      <c r="B99" s="148" t="s">
        <v>205</v>
      </c>
      <c r="C99" s="67">
        <v>2020</v>
      </c>
      <c r="D99" s="68">
        <v>1.46</v>
      </c>
      <c r="E99" s="68" t="s">
        <v>90</v>
      </c>
      <c r="F99" s="68" t="s">
        <v>90</v>
      </c>
      <c r="G99" s="70">
        <f t="shared" si="28"/>
        <v>9.8720383350429056E-2</v>
      </c>
      <c r="H99" s="71">
        <f t="shared" si="29"/>
        <v>9.9000000000000005E-2</v>
      </c>
      <c r="I99" s="72">
        <f t="shared" si="30"/>
        <v>0.66</v>
      </c>
      <c r="J99" s="73">
        <f t="shared" si="31"/>
        <v>5</v>
      </c>
    </row>
    <row r="100" spans="1:10" ht="13.35" customHeight="1">
      <c r="A100" s="153" t="s">
        <v>193</v>
      </c>
      <c r="B100" s="154" t="s">
        <v>196</v>
      </c>
      <c r="C100" s="67">
        <v>2020</v>
      </c>
      <c r="D100" s="17">
        <v>1.24</v>
      </c>
      <c r="E100" s="68" t="s">
        <v>89</v>
      </c>
      <c r="F100" s="68" t="s">
        <v>90</v>
      </c>
      <c r="G100" s="70">
        <f t="shared" si="28"/>
        <v>0.1640492476036079</v>
      </c>
      <c r="H100" s="71">
        <f t="shared" si="29"/>
        <v>0.16400000000000001</v>
      </c>
      <c r="I100" s="72">
        <f t="shared" si="30"/>
        <v>1.0900000000000001</v>
      </c>
      <c r="J100" s="73">
        <f t="shared" si="31"/>
        <v>4</v>
      </c>
    </row>
    <row r="101" spans="1:10" ht="13.35" customHeight="1">
      <c r="A101" s="153" t="s">
        <v>193</v>
      </c>
      <c r="B101" s="154" t="s">
        <v>288</v>
      </c>
      <c r="C101" s="67">
        <v>2020</v>
      </c>
      <c r="D101" s="17">
        <v>1.26</v>
      </c>
      <c r="E101" s="68" t="s">
        <v>89</v>
      </c>
      <c r="F101" s="68" t="s">
        <v>90</v>
      </c>
      <c r="G101" s="70">
        <f t="shared" si="28"/>
        <v>0.15509342889208913</v>
      </c>
      <c r="H101" s="71">
        <f t="shared" si="29"/>
        <v>0.155</v>
      </c>
      <c r="I101" s="72">
        <f t="shared" si="30"/>
        <v>1.03</v>
      </c>
      <c r="J101" s="73">
        <f t="shared" si="31"/>
        <v>4</v>
      </c>
    </row>
    <row r="102" spans="1:10" ht="12.75" customHeight="1">
      <c r="A102" s="153" t="s">
        <v>193</v>
      </c>
      <c r="B102" s="154" t="s">
        <v>197</v>
      </c>
      <c r="C102" s="67">
        <v>2020</v>
      </c>
      <c r="D102" s="17">
        <v>1.28</v>
      </c>
      <c r="E102" s="68" t="s">
        <v>89</v>
      </c>
      <c r="F102" s="68" t="s">
        <v>90</v>
      </c>
      <c r="G102" s="70">
        <f t="shared" si="28"/>
        <v>0.14699318560666366</v>
      </c>
      <c r="H102" s="71">
        <f t="shared" si="29"/>
        <v>0.14699999999999999</v>
      </c>
      <c r="I102" s="72">
        <f t="shared" si="30"/>
        <v>0.98</v>
      </c>
      <c r="J102" s="73">
        <f t="shared" si="31"/>
        <v>4</v>
      </c>
    </row>
    <row r="103" spans="1:10" ht="13.35" customHeight="1">
      <c r="A103" s="153" t="s">
        <v>193</v>
      </c>
      <c r="B103" s="154" t="s">
        <v>198</v>
      </c>
      <c r="C103" s="67">
        <v>2020</v>
      </c>
      <c r="D103" s="68">
        <v>1.26</v>
      </c>
      <c r="E103" s="68" t="s">
        <v>89</v>
      </c>
      <c r="F103" s="68" t="s">
        <v>90</v>
      </c>
      <c r="G103" s="70">
        <f t="shared" si="28"/>
        <v>0.15509342889208913</v>
      </c>
      <c r="H103" s="71">
        <f t="shared" si="29"/>
        <v>0.155</v>
      </c>
      <c r="I103" s="72">
        <f t="shared" si="30"/>
        <v>1.03</v>
      </c>
      <c r="J103" s="73">
        <f t="shared" si="31"/>
        <v>4</v>
      </c>
    </row>
    <row r="104" spans="1:10" ht="13.35" customHeight="1">
      <c r="A104" s="156" t="s">
        <v>193</v>
      </c>
      <c r="B104" s="157" t="s">
        <v>199</v>
      </c>
      <c r="C104" s="67">
        <v>2020</v>
      </c>
      <c r="D104" s="68">
        <v>1.28</v>
      </c>
      <c r="E104" s="68" t="s">
        <v>89</v>
      </c>
      <c r="F104" s="68" t="s">
        <v>90</v>
      </c>
      <c r="G104" s="70">
        <f t="shared" si="28"/>
        <v>0.14699318560666366</v>
      </c>
      <c r="H104" s="71">
        <f t="shared" si="29"/>
        <v>0.14699999999999999</v>
      </c>
      <c r="I104" s="72">
        <f t="shared" si="30"/>
        <v>0.98</v>
      </c>
      <c r="J104" s="73">
        <f t="shared" si="31"/>
        <v>4</v>
      </c>
    </row>
    <row r="105" spans="1:10" ht="13.35" customHeight="1">
      <c r="A105" s="153" t="s">
        <v>193</v>
      </c>
      <c r="B105" s="154" t="s">
        <v>200</v>
      </c>
      <c r="C105" s="67">
        <v>2020</v>
      </c>
      <c r="D105" s="68">
        <v>1.19</v>
      </c>
      <c r="E105" s="68" t="s">
        <v>89</v>
      </c>
      <c r="F105" s="68" t="s">
        <v>90</v>
      </c>
      <c r="G105" s="70">
        <f t="shared" si="28"/>
        <v>0.19115541116675627</v>
      </c>
      <c r="H105" s="71">
        <f t="shared" si="29"/>
        <v>0.191</v>
      </c>
      <c r="I105" s="72">
        <f t="shared" si="30"/>
        <v>1.27</v>
      </c>
      <c r="J105" s="73">
        <f t="shared" si="31"/>
        <v>4</v>
      </c>
    </row>
    <row r="106" spans="1:10" ht="13.35" customHeight="1">
      <c r="A106" s="8" t="s">
        <v>193</v>
      </c>
      <c r="B106" s="8" t="s">
        <v>287</v>
      </c>
      <c r="C106" s="67">
        <v>2020</v>
      </c>
      <c r="D106" s="68">
        <v>1.21</v>
      </c>
      <c r="E106" s="68" t="s">
        <v>89</v>
      </c>
      <c r="F106" s="68" t="s">
        <v>90</v>
      </c>
      <c r="G106" s="70">
        <f t="shared" si="28"/>
        <v>0.17939444452697093</v>
      </c>
      <c r="H106" s="71">
        <f t="shared" si="29"/>
        <v>0.17899999999999999</v>
      </c>
      <c r="I106" s="72">
        <f t="shared" si="30"/>
        <v>1.19</v>
      </c>
      <c r="J106" s="73">
        <f t="shared" si="31"/>
        <v>4</v>
      </c>
    </row>
  </sheetData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5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3" sqref="A3:XFD6"/>
    </sheetView>
  </sheetViews>
  <sheetFormatPr defaultRowHeight="12.75"/>
  <cols>
    <col min="1" max="1" width="8.140625" style="113" customWidth="1"/>
    <col min="2" max="2" width="9.85546875" style="113" bestFit="1" customWidth="1"/>
    <col min="3" max="3" width="13.5703125" style="242" bestFit="1" customWidth="1"/>
    <col min="4" max="4" width="36.140625" style="242" bestFit="1" customWidth="1"/>
    <col min="5" max="5" width="7.42578125" style="242" customWidth="1"/>
    <col min="6" max="6" width="8.140625" style="242" customWidth="1"/>
    <col min="7" max="7" width="6.5703125" style="246" bestFit="1" customWidth="1"/>
    <col min="8" max="8" width="4.85546875" style="246" bestFit="1" customWidth="1"/>
    <col min="9" max="9" width="7.42578125" style="246" bestFit="1" customWidth="1"/>
    <col min="10" max="10" width="8.42578125" style="246" bestFit="1" customWidth="1"/>
    <col min="11" max="11" width="7.85546875" style="246" bestFit="1" customWidth="1"/>
    <col min="12" max="12" width="8" style="246" bestFit="1" customWidth="1"/>
    <col min="13" max="13" width="8.85546875" style="246" customWidth="1"/>
    <col min="14" max="14" width="8.140625" style="246" bestFit="1" customWidth="1"/>
    <col min="15" max="15" width="6.5703125" style="246" bestFit="1" customWidth="1"/>
    <col min="16" max="16" width="4.85546875" style="246" bestFit="1" customWidth="1"/>
    <col min="17" max="17" width="8.85546875" style="246" customWidth="1"/>
    <col min="18" max="18" width="8.42578125" style="246" bestFit="1" customWidth="1"/>
    <col min="19" max="19" width="7.85546875" style="246" bestFit="1" customWidth="1"/>
    <col min="20" max="20" width="8" style="246" bestFit="1" customWidth="1"/>
    <col min="21" max="21" width="7.42578125" style="246" bestFit="1" customWidth="1"/>
    <col min="22" max="22" width="8.85546875" style="246" customWidth="1"/>
    <col min="23" max="23" width="7.42578125" style="244" bestFit="1" customWidth="1"/>
    <col min="24" max="24" width="5.140625" style="244" bestFit="1" customWidth="1"/>
    <col min="25" max="25" width="10.140625" style="244" bestFit="1" customWidth="1"/>
    <col min="26" max="26" width="11.140625" style="244" bestFit="1" customWidth="1"/>
    <col min="27" max="27" width="7.140625" style="244" customWidth="1"/>
    <col min="28" max="28" width="7.5703125" style="244" bestFit="1" customWidth="1"/>
    <col min="29" max="29" width="7.5703125" style="74" bestFit="1" customWidth="1"/>
    <col min="30" max="31" width="9" style="74" bestFit="1" customWidth="1"/>
    <col min="32" max="32" width="8" style="74" bestFit="1" customWidth="1"/>
    <col min="33" max="33" width="7.42578125" style="74" bestFit="1" customWidth="1"/>
    <col min="34" max="34" width="5" style="74" bestFit="1" customWidth="1"/>
    <col min="35" max="35" width="10.140625" style="74" bestFit="1" customWidth="1"/>
    <col min="36" max="36" width="11.5703125" style="74" bestFit="1" customWidth="1"/>
    <col min="37" max="37" width="7" style="74" bestFit="1" customWidth="1"/>
    <col min="38" max="39" width="7.5703125" style="74" bestFit="1" customWidth="1"/>
    <col min="40" max="41" width="9" style="74" bestFit="1" customWidth="1"/>
    <col min="42" max="42" width="8" style="74" bestFit="1" customWidth="1"/>
    <col min="43" max="43" width="7.5703125" style="74" customWidth="1"/>
    <col min="44" max="44" width="9.5703125" style="74" bestFit="1" customWidth="1"/>
    <col min="45" max="45" width="7.140625" style="74" bestFit="1" customWidth="1"/>
    <col min="46" max="46" width="5.85546875" style="244" bestFit="1" customWidth="1"/>
    <col min="47" max="47" width="9.5703125" style="244" bestFit="1" customWidth="1"/>
    <col min="48" max="48" width="5.85546875" style="244" bestFit="1" customWidth="1"/>
    <col min="49" max="49" width="5.85546875" style="142" bestFit="1" customWidth="1"/>
    <col min="50" max="50" width="9.5703125" style="142" bestFit="1" customWidth="1"/>
    <col min="51" max="51" width="5.85546875" style="143" bestFit="1" customWidth="1"/>
    <col min="52" max="16384" width="9.140625" style="74"/>
  </cols>
  <sheetData>
    <row r="1" spans="1:51" s="111" customFormat="1" ht="13.5" thickBot="1">
      <c r="A1" s="208"/>
      <c r="B1" s="123"/>
      <c r="C1" s="209"/>
      <c r="D1" s="209"/>
      <c r="E1" s="210"/>
      <c r="F1" s="210"/>
      <c r="G1" s="168" t="s">
        <v>28</v>
      </c>
      <c r="H1" s="211"/>
      <c r="I1" s="211"/>
      <c r="J1" s="211"/>
      <c r="K1" s="211"/>
      <c r="L1" s="211"/>
      <c r="M1" s="211"/>
      <c r="N1" s="118"/>
      <c r="O1" s="168" t="s">
        <v>29</v>
      </c>
      <c r="P1" s="211"/>
      <c r="Q1" s="211"/>
      <c r="R1" s="211"/>
      <c r="S1" s="211"/>
      <c r="T1" s="211"/>
      <c r="U1" s="211"/>
      <c r="V1" s="118"/>
      <c r="W1" s="212" t="s">
        <v>30</v>
      </c>
      <c r="X1" s="213"/>
      <c r="Y1" s="213"/>
      <c r="Z1" s="213"/>
      <c r="AA1" s="213"/>
      <c r="AB1" s="213"/>
      <c r="AC1" s="213"/>
      <c r="AD1" s="213"/>
      <c r="AE1" s="213"/>
      <c r="AF1" s="214"/>
      <c r="AG1" s="212" t="s">
        <v>31</v>
      </c>
      <c r="AH1" s="213"/>
      <c r="AI1" s="213"/>
      <c r="AJ1" s="213"/>
      <c r="AK1" s="213"/>
      <c r="AL1" s="213"/>
      <c r="AM1" s="213"/>
      <c r="AN1" s="213"/>
      <c r="AO1" s="213"/>
      <c r="AP1" s="214"/>
      <c r="AQ1" s="215" t="s">
        <v>13</v>
      </c>
      <c r="AR1" s="216" t="s">
        <v>16</v>
      </c>
      <c r="AS1" s="217" t="s">
        <v>9</v>
      </c>
      <c r="AT1" s="34" t="s">
        <v>13</v>
      </c>
      <c r="AU1" s="35" t="s">
        <v>16</v>
      </c>
      <c r="AV1" s="36" t="s">
        <v>51</v>
      </c>
      <c r="AW1" s="218" t="s">
        <v>13</v>
      </c>
      <c r="AX1" s="39" t="s">
        <v>16</v>
      </c>
      <c r="AY1" s="219" t="s">
        <v>51</v>
      </c>
    </row>
    <row r="2" spans="1:51" s="6" customFormat="1" ht="34.5" thickBot="1">
      <c r="A2" s="54" t="s">
        <v>27</v>
      </c>
      <c r="B2" s="220" t="s">
        <v>84</v>
      </c>
      <c r="C2" s="54" t="s">
        <v>19</v>
      </c>
      <c r="D2" s="61" t="s">
        <v>20</v>
      </c>
      <c r="E2" s="220" t="s">
        <v>76</v>
      </c>
      <c r="F2" s="62" t="s">
        <v>21</v>
      </c>
      <c r="G2" s="179" t="s">
        <v>25</v>
      </c>
      <c r="H2" s="181" t="s">
        <v>0</v>
      </c>
      <c r="I2" s="177" t="s">
        <v>34</v>
      </c>
      <c r="J2" s="177" t="s">
        <v>62</v>
      </c>
      <c r="K2" s="177" t="s">
        <v>35</v>
      </c>
      <c r="L2" s="177" t="s">
        <v>36</v>
      </c>
      <c r="M2" s="177" t="s">
        <v>37</v>
      </c>
      <c r="N2" s="221" t="s">
        <v>38</v>
      </c>
      <c r="O2" s="179" t="s">
        <v>25</v>
      </c>
      <c r="P2" s="181" t="s">
        <v>0</v>
      </c>
      <c r="Q2" s="177" t="s">
        <v>34</v>
      </c>
      <c r="R2" s="177" t="s">
        <v>62</v>
      </c>
      <c r="S2" s="177" t="s">
        <v>35</v>
      </c>
      <c r="T2" s="177" t="s">
        <v>36</v>
      </c>
      <c r="U2" s="177" t="s">
        <v>37</v>
      </c>
      <c r="V2" s="221" t="s">
        <v>38</v>
      </c>
      <c r="W2" s="222" t="s">
        <v>26</v>
      </c>
      <c r="X2" s="223" t="s">
        <v>2</v>
      </c>
      <c r="Y2" s="32" t="s">
        <v>5</v>
      </c>
      <c r="Z2" s="32" t="s">
        <v>63</v>
      </c>
      <c r="AA2" s="223" t="s">
        <v>6</v>
      </c>
      <c r="AB2" s="32" t="s">
        <v>3</v>
      </c>
      <c r="AC2" s="224" t="s">
        <v>3</v>
      </c>
      <c r="AD2" s="224" t="s">
        <v>23</v>
      </c>
      <c r="AE2" s="224" t="s">
        <v>24</v>
      </c>
      <c r="AF2" s="225" t="s">
        <v>4</v>
      </c>
      <c r="AG2" s="179" t="s">
        <v>26</v>
      </c>
      <c r="AH2" s="181" t="s">
        <v>2</v>
      </c>
      <c r="AI2" s="181" t="s">
        <v>5</v>
      </c>
      <c r="AJ2" s="181" t="s">
        <v>64</v>
      </c>
      <c r="AK2" s="181" t="s">
        <v>6</v>
      </c>
      <c r="AL2" s="181" t="s">
        <v>3</v>
      </c>
      <c r="AM2" s="181" t="s">
        <v>3</v>
      </c>
      <c r="AN2" s="181" t="s">
        <v>23</v>
      </c>
      <c r="AO2" s="181" t="s">
        <v>24</v>
      </c>
      <c r="AP2" s="226" t="s">
        <v>4</v>
      </c>
      <c r="AQ2" s="41" t="s">
        <v>7</v>
      </c>
      <c r="AR2" s="94" t="s">
        <v>8</v>
      </c>
      <c r="AS2" s="227" t="s">
        <v>8</v>
      </c>
      <c r="AT2" s="201" t="s">
        <v>65</v>
      </c>
      <c r="AU2" s="202" t="s">
        <v>65</v>
      </c>
      <c r="AV2" s="37" t="s">
        <v>65</v>
      </c>
      <c r="AW2" s="203" t="s">
        <v>45</v>
      </c>
      <c r="AX2" s="183" t="s">
        <v>45</v>
      </c>
      <c r="AY2" s="228" t="s">
        <v>32</v>
      </c>
    </row>
    <row r="3" spans="1:51" ht="12.6" customHeight="1">
      <c r="A3" s="155">
        <v>10982</v>
      </c>
      <c r="B3" s="69" t="s">
        <v>341</v>
      </c>
      <c r="C3" s="229" t="str">
        <f>Rollover!A3</f>
        <v>Audi</v>
      </c>
      <c r="D3" s="230" t="str">
        <f>Rollover!B3</f>
        <v>A6 4DR FWD (with rear seat torso/pelvis SABs)</v>
      </c>
      <c r="E3" s="138" t="s">
        <v>85</v>
      </c>
      <c r="F3" s="231">
        <f>Rollover!C3</f>
        <v>2020</v>
      </c>
      <c r="G3" s="10">
        <v>196.595</v>
      </c>
      <c r="H3" s="11">
        <v>0.30199999999999999</v>
      </c>
      <c r="I3" s="11">
        <v>1433.2270000000001</v>
      </c>
      <c r="J3" s="11">
        <v>283.71300000000002</v>
      </c>
      <c r="K3" s="11">
        <v>22.978999999999999</v>
      </c>
      <c r="L3" s="11">
        <v>37.668999999999997</v>
      </c>
      <c r="M3" s="11">
        <v>1297.854</v>
      </c>
      <c r="N3" s="12">
        <v>1935.8119999999999</v>
      </c>
      <c r="O3" s="10">
        <v>354.28</v>
      </c>
      <c r="P3" s="11">
        <v>0.40699999999999997</v>
      </c>
      <c r="Q3" s="11">
        <v>1013.88</v>
      </c>
      <c r="R3" s="11">
        <v>434.315</v>
      </c>
      <c r="S3" s="11">
        <v>11.894</v>
      </c>
      <c r="T3" s="11">
        <v>43.569000000000003</v>
      </c>
      <c r="U3" s="11">
        <v>1172.0450000000001</v>
      </c>
      <c r="V3" s="12">
        <v>1473.825</v>
      </c>
      <c r="W3" s="232">
        <f t="shared" ref="W3:W6" si="0">NORMDIST(LN(G3),7.45231,0.73998,1)</f>
        <v>1.6726628578623414E-3</v>
      </c>
      <c r="X3" s="5">
        <f t="shared" ref="X3:X6" si="1">1/(1+EXP(3.2269-1.9688*H3))</f>
        <v>6.7086953960828088E-2</v>
      </c>
      <c r="Y3" s="5">
        <f t="shared" ref="Y3:Y6" si="2">1/(1+EXP(10.9745-2.375*I3/1000))</f>
        <v>5.1512491534823996E-4</v>
      </c>
      <c r="Z3" s="5">
        <f t="shared" ref="Z3:Z6" si="3">1/(1+EXP(10.9745-2.375*J3/1000))</f>
        <v>3.3609048232530576E-5</v>
      </c>
      <c r="AA3" s="5">
        <f t="shared" ref="AA3:AA6" si="4">MAX(X3,Y3,Z3)</f>
        <v>6.7086953960828088E-2</v>
      </c>
      <c r="AB3" s="5">
        <f t="shared" ref="AB3:AB6" si="5">1/(1+EXP(12.597-0.05861*35-1.568*(K3^0.4612)))</f>
        <v>2.0036159659974583E-2</v>
      </c>
      <c r="AC3" s="5">
        <f t="shared" ref="AC3:AC6" si="6">AB3</f>
        <v>2.0036159659974583E-2</v>
      </c>
      <c r="AD3" s="5">
        <f t="shared" ref="AD3:AD6" si="7">1/(1+EXP(5.7949-0.5196*M3/1000))</f>
        <v>5.9373633703657357E-3</v>
      </c>
      <c r="AE3" s="5">
        <f t="shared" ref="AE3:AE6" si="8">1/(1+EXP(5.7949-0.5196*N3/1000))</f>
        <v>8.2516838024121793E-3</v>
      </c>
      <c r="AF3" s="24">
        <f t="shared" ref="AF3:AF6" si="9">MAX(AD3,AE3)</f>
        <v>8.2516838024121793E-3</v>
      </c>
      <c r="AG3" s="23">
        <f t="shared" ref="AG3:AG6" si="10">NORMDIST(LN(O3),7.45231,0.73998,1)</f>
        <v>1.6250410515171537E-2</v>
      </c>
      <c r="AH3" s="5">
        <f t="shared" ref="AH3:AH6" si="11">1/(1+EXP(3.2269-1.9688*P3))</f>
        <v>8.1241403103101392E-2</v>
      </c>
      <c r="AI3" s="5">
        <f t="shared" ref="AI3:AI6" si="12">1/(1+EXP(10.958-3.77*Q3/1000))</f>
        <v>7.9555682995111499E-4</v>
      </c>
      <c r="AJ3" s="5">
        <f t="shared" ref="AJ3:AJ6" si="13">1/(1+EXP(10.958-3.77*R3/1000))</f>
        <v>8.954923222089485E-5</v>
      </c>
      <c r="AK3" s="5">
        <f t="shared" ref="AK3:AK6" si="14">MAX(AH3,AI3,AJ3)</f>
        <v>8.1241403103101392E-2</v>
      </c>
      <c r="AL3" s="5">
        <f t="shared" ref="AL3:AL6" si="15">1/(1+EXP(12.597-0.05861*35-1.568*((S3/0.817)^0.4612)))</f>
        <v>5.7465403715734296E-3</v>
      </c>
      <c r="AM3" s="5">
        <f t="shared" ref="AM3:AM6" si="16">AL3</f>
        <v>5.7465403715734296E-3</v>
      </c>
      <c r="AN3" s="5">
        <f t="shared" ref="AN3:AN6" si="17">1/(1+EXP(5.7949-0.7619*U3/1000))</f>
        <v>7.3774757482405889E-3</v>
      </c>
      <c r="AO3" s="5">
        <f t="shared" ref="AO3:AO6" si="18">1/(1+EXP(5.7949-0.7619*V3/1000))</f>
        <v>9.2669324097427296E-3</v>
      </c>
      <c r="AP3" s="24">
        <f t="shared" ref="AP3:AP6" si="19">MAX(AN3,AO3)</f>
        <v>9.2669324097427296E-3</v>
      </c>
      <c r="AQ3" s="232">
        <f t="shared" ref="AQ3:AQ6" si="20">ROUND(1-(1-W3)*(1-AA3)*(1-AC3)*(1-AF3),3)</f>
        <v>9.5000000000000001E-2</v>
      </c>
      <c r="AR3" s="5">
        <f t="shared" ref="AR3:AR6" si="21">ROUND(1-(1-AG3)*(1-AK3)*(1-AM3)*(1-AP3),3)</f>
        <v>0.11</v>
      </c>
      <c r="AS3" s="5">
        <f t="shared" ref="AS3:AS6" si="22">ROUND(AVERAGE(AR3,AQ3),3)</f>
        <v>0.10299999999999999</v>
      </c>
      <c r="AT3" s="139">
        <f t="shared" ref="AT3:AT6" si="23">ROUND(AQ3/0.15,2)</f>
        <v>0.63</v>
      </c>
      <c r="AU3" s="139">
        <f t="shared" ref="AU3:AU6" si="24">ROUND(AR3/0.15,2)</f>
        <v>0.73</v>
      </c>
      <c r="AV3" s="139">
        <f t="shared" ref="AV3:AV6" si="25">ROUND(AS3/0.15,2)</f>
        <v>0.69</v>
      </c>
      <c r="AW3" s="50">
        <f t="shared" ref="AW3:AW6" si="26">IF(AT3&lt;0.67,5,IF(AT3&lt;1,4,IF(AT3&lt;1.33,3,IF(AT3&lt;2.67,2,1))))</f>
        <v>5</v>
      </c>
      <c r="AX3" s="50">
        <f t="shared" ref="AX3:AX6" si="27">IF(AU3&lt;0.67,5,IF(AU3&lt;1,4,IF(AU3&lt;1.33,3,IF(AU3&lt;2.67,2,1))))</f>
        <v>4</v>
      </c>
      <c r="AY3" s="233">
        <f t="shared" ref="AY3:AY6" si="28">IF(AV3&lt;0.67,5,IF(AV3&lt;1,4,IF(AV3&lt;1.33,3,IF(AV3&lt;2.67,2,1))))</f>
        <v>4</v>
      </c>
    </row>
    <row r="4" spans="1:51" ht="13.35" customHeight="1">
      <c r="A4" s="155">
        <v>10982</v>
      </c>
      <c r="B4" s="69" t="s">
        <v>341</v>
      </c>
      <c r="C4" s="229" t="str">
        <f>Rollover!A4</f>
        <v>Audi</v>
      </c>
      <c r="D4" s="230" t="str">
        <f>Rollover!B4</f>
        <v>A6 4DR AWD (with rear seat torso/pelvis SABs)</v>
      </c>
      <c r="E4" s="138" t="s">
        <v>85</v>
      </c>
      <c r="F4" s="231">
        <f>Rollover!C4</f>
        <v>2020</v>
      </c>
      <c r="G4" s="10">
        <v>196.595</v>
      </c>
      <c r="H4" s="11">
        <v>0.30199999999999999</v>
      </c>
      <c r="I4" s="11">
        <v>1433.2270000000001</v>
      </c>
      <c r="J4" s="11">
        <v>283.71300000000002</v>
      </c>
      <c r="K4" s="11">
        <v>22.978999999999999</v>
      </c>
      <c r="L4" s="11">
        <v>37.668999999999997</v>
      </c>
      <c r="M4" s="11">
        <v>1297.854</v>
      </c>
      <c r="N4" s="12">
        <v>1935.8119999999999</v>
      </c>
      <c r="O4" s="10">
        <v>354.28</v>
      </c>
      <c r="P4" s="11">
        <v>0.40699999999999997</v>
      </c>
      <c r="Q4" s="11">
        <v>1013.88</v>
      </c>
      <c r="R4" s="11">
        <v>434.315</v>
      </c>
      <c r="S4" s="11">
        <v>11.894</v>
      </c>
      <c r="T4" s="11">
        <v>43.569000000000003</v>
      </c>
      <c r="U4" s="11">
        <v>1172.0450000000001</v>
      </c>
      <c r="V4" s="12">
        <v>1473.825</v>
      </c>
      <c r="W4" s="232">
        <f t="shared" si="0"/>
        <v>1.6726628578623414E-3</v>
      </c>
      <c r="X4" s="5">
        <f t="shared" si="1"/>
        <v>6.7086953960828088E-2</v>
      </c>
      <c r="Y4" s="5">
        <f t="shared" si="2"/>
        <v>5.1512491534823996E-4</v>
      </c>
      <c r="Z4" s="5">
        <f t="shared" si="3"/>
        <v>3.3609048232530576E-5</v>
      </c>
      <c r="AA4" s="5">
        <f t="shared" si="4"/>
        <v>6.7086953960828088E-2</v>
      </c>
      <c r="AB4" s="5">
        <f t="shared" si="5"/>
        <v>2.0036159659974583E-2</v>
      </c>
      <c r="AC4" s="5">
        <f t="shared" si="6"/>
        <v>2.0036159659974583E-2</v>
      </c>
      <c r="AD4" s="5">
        <f t="shared" si="7"/>
        <v>5.9373633703657357E-3</v>
      </c>
      <c r="AE4" s="5">
        <f t="shared" si="8"/>
        <v>8.2516838024121793E-3</v>
      </c>
      <c r="AF4" s="24">
        <f t="shared" si="9"/>
        <v>8.2516838024121793E-3</v>
      </c>
      <c r="AG4" s="23">
        <f t="shared" si="10"/>
        <v>1.6250410515171537E-2</v>
      </c>
      <c r="AH4" s="5">
        <f t="shared" si="11"/>
        <v>8.1241403103101392E-2</v>
      </c>
      <c r="AI4" s="5">
        <f t="shared" si="12"/>
        <v>7.9555682995111499E-4</v>
      </c>
      <c r="AJ4" s="5">
        <f t="shared" si="13"/>
        <v>8.954923222089485E-5</v>
      </c>
      <c r="AK4" s="5">
        <f t="shared" si="14"/>
        <v>8.1241403103101392E-2</v>
      </c>
      <c r="AL4" s="5">
        <f t="shared" si="15"/>
        <v>5.7465403715734296E-3</v>
      </c>
      <c r="AM4" s="5">
        <f t="shared" si="16"/>
        <v>5.7465403715734296E-3</v>
      </c>
      <c r="AN4" s="5">
        <f t="shared" si="17"/>
        <v>7.3774757482405889E-3</v>
      </c>
      <c r="AO4" s="5">
        <f t="shared" si="18"/>
        <v>9.2669324097427296E-3</v>
      </c>
      <c r="AP4" s="24">
        <f t="shared" si="19"/>
        <v>9.2669324097427296E-3</v>
      </c>
      <c r="AQ4" s="232">
        <f t="shared" si="20"/>
        <v>9.5000000000000001E-2</v>
      </c>
      <c r="AR4" s="5">
        <f t="shared" si="21"/>
        <v>0.11</v>
      </c>
      <c r="AS4" s="5">
        <f t="shared" si="22"/>
        <v>0.10299999999999999</v>
      </c>
      <c r="AT4" s="139">
        <f t="shared" si="23"/>
        <v>0.63</v>
      </c>
      <c r="AU4" s="139">
        <f t="shared" si="24"/>
        <v>0.73</v>
      </c>
      <c r="AV4" s="139">
        <f t="shared" si="25"/>
        <v>0.69</v>
      </c>
      <c r="AW4" s="50">
        <f t="shared" si="26"/>
        <v>5</v>
      </c>
      <c r="AX4" s="50">
        <f t="shared" si="27"/>
        <v>4</v>
      </c>
      <c r="AY4" s="233">
        <f t="shared" si="28"/>
        <v>4</v>
      </c>
    </row>
    <row r="5" spans="1:51" ht="13.35" customHeight="1">
      <c r="A5" s="155">
        <v>10982</v>
      </c>
      <c r="B5" s="69" t="s">
        <v>341</v>
      </c>
      <c r="C5" s="234" t="str">
        <f>Rollover!A5</f>
        <v>Audi</v>
      </c>
      <c r="D5" s="235" t="str">
        <f>Rollover!B5</f>
        <v>A6 Allroad SW AWD</v>
      </c>
      <c r="E5" s="138" t="s">
        <v>85</v>
      </c>
      <c r="F5" s="231">
        <f>Rollover!C5</f>
        <v>2020</v>
      </c>
      <c r="G5" s="10">
        <v>196.595</v>
      </c>
      <c r="H5" s="11">
        <v>0.30199999999999999</v>
      </c>
      <c r="I5" s="11">
        <v>1433.2270000000001</v>
      </c>
      <c r="J5" s="11">
        <v>283.71300000000002</v>
      </c>
      <c r="K5" s="11">
        <v>22.978999999999999</v>
      </c>
      <c r="L5" s="11">
        <v>37.668999999999997</v>
      </c>
      <c r="M5" s="11">
        <v>1297.854</v>
      </c>
      <c r="N5" s="12">
        <v>1935.8119999999999</v>
      </c>
      <c r="O5" s="10">
        <v>354.28</v>
      </c>
      <c r="P5" s="11">
        <v>0.40699999999999997</v>
      </c>
      <c r="Q5" s="11">
        <v>1013.88</v>
      </c>
      <c r="R5" s="11">
        <v>434.315</v>
      </c>
      <c r="S5" s="11">
        <v>11.894</v>
      </c>
      <c r="T5" s="11">
        <v>43.569000000000003</v>
      </c>
      <c r="U5" s="11">
        <v>1172.0450000000001</v>
      </c>
      <c r="V5" s="12">
        <v>1473.825</v>
      </c>
      <c r="W5" s="232">
        <f t="shared" si="0"/>
        <v>1.6726628578623414E-3</v>
      </c>
      <c r="X5" s="5">
        <f t="shared" si="1"/>
        <v>6.7086953960828088E-2</v>
      </c>
      <c r="Y5" s="5">
        <f t="shared" si="2"/>
        <v>5.1512491534823996E-4</v>
      </c>
      <c r="Z5" s="5">
        <f t="shared" si="3"/>
        <v>3.3609048232530576E-5</v>
      </c>
      <c r="AA5" s="5">
        <f t="shared" si="4"/>
        <v>6.7086953960828088E-2</v>
      </c>
      <c r="AB5" s="5">
        <f t="shared" si="5"/>
        <v>2.0036159659974583E-2</v>
      </c>
      <c r="AC5" s="5">
        <f t="shared" si="6"/>
        <v>2.0036159659974583E-2</v>
      </c>
      <c r="AD5" s="5">
        <f t="shared" si="7"/>
        <v>5.9373633703657357E-3</v>
      </c>
      <c r="AE5" s="5">
        <f t="shared" si="8"/>
        <v>8.2516838024121793E-3</v>
      </c>
      <c r="AF5" s="24">
        <f t="shared" si="9"/>
        <v>8.2516838024121793E-3</v>
      </c>
      <c r="AG5" s="23">
        <f t="shared" si="10"/>
        <v>1.6250410515171537E-2</v>
      </c>
      <c r="AH5" s="5">
        <f t="shared" si="11"/>
        <v>8.1241403103101392E-2</v>
      </c>
      <c r="AI5" s="5">
        <f t="shared" si="12"/>
        <v>7.9555682995111499E-4</v>
      </c>
      <c r="AJ5" s="5">
        <f t="shared" si="13"/>
        <v>8.954923222089485E-5</v>
      </c>
      <c r="AK5" s="5">
        <f t="shared" si="14"/>
        <v>8.1241403103101392E-2</v>
      </c>
      <c r="AL5" s="5">
        <f t="shared" si="15"/>
        <v>5.7465403715734296E-3</v>
      </c>
      <c r="AM5" s="5">
        <f t="shared" si="16"/>
        <v>5.7465403715734296E-3</v>
      </c>
      <c r="AN5" s="5">
        <f t="shared" si="17"/>
        <v>7.3774757482405889E-3</v>
      </c>
      <c r="AO5" s="5">
        <f t="shared" si="18"/>
        <v>9.2669324097427296E-3</v>
      </c>
      <c r="AP5" s="24">
        <f t="shared" si="19"/>
        <v>9.2669324097427296E-3</v>
      </c>
      <c r="AQ5" s="232">
        <f t="shared" si="20"/>
        <v>9.5000000000000001E-2</v>
      </c>
      <c r="AR5" s="5">
        <f t="shared" si="21"/>
        <v>0.11</v>
      </c>
      <c r="AS5" s="5">
        <f t="shared" si="22"/>
        <v>0.10299999999999999</v>
      </c>
      <c r="AT5" s="139">
        <f t="shared" si="23"/>
        <v>0.63</v>
      </c>
      <c r="AU5" s="139">
        <f t="shared" si="24"/>
        <v>0.73</v>
      </c>
      <c r="AV5" s="139">
        <f t="shared" si="25"/>
        <v>0.69</v>
      </c>
      <c r="AW5" s="50">
        <f t="shared" si="26"/>
        <v>5</v>
      </c>
      <c r="AX5" s="50">
        <f t="shared" si="27"/>
        <v>4</v>
      </c>
      <c r="AY5" s="233">
        <f t="shared" si="28"/>
        <v>4</v>
      </c>
    </row>
    <row r="6" spans="1:51" ht="13.35" customHeight="1">
      <c r="A6" s="155"/>
      <c r="B6" s="69"/>
      <c r="C6" s="234" t="str">
        <f>Rollover!A6</f>
        <v>Audi</v>
      </c>
      <c r="D6" s="235" t="str">
        <f>Rollover!B6</f>
        <v>A7 4DR AWD (with rear seat torso/pelvis SABs)</v>
      </c>
      <c r="E6" s="138"/>
      <c r="F6" s="231"/>
      <c r="G6" s="10"/>
      <c r="H6" s="11"/>
      <c r="I6" s="11"/>
      <c r="J6" s="11"/>
      <c r="K6" s="11"/>
      <c r="L6" s="11"/>
      <c r="M6" s="11"/>
      <c r="N6" s="12"/>
      <c r="O6" s="10"/>
      <c r="P6" s="11"/>
      <c r="Q6" s="11"/>
      <c r="R6" s="11"/>
      <c r="S6" s="11"/>
      <c r="T6" s="11"/>
      <c r="U6" s="11"/>
      <c r="V6" s="12"/>
      <c r="W6" s="232" t="e">
        <f t="shared" si="0"/>
        <v>#NUM!</v>
      </c>
      <c r="X6" s="5">
        <f t="shared" si="1"/>
        <v>3.8165882958950202E-2</v>
      </c>
      <c r="Y6" s="5">
        <f t="shared" si="2"/>
        <v>1.713277721572889E-5</v>
      </c>
      <c r="Z6" s="5">
        <f t="shared" si="3"/>
        <v>1.713277721572889E-5</v>
      </c>
      <c r="AA6" s="5">
        <f t="shared" si="4"/>
        <v>3.8165882958950202E-2</v>
      </c>
      <c r="AB6" s="5">
        <f t="shared" si="5"/>
        <v>2.6306978617002889E-5</v>
      </c>
      <c r="AC6" s="5">
        <f t="shared" si="6"/>
        <v>2.6306978617002889E-5</v>
      </c>
      <c r="AD6" s="5">
        <f t="shared" si="7"/>
        <v>3.033802747866758E-3</v>
      </c>
      <c r="AE6" s="5">
        <f t="shared" si="8"/>
        <v>3.033802747866758E-3</v>
      </c>
      <c r="AF6" s="24">
        <f t="shared" si="9"/>
        <v>3.033802747866758E-3</v>
      </c>
      <c r="AG6" s="23" t="e">
        <f t="shared" si="10"/>
        <v>#NUM!</v>
      </c>
      <c r="AH6" s="5">
        <f t="shared" si="11"/>
        <v>3.8165882958950202E-2</v>
      </c>
      <c r="AI6" s="5">
        <f t="shared" si="12"/>
        <v>1.7417808154569238E-5</v>
      </c>
      <c r="AJ6" s="5">
        <f t="shared" si="13"/>
        <v>1.7417808154569238E-5</v>
      </c>
      <c r="AK6" s="5">
        <f t="shared" si="14"/>
        <v>3.8165882958950202E-2</v>
      </c>
      <c r="AL6" s="5">
        <f t="shared" si="15"/>
        <v>2.6306978617002889E-5</v>
      </c>
      <c r="AM6" s="5">
        <f t="shared" si="16"/>
        <v>2.6306978617002889E-5</v>
      </c>
      <c r="AN6" s="5">
        <f t="shared" si="17"/>
        <v>3.033802747866758E-3</v>
      </c>
      <c r="AO6" s="5">
        <f t="shared" si="18"/>
        <v>3.033802747866758E-3</v>
      </c>
      <c r="AP6" s="24">
        <f t="shared" si="19"/>
        <v>3.033802747866758E-3</v>
      </c>
      <c r="AQ6" s="232" t="e">
        <f t="shared" si="20"/>
        <v>#NUM!</v>
      </c>
      <c r="AR6" s="5" t="e">
        <f t="shared" si="21"/>
        <v>#NUM!</v>
      </c>
      <c r="AS6" s="5" t="e">
        <f t="shared" si="22"/>
        <v>#NUM!</v>
      </c>
      <c r="AT6" s="139" t="e">
        <f t="shared" si="23"/>
        <v>#NUM!</v>
      </c>
      <c r="AU6" s="139" t="e">
        <f t="shared" si="24"/>
        <v>#NUM!</v>
      </c>
      <c r="AV6" s="139" t="e">
        <f t="shared" si="25"/>
        <v>#NUM!</v>
      </c>
      <c r="AW6" s="50" t="e">
        <f t="shared" si="26"/>
        <v>#NUM!</v>
      </c>
      <c r="AX6" s="50" t="e">
        <f t="shared" si="27"/>
        <v>#NUM!</v>
      </c>
      <c r="AY6" s="233" t="e">
        <f t="shared" si="28"/>
        <v>#NUM!</v>
      </c>
    </row>
    <row r="7" spans="1:51" ht="13.35" customHeight="1">
      <c r="A7" s="155">
        <v>11056</v>
      </c>
      <c r="B7" s="69" t="s">
        <v>290</v>
      </c>
      <c r="C7" s="229" t="str">
        <f>Rollover!A7</f>
        <v xml:space="preserve">Buick </v>
      </c>
      <c r="D7" s="230" t="str">
        <f>Rollover!B7</f>
        <v>Encore GX SUV AWD</v>
      </c>
      <c r="E7" s="138" t="s">
        <v>102</v>
      </c>
      <c r="F7" s="231">
        <f>Rollover!C7</f>
        <v>2020</v>
      </c>
      <c r="G7" s="10">
        <v>231.95699999999999</v>
      </c>
      <c r="H7" s="11">
        <v>0.27</v>
      </c>
      <c r="I7" s="11">
        <v>800.29</v>
      </c>
      <c r="J7" s="11">
        <v>141.667</v>
      </c>
      <c r="K7" s="11">
        <v>21.786000000000001</v>
      </c>
      <c r="L7" s="11">
        <v>50.42</v>
      </c>
      <c r="M7" s="11">
        <v>369.483</v>
      </c>
      <c r="N7" s="12">
        <v>929.73699999999997</v>
      </c>
      <c r="O7" s="10">
        <v>582.54100000000005</v>
      </c>
      <c r="P7" s="11">
        <v>0.27500000000000002</v>
      </c>
      <c r="Q7" s="11">
        <v>530.79100000000005</v>
      </c>
      <c r="R7" s="11">
        <v>466.15699999999998</v>
      </c>
      <c r="S7" s="11">
        <v>14.057</v>
      </c>
      <c r="T7" s="11">
        <v>48.85</v>
      </c>
      <c r="U7" s="11">
        <v>1604.037</v>
      </c>
      <c r="V7" s="12">
        <v>2847.2570000000001</v>
      </c>
      <c r="W7" s="232">
        <f t="shared" ref="W7:W31" si="29">NORMDIST(LN(G7),7.45231,0.73998,1)</f>
        <v>3.3585148201760377E-3</v>
      </c>
      <c r="X7" s="5">
        <f t="shared" ref="X7:X31" si="30">1/(1+EXP(3.2269-1.9688*H7))</f>
        <v>6.3249840623120709E-2</v>
      </c>
      <c r="Y7" s="5">
        <f t="shared" ref="Y7:Y31" si="31">1/(1+EXP(10.9745-2.375*I7/1000))</f>
        <v>1.1461568768519404E-4</v>
      </c>
      <c r="Z7" s="5">
        <f t="shared" ref="Z7:Z31" si="32">1/(1+EXP(10.9745-2.375*J7/1000))</f>
        <v>2.3985409243076952E-5</v>
      </c>
      <c r="AA7" s="5">
        <f t="shared" ref="AA7:AA31" si="33">MAX(X7,Y7,Z7)</f>
        <v>6.3249840623120709E-2</v>
      </c>
      <c r="AB7" s="5">
        <f t="shared" ref="AB7:AB31" si="34">1/(1+EXP(12.597-0.05861*35-1.568*(K7^0.4612)))</f>
        <v>1.7096595366762717E-2</v>
      </c>
      <c r="AC7" s="5">
        <f t="shared" ref="AC7:AC31" si="35">AB7</f>
        <v>1.7096595366762717E-2</v>
      </c>
      <c r="AD7" s="5">
        <f t="shared" ref="AD7:AD31" si="36">1/(1+EXP(5.7949-0.5196*M7/1000))</f>
        <v>3.6735493951525499E-3</v>
      </c>
      <c r="AE7" s="5">
        <f t="shared" ref="AE7:AE31" si="37">1/(1+EXP(5.7949-0.5196*N7/1000))</f>
        <v>4.9087815539227931E-3</v>
      </c>
      <c r="AF7" s="24">
        <f t="shared" ref="AF7:AF31" si="38">MAX(AD7,AE7)</f>
        <v>4.9087815539227931E-3</v>
      </c>
      <c r="AG7" s="23">
        <f t="shared" ref="AG7:AG31" si="39">NORMDIST(LN(O7),7.45231,0.73998,1)</f>
        <v>7.1305783114115881E-2</v>
      </c>
      <c r="AH7" s="5">
        <f t="shared" ref="AH7:AH31" si="40">1/(1+EXP(3.2269-1.9688*P7))</f>
        <v>6.3835604399553769E-2</v>
      </c>
      <c r="AI7" s="5">
        <f t="shared" ref="AI7:AI31" si="41">1/(1+EXP(10.958-3.77*Q7/1000))</f>
        <v>1.2882614645803289E-4</v>
      </c>
      <c r="AJ7" s="5">
        <f t="shared" ref="AJ7:AJ31" si="42">1/(1+EXP(10.958-3.77*R7/1000))</f>
        <v>1.0096980109425926E-4</v>
      </c>
      <c r="AK7" s="5">
        <f t="shared" ref="AK7:AK31" si="43">MAX(AH7,AI7,AJ7)</f>
        <v>6.3835604399553769E-2</v>
      </c>
      <c r="AL7" s="5">
        <f t="shared" ref="AL7:AL31" si="44">1/(1+EXP(12.597-0.05861*35-1.568*((S7/0.817)^0.4612)))</f>
        <v>8.8238335224447798E-3</v>
      </c>
      <c r="AM7" s="5">
        <f t="shared" ref="AM7:AM31" si="45">AL7</f>
        <v>8.8238335224447798E-3</v>
      </c>
      <c r="AN7" s="5">
        <f t="shared" ref="AN7:AN31" si="46">1/(1+EXP(5.7949-0.7619*U7/1000))</f>
        <v>1.0223560293762672E-2</v>
      </c>
      <c r="AO7" s="5">
        <f t="shared" ref="AO7:AO31" si="47">1/(1+EXP(5.7949-0.7619*V7/1000))</f>
        <v>2.5942825842176317E-2</v>
      </c>
      <c r="AP7" s="24">
        <f t="shared" ref="AP7:AP31" si="48">MAX(AN7,AO7)</f>
        <v>2.5942825842176317E-2</v>
      </c>
      <c r="AQ7" s="232">
        <f t="shared" ref="AQ7:AQ31" si="49">ROUND(1-(1-W7)*(1-AA7)*(1-AC7)*(1-AF7),3)</f>
        <v>8.6999999999999994E-2</v>
      </c>
      <c r="AR7" s="5">
        <f t="shared" ref="AR7:AR31" si="50">ROUND(1-(1-AG7)*(1-AK7)*(1-AM7)*(1-AP7),3)</f>
        <v>0.161</v>
      </c>
      <c r="AS7" s="5">
        <f t="shared" ref="AS7:AS31" si="51">ROUND(AVERAGE(AR7,AQ7),3)</f>
        <v>0.124</v>
      </c>
      <c r="AT7" s="139">
        <f t="shared" ref="AT7:AT31" si="52">ROUND(AQ7/0.15,2)</f>
        <v>0.57999999999999996</v>
      </c>
      <c r="AU7" s="139">
        <f t="shared" ref="AU7:AU31" si="53">ROUND(AR7/0.15,2)</f>
        <v>1.07</v>
      </c>
      <c r="AV7" s="139">
        <f t="shared" ref="AV7:AV31" si="54">ROUND(AS7/0.15,2)</f>
        <v>0.83</v>
      </c>
      <c r="AW7" s="50">
        <f t="shared" ref="AW7:AW31" si="55">IF(AT7&lt;0.67,5,IF(AT7&lt;1,4,IF(AT7&lt;1.33,3,IF(AT7&lt;2.67,2,1))))</f>
        <v>5</v>
      </c>
      <c r="AX7" s="50">
        <f t="shared" ref="AX7:AX31" si="56">IF(AU7&lt;0.67,5,IF(AU7&lt;1,4,IF(AU7&lt;1.33,3,IF(AU7&lt;2.67,2,1))))</f>
        <v>3</v>
      </c>
      <c r="AY7" s="233">
        <f t="shared" ref="AY7:AY31" si="57">IF(AV7&lt;0.67,5,IF(AV7&lt;1,4,IF(AV7&lt;1.33,3,IF(AV7&lt;2.67,2,1))))</f>
        <v>4</v>
      </c>
    </row>
    <row r="8" spans="1:51" ht="13.35" customHeight="1">
      <c r="A8" s="155">
        <v>11056</v>
      </c>
      <c r="B8" s="69" t="s">
        <v>290</v>
      </c>
      <c r="C8" s="229" t="str">
        <f>Rollover!A8</f>
        <v xml:space="preserve">Buick </v>
      </c>
      <c r="D8" s="230" t="str">
        <f>Rollover!B8</f>
        <v>Encore GX SUV FWD</v>
      </c>
      <c r="E8" s="138" t="s">
        <v>102</v>
      </c>
      <c r="F8" s="231">
        <f>Rollover!C8</f>
        <v>2020</v>
      </c>
      <c r="G8" s="10">
        <v>231.95699999999999</v>
      </c>
      <c r="H8" s="11">
        <v>0.27</v>
      </c>
      <c r="I8" s="11">
        <v>800.29</v>
      </c>
      <c r="J8" s="11">
        <v>141.667</v>
      </c>
      <c r="K8" s="11">
        <v>21.786000000000001</v>
      </c>
      <c r="L8" s="11">
        <v>50.42</v>
      </c>
      <c r="M8" s="11">
        <v>369.483</v>
      </c>
      <c r="N8" s="12">
        <v>929.73699999999997</v>
      </c>
      <c r="O8" s="10">
        <v>582.54100000000005</v>
      </c>
      <c r="P8" s="11">
        <v>0.27500000000000002</v>
      </c>
      <c r="Q8" s="11">
        <v>530.79100000000005</v>
      </c>
      <c r="R8" s="11">
        <v>466.15699999999998</v>
      </c>
      <c r="S8" s="11">
        <v>14.057</v>
      </c>
      <c r="T8" s="11">
        <v>48.85</v>
      </c>
      <c r="U8" s="11">
        <v>1604.037</v>
      </c>
      <c r="V8" s="12">
        <v>2847.2570000000001</v>
      </c>
      <c r="W8" s="232">
        <f t="shared" si="29"/>
        <v>3.3585148201760377E-3</v>
      </c>
      <c r="X8" s="5">
        <f t="shared" si="30"/>
        <v>6.3249840623120709E-2</v>
      </c>
      <c r="Y8" s="5">
        <f t="shared" si="31"/>
        <v>1.1461568768519404E-4</v>
      </c>
      <c r="Z8" s="5">
        <f t="shared" si="32"/>
        <v>2.3985409243076952E-5</v>
      </c>
      <c r="AA8" s="5">
        <f t="shared" si="33"/>
        <v>6.3249840623120709E-2</v>
      </c>
      <c r="AB8" s="5">
        <f t="shared" si="34"/>
        <v>1.7096595366762717E-2</v>
      </c>
      <c r="AC8" s="5">
        <f t="shared" si="35"/>
        <v>1.7096595366762717E-2</v>
      </c>
      <c r="AD8" s="5">
        <f t="shared" si="36"/>
        <v>3.6735493951525499E-3</v>
      </c>
      <c r="AE8" s="5">
        <f t="shared" si="37"/>
        <v>4.9087815539227931E-3</v>
      </c>
      <c r="AF8" s="24">
        <f t="shared" si="38"/>
        <v>4.9087815539227931E-3</v>
      </c>
      <c r="AG8" s="23">
        <f t="shared" si="39"/>
        <v>7.1305783114115881E-2</v>
      </c>
      <c r="AH8" s="5">
        <f t="shared" si="40"/>
        <v>6.3835604399553769E-2</v>
      </c>
      <c r="AI8" s="5">
        <f t="shared" si="41"/>
        <v>1.2882614645803289E-4</v>
      </c>
      <c r="AJ8" s="5">
        <f t="shared" si="42"/>
        <v>1.0096980109425926E-4</v>
      </c>
      <c r="AK8" s="5">
        <f t="shared" si="43"/>
        <v>6.3835604399553769E-2</v>
      </c>
      <c r="AL8" s="5">
        <f t="shared" si="44"/>
        <v>8.8238335224447798E-3</v>
      </c>
      <c r="AM8" s="5">
        <f t="shared" si="45"/>
        <v>8.8238335224447798E-3</v>
      </c>
      <c r="AN8" s="5">
        <f t="shared" si="46"/>
        <v>1.0223560293762672E-2</v>
      </c>
      <c r="AO8" s="5">
        <f t="shared" si="47"/>
        <v>2.5942825842176317E-2</v>
      </c>
      <c r="AP8" s="24">
        <f t="shared" si="48"/>
        <v>2.5942825842176317E-2</v>
      </c>
      <c r="AQ8" s="232">
        <f t="shared" si="49"/>
        <v>8.6999999999999994E-2</v>
      </c>
      <c r="AR8" s="5">
        <f t="shared" si="50"/>
        <v>0.161</v>
      </c>
      <c r="AS8" s="5">
        <f t="shared" si="51"/>
        <v>0.124</v>
      </c>
      <c r="AT8" s="139">
        <f t="shared" si="52"/>
        <v>0.57999999999999996</v>
      </c>
      <c r="AU8" s="139">
        <f t="shared" si="53"/>
        <v>1.07</v>
      </c>
      <c r="AV8" s="139">
        <f t="shared" si="54"/>
        <v>0.83</v>
      </c>
      <c r="AW8" s="50">
        <f t="shared" si="55"/>
        <v>5</v>
      </c>
      <c r="AX8" s="50">
        <f t="shared" si="56"/>
        <v>3</v>
      </c>
      <c r="AY8" s="233">
        <f t="shared" si="57"/>
        <v>4</v>
      </c>
    </row>
    <row r="9" spans="1:51" ht="13.35" customHeight="1">
      <c r="A9" s="155">
        <v>11081</v>
      </c>
      <c r="B9" s="138" t="s">
        <v>310</v>
      </c>
      <c r="C9" s="229" t="str">
        <f>Rollover!A9</f>
        <v>Cadillac</v>
      </c>
      <c r="D9" s="230" t="str">
        <f>Rollover!B9</f>
        <v>CT5 4DR wo/V6 AWD</v>
      </c>
      <c r="E9" s="138" t="s">
        <v>85</v>
      </c>
      <c r="F9" s="231">
        <f>Rollover!C9</f>
        <v>2020</v>
      </c>
      <c r="G9" s="10">
        <v>154.72300000000001</v>
      </c>
      <c r="H9" s="11">
        <v>0.245</v>
      </c>
      <c r="I9" s="11">
        <v>963.97299999999996</v>
      </c>
      <c r="J9" s="11">
        <v>22.231999999999999</v>
      </c>
      <c r="K9" s="11">
        <v>21.239000000000001</v>
      </c>
      <c r="L9" s="11">
        <v>37.371000000000002</v>
      </c>
      <c r="M9" s="11">
        <v>1815.241</v>
      </c>
      <c r="N9" s="12">
        <v>1519.4580000000001</v>
      </c>
      <c r="O9" s="10">
        <v>339.80599999999998</v>
      </c>
      <c r="P9" s="11">
        <v>0.25</v>
      </c>
      <c r="Q9" s="11">
        <v>641.99099999999999</v>
      </c>
      <c r="R9" s="11">
        <v>350.62099999999998</v>
      </c>
      <c r="S9" s="11">
        <v>15.2</v>
      </c>
      <c r="T9" s="11">
        <v>43.351999999999997</v>
      </c>
      <c r="U9" s="11">
        <v>415.34500000000003</v>
      </c>
      <c r="V9" s="12">
        <v>159.548</v>
      </c>
      <c r="W9" s="232">
        <f t="shared" si="29"/>
        <v>5.6148647772712125E-4</v>
      </c>
      <c r="X9" s="5">
        <f t="shared" si="30"/>
        <v>6.0395525150174233E-2</v>
      </c>
      <c r="Y9" s="5">
        <f t="shared" si="31"/>
        <v>1.6906400223321038E-4</v>
      </c>
      <c r="Z9" s="5">
        <f t="shared" si="32"/>
        <v>1.8061696782670125E-5</v>
      </c>
      <c r="AA9" s="5">
        <f t="shared" si="33"/>
        <v>6.0395525150174233E-2</v>
      </c>
      <c r="AB9" s="5">
        <f t="shared" si="34"/>
        <v>1.5869711873218211E-2</v>
      </c>
      <c r="AC9" s="5">
        <f t="shared" si="35"/>
        <v>1.5869711873218211E-2</v>
      </c>
      <c r="AD9" s="5">
        <f t="shared" si="36"/>
        <v>7.7544727626637855E-3</v>
      </c>
      <c r="AE9" s="5">
        <f t="shared" si="37"/>
        <v>6.6571155015063112E-3</v>
      </c>
      <c r="AF9" s="24">
        <f t="shared" si="38"/>
        <v>7.7544727626637855E-3</v>
      </c>
      <c r="AG9" s="23">
        <f t="shared" si="39"/>
        <v>1.4097363390913312E-2</v>
      </c>
      <c r="AH9" s="5">
        <f t="shared" si="40"/>
        <v>6.0956574927221202E-2</v>
      </c>
      <c r="AI9" s="5">
        <f t="shared" si="41"/>
        <v>1.9590320898841838E-4</v>
      </c>
      <c r="AJ9" s="5">
        <f t="shared" si="42"/>
        <v>6.5319225211637509E-5</v>
      </c>
      <c r="AK9" s="5">
        <f t="shared" si="43"/>
        <v>6.0956574927221202E-2</v>
      </c>
      <c r="AL9" s="5">
        <f t="shared" si="44"/>
        <v>1.0904486061466042E-2</v>
      </c>
      <c r="AM9" s="5">
        <f t="shared" si="45"/>
        <v>1.0904486061466042E-2</v>
      </c>
      <c r="AN9" s="5">
        <f t="shared" si="46"/>
        <v>4.158438013004708E-3</v>
      </c>
      <c r="AO9" s="5">
        <f t="shared" si="47"/>
        <v>3.4245991339652824E-3</v>
      </c>
      <c r="AP9" s="24">
        <f t="shared" si="48"/>
        <v>4.158438013004708E-3</v>
      </c>
      <c r="AQ9" s="232">
        <f t="shared" si="49"/>
        <v>8.3000000000000004E-2</v>
      </c>
      <c r="AR9" s="5">
        <f t="shared" si="50"/>
        <v>8.7999999999999995E-2</v>
      </c>
      <c r="AS9" s="5">
        <f t="shared" si="51"/>
        <v>8.5999999999999993E-2</v>
      </c>
      <c r="AT9" s="139">
        <f t="shared" si="52"/>
        <v>0.55000000000000004</v>
      </c>
      <c r="AU9" s="139">
        <f t="shared" si="53"/>
        <v>0.59</v>
      </c>
      <c r="AV9" s="139">
        <f t="shared" si="54"/>
        <v>0.56999999999999995</v>
      </c>
      <c r="AW9" s="50">
        <f t="shared" si="55"/>
        <v>5</v>
      </c>
      <c r="AX9" s="50">
        <f t="shared" si="56"/>
        <v>5</v>
      </c>
      <c r="AY9" s="233">
        <f t="shared" si="57"/>
        <v>5</v>
      </c>
    </row>
    <row r="10" spans="1:51" ht="13.35" customHeight="1">
      <c r="A10" s="155">
        <v>11081</v>
      </c>
      <c r="B10" s="138" t="s">
        <v>310</v>
      </c>
      <c r="C10" s="229" t="str">
        <f>Rollover!A10</f>
        <v>Cadillac</v>
      </c>
      <c r="D10" s="230" t="str">
        <f>Rollover!B10</f>
        <v>CT5 4DR wo/V6 RWD</v>
      </c>
      <c r="E10" s="138" t="s">
        <v>85</v>
      </c>
      <c r="F10" s="231">
        <f>Rollover!C10</f>
        <v>2020</v>
      </c>
      <c r="G10" s="10">
        <v>154.72300000000001</v>
      </c>
      <c r="H10" s="11">
        <v>0.245</v>
      </c>
      <c r="I10" s="11">
        <v>963.97299999999996</v>
      </c>
      <c r="J10" s="11">
        <v>22.231999999999999</v>
      </c>
      <c r="K10" s="11">
        <v>21.239000000000001</v>
      </c>
      <c r="L10" s="11">
        <v>37.371000000000002</v>
      </c>
      <c r="M10" s="11">
        <v>1815.241</v>
      </c>
      <c r="N10" s="12">
        <v>1519.4580000000001</v>
      </c>
      <c r="O10" s="10">
        <v>339.80599999999998</v>
      </c>
      <c r="P10" s="11">
        <v>0.25</v>
      </c>
      <c r="Q10" s="11">
        <v>641.99099999999999</v>
      </c>
      <c r="R10" s="11">
        <v>350.62099999999998</v>
      </c>
      <c r="S10" s="11">
        <v>15.2</v>
      </c>
      <c r="T10" s="11">
        <v>43.351999999999997</v>
      </c>
      <c r="U10" s="11">
        <v>415.34500000000003</v>
      </c>
      <c r="V10" s="12">
        <v>159.548</v>
      </c>
      <c r="W10" s="232">
        <f t="shared" si="29"/>
        <v>5.6148647772712125E-4</v>
      </c>
      <c r="X10" s="5">
        <f t="shared" si="30"/>
        <v>6.0395525150174233E-2</v>
      </c>
      <c r="Y10" s="5">
        <f t="shared" si="31"/>
        <v>1.6906400223321038E-4</v>
      </c>
      <c r="Z10" s="5">
        <f t="shared" si="32"/>
        <v>1.8061696782670125E-5</v>
      </c>
      <c r="AA10" s="5">
        <f t="shared" si="33"/>
        <v>6.0395525150174233E-2</v>
      </c>
      <c r="AB10" s="5">
        <f t="shared" si="34"/>
        <v>1.5869711873218211E-2</v>
      </c>
      <c r="AC10" s="5">
        <f t="shared" si="35"/>
        <v>1.5869711873218211E-2</v>
      </c>
      <c r="AD10" s="5">
        <f t="shared" si="36"/>
        <v>7.7544727626637855E-3</v>
      </c>
      <c r="AE10" s="5">
        <f t="shared" si="37"/>
        <v>6.6571155015063112E-3</v>
      </c>
      <c r="AF10" s="24">
        <f t="shared" si="38"/>
        <v>7.7544727626637855E-3</v>
      </c>
      <c r="AG10" s="23">
        <f t="shared" si="39"/>
        <v>1.4097363390913312E-2</v>
      </c>
      <c r="AH10" s="5">
        <f t="shared" si="40"/>
        <v>6.0956574927221202E-2</v>
      </c>
      <c r="AI10" s="5">
        <f t="shared" si="41"/>
        <v>1.9590320898841838E-4</v>
      </c>
      <c r="AJ10" s="5">
        <f t="shared" si="42"/>
        <v>6.5319225211637509E-5</v>
      </c>
      <c r="AK10" s="5">
        <f t="shared" si="43"/>
        <v>6.0956574927221202E-2</v>
      </c>
      <c r="AL10" s="5">
        <f t="shared" si="44"/>
        <v>1.0904486061466042E-2</v>
      </c>
      <c r="AM10" s="5">
        <f t="shared" si="45"/>
        <v>1.0904486061466042E-2</v>
      </c>
      <c r="AN10" s="5">
        <f t="shared" si="46"/>
        <v>4.158438013004708E-3</v>
      </c>
      <c r="AO10" s="5">
        <f t="shared" si="47"/>
        <v>3.4245991339652824E-3</v>
      </c>
      <c r="AP10" s="24">
        <f t="shared" si="48"/>
        <v>4.158438013004708E-3</v>
      </c>
      <c r="AQ10" s="232">
        <f t="shared" si="49"/>
        <v>8.3000000000000004E-2</v>
      </c>
      <c r="AR10" s="5">
        <f t="shared" si="50"/>
        <v>8.7999999999999995E-2</v>
      </c>
      <c r="AS10" s="5">
        <f t="shared" si="51"/>
        <v>8.5999999999999993E-2</v>
      </c>
      <c r="AT10" s="139">
        <f t="shared" si="52"/>
        <v>0.55000000000000004</v>
      </c>
      <c r="AU10" s="139">
        <f t="shared" si="53"/>
        <v>0.59</v>
      </c>
      <c r="AV10" s="139">
        <f t="shared" si="54"/>
        <v>0.56999999999999995</v>
      </c>
      <c r="AW10" s="50">
        <f t="shared" si="55"/>
        <v>5</v>
      </c>
      <c r="AX10" s="50">
        <f t="shared" si="56"/>
        <v>5</v>
      </c>
      <c r="AY10" s="233">
        <f t="shared" si="57"/>
        <v>5</v>
      </c>
    </row>
    <row r="11" spans="1:51" ht="13.35" customHeight="1">
      <c r="A11" s="155"/>
      <c r="B11" s="138"/>
      <c r="C11" s="229" t="str">
        <f>Rollover!A11</f>
        <v>Cadillac</v>
      </c>
      <c r="D11" s="230" t="str">
        <f>Rollover!B11</f>
        <v>CT5-V 4DR AWD/CT5 w/V6 AWD</v>
      </c>
      <c r="E11" s="138"/>
      <c r="F11" s="231">
        <f>Rollover!C11</f>
        <v>2020</v>
      </c>
      <c r="G11" s="10"/>
      <c r="H11" s="11"/>
      <c r="I11" s="11"/>
      <c r="J11" s="11"/>
      <c r="K11" s="11"/>
      <c r="L11" s="11"/>
      <c r="M11" s="11"/>
      <c r="N11" s="12"/>
      <c r="O11" s="10"/>
      <c r="P11" s="11"/>
      <c r="Q11" s="11"/>
      <c r="R11" s="11"/>
      <c r="S11" s="11"/>
      <c r="T11" s="11"/>
      <c r="U11" s="11"/>
      <c r="V11" s="12"/>
      <c r="W11" s="232" t="e">
        <f t="shared" si="29"/>
        <v>#NUM!</v>
      </c>
      <c r="X11" s="5">
        <f t="shared" si="30"/>
        <v>3.8165882958950202E-2</v>
      </c>
      <c r="Y11" s="5">
        <f t="shared" si="31"/>
        <v>1.713277721572889E-5</v>
      </c>
      <c r="Z11" s="5">
        <f t="shared" si="32"/>
        <v>1.713277721572889E-5</v>
      </c>
      <c r="AA11" s="5">
        <f t="shared" si="33"/>
        <v>3.8165882958950202E-2</v>
      </c>
      <c r="AB11" s="5">
        <f t="shared" si="34"/>
        <v>2.6306978617002889E-5</v>
      </c>
      <c r="AC11" s="5">
        <f t="shared" si="35"/>
        <v>2.6306978617002889E-5</v>
      </c>
      <c r="AD11" s="5">
        <f t="shared" si="36"/>
        <v>3.033802747866758E-3</v>
      </c>
      <c r="AE11" s="5">
        <f t="shared" si="37"/>
        <v>3.033802747866758E-3</v>
      </c>
      <c r="AF11" s="24">
        <f t="shared" si="38"/>
        <v>3.033802747866758E-3</v>
      </c>
      <c r="AG11" s="23" t="e">
        <f t="shared" si="39"/>
        <v>#NUM!</v>
      </c>
      <c r="AH11" s="5">
        <f t="shared" si="40"/>
        <v>3.8165882958950202E-2</v>
      </c>
      <c r="AI11" s="5">
        <f t="shared" si="41"/>
        <v>1.7417808154569238E-5</v>
      </c>
      <c r="AJ11" s="5">
        <f t="shared" si="42"/>
        <v>1.7417808154569238E-5</v>
      </c>
      <c r="AK11" s="5">
        <f t="shared" si="43"/>
        <v>3.8165882958950202E-2</v>
      </c>
      <c r="AL11" s="5">
        <f t="shared" si="44"/>
        <v>2.6306978617002889E-5</v>
      </c>
      <c r="AM11" s="5">
        <f t="shared" si="45"/>
        <v>2.6306978617002889E-5</v>
      </c>
      <c r="AN11" s="5">
        <f t="shared" si="46"/>
        <v>3.033802747866758E-3</v>
      </c>
      <c r="AO11" s="5">
        <f t="shared" si="47"/>
        <v>3.033802747866758E-3</v>
      </c>
      <c r="AP11" s="24">
        <f t="shared" si="48"/>
        <v>3.033802747866758E-3</v>
      </c>
      <c r="AQ11" s="232" t="e">
        <f t="shared" si="49"/>
        <v>#NUM!</v>
      </c>
      <c r="AR11" s="5" t="e">
        <f t="shared" si="50"/>
        <v>#NUM!</v>
      </c>
      <c r="AS11" s="5" t="e">
        <f t="shared" si="51"/>
        <v>#NUM!</v>
      </c>
      <c r="AT11" s="139" t="e">
        <f t="shared" si="52"/>
        <v>#NUM!</v>
      </c>
      <c r="AU11" s="139" t="e">
        <f t="shared" si="53"/>
        <v>#NUM!</v>
      </c>
      <c r="AV11" s="139" t="e">
        <f t="shared" si="54"/>
        <v>#NUM!</v>
      </c>
      <c r="AW11" s="50" t="e">
        <f t="shared" si="55"/>
        <v>#NUM!</v>
      </c>
      <c r="AX11" s="50" t="e">
        <f t="shared" si="56"/>
        <v>#NUM!</v>
      </c>
      <c r="AY11" s="233" t="e">
        <f t="shared" si="57"/>
        <v>#NUM!</v>
      </c>
    </row>
    <row r="12" spans="1:51" ht="13.35" customHeight="1">
      <c r="A12" s="155"/>
      <c r="B12" s="138"/>
      <c r="C12" s="229" t="str">
        <f>Rollover!A12</f>
        <v>Cadillac</v>
      </c>
      <c r="D12" s="230" t="str">
        <f>Rollover!B12</f>
        <v>CT5-V 4DR RWD/CT5 w/V6 RWD</v>
      </c>
      <c r="E12" s="138"/>
      <c r="F12" s="231">
        <f>Rollover!C12</f>
        <v>2020</v>
      </c>
      <c r="G12" s="10"/>
      <c r="H12" s="11"/>
      <c r="I12" s="11"/>
      <c r="J12" s="11"/>
      <c r="K12" s="11"/>
      <c r="L12" s="11"/>
      <c r="M12" s="11"/>
      <c r="N12" s="12"/>
      <c r="O12" s="10"/>
      <c r="P12" s="11"/>
      <c r="Q12" s="11"/>
      <c r="R12" s="11"/>
      <c r="S12" s="11"/>
      <c r="T12" s="11"/>
      <c r="U12" s="11"/>
      <c r="V12" s="12"/>
      <c r="W12" s="232" t="e">
        <f t="shared" si="29"/>
        <v>#NUM!</v>
      </c>
      <c r="X12" s="5">
        <f t="shared" si="30"/>
        <v>3.8165882958950202E-2</v>
      </c>
      <c r="Y12" s="5">
        <f t="shared" si="31"/>
        <v>1.713277721572889E-5</v>
      </c>
      <c r="Z12" s="5">
        <f t="shared" si="32"/>
        <v>1.713277721572889E-5</v>
      </c>
      <c r="AA12" s="5">
        <f t="shared" si="33"/>
        <v>3.8165882958950202E-2</v>
      </c>
      <c r="AB12" s="5">
        <f t="shared" si="34"/>
        <v>2.6306978617002889E-5</v>
      </c>
      <c r="AC12" s="5">
        <f t="shared" si="35"/>
        <v>2.6306978617002889E-5</v>
      </c>
      <c r="AD12" s="5">
        <f t="shared" si="36"/>
        <v>3.033802747866758E-3</v>
      </c>
      <c r="AE12" s="5">
        <f t="shared" si="37"/>
        <v>3.033802747866758E-3</v>
      </c>
      <c r="AF12" s="24">
        <f t="shared" si="38"/>
        <v>3.033802747866758E-3</v>
      </c>
      <c r="AG12" s="23" t="e">
        <f t="shared" si="39"/>
        <v>#NUM!</v>
      </c>
      <c r="AH12" s="5">
        <f t="shared" si="40"/>
        <v>3.8165882958950202E-2</v>
      </c>
      <c r="AI12" s="5">
        <f t="shared" si="41"/>
        <v>1.7417808154569238E-5</v>
      </c>
      <c r="AJ12" s="5">
        <f t="shared" si="42"/>
        <v>1.7417808154569238E-5</v>
      </c>
      <c r="AK12" s="5">
        <f t="shared" si="43"/>
        <v>3.8165882958950202E-2</v>
      </c>
      <c r="AL12" s="5">
        <f t="shared" si="44"/>
        <v>2.6306978617002889E-5</v>
      </c>
      <c r="AM12" s="5">
        <f t="shared" si="45"/>
        <v>2.6306978617002889E-5</v>
      </c>
      <c r="AN12" s="5">
        <f t="shared" si="46"/>
        <v>3.033802747866758E-3</v>
      </c>
      <c r="AO12" s="5">
        <f t="shared" si="47"/>
        <v>3.033802747866758E-3</v>
      </c>
      <c r="AP12" s="24">
        <f t="shared" si="48"/>
        <v>3.033802747866758E-3</v>
      </c>
      <c r="AQ12" s="232" t="e">
        <f t="shared" si="49"/>
        <v>#NUM!</v>
      </c>
      <c r="AR12" s="5" t="e">
        <f t="shared" si="50"/>
        <v>#NUM!</v>
      </c>
      <c r="AS12" s="5" t="e">
        <f t="shared" si="51"/>
        <v>#NUM!</v>
      </c>
      <c r="AT12" s="139" t="e">
        <f t="shared" si="52"/>
        <v>#NUM!</v>
      </c>
      <c r="AU12" s="139" t="e">
        <f t="shared" si="53"/>
        <v>#NUM!</v>
      </c>
      <c r="AV12" s="139" t="e">
        <f t="shared" si="54"/>
        <v>#NUM!</v>
      </c>
      <c r="AW12" s="50" t="e">
        <f t="shared" si="55"/>
        <v>#NUM!</v>
      </c>
      <c r="AX12" s="50" t="e">
        <f t="shared" si="56"/>
        <v>#NUM!</v>
      </c>
      <c r="AY12" s="233" t="e">
        <f t="shared" si="57"/>
        <v>#NUM!</v>
      </c>
    </row>
    <row r="13" spans="1:51" ht="13.35" customHeight="1">
      <c r="A13" s="155">
        <v>10961</v>
      </c>
      <c r="B13" s="69" t="s">
        <v>238</v>
      </c>
      <c r="C13" s="229" t="str">
        <f>Rollover!A13</f>
        <v>Cadillac</v>
      </c>
      <c r="D13" s="230" t="str">
        <f>Rollover!B13</f>
        <v>XT5 SUV AWD</v>
      </c>
      <c r="E13" s="138" t="s">
        <v>107</v>
      </c>
      <c r="F13" s="231">
        <f>Rollover!C13</f>
        <v>2020</v>
      </c>
      <c r="G13" s="10">
        <v>145.36500000000001</v>
      </c>
      <c r="H13" s="11">
        <v>0.24199999999999999</v>
      </c>
      <c r="I13" s="11">
        <v>835.99400000000003</v>
      </c>
      <c r="J13" s="11">
        <v>46.823999999999998</v>
      </c>
      <c r="K13" s="11">
        <v>15.553000000000001</v>
      </c>
      <c r="L13" s="11">
        <v>39.206000000000003</v>
      </c>
      <c r="M13" s="11">
        <v>948.678</v>
      </c>
      <c r="N13" s="12">
        <v>2408.8110000000001</v>
      </c>
      <c r="O13" s="10">
        <v>286.36900000000003</v>
      </c>
      <c r="P13" s="11">
        <v>0.371</v>
      </c>
      <c r="Q13" s="11">
        <v>688.42399999999998</v>
      </c>
      <c r="R13" s="11">
        <v>235.959</v>
      </c>
      <c r="S13" s="11">
        <v>16.242000000000001</v>
      </c>
      <c r="T13" s="11">
        <v>45.473999999999997</v>
      </c>
      <c r="U13" s="11">
        <v>98.692999999999998</v>
      </c>
      <c r="V13" s="12">
        <v>77.147000000000006</v>
      </c>
      <c r="W13" s="232">
        <f t="shared" si="29"/>
        <v>4.1578606102969537E-4</v>
      </c>
      <c r="X13" s="5">
        <f t="shared" si="30"/>
        <v>6.0061218312841474E-2</v>
      </c>
      <c r="Y13" s="5">
        <f t="shared" si="31"/>
        <v>1.2475746128216118E-4</v>
      </c>
      <c r="Z13" s="5">
        <f t="shared" si="32"/>
        <v>1.9148002647173625E-5</v>
      </c>
      <c r="AA13" s="5">
        <f t="shared" si="33"/>
        <v>6.0061218312841474E-2</v>
      </c>
      <c r="AB13" s="5">
        <f t="shared" si="34"/>
        <v>6.7834037018864512E-3</v>
      </c>
      <c r="AC13" s="5">
        <f t="shared" si="35"/>
        <v>6.7834037018864512E-3</v>
      </c>
      <c r="AD13" s="5">
        <f t="shared" si="36"/>
        <v>4.9570903730976213E-3</v>
      </c>
      <c r="AE13" s="5">
        <f t="shared" si="37"/>
        <v>1.0526450961499135E-2</v>
      </c>
      <c r="AF13" s="24">
        <f t="shared" si="38"/>
        <v>1.0526450961499135E-2</v>
      </c>
      <c r="AG13" s="23">
        <f t="shared" si="39"/>
        <v>7.6377599702051463E-3</v>
      </c>
      <c r="AH13" s="5">
        <f t="shared" si="40"/>
        <v>7.6105651318424991E-2</v>
      </c>
      <c r="AI13" s="5">
        <f t="shared" si="41"/>
        <v>2.3337244138980619E-4</v>
      </c>
      <c r="AJ13" s="5">
        <f t="shared" si="42"/>
        <v>4.2395134018250947E-5</v>
      </c>
      <c r="AK13" s="5">
        <f t="shared" si="43"/>
        <v>7.6105651318424991E-2</v>
      </c>
      <c r="AL13" s="5">
        <f t="shared" si="44"/>
        <v>1.3123737298905647E-2</v>
      </c>
      <c r="AM13" s="5">
        <f t="shared" si="45"/>
        <v>1.3123737298905647E-2</v>
      </c>
      <c r="AN13" s="5">
        <f t="shared" si="46"/>
        <v>3.2699482838054292E-3</v>
      </c>
      <c r="AO13" s="5">
        <f t="shared" si="47"/>
        <v>3.2168786124482512E-3</v>
      </c>
      <c r="AP13" s="24">
        <f t="shared" si="48"/>
        <v>3.2699482838054292E-3</v>
      </c>
      <c r="AQ13" s="232">
        <f t="shared" si="49"/>
        <v>7.6999999999999999E-2</v>
      </c>
      <c r="AR13" s="5">
        <f t="shared" si="50"/>
        <v>9.8000000000000004E-2</v>
      </c>
      <c r="AS13" s="5">
        <f t="shared" si="51"/>
        <v>8.7999999999999995E-2</v>
      </c>
      <c r="AT13" s="139">
        <f t="shared" si="52"/>
        <v>0.51</v>
      </c>
      <c r="AU13" s="139">
        <f t="shared" si="53"/>
        <v>0.65</v>
      </c>
      <c r="AV13" s="139">
        <f t="shared" si="54"/>
        <v>0.59</v>
      </c>
      <c r="AW13" s="50">
        <f t="shared" si="55"/>
        <v>5</v>
      </c>
      <c r="AX13" s="50">
        <f t="shared" si="56"/>
        <v>5</v>
      </c>
      <c r="AY13" s="233">
        <f t="shared" si="57"/>
        <v>5</v>
      </c>
    </row>
    <row r="14" spans="1:51" ht="13.35" customHeight="1">
      <c r="A14" s="236">
        <v>10961</v>
      </c>
      <c r="B14" s="75" t="s">
        <v>238</v>
      </c>
      <c r="C14" s="229" t="str">
        <f>Rollover!A14</f>
        <v>Cadillac</v>
      </c>
      <c r="D14" s="230" t="str">
        <f>Rollover!B14</f>
        <v>XT5 SUV FWD</v>
      </c>
      <c r="E14" s="138" t="s">
        <v>107</v>
      </c>
      <c r="F14" s="231">
        <f>Rollover!C14</f>
        <v>2020</v>
      </c>
      <c r="G14" s="18">
        <v>145.36500000000001</v>
      </c>
      <c r="H14" s="19">
        <v>0.24199999999999999</v>
      </c>
      <c r="I14" s="19">
        <v>835.99400000000003</v>
      </c>
      <c r="J14" s="19">
        <v>46.823999999999998</v>
      </c>
      <c r="K14" s="19">
        <v>15.553000000000001</v>
      </c>
      <c r="L14" s="19">
        <v>39.206000000000003</v>
      </c>
      <c r="M14" s="19">
        <v>948.678</v>
      </c>
      <c r="N14" s="20">
        <v>2408.8110000000001</v>
      </c>
      <c r="O14" s="18">
        <v>286.36900000000003</v>
      </c>
      <c r="P14" s="19">
        <v>0.371</v>
      </c>
      <c r="Q14" s="19">
        <v>688.42399999999998</v>
      </c>
      <c r="R14" s="19">
        <v>235.959</v>
      </c>
      <c r="S14" s="19">
        <v>16.242000000000001</v>
      </c>
      <c r="T14" s="19">
        <v>45.473999999999997</v>
      </c>
      <c r="U14" s="19">
        <v>98.692999999999998</v>
      </c>
      <c r="V14" s="20">
        <v>77.147000000000006</v>
      </c>
      <c r="W14" s="232">
        <f t="shared" si="29"/>
        <v>4.1578606102969537E-4</v>
      </c>
      <c r="X14" s="5">
        <f t="shared" si="30"/>
        <v>6.0061218312841474E-2</v>
      </c>
      <c r="Y14" s="5">
        <f t="shared" si="31"/>
        <v>1.2475746128216118E-4</v>
      </c>
      <c r="Z14" s="5">
        <f t="shared" si="32"/>
        <v>1.9148002647173625E-5</v>
      </c>
      <c r="AA14" s="5">
        <f t="shared" si="33"/>
        <v>6.0061218312841474E-2</v>
      </c>
      <c r="AB14" s="5">
        <f t="shared" si="34"/>
        <v>6.7834037018864512E-3</v>
      </c>
      <c r="AC14" s="5">
        <f t="shared" si="35"/>
        <v>6.7834037018864512E-3</v>
      </c>
      <c r="AD14" s="5">
        <f t="shared" si="36"/>
        <v>4.9570903730976213E-3</v>
      </c>
      <c r="AE14" s="5">
        <f t="shared" si="37"/>
        <v>1.0526450961499135E-2</v>
      </c>
      <c r="AF14" s="24">
        <f t="shared" si="38"/>
        <v>1.0526450961499135E-2</v>
      </c>
      <c r="AG14" s="23">
        <f t="shared" si="39"/>
        <v>7.6377599702051463E-3</v>
      </c>
      <c r="AH14" s="5">
        <f t="shared" si="40"/>
        <v>7.6105651318424991E-2</v>
      </c>
      <c r="AI14" s="5">
        <f t="shared" si="41"/>
        <v>2.3337244138980619E-4</v>
      </c>
      <c r="AJ14" s="5">
        <f t="shared" si="42"/>
        <v>4.2395134018250947E-5</v>
      </c>
      <c r="AK14" s="5">
        <f t="shared" si="43"/>
        <v>7.6105651318424991E-2</v>
      </c>
      <c r="AL14" s="5">
        <f t="shared" si="44"/>
        <v>1.3123737298905647E-2</v>
      </c>
      <c r="AM14" s="5">
        <f t="shared" si="45"/>
        <v>1.3123737298905647E-2</v>
      </c>
      <c r="AN14" s="5">
        <f t="shared" si="46"/>
        <v>3.2699482838054292E-3</v>
      </c>
      <c r="AO14" s="5">
        <f t="shared" si="47"/>
        <v>3.2168786124482512E-3</v>
      </c>
      <c r="AP14" s="24">
        <f t="shared" si="48"/>
        <v>3.2699482838054292E-3</v>
      </c>
      <c r="AQ14" s="232">
        <f t="shared" si="49"/>
        <v>7.6999999999999999E-2</v>
      </c>
      <c r="AR14" s="5">
        <f t="shared" si="50"/>
        <v>9.8000000000000004E-2</v>
      </c>
      <c r="AS14" s="5">
        <f t="shared" si="51"/>
        <v>8.7999999999999995E-2</v>
      </c>
      <c r="AT14" s="139">
        <f t="shared" si="52"/>
        <v>0.51</v>
      </c>
      <c r="AU14" s="139">
        <f t="shared" si="53"/>
        <v>0.65</v>
      </c>
      <c r="AV14" s="139">
        <f t="shared" si="54"/>
        <v>0.59</v>
      </c>
      <c r="AW14" s="50">
        <f t="shared" si="55"/>
        <v>5</v>
      </c>
      <c r="AX14" s="50">
        <f t="shared" si="56"/>
        <v>5</v>
      </c>
      <c r="AY14" s="233">
        <f t="shared" si="57"/>
        <v>5</v>
      </c>
    </row>
    <row r="15" spans="1:51" ht="13.35" customHeight="1">
      <c r="A15" s="236">
        <v>10918</v>
      </c>
      <c r="B15" s="75" t="s">
        <v>229</v>
      </c>
      <c r="C15" s="229" t="str">
        <f>Rollover!A15</f>
        <v>Cadillac</v>
      </c>
      <c r="D15" s="230" t="str">
        <f>Rollover!B15</f>
        <v>XT6 SUV AWD</v>
      </c>
      <c r="E15" s="138" t="s">
        <v>107</v>
      </c>
      <c r="F15" s="231">
        <f>Rollover!C15</f>
        <v>2020</v>
      </c>
      <c r="G15" s="18">
        <v>166.70500000000001</v>
      </c>
      <c r="H15" s="19">
        <v>0.25</v>
      </c>
      <c r="I15" s="19">
        <v>830.36900000000003</v>
      </c>
      <c r="J15" s="19">
        <v>125.55200000000001</v>
      </c>
      <c r="K15" s="19">
        <v>13.05</v>
      </c>
      <c r="L15" s="19">
        <v>43.848999999999997</v>
      </c>
      <c r="M15" s="19">
        <v>716.2</v>
      </c>
      <c r="N15" s="20">
        <v>1591.5889999999999</v>
      </c>
      <c r="O15" s="18">
        <v>305.12599999999998</v>
      </c>
      <c r="P15" s="19">
        <v>0.378</v>
      </c>
      <c r="Q15" s="19">
        <v>688.63900000000001</v>
      </c>
      <c r="R15" s="19">
        <v>314.57100000000003</v>
      </c>
      <c r="S15" s="19">
        <v>15.186</v>
      </c>
      <c r="T15" s="19">
        <v>43.725000000000001</v>
      </c>
      <c r="U15" s="19">
        <v>41.113</v>
      </c>
      <c r="V15" s="20">
        <v>24.457999999999998</v>
      </c>
      <c r="W15" s="232">
        <f t="shared" si="29"/>
        <v>7.9712731409580938E-4</v>
      </c>
      <c r="X15" s="5">
        <f t="shared" si="30"/>
        <v>6.0956574927221202E-2</v>
      </c>
      <c r="Y15" s="5">
        <f t="shared" si="31"/>
        <v>1.2310206688226865E-4</v>
      </c>
      <c r="Z15" s="5">
        <f t="shared" si="32"/>
        <v>2.308477877658359E-5</v>
      </c>
      <c r="AA15" s="5">
        <f t="shared" si="33"/>
        <v>6.0956574927221202E-2</v>
      </c>
      <c r="AB15" s="5">
        <f t="shared" si="34"/>
        <v>4.4136812246547193E-3</v>
      </c>
      <c r="AC15" s="5">
        <f t="shared" si="35"/>
        <v>4.4136812246547193E-3</v>
      </c>
      <c r="AD15" s="5">
        <f t="shared" si="36"/>
        <v>4.3955276578112826E-3</v>
      </c>
      <c r="AE15" s="5">
        <f t="shared" si="37"/>
        <v>6.909597204331765E-3</v>
      </c>
      <c r="AF15" s="24">
        <f t="shared" si="38"/>
        <v>6.909597204331765E-3</v>
      </c>
      <c r="AG15" s="23">
        <f t="shared" si="39"/>
        <v>9.6407537903774199E-3</v>
      </c>
      <c r="AH15" s="5">
        <f t="shared" si="40"/>
        <v>7.7080363754934419E-2</v>
      </c>
      <c r="AI15" s="5">
        <f t="shared" si="41"/>
        <v>2.3356163390628759E-4</v>
      </c>
      <c r="AJ15" s="5">
        <f t="shared" si="42"/>
        <v>5.7019094743944377E-5</v>
      </c>
      <c r="AK15" s="5">
        <f t="shared" si="43"/>
        <v>7.7080363754934419E-2</v>
      </c>
      <c r="AL15" s="5">
        <f t="shared" si="44"/>
        <v>1.0876850032178224E-2</v>
      </c>
      <c r="AM15" s="5">
        <f t="shared" si="45"/>
        <v>1.0876850032178224E-2</v>
      </c>
      <c r="AN15" s="5">
        <f t="shared" si="46"/>
        <v>3.1300354470633045E-3</v>
      </c>
      <c r="AO15" s="5">
        <f t="shared" si="47"/>
        <v>3.090689957428601E-3</v>
      </c>
      <c r="AP15" s="24">
        <f t="shared" si="48"/>
        <v>3.1300354470633045E-3</v>
      </c>
      <c r="AQ15" s="232">
        <f t="shared" si="49"/>
        <v>7.1999999999999995E-2</v>
      </c>
      <c r="AR15" s="5">
        <f t="shared" si="50"/>
        <v>9.9000000000000005E-2</v>
      </c>
      <c r="AS15" s="5">
        <f t="shared" si="51"/>
        <v>8.5999999999999993E-2</v>
      </c>
      <c r="AT15" s="139">
        <f t="shared" si="52"/>
        <v>0.48</v>
      </c>
      <c r="AU15" s="139">
        <f t="shared" si="53"/>
        <v>0.66</v>
      </c>
      <c r="AV15" s="139">
        <f t="shared" si="54"/>
        <v>0.56999999999999995</v>
      </c>
      <c r="AW15" s="50">
        <f t="shared" si="55"/>
        <v>5</v>
      </c>
      <c r="AX15" s="50">
        <f t="shared" si="56"/>
        <v>5</v>
      </c>
      <c r="AY15" s="233">
        <f t="shared" si="57"/>
        <v>5</v>
      </c>
    </row>
    <row r="16" spans="1:51" ht="13.35" customHeight="1">
      <c r="A16" s="236">
        <v>10918</v>
      </c>
      <c r="B16" s="75" t="s">
        <v>229</v>
      </c>
      <c r="C16" s="229" t="str">
        <f>Rollover!A16</f>
        <v>Cadillac</v>
      </c>
      <c r="D16" s="230" t="str">
        <f>Rollover!B16</f>
        <v>XT6 SUV FWD</v>
      </c>
      <c r="E16" s="138" t="s">
        <v>107</v>
      </c>
      <c r="F16" s="231">
        <f>Rollover!C16</f>
        <v>2020</v>
      </c>
      <c r="G16" s="10">
        <v>166.70500000000001</v>
      </c>
      <c r="H16" s="11">
        <v>0.25</v>
      </c>
      <c r="I16" s="11">
        <v>830.36900000000003</v>
      </c>
      <c r="J16" s="11">
        <v>125.55200000000001</v>
      </c>
      <c r="K16" s="11">
        <v>13.05</v>
      </c>
      <c r="L16" s="11">
        <v>43.848999999999997</v>
      </c>
      <c r="M16" s="11">
        <v>716.2</v>
      </c>
      <c r="N16" s="12">
        <v>1591.5889999999999</v>
      </c>
      <c r="O16" s="10">
        <v>305.12599999999998</v>
      </c>
      <c r="P16" s="11">
        <v>0.378</v>
      </c>
      <c r="Q16" s="11">
        <v>688.63900000000001</v>
      </c>
      <c r="R16" s="11">
        <v>314.57100000000003</v>
      </c>
      <c r="S16" s="11">
        <v>15.186</v>
      </c>
      <c r="T16" s="11">
        <v>43.725000000000001</v>
      </c>
      <c r="U16" s="11">
        <v>41.113</v>
      </c>
      <c r="V16" s="12">
        <v>24.457999999999998</v>
      </c>
      <c r="W16" s="232">
        <f t="shared" si="29"/>
        <v>7.9712731409580938E-4</v>
      </c>
      <c r="X16" s="5">
        <f t="shared" si="30"/>
        <v>6.0956574927221202E-2</v>
      </c>
      <c r="Y16" s="5">
        <f t="shared" si="31"/>
        <v>1.2310206688226865E-4</v>
      </c>
      <c r="Z16" s="5">
        <f t="shared" si="32"/>
        <v>2.308477877658359E-5</v>
      </c>
      <c r="AA16" s="5">
        <f t="shared" si="33"/>
        <v>6.0956574927221202E-2</v>
      </c>
      <c r="AB16" s="5">
        <f t="shared" si="34"/>
        <v>4.4136812246547193E-3</v>
      </c>
      <c r="AC16" s="5">
        <f t="shared" si="35"/>
        <v>4.4136812246547193E-3</v>
      </c>
      <c r="AD16" s="5">
        <f t="shared" si="36"/>
        <v>4.3955276578112826E-3</v>
      </c>
      <c r="AE16" s="5">
        <f t="shared" si="37"/>
        <v>6.909597204331765E-3</v>
      </c>
      <c r="AF16" s="24">
        <f t="shared" si="38"/>
        <v>6.909597204331765E-3</v>
      </c>
      <c r="AG16" s="23">
        <f t="shared" si="39"/>
        <v>9.6407537903774199E-3</v>
      </c>
      <c r="AH16" s="5">
        <f t="shared" si="40"/>
        <v>7.7080363754934419E-2</v>
      </c>
      <c r="AI16" s="5">
        <f t="shared" si="41"/>
        <v>2.3356163390628759E-4</v>
      </c>
      <c r="AJ16" s="5">
        <f t="shared" si="42"/>
        <v>5.7019094743944377E-5</v>
      </c>
      <c r="AK16" s="5">
        <f t="shared" si="43"/>
        <v>7.7080363754934419E-2</v>
      </c>
      <c r="AL16" s="5">
        <f t="shared" si="44"/>
        <v>1.0876850032178224E-2</v>
      </c>
      <c r="AM16" s="5">
        <f t="shared" si="45"/>
        <v>1.0876850032178224E-2</v>
      </c>
      <c r="AN16" s="5">
        <f t="shared" si="46"/>
        <v>3.1300354470633045E-3</v>
      </c>
      <c r="AO16" s="5">
        <f t="shared" si="47"/>
        <v>3.090689957428601E-3</v>
      </c>
      <c r="AP16" s="24">
        <f t="shared" si="48"/>
        <v>3.1300354470633045E-3</v>
      </c>
      <c r="AQ16" s="232">
        <f t="shared" si="49"/>
        <v>7.1999999999999995E-2</v>
      </c>
      <c r="AR16" s="5">
        <f t="shared" si="50"/>
        <v>9.9000000000000005E-2</v>
      </c>
      <c r="AS16" s="5">
        <f t="shared" si="51"/>
        <v>8.5999999999999993E-2</v>
      </c>
      <c r="AT16" s="139">
        <f t="shared" si="52"/>
        <v>0.48</v>
      </c>
      <c r="AU16" s="139">
        <f t="shared" si="53"/>
        <v>0.66</v>
      </c>
      <c r="AV16" s="139">
        <f t="shared" si="54"/>
        <v>0.56999999999999995</v>
      </c>
      <c r="AW16" s="50">
        <f t="shared" si="55"/>
        <v>5</v>
      </c>
      <c r="AX16" s="50">
        <f t="shared" si="56"/>
        <v>5</v>
      </c>
      <c r="AY16" s="233">
        <f t="shared" si="57"/>
        <v>5</v>
      </c>
    </row>
    <row r="17" spans="1:51" ht="13.35" customHeight="1">
      <c r="A17" s="236">
        <v>10914</v>
      </c>
      <c r="B17" s="75" t="s">
        <v>227</v>
      </c>
      <c r="C17" s="229" t="str">
        <f>Rollover!A17</f>
        <v>Chevrolet</v>
      </c>
      <c r="D17" s="230" t="str">
        <f>Rollover!B17</f>
        <v>Malibu 4DR FWD</v>
      </c>
      <c r="E17" s="138" t="s">
        <v>102</v>
      </c>
      <c r="F17" s="231">
        <f>Rollover!C17</f>
        <v>2020</v>
      </c>
      <c r="G17" s="10">
        <v>172.315</v>
      </c>
      <c r="H17" s="11">
        <v>0.184</v>
      </c>
      <c r="I17" s="11">
        <v>962.66600000000005</v>
      </c>
      <c r="J17" s="11">
        <v>131.17599999999999</v>
      </c>
      <c r="K17" s="11">
        <v>24.292999999999999</v>
      </c>
      <c r="L17" s="11">
        <v>40.183999999999997</v>
      </c>
      <c r="M17" s="11">
        <v>1122.665</v>
      </c>
      <c r="N17" s="12">
        <v>1362.2950000000001</v>
      </c>
      <c r="O17" s="10">
        <v>272.27499999999998</v>
      </c>
      <c r="P17" s="11">
        <v>0.35699999999999998</v>
      </c>
      <c r="Q17" s="11">
        <v>751.23500000000001</v>
      </c>
      <c r="R17" s="11">
        <v>113.578</v>
      </c>
      <c r="S17" s="11">
        <v>16.568000000000001</v>
      </c>
      <c r="T17" s="11">
        <v>37.012</v>
      </c>
      <c r="U17" s="11">
        <v>720.04200000000003</v>
      </c>
      <c r="V17" s="12">
        <v>1032.6310000000001</v>
      </c>
      <c r="W17" s="232">
        <f t="shared" si="29"/>
        <v>9.2840802460904118E-4</v>
      </c>
      <c r="X17" s="5">
        <f t="shared" si="30"/>
        <v>5.3929431252127603E-2</v>
      </c>
      <c r="Y17" s="5">
        <f t="shared" si="31"/>
        <v>1.6854010842302418E-4</v>
      </c>
      <c r="Z17" s="5">
        <f t="shared" si="32"/>
        <v>2.3395183375151424E-5</v>
      </c>
      <c r="AA17" s="5">
        <f t="shared" si="33"/>
        <v>5.3929431252127603E-2</v>
      </c>
      <c r="AB17" s="5">
        <f t="shared" si="34"/>
        <v>2.3728198772365618E-2</v>
      </c>
      <c r="AC17" s="5">
        <f t="shared" si="35"/>
        <v>2.3728198772365618E-2</v>
      </c>
      <c r="AD17" s="5">
        <f t="shared" si="36"/>
        <v>5.4235668272747482E-3</v>
      </c>
      <c r="AE17" s="5">
        <f t="shared" si="37"/>
        <v>6.1382921503910469E-3</v>
      </c>
      <c r="AF17" s="24">
        <f t="shared" si="38"/>
        <v>6.1382921503910469E-3</v>
      </c>
      <c r="AG17" s="23">
        <f t="shared" si="39"/>
        <v>6.3159327213084208E-3</v>
      </c>
      <c r="AH17" s="5">
        <f t="shared" si="40"/>
        <v>7.4190086530912136E-2</v>
      </c>
      <c r="AI17" s="5">
        <f t="shared" si="41"/>
        <v>2.9570749014203913E-4</v>
      </c>
      <c r="AJ17" s="5">
        <f t="shared" si="42"/>
        <v>2.6726962588584445E-5</v>
      </c>
      <c r="AK17" s="5">
        <f t="shared" si="43"/>
        <v>7.4190086530912136E-2</v>
      </c>
      <c r="AL17" s="5">
        <f t="shared" si="44"/>
        <v>1.3887227579987383E-2</v>
      </c>
      <c r="AM17" s="5">
        <f t="shared" si="45"/>
        <v>1.3887227579987383E-2</v>
      </c>
      <c r="AN17" s="5">
        <f t="shared" si="46"/>
        <v>5.2393745502925925E-3</v>
      </c>
      <c r="AO17" s="5">
        <f t="shared" si="47"/>
        <v>6.6389627516809987E-3</v>
      </c>
      <c r="AP17" s="24">
        <f t="shared" si="48"/>
        <v>6.6389627516809987E-3</v>
      </c>
      <c r="AQ17" s="232">
        <f t="shared" si="49"/>
        <v>8.3000000000000004E-2</v>
      </c>
      <c r="AR17" s="5">
        <f t="shared" si="50"/>
        <v>9.9000000000000005E-2</v>
      </c>
      <c r="AS17" s="5">
        <f t="shared" si="51"/>
        <v>9.0999999999999998E-2</v>
      </c>
      <c r="AT17" s="139">
        <f t="shared" si="52"/>
        <v>0.55000000000000004</v>
      </c>
      <c r="AU17" s="139">
        <f t="shared" si="53"/>
        <v>0.66</v>
      </c>
      <c r="AV17" s="139">
        <f t="shared" si="54"/>
        <v>0.61</v>
      </c>
      <c r="AW17" s="50">
        <f t="shared" si="55"/>
        <v>5</v>
      </c>
      <c r="AX17" s="50">
        <f t="shared" si="56"/>
        <v>5</v>
      </c>
      <c r="AY17" s="233">
        <f t="shared" si="57"/>
        <v>5</v>
      </c>
    </row>
    <row r="18" spans="1:51" ht="13.35" customHeight="1">
      <c r="A18" s="68">
        <v>11096</v>
      </c>
      <c r="B18" s="68" t="s">
        <v>338</v>
      </c>
      <c r="C18" s="234" t="str">
        <f>Rollover!A18</f>
        <v>Chrysler</v>
      </c>
      <c r="D18" s="235" t="str">
        <f>Rollover!B18</f>
        <v>Pacifica Hybrid PHEV Mini Van FWD</v>
      </c>
      <c r="E18" s="138" t="s">
        <v>102</v>
      </c>
      <c r="F18" s="231">
        <f>Rollover!C18</f>
        <v>2020</v>
      </c>
      <c r="G18" s="10">
        <v>184.905</v>
      </c>
      <c r="H18" s="11">
        <v>0.32400000000000001</v>
      </c>
      <c r="I18" s="11">
        <v>1128.9100000000001</v>
      </c>
      <c r="J18" s="11">
        <v>147.92500000000001</v>
      </c>
      <c r="K18" s="11">
        <v>27.327000000000002</v>
      </c>
      <c r="L18" s="11">
        <v>47.225999999999999</v>
      </c>
      <c r="M18" s="11">
        <v>689.21500000000003</v>
      </c>
      <c r="N18" s="12">
        <v>1329.07</v>
      </c>
      <c r="O18" s="10">
        <v>328.61700000000002</v>
      </c>
      <c r="P18" s="11">
        <v>0.40799999999999997</v>
      </c>
      <c r="Q18" s="11">
        <v>590.36</v>
      </c>
      <c r="R18" s="11">
        <v>261.24599999999998</v>
      </c>
      <c r="S18" s="11">
        <v>15.879</v>
      </c>
      <c r="T18" s="11">
        <v>39.238999999999997</v>
      </c>
      <c r="U18" s="11">
        <v>1632.54</v>
      </c>
      <c r="V18" s="12">
        <v>894.76</v>
      </c>
      <c r="W18" s="232">
        <f t="shared" si="29"/>
        <v>1.2767440860670179E-3</v>
      </c>
      <c r="X18" s="5">
        <f t="shared" si="30"/>
        <v>6.9849153937143846E-2</v>
      </c>
      <c r="Y18" s="5">
        <f t="shared" si="31"/>
        <v>2.5011521244104964E-4</v>
      </c>
      <c r="Z18" s="5">
        <f t="shared" si="32"/>
        <v>2.4344552019147969E-5</v>
      </c>
      <c r="AA18" s="5">
        <f t="shared" si="33"/>
        <v>6.9849153937143846E-2</v>
      </c>
      <c r="AB18" s="5">
        <f t="shared" si="34"/>
        <v>3.4350055258074413E-2</v>
      </c>
      <c r="AC18" s="5">
        <f t="shared" si="35"/>
        <v>3.4350055258074413E-2</v>
      </c>
      <c r="AD18" s="5">
        <f t="shared" si="36"/>
        <v>4.3345915306411851E-3</v>
      </c>
      <c r="AE18" s="5">
        <f t="shared" si="37"/>
        <v>6.0338658479898262E-3</v>
      </c>
      <c r="AF18" s="24">
        <f t="shared" si="38"/>
        <v>6.0338658479898262E-3</v>
      </c>
      <c r="AG18" s="23">
        <f t="shared" si="39"/>
        <v>1.2551522360447437E-2</v>
      </c>
      <c r="AH18" s="5">
        <f t="shared" si="40"/>
        <v>8.138847798019884E-2</v>
      </c>
      <c r="AI18" s="5">
        <f t="shared" si="41"/>
        <v>1.6125814835163933E-4</v>
      </c>
      <c r="AJ18" s="5">
        <f t="shared" si="42"/>
        <v>4.663546678283291E-5</v>
      </c>
      <c r="AK18" s="5">
        <f t="shared" si="43"/>
        <v>8.138847798019884E-2</v>
      </c>
      <c r="AL18" s="5">
        <f t="shared" si="44"/>
        <v>1.2313331081972837E-2</v>
      </c>
      <c r="AM18" s="5">
        <f t="shared" si="45"/>
        <v>1.2313331081972837E-2</v>
      </c>
      <c r="AN18" s="5">
        <f t="shared" si="46"/>
        <v>1.0445663359572831E-2</v>
      </c>
      <c r="AO18" s="5">
        <f t="shared" si="47"/>
        <v>5.9809178797231386E-3</v>
      </c>
      <c r="AP18" s="24">
        <f t="shared" si="48"/>
        <v>1.0445663359572831E-2</v>
      </c>
      <c r="AQ18" s="232">
        <f t="shared" si="49"/>
        <v>0.108</v>
      </c>
      <c r="AR18" s="5">
        <f t="shared" si="50"/>
        <v>0.113</v>
      </c>
      <c r="AS18" s="5">
        <f t="shared" si="51"/>
        <v>0.111</v>
      </c>
      <c r="AT18" s="139">
        <f t="shared" si="52"/>
        <v>0.72</v>
      </c>
      <c r="AU18" s="139">
        <f t="shared" si="53"/>
        <v>0.75</v>
      </c>
      <c r="AV18" s="139">
        <f t="shared" si="54"/>
        <v>0.74</v>
      </c>
      <c r="AW18" s="50">
        <f t="shared" si="55"/>
        <v>4</v>
      </c>
      <c r="AX18" s="50">
        <f t="shared" si="56"/>
        <v>4</v>
      </c>
      <c r="AY18" s="233">
        <f t="shared" si="57"/>
        <v>4</v>
      </c>
    </row>
    <row r="19" spans="1:51" ht="13.35" customHeight="1">
      <c r="A19" s="68">
        <v>9011</v>
      </c>
      <c r="B19" s="68" t="s">
        <v>113</v>
      </c>
      <c r="C19" s="229" t="str">
        <f>Rollover!A19</f>
        <v>Dodge</v>
      </c>
      <c r="D19" s="230" t="str">
        <f>Rollover!B19</f>
        <v>Challenger 2DR AWD</v>
      </c>
      <c r="E19" s="138" t="s">
        <v>91</v>
      </c>
      <c r="F19" s="231">
        <f>Rollover!C19</f>
        <v>2020</v>
      </c>
      <c r="G19" s="10">
        <v>99.778999999999996</v>
      </c>
      <c r="H19" s="11">
        <v>0.28199999999999997</v>
      </c>
      <c r="I19" s="11">
        <v>866.49300000000005</v>
      </c>
      <c r="J19" s="11">
        <v>138.465</v>
      </c>
      <c r="K19" s="11">
        <v>29.690999999999999</v>
      </c>
      <c r="L19" s="11">
        <v>42.744</v>
      </c>
      <c r="M19" s="11">
        <v>299.57600000000002</v>
      </c>
      <c r="N19" s="12">
        <v>2525.4</v>
      </c>
      <c r="O19" s="10">
        <v>209.19399999999999</v>
      </c>
      <c r="P19" s="11">
        <v>0.29299999999999998</v>
      </c>
      <c r="Q19" s="11">
        <v>799.21199999999999</v>
      </c>
      <c r="R19" s="11">
        <v>326.79899999999998</v>
      </c>
      <c r="S19" s="11">
        <v>19.34</v>
      </c>
      <c r="T19" s="11">
        <v>49.954000000000001</v>
      </c>
      <c r="U19" s="11">
        <v>845.24599999999998</v>
      </c>
      <c r="V19" s="12">
        <v>1669.568</v>
      </c>
      <c r="W19" s="232">
        <f t="shared" si="29"/>
        <v>5.891919186983739E-5</v>
      </c>
      <c r="X19" s="5">
        <f t="shared" si="30"/>
        <v>6.4664168782384332E-2</v>
      </c>
      <c r="Y19" s="5">
        <f t="shared" si="31"/>
        <v>1.3412836586236958E-4</v>
      </c>
      <c r="Z19" s="5">
        <f t="shared" si="32"/>
        <v>2.3803702337507125E-5</v>
      </c>
      <c r="AA19" s="5">
        <f t="shared" si="33"/>
        <v>6.4664168782384332E-2</v>
      </c>
      <c r="AB19" s="5">
        <f t="shared" si="34"/>
        <v>4.5002931448644562E-2</v>
      </c>
      <c r="AC19" s="5">
        <f t="shared" si="35"/>
        <v>4.5002931448644562E-2</v>
      </c>
      <c r="AD19" s="5">
        <f t="shared" si="36"/>
        <v>3.5429712319496125E-3</v>
      </c>
      <c r="AE19" s="5">
        <f t="shared" si="37"/>
        <v>1.1176503679322072E-2</v>
      </c>
      <c r="AF19" s="24">
        <f t="shared" si="38"/>
        <v>1.1176503679322072E-2</v>
      </c>
      <c r="AG19" s="23">
        <f t="shared" si="39"/>
        <v>2.1849869101856242E-3</v>
      </c>
      <c r="AH19" s="5">
        <f t="shared" si="40"/>
        <v>6.5986445543969943E-2</v>
      </c>
      <c r="AI19" s="5">
        <f t="shared" si="41"/>
        <v>3.543146713839152E-4</v>
      </c>
      <c r="AJ19" s="5">
        <f t="shared" si="42"/>
        <v>5.9709018769984231E-5</v>
      </c>
      <c r="AK19" s="5">
        <f t="shared" si="43"/>
        <v>6.5986445543969943E-2</v>
      </c>
      <c r="AL19" s="5">
        <f t="shared" si="44"/>
        <v>2.1920926048981413E-2</v>
      </c>
      <c r="AM19" s="5">
        <f t="shared" si="45"/>
        <v>2.1920926048981413E-2</v>
      </c>
      <c r="AN19" s="5">
        <f t="shared" si="46"/>
        <v>5.7607678969152287E-3</v>
      </c>
      <c r="AO19" s="5">
        <f t="shared" si="47"/>
        <v>1.0741338353088416E-2</v>
      </c>
      <c r="AP19" s="24">
        <f t="shared" si="48"/>
        <v>1.0741338353088416E-2</v>
      </c>
      <c r="AQ19" s="232">
        <f t="shared" si="49"/>
        <v>0.11700000000000001</v>
      </c>
      <c r="AR19" s="5">
        <f t="shared" si="50"/>
        <v>9.8000000000000004E-2</v>
      </c>
      <c r="AS19" s="5">
        <f t="shared" si="51"/>
        <v>0.108</v>
      </c>
      <c r="AT19" s="139">
        <f t="shared" si="52"/>
        <v>0.78</v>
      </c>
      <c r="AU19" s="139">
        <f t="shared" si="53"/>
        <v>0.65</v>
      </c>
      <c r="AV19" s="139">
        <f t="shared" si="54"/>
        <v>0.72</v>
      </c>
      <c r="AW19" s="50">
        <f t="shared" si="55"/>
        <v>4</v>
      </c>
      <c r="AX19" s="50">
        <f t="shared" si="56"/>
        <v>5</v>
      </c>
      <c r="AY19" s="233">
        <f t="shared" si="57"/>
        <v>4</v>
      </c>
    </row>
    <row r="20" spans="1:51" ht="13.35" customHeight="1">
      <c r="A20" s="68">
        <v>9011</v>
      </c>
      <c r="B20" s="68" t="s">
        <v>113</v>
      </c>
      <c r="C20" s="234" t="str">
        <f>Rollover!A20</f>
        <v>Dodge</v>
      </c>
      <c r="D20" s="235" t="str">
        <f>Rollover!B20</f>
        <v>Challenger 2DR RWD</v>
      </c>
      <c r="E20" s="138" t="s">
        <v>91</v>
      </c>
      <c r="F20" s="231">
        <f>Rollover!C20</f>
        <v>2020</v>
      </c>
      <c r="G20" s="10">
        <v>99.778999999999996</v>
      </c>
      <c r="H20" s="11">
        <v>0.28199999999999997</v>
      </c>
      <c r="I20" s="11">
        <v>866.49300000000005</v>
      </c>
      <c r="J20" s="11">
        <v>138.465</v>
      </c>
      <c r="K20" s="11">
        <v>29.690999999999999</v>
      </c>
      <c r="L20" s="11">
        <v>42.744</v>
      </c>
      <c r="M20" s="11">
        <v>299.57600000000002</v>
      </c>
      <c r="N20" s="12">
        <v>2525.4</v>
      </c>
      <c r="O20" s="10">
        <v>209.19399999999999</v>
      </c>
      <c r="P20" s="11">
        <v>0.29299999999999998</v>
      </c>
      <c r="Q20" s="11">
        <v>799.21199999999999</v>
      </c>
      <c r="R20" s="11">
        <v>326.79899999999998</v>
      </c>
      <c r="S20" s="11">
        <v>19.34</v>
      </c>
      <c r="T20" s="11">
        <v>49.954000000000001</v>
      </c>
      <c r="U20" s="11">
        <v>845.24599999999998</v>
      </c>
      <c r="V20" s="12">
        <v>1669.568</v>
      </c>
      <c r="W20" s="232">
        <f t="shared" si="29"/>
        <v>5.891919186983739E-5</v>
      </c>
      <c r="X20" s="5">
        <f t="shared" si="30"/>
        <v>6.4664168782384332E-2</v>
      </c>
      <c r="Y20" s="5">
        <f t="shared" si="31"/>
        <v>1.3412836586236958E-4</v>
      </c>
      <c r="Z20" s="5">
        <f t="shared" si="32"/>
        <v>2.3803702337507125E-5</v>
      </c>
      <c r="AA20" s="5">
        <f t="shared" si="33"/>
        <v>6.4664168782384332E-2</v>
      </c>
      <c r="AB20" s="5">
        <f t="shared" si="34"/>
        <v>4.5002931448644562E-2</v>
      </c>
      <c r="AC20" s="5">
        <f t="shared" si="35"/>
        <v>4.5002931448644562E-2</v>
      </c>
      <c r="AD20" s="5">
        <f t="shared" si="36"/>
        <v>3.5429712319496125E-3</v>
      </c>
      <c r="AE20" s="5">
        <f t="shared" si="37"/>
        <v>1.1176503679322072E-2</v>
      </c>
      <c r="AF20" s="24">
        <f t="shared" si="38"/>
        <v>1.1176503679322072E-2</v>
      </c>
      <c r="AG20" s="23">
        <f t="shared" si="39"/>
        <v>2.1849869101856242E-3</v>
      </c>
      <c r="AH20" s="5">
        <f t="shared" si="40"/>
        <v>6.5986445543969943E-2</v>
      </c>
      <c r="AI20" s="5">
        <f t="shared" si="41"/>
        <v>3.543146713839152E-4</v>
      </c>
      <c r="AJ20" s="5">
        <f t="shared" si="42"/>
        <v>5.9709018769984231E-5</v>
      </c>
      <c r="AK20" s="5">
        <f t="shared" si="43"/>
        <v>6.5986445543969943E-2</v>
      </c>
      <c r="AL20" s="5">
        <f t="shared" si="44"/>
        <v>2.1920926048981413E-2</v>
      </c>
      <c r="AM20" s="5">
        <f t="shared" si="45"/>
        <v>2.1920926048981413E-2</v>
      </c>
      <c r="AN20" s="5">
        <f t="shared" si="46"/>
        <v>5.7607678969152287E-3</v>
      </c>
      <c r="AO20" s="5">
        <f t="shared" si="47"/>
        <v>1.0741338353088416E-2</v>
      </c>
      <c r="AP20" s="24">
        <f t="shared" si="48"/>
        <v>1.0741338353088416E-2</v>
      </c>
      <c r="AQ20" s="232">
        <f t="shared" si="49"/>
        <v>0.11700000000000001</v>
      </c>
      <c r="AR20" s="5">
        <f t="shared" si="50"/>
        <v>9.8000000000000004E-2</v>
      </c>
      <c r="AS20" s="5">
        <f t="shared" si="51"/>
        <v>0.108</v>
      </c>
      <c r="AT20" s="139">
        <f t="shared" si="52"/>
        <v>0.78</v>
      </c>
      <c r="AU20" s="139">
        <f t="shared" si="53"/>
        <v>0.65</v>
      </c>
      <c r="AV20" s="139">
        <f t="shared" si="54"/>
        <v>0.72</v>
      </c>
      <c r="AW20" s="50">
        <f t="shared" si="55"/>
        <v>4</v>
      </c>
      <c r="AX20" s="50">
        <f t="shared" si="56"/>
        <v>5</v>
      </c>
      <c r="AY20" s="233">
        <f t="shared" si="57"/>
        <v>4</v>
      </c>
    </row>
    <row r="21" spans="1:51" ht="13.35" customHeight="1">
      <c r="A21" s="236">
        <v>10971</v>
      </c>
      <c r="B21" s="75" t="s">
        <v>252</v>
      </c>
      <c r="C21" s="234" t="str">
        <f>Rollover!A21</f>
        <v>Ford</v>
      </c>
      <c r="D21" s="235" t="str">
        <f>Rollover!B21</f>
        <v>Escape SUV AWD</v>
      </c>
      <c r="E21" s="138" t="s">
        <v>102</v>
      </c>
      <c r="F21" s="231">
        <f>Rollover!C21</f>
        <v>2020</v>
      </c>
      <c r="G21" s="237">
        <v>142.626</v>
      </c>
      <c r="H21" s="11">
        <v>0.22500000000000001</v>
      </c>
      <c r="I21" s="11">
        <v>824.51400000000001</v>
      </c>
      <c r="J21" s="11">
        <v>102.68</v>
      </c>
      <c r="K21" s="237">
        <v>21.114000000000001</v>
      </c>
      <c r="L21" s="11">
        <v>34.384999999999998</v>
      </c>
      <c r="M21" s="5">
        <v>835.82399999999996</v>
      </c>
      <c r="N21" s="24">
        <v>1398.9690000000001</v>
      </c>
      <c r="O21" s="10">
        <v>102.179</v>
      </c>
      <c r="P21" s="11">
        <v>0.36299999999999999</v>
      </c>
      <c r="Q21" s="11">
        <v>804.23699999999997</v>
      </c>
      <c r="R21" s="11">
        <v>259.32900000000001</v>
      </c>
      <c r="S21" s="11">
        <v>11.621</v>
      </c>
      <c r="T21" s="11">
        <v>33.296999999999997</v>
      </c>
      <c r="U21" s="11">
        <v>977.46299999999997</v>
      </c>
      <c r="V21" s="12">
        <v>750.53399999999999</v>
      </c>
      <c r="W21" s="232">
        <f t="shared" si="29"/>
        <v>3.78890702996513E-4</v>
      </c>
      <c r="X21" s="5">
        <f t="shared" si="30"/>
        <v>5.8199319397642647E-2</v>
      </c>
      <c r="Y21" s="5">
        <f t="shared" si="31"/>
        <v>1.214023090086835E-4</v>
      </c>
      <c r="Z21" s="5">
        <f t="shared" si="32"/>
        <v>2.1864267722640633E-5</v>
      </c>
      <c r="AA21" s="5">
        <f t="shared" si="33"/>
        <v>5.8199319397642647E-2</v>
      </c>
      <c r="AB21" s="5">
        <f t="shared" si="34"/>
        <v>1.5599482224117738E-2</v>
      </c>
      <c r="AC21" s="5">
        <f t="shared" si="35"/>
        <v>1.5599482224117738E-2</v>
      </c>
      <c r="AD21" s="5">
        <f t="shared" si="36"/>
        <v>4.6760903799089541E-3</v>
      </c>
      <c r="AE21" s="5">
        <f t="shared" si="37"/>
        <v>6.255645135150931E-3</v>
      </c>
      <c r="AF21" s="24">
        <f t="shared" si="38"/>
        <v>6.255645135150931E-3</v>
      </c>
      <c r="AG21" s="23">
        <f t="shared" si="39"/>
        <v>6.7143752812761867E-5</v>
      </c>
      <c r="AH21" s="5">
        <f t="shared" si="40"/>
        <v>7.5005551852159555E-2</v>
      </c>
      <c r="AI21" s="5">
        <f t="shared" si="41"/>
        <v>3.610884327223229E-4</v>
      </c>
      <c r="AJ21" s="5">
        <f t="shared" si="42"/>
        <v>4.629965859161632E-5</v>
      </c>
      <c r="AK21" s="5">
        <f t="shared" si="43"/>
        <v>7.5005551852159555E-2</v>
      </c>
      <c r="AL21" s="5">
        <f t="shared" si="44"/>
        <v>5.4275088874786463E-3</v>
      </c>
      <c r="AM21" s="5">
        <f t="shared" si="45"/>
        <v>5.4275088874786463E-3</v>
      </c>
      <c r="AN21" s="5">
        <f t="shared" si="46"/>
        <v>6.3674338951298587E-3</v>
      </c>
      <c r="AO21" s="5">
        <f t="shared" si="47"/>
        <v>5.3618595595239116E-3</v>
      </c>
      <c r="AP21" s="24">
        <f t="shared" si="48"/>
        <v>6.3674338951298587E-3</v>
      </c>
      <c r="AQ21" s="232">
        <f t="shared" si="49"/>
        <v>7.9000000000000001E-2</v>
      </c>
      <c r="AR21" s="5">
        <f t="shared" si="50"/>
        <v>8.5999999999999993E-2</v>
      </c>
      <c r="AS21" s="5">
        <f t="shared" si="51"/>
        <v>8.3000000000000004E-2</v>
      </c>
      <c r="AT21" s="139">
        <f t="shared" si="52"/>
        <v>0.53</v>
      </c>
      <c r="AU21" s="139">
        <f t="shared" si="53"/>
        <v>0.56999999999999995</v>
      </c>
      <c r="AV21" s="139">
        <f t="shared" si="54"/>
        <v>0.55000000000000004</v>
      </c>
      <c r="AW21" s="50">
        <f t="shared" si="55"/>
        <v>5</v>
      </c>
      <c r="AX21" s="50">
        <f t="shared" si="56"/>
        <v>5</v>
      </c>
      <c r="AY21" s="233">
        <f t="shared" si="57"/>
        <v>5</v>
      </c>
    </row>
    <row r="22" spans="1:51" ht="13.35" customHeight="1">
      <c r="A22" s="155">
        <v>10971</v>
      </c>
      <c r="B22" s="75" t="s">
        <v>252</v>
      </c>
      <c r="C22" s="234" t="str">
        <f>Rollover!A22</f>
        <v>Ford</v>
      </c>
      <c r="D22" s="235" t="str">
        <f>Rollover!B22</f>
        <v>Escape SUV FWD</v>
      </c>
      <c r="E22" s="138" t="s">
        <v>102</v>
      </c>
      <c r="F22" s="231">
        <f>Rollover!C22</f>
        <v>2020</v>
      </c>
      <c r="G22" s="237">
        <v>142.626</v>
      </c>
      <c r="H22" s="11">
        <v>0.22500000000000001</v>
      </c>
      <c r="I22" s="11">
        <v>824.51400000000001</v>
      </c>
      <c r="J22" s="11">
        <v>102.68</v>
      </c>
      <c r="K22" s="237">
        <v>21.114000000000001</v>
      </c>
      <c r="L22" s="11">
        <v>34.384999999999998</v>
      </c>
      <c r="M22" s="5">
        <v>835.82399999999996</v>
      </c>
      <c r="N22" s="238">
        <v>1398.9690000000001</v>
      </c>
      <c r="O22" s="10">
        <v>102.179</v>
      </c>
      <c r="P22" s="11">
        <v>0.36299999999999999</v>
      </c>
      <c r="Q22" s="11">
        <v>804.23699999999997</v>
      </c>
      <c r="R22" s="11">
        <v>259.32900000000001</v>
      </c>
      <c r="S22" s="11">
        <v>11.621</v>
      </c>
      <c r="T22" s="11">
        <v>33.296999999999997</v>
      </c>
      <c r="U22" s="11">
        <v>977.46299999999997</v>
      </c>
      <c r="V22" s="12">
        <v>750.53399999999999</v>
      </c>
      <c r="W22" s="232">
        <f t="shared" si="29"/>
        <v>3.78890702996513E-4</v>
      </c>
      <c r="X22" s="5">
        <f t="shared" si="30"/>
        <v>5.8199319397642647E-2</v>
      </c>
      <c r="Y22" s="5">
        <f t="shared" si="31"/>
        <v>1.214023090086835E-4</v>
      </c>
      <c r="Z22" s="5">
        <f t="shared" si="32"/>
        <v>2.1864267722640633E-5</v>
      </c>
      <c r="AA22" s="5">
        <f t="shared" si="33"/>
        <v>5.8199319397642647E-2</v>
      </c>
      <c r="AB22" s="5">
        <f t="shared" si="34"/>
        <v>1.5599482224117738E-2</v>
      </c>
      <c r="AC22" s="5">
        <f t="shared" si="35"/>
        <v>1.5599482224117738E-2</v>
      </c>
      <c r="AD22" s="5">
        <f t="shared" si="36"/>
        <v>4.6760903799089541E-3</v>
      </c>
      <c r="AE22" s="5">
        <f t="shared" si="37"/>
        <v>6.255645135150931E-3</v>
      </c>
      <c r="AF22" s="24">
        <f t="shared" si="38"/>
        <v>6.255645135150931E-3</v>
      </c>
      <c r="AG22" s="23">
        <f t="shared" si="39"/>
        <v>6.7143752812761867E-5</v>
      </c>
      <c r="AH22" s="5">
        <f t="shared" si="40"/>
        <v>7.5005551852159555E-2</v>
      </c>
      <c r="AI22" s="5">
        <f t="shared" si="41"/>
        <v>3.610884327223229E-4</v>
      </c>
      <c r="AJ22" s="5">
        <f t="shared" si="42"/>
        <v>4.629965859161632E-5</v>
      </c>
      <c r="AK22" s="5">
        <f t="shared" si="43"/>
        <v>7.5005551852159555E-2</v>
      </c>
      <c r="AL22" s="5">
        <f t="shared" si="44"/>
        <v>5.4275088874786463E-3</v>
      </c>
      <c r="AM22" s="5">
        <f t="shared" si="45"/>
        <v>5.4275088874786463E-3</v>
      </c>
      <c r="AN22" s="5">
        <f t="shared" si="46"/>
        <v>6.3674338951298587E-3</v>
      </c>
      <c r="AO22" s="5">
        <f t="shared" si="47"/>
        <v>5.3618595595239116E-3</v>
      </c>
      <c r="AP22" s="24">
        <f t="shared" si="48"/>
        <v>6.3674338951298587E-3</v>
      </c>
      <c r="AQ22" s="232">
        <f t="shared" si="49"/>
        <v>7.9000000000000001E-2</v>
      </c>
      <c r="AR22" s="5">
        <f t="shared" si="50"/>
        <v>8.5999999999999993E-2</v>
      </c>
      <c r="AS22" s="5">
        <f t="shared" si="51"/>
        <v>8.3000000000000004E-2</v>
      </c>
      <c r="AT22" s="139">
        <f t="shared" si="52"/>
        <v>0.53</v>
      </c>
      <c r="AU22" s="139">
        <f t="shared" si="53"/>
        <v>0.56999999999999995</v>
      </c>
      <c r="AV22" s="139">
        <f t="shared" si="54"/>
        <v>0.55000000000000004</v>
      </c>
      <c r="AW22" s="50">
        <f t="shared" si="55"/>
        <v>5</v>
      </c>
      <c r="AX22" s="50">
        <f t="shared" si="56"/>
        <v>5</v>
      </c>
      <c r="AY22" s="233">
        <f t="shared" si="57"/>
        <v>5</v>
      </c>
    </row>
    <row r="23" spans="1:51" ht="13.35" customHeight="1">
      <c r="A23" s="236">
        <v>10971</v>
      </c>
      <c r="B23" s="75" t="s">
        <v>252</v>
      </c>
      <c r="C23" s="229" t="str">
        <f>Rollover!A23</f>
        <v>Ford</v>
      </c>
      <c r="D23" s="230" t="str">
        <f>Rollover!B23</f>
        <v>Escape HEV SUV AWD</v>
      </c>
      <c r="E23" s="138" t="s">
        <v>102</v>
      </c>
      <c r="F23" s="231">
        <f>Rollover!C23</f>
        <v>2020</v>
      </c>
      <c r="G23" s="237">
        <v>142.626</v>
      </c>
      <c r="H23" s="11">
        <v>0.22500000000000001</v>
      </c>
      <c r="I23" s="11">
        <v>824.51400000000001</v>
      </c>
      <c r="J23" s="11">
        <v>102.68</v>
      </c>
      <c r="K23" s="11">
        <v>21.114000000000001</v>
      </c>
      <c r="L23" s="11">
        <v>34.384999999999998</v>
      </c>
      <c r="M23" s="11">
        <v>835.82399999999996</v>
      </c>
      <c r="N23" s="12">
        <v>1398.9690000000001</v>
      </c>
      <c r="O23" s="10">
        <v>102.179</v>
      </c>
      <c r="P23" s="11">
        <v>0.36299999999999999</v>
      </c>
      <c r="Q23" s="11">
        <v>804.23699999999997</v>
      </c>
      <c r="R23" s="11">
        <v>259.32900000000001</v>
      </c>
      <c r="S23" s="11">
        <v>11.621</v>
      </c>
      <c r="T23" s="11">
        <v>33.296999999999997</v>
      </c>
      <c r="U23" s="11">
        <v>977.46299999999997</v>
      </c>
      <c r="V23" s="12">
        <v>750.53399999999999</v>
      </c>
      <c r="W23" s="232">
        <f t="shared" si="29"/>
        <v>3.78890702996513E-4</v>
      </c>
      <c r="X23" s="5">
        <f t="shared" si="30"/>
        <v>5.8199319397642647E-2</v>
      </c>
      <c r="Y23" s="5">
        <f t="shared" si="31"/>
        <v>1.214023090086835E-4</v>
      </c>
      <c r="Z23" s="5">
        <f t="shared" si="32"/>
        <v>2.1864267722640633E-5</v>
      </c>
      <c r="AA23" s="5">
        <f t="shared" si="33"/>
        <v>5.8199319397642647E-2</v>
      </c>
      <c r="AB23" s="5">
        <f t="shared" si="34"/>
        <v>1.5599482224117738E-2</v>
      </c>
      <c r="AC23" s="5">
        <f t="shared" si="35"/>
        <v>1.5599482224117738E-2</v>
      </c>
      <c r="AD23" s="5">
        <f t="shared" si="36"/>
        <v>4.6760903799089541E-3</v>
      </c>
      <c r="AE23" s="5">
        <f t="shared" si="37"/>
        <v>6.255645135150931E-3</v>
      </c>
      <c r="AF23" s="24">
        <f t="shared" si="38"/>
        <v>6.255645135150931E-3</v>
      </c>
      <c r="AG23" s="23">
        <f t="shared" si="39"/>
        <v>6.7143752812761867E-5</v>
      </c>
      <c r="AH23" s="5">
        <f t="shared" si="40"/>
        <v>7.5005551852159555E-2</v>
      </c>
      <c r="AI23" s="5">
        <f t="shared" si="41"/>
        <v>3.610884327223229E-4</v>
      </c>
      <c r="AJ23" s="5">
        <f t="shared" si="42"/>
        <v>4.629965859161632E-5</v>
      </c>
      <c r="AK23" s="5">
        <f t="shared" si="43"/>
        <v>7.5005551852159555E-2</v>
      </c>
      <c r="AL23" s="5">
        <f t="shared" si="44"/>
        <v>5.4275088874786463E-3</v>
      </c>
      <c r="AM23" s="5">
        <f t="shared" si="45"/>
        <v>5.4275088874786463E-3</v>
      </c>
      <c r="AN23" s="5">
        <f t="shared" si="46"/>
        <v>6.3674338951298587E-3</v>
      </c>
      <c r="AO23" s="5">
        <f t="shared" si="47"/>
        <v>5.3618595595239116E-3</v>
      </c>
      <c r="AP23" s="24">
        <f t="shared" si="48"/>
        <v>6.3674338951298587E-3</v>
      </c>
      <c r="AQ23" s="232">
        <f t="shared" si="49"/>
        <v>7.9000000000000001E-2</v>
      </c>
      <c r="AR23" s="5">
        <f t="shared" si="50"/>
        <v>8.5999999999999993E-2</v>
      </c>
      <c r="AS23" s="5">
        <f t="shared" si="51"/>
        <v>8.3000000000000004E-2</v>
      </c>
      <c r="AT23" s="139">
        <f t="shared" si="52"/>
        <v>0.53</v>
      </c>
      <c r="AU23" s="139">
        <f t="shared" si="53"/>
        <v>0.56999999999999995</v>
      </c>
      <c r="AV23" s="139">
        <f t="shared" si="54"/>
        <v>0.55000000000000004</v>
      </c>
      <c r="AW23" s="50">
        <f t="shared" si="55"/>
        <v>5</v>
      </c>
      <c r="AX23" s="50">
        <f t="shared" si="56"/>
        <v>5</v>
      </c>
      <c r="AY23" s="233">
        <f t="shared" si="57"/>
        <v>5</v>
      </c>
    </row>
    <row r="24" spans="1:51" ht="13.35" customHeight="1">
      <c r="A24" s="236">
        <v>10971</v>
      </c>
      <c r="B24" s="75" t="s">
        <v>252</v>
      </c>
      <c r="C24" s="229" t="str">
        <f>Rollover!A24</f>
        <v>Ford</v>
      </c>
      <c r="D24" s="230" t="str">
        <f>Rollover!B24</f>
        <v>Escape HEV SUV FWD</v>
      </c>
      <c r="E24" s="138" t="s">
        <v>102</v>
      </c>
      <c r="F24" s="231">
        <f>Rollover!C24</f>
        <v>2020</v>
      </c>
      <c r="G24" s="237">
        <v>142.626</v>
      </c>
      <c r="H24" s="11">
        <v>0.22500000000000001</v>
      </c>
      <c r="I24" s="11">
        <v>824.51400000000001</v>
      </c>
      <c r="J24" s="11">
        <v>102.68</v>
      </c>
      <c r="K24" s="11">
        <v>21.114000000000001</v>
      </c>
      <c r="L24" s="11">
        <v>34.384999999999998</v>
      </c>
      <c r="M24" s="11">
        <v>835.82399999999996</v>
      </c>
      <c r="N24" s="12">
        <v>1398.9690000000001</v>
      </c>
      <c r="O24" s="10">
        <v>102.179</v>
      </c>
      <c r="P24" s="11">
        <v>0.36299999999999999</v>
      </c>
      <c r="Q24" s="11">
        <v>804.23699999999997</v>
      </c>
      <c r="R24" s="11">
        <v>259.32900000000001</v>
      </c>
      <c r="S24" s="11">
        <v>11.621</v>
      </c>
      <c r="T24" s="11">
        <v>33.296999999999997</v>
      </c>
      <c r="U24" s="11">
        <v>977.46299999999997</v>
      </c>
      <c r="V24" s="12">
        <v>750.53399999999999</v>
      </c>
      <c r="W24" s="232">
        <f t="shared" si="29"/>
        <v>3.78890702996513E-4</v>
      </c>
      <c r="X24" s="5">
        <f t="shared" si="30"/>
        <v>5.8199319397642647E-2</v>
      </c>
      <c r="Y24" s="5">
        <f t="shared" si="31"/>
        <v>1.214023090086835E-4</v>
      </c>
      <c r="Z24" s="5">
        <f t="shared" si="32"/>
        <v>2.1864267722640633E-5</v>
      </c>
      <c r="AA24" s="5">
        <f t="shared" si="33"/>
        <v>5.8199319397642647E-2</v>
      </c>
      <c r="AB24" s="5">
        <f t="shared" si="34"/>
        <v>1.5599482224117738E-2</v>
      </c>
      <c r="AC24" s="5">
        <f t="shared" si="35"/>
        <v>1.5599482224117738E-2</v>
      </c>
      <c r="AD24" s="5">
        <f t="shared" si="36"/>
        <v>4.6760903799089541E-3</v>
      </c>
      <c r="AE24" s="5">
        <f t="shared" si="37"/>
        <v>6.255645135150931E-3</v>
      </c>
      <c r="AF24" s="24">
        <f t="shared" si="38"/>
        <v>6.255645135150931E-3</v>
      </c>
      <c r="AG24" s="23">
        <f t="shared" si="39"/>
        <v>6.7143752812761867E-5</v>
      </c>
      <c r="AH24" s="5">
        <f t="shared" si="40"/>
        <v>7.5005551852159555E-2</v>
      </c>
      <c r="AI24" s="5">
        <f t="shared" si="41"/>
        <v>3.610884327223229E-4</v>
      </c>
      <c r="AJ24" s="5">
        <f t="shared" si="42"/>
        <v>4.629965859161632E-5</v>
      </c>
      <c r="AK24" s="5">
        <f t="shared" si="43"/>
        <v>7.5005551852159555E-2</v>
      </c>
      <c r="AL24" s="5">
        <f t="shared" si="44"/>
        <v>5.4275088874786463E-3</v>
      </c>
      <c r="AM24" s="5">
        <f t="shared" si="45"/>
        <v>5.4275088874786463E-3</v>
      </c>
      <c r="AN24" s="5">
        <f t="shared" si="46"/>
        <v>6.3674338951298587E-3</v>
      </c>
      <c r="AO24" s="5">
        <f t="shared" si="47"/>
        <v>5.3618595595239116E-3</v>
      </c>
      <c r="AP24" s="24">
        <f t="shared" si="48"/>
        <v>6.3674338951298587E-3</v>
      </c>
      <c r="AQ24" s="232">
        <f t="shared" si="49"/>
        <v>7.9000000000000001E-2</v>
      </c>
      <c r="AR24" s="5">
        <f t="shared" si="50"/>
        <v>8.5999999999999993E-2</v>
      </c>
      <c r="AS24" s="5">
        <f t="shared" si="51"/>
        <v>8.3000000000000004E-2</v>
      </c>
      <c r="AT24" s="139">
        <f t="shared" si="52"/>
        <v>0.53</v>
      </c>
      <c r="AU24" s="139">
        <f t="shared" si="53"/>
        <v>0.56999999999999995</v>
      </c>
      <c r="AV24" s="139">
        <f t="shared" si="54"/>
        <v>0.55000000000000004</v>
      </c>
      <c r="AW24" s="50">
        <f t="shared" si="55"/>
        <v>5</v>
      </c>
      <c r="AX24" s="50">
        <f t="shared" si="56"/>
        <v>5</v>
      </c>
      <c r="AY24" s="233">
        <f t="shared" si="57"/>
        <v>5</v>
      </c>
    </row>
    <row r="25" spans="1:51" ht="13.35" customHeight="1">
      <c r="A25" s="236">
        <v>10971</v>
      </c>
      <c r="B25" s="75" t="s">
        <v>252</v>
      </c>
      <c r="C25" s="234" t="str">
        <f>Rollover!A25</f>
        <v>Lincoln</v>
      </c>
      <c r="D25" s="235" t="str">
        <f>Rollover!B25</f>
        <v>Corsair SUV AWD</v>
      </c>
      <c r="E25" s="138" t="s">
        <v>102</v>
      </c>
      <c r="F25" s="231">
        <f>Rollover!C25</f>
        <v>2020</v>
      </c>
      <c r="G25" s="237">
        <v>142.626</v>
      </c>
      <c r="H25" s="11">
        <v>0.22500000000000001</v>
      </c>
      <c r="I25" s="11">
        <v>824.51400000000001</v>
      </c>
      <c r="J25" s="11">
        <v>102.68</v>
      </c>
      <c r="K25" s="11">
        <v>21.114000000000001</v>
      </c>
      <c r="L25" s="11">
        <v>34.384999999999998</v>
      </c>
      <c r="M25" s="11">
        <v>835.82399999999996</v>
      </c>
      <c r="N25" s="12">
        <v>1398.9690000000001</v>
      </c>
      <c r="O25" s="10">
        <v>102.179</v>
      </c>
      <c r="P25" s="11">
        <v>0.36299999999999999</v>
      </c>
      <c r="Q25" s="11">
        <v>804.23699999999997</v>
      </c>
      <c r="R25" s="11">
        <v>259.32900000000001</v>
      </c>
      <c r="S25" s="11">
        <v>11.621</v>
      </c>
      <c r="T25" s="11">
        <v>33.296999999999997</v>
      </c>
      <c r="U25" s="11">
        <v>977.46299999999997</v>
      </c>
      <c r="V25" s="12">
        <v>750.53399999999999</v>
      </c>
      <c r="W25" s="232">
        <f t="shared" si="29"/>
        <v>3.78890702996513E-4</v>
      </c>
      <c r="X25" s="5">
        <f t="shared" si="30"/>
        <v>5.8199319397642647E-2</v>
      </c>
      <c r="Y25" s="5">
        <f t="shared" si="31"/>
        <v>1.214023090086835E-4</v>
      </c>
      <c r="Z25" s="5">
        <f t="shared" si="32"/>
        <v>2.1864267722640633E-5</v>
      </c>
      <c r="AA25" s="5">
        <f t="shared" si="33"/>
        <v>5.8199319397642647E-2</v>
      </c>
      <c r="AB25" s="5">
        <f t="shared" si="34"/>
        <v>1.5599482224117738E-2</v>
      </c>
      <c r="AC25" s="5">
        <f t="shared" si="35"/>
        <v>1.5599482224117738E-2</v>
      </c>
      <c r="AD25" s="5">
        <f t="shared" si="36"/>
        <v>4.6760903799089541E-3</v>
      </c>
      <c r="AE25" s="5">
        <f t="shared" si="37"/>
        <v>6.255645135150931E-3</v>
      </c>
      <c r="AF25" s="24">
        <f t="shared" si="38"/>
        <v>6.255645135150931E-3</v>
      </c>
      <c r="AG25" s="23">
        <f t="shared" si="39"/>
        <v>6.7143752812761867E-5</v>
      </c>
      <c r="AH25" s="5">
        <f t="shared" si="40"/>
        <v>7.5005551852159555E-2</v>
      </c>
      <c r="AI25" s="5">
        <f t="shared" si="41"/>
        <v>3.610884327223229E-4</v>
      </c>
      <c r="AJ25" s="5">
        <f t="shared" si="42"/>
        <v>4.629965859161632E-5</v>
      </c>
      <c r="AK25" s="5">
        <f t="shared" si="43"/>
        <v>7.5005551852159555E-2</v>
      </c>
      <c r="AL25" s="5">
        <f t="shared" si="44"/>
        <v>5.4275088874786463E-3</v>
      </c>
      <c r="AM25" s="5">
        <f t="shared" si="45"/>
        <v>5.4275088874786463E-3</v>
      </c>
      <c r="AN25" s="5">
        <f t="shared" si="46"/>
        <v>6.3674338951298587E-3</v>
      </c>
      <c r="AO25" s="5">
        <f t="shared" si="47"/>
        <v>5.3618595595239116E-3</v>
      </c>
      <c r="AP25" s="24">
        <f t="shared" si="48"/>
        <v>6.3674338951298587E-3</v>
      </c>
      <c r="AQ25" s="232">
        <f t="shared" si="49"/>
        <v>7.9000000000000001E-2</v>
      </c>
      <c r="AR25" s="5">
        <f t="shared" si="50"/>
        <v>8.5999999999999993E-2</v>
      </c>
      <c r="AS25" s="5">
        <f t="shared" si="51"/>
        <v>8.3000000000000004E-2</v>
      </c>
      <c r="AT25" s="139">
        <f t="shared" si="52"/>
        <v>0.53</v>
      </c>
      <c r="AU25" s="139">
        <f t="shared" si="53"/>
        <v>0.56999999999999995</v>
      </c>
      <c r="AV25" s="139">
        <f t="shared" si="54"/>
        <v>0.55000000000000004</v>
      </c>
      <c r="AW25" s="50">
        <f t="shared" si="55"/>
        <v>5</v>
      </c>
      <c r="AX25" s="50">
        <f t="shared" si="56"/>
        <v>5</v>
      </c>
      <c r="AY25" s="233">
        <f t="shared" si="57"/>
        <v>5</v>
      </c>
    </row>
    <row r="26" spans="1:51" ht="13.35" customHeight="1">
      <c r="A26" s="236">
        <v>10971</v>
      </c>
      <c r="B26" s="75" t="s">
        <v>252</v>
      </c>
      <c r="C26" s="234" t="str">
        <f>Rollover!A26</f>
        <v>Lincoln</v>
      </c>
      <c r="D26" s="235" t="str">
        <f>Rollover!B26</f>
        <v>Corsair SUV FWD</v>
      </c>
      <c r="E26" s="138" t="s">
        <v>102</v>
      </c>
      <c r="F26" s="231">
        <f>Rollover!C26</f>
        <v>2020</v>
      </c>
      <c r="G26" s="237">
        <v>142.626</v>
      </c>
      <c r="H26" s="11">
        <v>0.22500000000000001</v>
      </c>
      <c r="I26" s="11">
        <v>824.51400000000001</v>
      </c>
      <c r="J26" s="11">
        <v>102.68</v>
      </c>
      <c r="K26" s="11">
        <v>21.114000000000001</v>
      </c>
      <c r="L26" s="11">
        <v>34.384999999999998</v>
      </c>
      <c r="M26" s="11">
        <v>835.82399999999996</v>
      </c>
      <c r="N26" s="12">
        <v>1398.9690000000001</v>
      </c>
      <c r="O26" s="10">
        <v>102.179</v>
      </c>
      <c r="P26" s="11">
        <v>0.36299999999999999</v>
      </c>
      <c r="Q26" s="11">
        <v>804.23699999999997</v>
      </c>
      <c r="R26" s="11">
        <v>259.32900000000001</v>
      </c>
      <c r="S26" s="11">
        <v>11.621</v>
      </c>
      <c r="T26" s="11">
        <v>33.296999999999997</v>
      </c>
      <c r="U26" s="11">
        <v>977.46299999999997</v>
      </c>
      <c r="V26" s="12">
        <v>750.53399999999999</v>
      </c>
      <c r="W26" s="232">
        <f t="shared" si="29"/>
        <v>3.78890702996513E-4</v>
      </c>
      <c r="X26" s="5">
        <f t="shared" si="30"/>
        <v>5.8199319397642647E-2</v>
      </c>
      <c r="Y26" s="5">
        <f t="shared" si="31"/>
        <v>1.214023090086835E-4</v>
      </c>
      <c r="Z26" s="5">
        <f t="shared" si="32"/>
        <v>2.1864267722640633E-5</v>
      </c>
      <c r="AA26" s="5">
        <f t="shared" si="33"/>
        <v>5.8199319397642647E-2</v>
      </c>
      <c r="AB26" s="5">
        <f t="shared" si="34"/>
        <v>1.5599482224117738E-2</v>
      </c>
      <c r="AC26" s="5">
        <f t="shared" si="35"/>
        <v>1.5599482224117738E-2</v>
      </c>
      <c r="AD26" s="5">
        <f t="shared" si="36"/>
        <v>4.6760903799089541E-3</v>
      </c>
      <c r="AE26" s="5">
        <f t="shared" si="37"/>
        <v>6.255645135150931E-3</v>
      </c>
      <c r="AF26" s="24">
        <f t="shared" si="38"/>
        <v>6.255645135150931E-3</v>
      </c>
      <c r="AG26" s="23">
        <f t="shared" si="39"/>
        <v>6.7143752812761867E-5</v>
      </c>
      <c r="AH26" s="5">
        <f t="shared" si="40"/>
        <v>7.5005551852159555E-2</v>
      </c>
      <c r="AI26" s="5">
        <f t="shared" si="41"/>
        <v>3.610884327223229E-4</v>
      </c>
      <c r="AJ26" s="5">
        <f t="shared" si="42"/>
        <v>4.629965859161632E-5</v>
      </c>
      <c r="AK26" s="5">
        <f t="shared" si="43"/>
        <v>7.5005551852159555E-2</v>
      </c>
      <c r="AL26" s="5">
        <f t="shared" si="44"/>
        <v>5.4275088874786463E-3</v>
      </c>
      <c r="AM26" s="5">
        <f t="shared" si="45"/>
        <v>5.4275088874786463E-3</v>
      </c>
      <c r="AN26" s="5">
        <f t="shared" si="46"/>
        <v>6.3674338951298587E-3</v>
      </c>
      <c r="AO26" s="5">
        <f t="shared" si="47"/>
        <v>5.3618595595239116E-3</v>
      </c>
      <c r="AP26" s="24">
        <f t="shared" si="48"/>
        <v>6.3674338951298587E-3</v>
      </c>
      <c r="AQ26" s="232">
        <f t="shared" si="49"/>
        <v>7.9000000000000001E-2</v>
      </c>
      <c r="AR26" s="5">
        <f t="shared" si="50"/>
        <v>8.5999999999999993E-2</v>
      </c>
      <c r="AS26" s="5">
        <f t="shared" si="51"/>
        <v>8.3000000000000004E-2</v>
      </c>
      <c r="AT26" s="139">
        <f t="shared" si="52"/>
        <v>0.53</v>
      </c>
      <c r="AU26" s="139">
        <f t="shared" si="53"/>
        <v>0.56999999999999995</v>
      </c>
      <c r="AV26" s="139">
        <f t="shared" si="54"/>
        <v>0.55000000000000004</v>
      </c>
      <c r="AW26" s="50">
        <f t="shared" si="55"/>
        <v>5</v>
      </c>
      <c r="AX26" s="50">
        <f t="shared" si="56"/>
        <v>5</v>
      </c>
      <c r="AY26" s="233">
        <f t="shared" si="57"/>
        <v>5</v>
      </c>
    </row>
    <row r="27" spans="1:51" ht="13.35" customHeight="1">
      <c r="A27" s="236">
        <v>11053</v>
      </c>
      <c r="B27" s="75" t="s">
        <v>285</v>
      </c>
      <c r="C27" s="234" t="str">
        <f>Rollover!A27</f>
        <v>Ford</v>
      </c>
      <c r="D27" s="235" t="str">
        <f>Rollover!B27</f>
        <v>Explorer SUV 4WD</v>
      </c>
      <c r="E27" s="138" t="s">
        <v>102</v>
      </c>
      <c r="F27" s="231">
        <f>Rollover!C27</f>
        <v>2020</v>
      </c>
      <c r="G27" s="237">
        <v>125.307</v>
      </c>
      <c r="H27" s="11">
        <v>0.26300000000000001</v>
      </c>
      <c r="I27" s="11">
        <v>744.58299999999997</v>
      </c>
      <c r="J27" s="11">
        <v>117.598</v>
      </c>
      <c r="K27" s="11">
        <v>20.210999999999999</v>
      </c>
      <c r="L27" s="11">
        <v>36.331000000000003</v>
      </c>
      <c r="M27" s="11">
        <v>1021.006</v>
      </c>
      <c r="N27" s="12">
        <v>933.33199999999999</v>
      </c>
      <c r="O27" s="10">
        <v>317.53500000000003</v>
      </c>
      <c r="P27" s="11">
        <v>0.29199999999999998</v>
      </c>
      <c r="Q27" s="11">
        <v>830.03</v>
      </c>
      <c r="R27" s="11">
        <v>571.88</v>
      </c>
      <c r="S27" s="11">
        <v>11.41</v>
      </c>
      <c r="T27" s="11">
        <v>40.284999999999997</v>
      </c>
      <c r="U27" s="11">
        <v>1690.646</v>
      </c>
      <c r="V27" s="12">
        <v>1799.577</v>
      </c>
      <c r="W27" s="232">
        <f t="shared" si="29"/>
        <v>1.9801012345019512E-4</v>
      </c>
      <c r="X27" s="5">
        <f t="shared" si="30"/>
        <v>6.2438188767104427E-2</v>
      </c>
      <c r="Y27" s="5">
        <f t="shared" si="31"/>
        <v>1.0041330964059293E-4</v>
      </c>
      <c r="Z27" s="5">
        <f t="shared" si="32"/>
        <v>2.2652792984813518E-5</v>
      </c>
      <c r="AA27" s="5">
        <f t="shared" si="33"/>
        <v>6.2438188767104427E-2</v>
      </c>
      <c r="AB27" s="5">
        <f t="shared" si="34"/>
        <v>1.3754538958953786E-2</v>
      </c>
      <c r="AC27" s="5">
        <f t="shared" si="35"/>
        <v>1.3754538958953786E-2</v>
      </c>
      <c r="AD27" s="5">
        <f t="shared" si="36"/>
        <v>5.1459539064359272E-3</v>
      </c>
      <c r="AE27" s="5">
        <f t="shared" si="37"/>
        <v>4.9179144041748869E-3</v>
      </c>
      <c r="AF27" s="24">
        <f t="shared" si="38"/>
        <v>5.1459539064359272E-3</v>
      </c>
      <c r="AG27" s="23">
        <f t="shared" si="39"/>
        <v>1.1122083464950644E-2</v>
      </c>
      <c r="AH27" s="5">
        <f t="shared" si="40"/>
        <v>6.5865207635833936E-2</v>
      </c>
      <c r="AI27" s="5">
        <f t="shared" si="41"/>
        <v>3.979497054391023E-4</v>
      </c>
      <c r="AJ27" s="5">
        <f t="shared" si="42"/>
        <v>1.5040741907163812E-4</v>
      </c>
      <c r="AK27" s="5">
        <f t="shared" si="43"/>
        <v>6.5865207635833936E-2</v>
      </c>
      <c r="AL27" s="5">
        <f t="shared" si="44"/>
        <v>5.1904723807278509E-3</v>
      </c>
      <c r="AM27" s="5">
        <f t="shared" si="45"/>
        <v>5.1904723807278509E-3</v>
      </c>
      <c r="AN27" s="5">
        <f t="shared" si="46"/>
        <v>1.0913331849253825E-2</v>
      </c>
      <c r="AO27" s="5">
        <f t="shared" si="47"/>
        <v>1.1846538642661502E-2</v>
      </c>
      <c r="AP27" s="24">
        <f t="shared" si="48"/>
        <v>1.1846538642661502E-2</v>
      </c>
      <c r="AQ27" s="232">
        <f t="shared" si="49"/>
        <v>0.08</v>
      </c>
      <c r="AR27" s="5">
        <f t="shared" si="50"/>
        <v>9.1999999999999998E-2</v>
      </c>
      <c r="AS27" s="5">
        <f t="shared" si="51"/>
        <v>8.5999999999999993E-2</v>
      </c>
      <c r="AT27" s="139">
        <f t="shared" si="52"/>
        <v>0.53</v>
      </c>
      <c r="AU27" s="139">
        <f t="shared" si="53"/>
        <v>0.61</v>
      </c>
      <c r="AV27" s="139">
        <f t="shared" si="54"/>
        <v>0.56999999999999995</v>
      </c>
      <c r="AW27" s="50">
        <f t="shared" si="55"/>
        <v>5</v>
      </c>
      <c r="AX27" s="50">
        <f t="shared" si="56"/>
        <v>5</v>
      </c>
      <c r="AY27" s="233">
        <f t="shared" si="57"/>
        <v>5</v>
      </c>
    </row>
    <row r="28" spans="1:51" ht="13.35" customHeight="1">
      <c r="A28" s="236">
        <v>11053</v>
      </c>
      <c r="B28" s="75" t="s">
        <v>285</v>
      </c>
      <c r="C28" s="234" t="str">
        <f>Rollover!A28</f>
        <v>Ford</v>
      </c>
      <c r="D28" s="235" t="str">
        <f>Rollover!B28</f>
        <v>Explorer SUV RWD</v>
      </c>
      <c r="E28" s="138" t="s">
        <v>102</v>
      </c>
      <c r="F28" s="231">
        <f>Rollover!C28</f>
        <v>2020</v>
      </c>
      <c r="G28" s="237">
        <v>125.307</v>
      </c>
      <c r="H28" s="11">
        <v>0.26300000000000001</v>
      </c>
      <c r="I28" s="11">
        <v>744.58299999999997</v>
      </c>
      <c r="J28" s="11">
        <v>117.598</v>
      </c>
      <c r="K28" s="11">
        <v>20.210999999999999</v>
      </c>
      <c r="L28" s="11">
        <v>36.331000000000003</v>
      </c>
      <c r="M28" s="11">
        <v>1021.006</v>
      </c>
      <c r="N28" s="12">
        <v>933.33199999999999</v>
      </c>
      <c r="O28" s="10">
        <v>317.53500000000003</v>
      </c>
      <c r="P28" s="11">
        <v>0.29199999999999998</v>
      </c>
      <c r="Q28" s="11">
        <v>830.03</v>
      </c>
      <c r="R28" s="11">
        <v>571.88</v>
      </c>
      <c r="S28" s="11">
        <v>11.41</v>
      </c>
      <c r="T28" s="11">
        <v>40.284999999999997</v>
      </c>
      <c r="U28" s="11">
        <v>1690.646</v>
      </c>
      <c r="V28" s="12">
        <v>1799.577</v>
      </c>
      <c r="W28" s="232">
        <f t="shared" si="29"/>
        <v>1.9801012345019512E-4</v>
      </c>
      <c r="X28" s="5">
        <f t="shared" si="30"/>
        <v>6.2438188767104427E-2</v>
      </c>
      <c r="Y28" s="5">
        <f t="shared" si="31"/>
        <v>1.0041330964059293E-4</v>
      </c>
      <c r="Z28" s="5">
        <f t="shared" si="32"/>
        <v>2.2652792984813518E-5</v>
      </c>
      <c r="AA28" s="5">
        <f t="shared" si="33"/>
        <v>6.2438188767104427E-2</v>
      </c>
      <c r="AB28" s="5">
        <f t="shared" si="34"/>
        <v>1.3754538958953786E-2</v>
      </c>
      <c r="AC28" s="5">
        <f t="shared" si="35"/>
        <v>1.3754538958953786E-2</v>
      </c>
      <c r="AD28" s="5">
        <f t="shared" si="36"/>
        <v>5.1459539064359272E-3</v>
      </c>
      <c r="AE28" s="5">
        <f t="shared" si="37"/>
        <v>4.9179144041748869E-3</v>
      </c>
      <c r="AF28" s="24">
        <f t="shared" si="38"/>
        <v>5.1459539064359272E-3</v>
      </c>
      <c r="AG28" s="23">
        <f t="shared" si="39"/>
        <v>1.1122083464950644E-2</v>
      </c>
      <c r="AH28" s="5">
        <f t="shared" si="40"/>
        <v>6.5865207635833936E-2</v>
      </c>
      <c r="AI28" s="5">
        <f t="shared" si="41"/>
        <v>3.979497054391023E-4</v>
      </c>
      <c r="AJ28" s="5">
        <f t="shared" si="42"/>
        <v>1.5040741907163812E-4</v>
      </c>
      <c r="AK28" s="5">
        <f t="shared" si="43"/>
        <v>6.5865207635833936E-2</v>
      </c>
      <c r="AL28" s="5">
        <f t="shared" si="44"/>
        <v>5.1904723807278509E-3</v>
      </c>
      <c r="AM28" s="5">
        <f t="shared" si="45"/>
        <v>5.1904723807278509E-3</v>
      </c>
      <c r="AN28" s="5">
        <f t="shared" si="46"/>
        <v>1.0913331849253825E-2</v>
      </c>
      <c r="AO28" s="5">
        <f t="shared" si="47"/>
        <v>1.1846538642661502E-2</v>
      </c>
      <c r="AP28" s="24">
        <f t="shared" si="48"/>
        <v>1.1846538642661502E-2</v>
      </c>
      <c r="AQ28" s="232">
        <f t="shared" si="49"/>
        <v>0.08</v>
      </c>
      <c r="AR28" s="5">
        <f t="shared" si="50"/>
        <v>9.1999999999999998E-2</v>
      </c>
      <c r="AS28" s="5">
        <f t="shared" si="51"/>
        <v>8.5999999999999993E-2</v>
      </c>
      <c r="AT28" s="139">
        <f t="shared" si="52"/>
        <v>0.53</v>
      </c>
      <c r="AU28" s="139">
        <f t="shared" si="53"/>
        <v>0.61</v>
      </c>
      <c r="AV28" s="139">
        <f t="shared" si="54"/>
        <v>0.56999999999999995</v>
      </c>
      <c r="AW28" s="50">
        <f t="shared" si="55"/>
        <v>5</v>
      </c>
      <c r="AX28" s="50">
        <f t="shared" si="56"/>
        <v>5</v>
      </c>
      <c r="AY28" s="233">
        <f t="shared" si="57"/>
        <v>5</v>
      </c>
    </row>
    <row r="29" spans="1:51" ht="13.35" customHeight="1">
      <c r="A29" s="236">
        <v>11053</v>
      </c>
      <c r="B29" s="75" t="s">
        <v>285</v>
      </c>
      <c r="C29" s="234" t="str">
        <f>Rollover!A29</f>
        <v>Ford</v>
      </c>
      <c r="D29" s="235" t="str">
        <f>Rollover!B29</f>
        <v>Explorer HEV SUV 4WD</v>
      </c>
      <c r="E29" s="138" t="s">
        <v>102</v>
      </c>
      <c r="F29" s="231">
        <f>Rollover!C29</f>
        <v>2020</v>
      </c>
      <c r="G29" s="237">
        <v>125.307</v>
      </c>
      <c r="H29" s="11">
        <v>0.26300000000000001</v>
      </c>
      <c r="I29" s="11">
        <v>744.58299999999997</v>
      </c>
      <c r="J29" s="11">
        <v>117.598</v>
      </c>
      <c r="K29" s="11">
        <v>20.210999999999999</v>
      </c>
      <c r="L29" s="11">
        <v>36.331000000000003</v>
      </c>
      <c r="M29" s="11">
        <v>1021.006</v>
      </c>
      <c r="N29" s="12">
        <v>933.33199999999999</v>
      </c>
      <c r="O29" s="10">
        <v>317.53500000000003</v>
      </c>
      <c r="P29" s="11">
        <v>0.29199999999999998</v>
      </c>
      <c r="Q29" s="11">
        <v>830.03</v>
      </c>
      <c r="R29" s="11">
        <v>571.88</v>
      </c>
      <c r="S29" s="11">
        <v>11.41</v>
      </c>
      <c r="T29" s="11">
        <v>40.284999999999997</v>
      </c>
      <c r="U29" s="11">
        <v>1690.646</v>
      </c>
      <c r="V29" s="12">
        <v>1799.577</v>
      </c>
      <c r="W29" s="232">
        <f t="shared" si="29"/>
        <v>1.9801012345019512E-4</v>
      </c>
      <c r="X29" s="5">
        <f t="shared" si="30"/>
        <v>6.2438188767104427E-2</v>
      </c>
      <c r="Y29" s="5">
        <f t="shared" si="31"/>
        <v>1.0041330964059293E-4</v>
      </c>
      <c r="Z29" s="5">
        <f t="shared" si="32"/>
        <v>2.2652792984813518E-5</v>
      </c>
      <c r="AA29" s="5">
        <f t="shared" si="33"/>
        <v>6.2438188767104427E-2</v>
      </c>
      <c r="AB29" s="5">
        <f t="shared" si="34"/>
        <v>1.3754538958953786E-2</v>
      </c>
      <c r="AC29" s="5">
        <f t="shared" si="35"/>
        <v>1.3754538958953786E-2</v>
      </c>
      <c r="AD29" s="5">
        <f t="shared" si="36"/>
        <v>5.1459539064359272E-3</v>
      </c>
      <c r="AE29" s="5">
        <f t="shared" si="37"/>
        <v>4.9179144041748869E-3</v>
      </c>
      <c r="AF29" s="24">
        <f t="shared" si="38"/>
        <v>5.1459539064359272E-3</v>
      </c>
      <c r="AG29" s="23">
        <f t="shared" si="39"/>
        <v>1.1122083464950644E-2</v>
      </c>
      <c r="AH29" s="5">
        <f t="shared" si="40"/>
        <v>6.5865207635833936E-2</v>
      </c>
      <c r="AI29" s="5">
        <f t="shared" si="41"/>
        <v>3.979497054391023E-4</v>
      </c>
      <c r="AJ29" s="5">
        <f t="shared" si="42"/>
        <v>1.5040741907163812E-4</v>
      </c>
      <c r="AK29" s="5">
        <f t="shared" si="43"/>
        <v>6.5865207635833936E-2</v>
      </c>
      <c r="AL29" s="5">
        <f t="shared" si="44"/>
        <v>5.1904723807278509E-3</v>
      </c>
      <c r="AM29" s="5">
        <f t="shared" si="45"/>
        <v>5.1904723807278509E-3</v>
      </c>
      <c r="AN29" s="5">
        <f t="shared" si="46"/>
        <v>1.0913331849253825E-2</v>
      </c>
      <c r="AO29" s="5">
        <f t="shared" si="47"/>
        <v>1.1846538642661502E-2</v>
      </c>
      <c r="AP29" s="24">
        <f t="shared" si="48"/>
        <v>1.1846538642661502E-2</v>
      </c>
      <c r="AQ29" s="232">
        <f t="shared" si="49"/>
        <v>0.08</v>
      </c>
      <c r="AR29" s="5">
        <f t="shared" si="50"/>
        <v>9.1999999999999998E-2</v>
      </c>
      <c r="AS29" s="5">
        <f t="shared" si="51"/>
        <v>8.5999999999999993E-2</v>
      </c>
      <c r="AT29" s="139">
        <f t="shared" si="52"/>
        <v>0.53</v>
      </c>
      <c r="AU29" s="139">
        <f t="shared" si="53"/>
        <v>0.61</v>
      </c>
      <c r="AV29" s="139">
        <f t="shared" si="54"/>
        <v>0.56999999999999995</v>
      </c>
      <c r="AW29" s="50">
        <f t="shared" si="55"/>
        <v>5</v>
      </c>
      <c r="AX29" s="50">
        <f t="shared" si="56"/>
        <v>5</v>
      </c>
      <c r="AY29" s="233">
        <f t="shared" si="57"/>
        <v>5</v>
      </c>
    </row>
    <row r="30" spans="1:51" ht="13.35" customHeight="1">
      <c r="A30" s="236">
        <v>11053</v>
      </c>
      <c r="B30" s="75" t="s">
        <v>285</v>
      </c>
      <c r="C30" s="234" t="str">
        <f>Rollover!A30</f>
        <v>Ford</v>
      </c>
      <c r="D30" s="235" t="str">
        <f>Rollover!B30</f>
        <v>Explorer HEV SUV RWD</v>
      </c>
      <c r="E30" s="138" t="s">
        <v>102</v>
      </c>
      <c r="F30" s="231">
        <f>Rollover!C30</f>
        <v>2020</v>
      </c>
      <c r="G30" s="237">
        <v>125.307</v>
      </c>
      <c r="H30" s="11">
        <v>0.26300000000000001</v>
      </c>
      <c r="I30" s="11">
        <v>744.58299999999997</v>
      </c>
      <c r="J30" s="11">
        <v>117.598</v>
      </c>
      <c r="K30" s="11">
        <v>20.210999999999999</v>
      </c>
      <c r="L30" s="11">
        <v>36.331000000000003</v>
      </c>
      <c r="M30" s="11">
        <v>1021.006</v>
      </c>
      <c r="N30" s="12">
        <v>933.33199999999999</v>
      </c>
      <c r="O30" s="10">
        <v>317.53500000000003</v>
      </c>
      <c r="P30" s="11">
        <v>0.29199999999999998</v>
      </c>
      <c r="Q30" s="11">
        <v>830.03</v>
      </c>
      <c r="R30" s="11">
        <v>571.88</v>
      </c>
      <c r="S30" s="11">
        <v>11.41</v>
      </c>
      <c r="T30" s="11">
        <v>40.284999999999997</v>
      </c>
      <c r="U30" s="11">
        <v>1690.646</v>
      </c>
      <c r="V30" s="12">
        <v>1799.577</v>
      </c>
      <c r="W30" s="232">
        <f t="shared" si="29"/>
        <v>1.9801012345019512E-4</v>
      </c>
      <c r="X30" s="5">
        <f t="shared" si="30"/>
        <v>6.2438188767104427E-2</v>
      </c>
      <c r="Y30" s="5">
        <f t="shared" si="31"/>
        <v>1.0041330964059293E-4</v>
      </c>
      <c r="Z30" s="5">
        <f t="shared" si="32"/>
        <v>2.2652792984813518E-5</v>
      </c>
      <c r="AA30" s="5">
        <f t="shared" si="33"/>
        <v>6.2438188767104427E-2</v>
      </c>
      <c r="AB30" s="5">
        <f t="shared" si="34"/>
        <v>1.3754538958953786E-2</v>
      </c>
      <c r="AC30" s="5">
        <f t="shared" si="35"/>
        <v>1.3754538958953786E-2</v>
      </c>
      <c r="AD30" s="5">
        <f t="shared" si="36"/>
        <v>5.1459539064359272E-3</v>
      </c>
      <c r="AE30" s="5">
        <f t="shared" si="37"/>
        <v>4.9179144041748869E-3</v>
      </c>
      <c r="AF30" s="24">
        <f t="shared" si="38"/>
        <v>5.1459539064359272E-3</v>
      </c>
      <c r="AG30" s="23">
        <f t="shared" si="39"/>
        <v>1.1122083464950644E-2</v>
      </c>
      <c r="AH30" s="5">
        <f t="shared" si="40"/>
        <v>6.5865207635833936E-2</v>
      </c>
      <c r="AI30" s="5">
        <f t="shared" si="41"/>
        <v>3.979497054391023E-4</v>
      </c>
      <c r="AJ30" s="5">
        <f t="shared" si="42"/>
        <v>1.5040741907163812E-4</v>
      </c>
      <c r="AK30" s="5">
        <f t="shared" si="43"/>
        <v>6.5865207635833936E-2</v>
      </c>
      <c r="AL30" s="5">
        <f t="shared" si="44"/>
        <v>5.1904723807278509E-3</v>
      </c>
      <c r="AM30" s="5">
        <f t="shared" si="45"/>
        <v>5.1904723807278509E-3</v>
      </c>
      <c r="AN30" s="5">
        <f t="shared" si="46"/>
        <v>1.0913331849253825E-2</v>
      </c>
      <c r="AO30" s="5">
        <f t="shared" si="47"/>
        <v>1.1846538642661502E-2</v>
      </c>
      <c r="AP30" s="24">
        <f t="shared" si="48"/>
        <v>1.1846538642661502E-2</v>
      </c>
      <c r="AQ30" s="232">
        <f t="shared" si="49"/>
        <v>0.08</v>
      </c>
      <c r="AR30" s="5">
        <f t="shared" si="50"/>
        <v>9.1999999999999998E-2</v>
      </c>
      <c r="AS30" s="5">
        <f t="shared" si="51"/>
        <v>8.5999999999999993E-2</v>
      </c>
      <c r="AT30" s="139">
        <f t="shared" si="52"/>
        <v>0.53</v>
      </c>
      <c r="AU30" s="139">
        <f t="shared" si="53"/>
        <v>0.61</v>
      </c>
      <c r="AV30" s="139">
        <f t="shared" si="54"/>
        <v>0.56999999999999995</v>
      </c>
      <c r="AW30" s="50">
        <f t="shared" si="55"/>
        <v>5</v>
      </c>
      <c r="AX30" s="50">
        <f t="shared" si="56"/>
        <v>5</v>
      </c>
      <c r="AY30" s="233">
        <f t="shared" si="57"/>
        <v>5</v>
      </c>
    </row>
    <row r="31" spans="1:51" ht="13.35" customHeight="1">
      <c r="A31" s="155">
        <v>11053</v>
      </c>
      <c r="B31" s="69" t="s">
        <v>285</v>
      </c>
      <c r="C31" s="229" t="str">
        <f>Rollover!A31</f>
        <v>Lincoln</v>
      </c>
      <c r="D31" s="230" t="str">
        <f>Rollover!B31</f>
        <v>Aviator SUV 4WD</v>
      </c>
      <c r="E31" s="138" t="s">
        <v>102</v>
      </c>
      <c r="F31" s="231">
        <f>Rollover!C31</f>
        <v>2020</v>
      </c>
      <c r="G31" s="10">
        <v>125.307</v>
      </c>
      <c r="H31" s="11">
        <v>0.26300000000000001</v>
      </c>
      <c r="I31" s="11">
        <v>744.58299999999997</v>
      </c>
      <c r="J31" s="11">
        <v>117.598</v>
      </c>
      <c r="K31" s="11">
        <v>20.210999999999999</v>
      </c>
      <c r="L31" s="11">
        <v>36.331000000000003</v>
      </c>
      <c r="M31" s="11">
        <v>1021.006</v>
      </c>
      <c r="N31" s="12">
        <v>933.33199999999999</v>
      </c>
      <c r="O31" s="10">
        <v>317.53500000000003</v>
      </c>
      <c r="P31" s="11">
        <v>0.29199999999999998</v>
      </c>
      <c r="Q31" s="11">
        <v>830.03</v>
      </c>
      <c r="R31" s="11">
        <v>571.88</v>
      </c>
      <c r="S31" s="11">
        <v>11.41</v>
      </c>
      <c r="T31" s="11">
        <v>40.284999999999997</v>
      </c>
      <c r="U31" s="11">
        <v>1690.646</v>
      </c>
      <c r="V31" s="12">
        <v>1799.577</v>
      </c>
      <c r="W31" s="232">
        <f t="shared" si="29"/>
        <v>1.9801012345019512E-4</v>
      </c>
      <c r="X31" s="5">
        <f t="shared" si="30"/>
        <v>6.2438188767104427E-2</v>
      </c>
      <c r="Y31" s="5">
        <f t="shared" si="31"/>
        <v>1.0041330964059293E-4</v>
      </c>
      <c r="Z31" s="5">
        <f t="shared" si="32"/>
        <v>2.2652792984813518E-5</v>
      </c>
      <c r="AA31" s="5">
        <f t="shared" si="33"/>
        <v>6.2438188767104427E-2</v>
      </c>
      <c r="AB31" s="5">
        <f t="shared" si="34"/>
        <v>1.3754538958953786E-2</v>
      </c>
      <c r="AC31" s="5">
        <f t="shared" si="35"/>
        <v>1.3754538958953786E-2</v>
      </c>
      <c r="AD31" s="5">
        <f t="shared" si="36"/>
        <v>5.1459539064359272E-3</v>
      </c>
      <c r="AE31" s="5">
        <f t="shared" si="37"/>
        <v>4.9179144041748869E-3</v>
      </c>
      <c r="AF31" s="24">
        <f t="shared" si="38"/>
        <v>5.1459539064359272E-3</v>
      </c>
      <c r="AG31" s="23">
        <f t="shared" si="39"/>
        <v>1.1122083464950644E-2</v>
      </c>
      <c r="AH31" s="5">
        <f t="shared" si="40"/>
        <v>6.5865207635833936E-2</v>
      </c>
      <c r="AI31" s="5">
        <f t="shared" si="41"/>
        <v>3.979497054391023E-4</v>
      </c>
      <c r="AJ31" s="5">
        <f t="shared" si="42"/>
        <v>1.5040741907163812E-4</v>
      </c>
      <c r="AK31" s="5">
        <f t="shared" si="43"/>
        <v>6.5865207635833936E-2</v>
      </c>
      <c r="AL31" s="5">
        <f t="shared" si="44"/>
        <v>5.1904723807278509E-3</v>
      </c>
      <c r="AM31" s="5">
        <f t="shared" si="45"/>
        <v>5.1904723807278509E-3</v>
      </c>
      <c r="AN31" s="5">
        <f t="shared" si="46"/>
        <v>1.0913331849253825E-2</v>
      </c>
      <c r="AO31" s="5">
        <f t="shared" si="47"/>
        <v>1.1846538642661502E-2</v>
      </c>
      <c r="AP31" s="24">
        <f t="shared" si="48"/>
        <v>1.1846538642661502E-2</v>
      </c>
      <c r="AQ31" s="232">
        <f t="shared" si="49"/>
        <v>0.08</v>
      </c>
      <c r="AR31" s="5">
        <f t="shared" si="50"/>
        <v>9.1999999999999998E-2</v>
      </c>
      <c r="AS31" s="5">
        <f t="shared" si="51"/>
        <v>8.5999999999999993E-2</v>
      </c>
      <c r="AT31" s="139">
        <f t="shared" si="52"/>
        <v>0.53</v>
      </c>
      <c r="AU31" s="139">
        <f t="shared" si="53"/>
        <v>0.61</v>
      </c>
      <c r="AV31" s="139">
        <f t="shared" si="54"/>
        <v>0.56999999999999995</v>
      </c>
      <c r="AW31" s="50">
        <f t="shared" si="55"/>
        <v>5</v>
      </c>
      <c r="AX31" s="50">
        <f t="shared" si="56"/>
        <v>5</v>
      </c>
      <c r="AY31" s="233">
        <f t="shared" si="57"/>
        <v>5</v>
      </c>
    </row>
    <row r="32" spans="1:51" ht="13.35" customHeight="1">
      <c r="A32" s="155">
        <v>11053</v>
      </c>
      <c r="B32" s="69" t="s">
        <v>285</v>
      </c>
      <c r="C32" s="229" t="str">
        <f>Rollover!A32</f>
        <v>Lincoln</v>
      </c>
      <c r="D32" s="230" t="str">
        <f>Rollover!B32</f>
        <v>Aviator SUV RWD</v>
      </c>
      <c r="E32" s="138" t="s">
        <v>102</v>
      </c>
      <c r="F32" s="231">
        <f>Rollover!C32</f>
        <v>2020</v>
      </c>
      <c r="G32" s="23">
        <v>125.307</v>
      </c>
      <c r="H32" s="5">
        <v>0.26300000000000001</v>
      </c>
      <c r="I32" s="5">
        <v>744.58299999999997</v>
      </c>
      <c r="J32" s="5">
        <v>117.598</v>
      </c>
      <c r="K32" s="5">
        <v>20.210999999999999</v>
      </c>
      <c r="L32" s="5">
        <v>36.331000000000003</v>
      </c>
      <c r="M32" s="5">
        <v>1021.006</v>
      </c>
      <c r="N32" s="24">
        <v>933.33199999999999</v>
      </c>
      <c r="O32" s="23">
        <v>317.53500000000003</v>
      </c>
      <c r="P32" s="5">
        <v>0.29199999999999998</v>
      </c>
      <c r="Q32" s="5">
        <v>830.03</v>
      </c>
      <c r="R32" s="5">
        <v>571.88</v>
      </c>
      <c r="S32" s="5">
        <v>11.41</v>
      </c>
      <c r="T32" s="5">
        <v>40.284999999999997</v>
      </c>
      <c r="U32" s="5">
        <v>1690.646</v>
      </c>
      <c r="V32" s="24">
        <v>1799.577</v>
      </c>
      <c r="W32" s="232">
        <f t="shared" ref="W32:W87" si="58">NORMDIST(LN(G32),7.45231,0.73998,1)</f>
        <v>1.9801012345019512E-4</v>
      </c>
      <c r="X32" s="5">
        <f t="shared" ref="X32:X87" si="59">1/(1+EXP(3.2269-1.9688*H32))</f>
        <v>6.2438188767104427E-2</v>
      </c>
      <c r="Y32" s="5">
        <f t="shared" ref="Y32:Y87" si="60">1/(1+EXP(10.9745-2.375*I32/1000))</f>
        <v>1.0041330964059293E-4</v>
      </c>
      <c r="Z32" s="5">
        <f t="shared" ref="Z32:Z87" si="61">1/(1+EXP(10.9745-2.375*J32/1000))</f>
        <v>2.2652792984813518E-5</v>
      </c>
      <c r="AA32" s="5">
        <f t="shared" ref="AA32:AA87" si="62">MAX(X32,Y32,Z32)</f>
        <v>6.2438188767104427E-2</v>
      </c>
      <c r="AB32" s="5">
        <f t="shared" ref="AB32:AB87" si="63">1/(1+EXP(12.597-0.05861*35-1.568*(K32^0.4612)))</f>
        <v>1.3754538958953786E-2</v>
      </c>
      <c r="AC32" s="5">
        <f t="shared" ref="AC32:AC87" si="64">AB32</f>
        <v>1.3754538958953786E-2</v>
      </c>
      <c r="AD32" s="5">
        <f t="shared" ref="AD32:AD87" si="65">1/(1+EXP(5.7949-0.5196*M32/1000))</f>
        <v>5.1459539064359272E-3</v>
      </c>
      <c r="AE32" s="5">
        <f t="shared" ref="AE32:AE87" si="66">1/(1+EXP(5.7949-0.5196*N32/1000))</f>
        <v>4.9179144041748869E-3</v>
      </c>
      <c r="AF32" s="24">
        <f t="shared" ref="AF32:AF87" si="67">MAX(AD32,AE32)</f>
        <v>5.1459539064359272E-3</v>
      </c>
      <c r="AG32" s="23">
        <f t="shared" ref="AG32:AG87" si="68">NORMDIST(LN(O32),7.45231,0.73998,1)</f>
        <v>1.1122083464950644E-2</v>
      </c>
      <c r="AH32" s="5">
        <f t="shared" ref="AH32:AH87" si="69">1/(1+EXP(3.2269-1.9688*P32))</f>
        <v>6.5865207635833936E-2</v>
      </c>
      <c r="AI32" s="5">
        <f t="shared" ref="AI32:AI87" si="70">1/(1+EXP(10.958-3.77*Q32/1000))</f>
        <v>3.979497054391023E-4</v>
      </c>
      <c r="AJ32" s="5">
        <f t="shared" ref="AJ32:AJ87" si="71">1/(1+EXP(10.958-3.77*R32/1000))</f>
        <v>1.5040741907163812E-4</v>
      </c>
      <c r="AK32" s="5">
        <f t="shared" ref="AK32:AK87" si="72">MAX(AH32,AI32,AJ32)</f>
        <v>6.5865207635833936E-2</v>
      </c>
      <c r="AL32" s="5">
        <f t="shared" ref="AL32:AL87" si="73">1/(1+EXP(12.597-0.05861*35-1.568*((S32/0.817)^0.4612)))</f>
        <v>5.1904723807278509E-3</v>
      </c>
      <c r="AM32" s="5">
        <f t="shared" ref="AM32:AM87" si="74">AL32</f>
        <v>5.1904723807278509E-3</v>
      </c>
      <c r="AN32" s="5">
        <f t="shared" ref="AN32:AN87" si="75">1/(1+EXP(5.7949-0.7619*U32/1000))</f>
        <v>1.0913331849253825E-2</v>
      </c>
      <c r="AO32" s="5">
        <f t="shared" ref="AO32:AO87" si="76">1/(1+EXP(5.7949-0.7619*V32/1000))</f>
        <v>1.1846538642661502E-2</v>
      </c>
      <c r="AP32" s="24">
        <f t="shared" ref="AP32:AP87" si="77">MAX(AN32,AO32)</f>
        <v>1.1846538642661502E-2</v>
      </c>
      <c r="AQ32" s="232">
        <f t="shared" ref="AQ32:AQ87" si="78">ROUND(1-(1-W32)*(1-AA32)*(1-AC32)*(1-AF32),3)</f>
        <v>0.08</v>
      </c>
      <c r="AR32" s="5">
        <f t="shared" ref="AR32:AR87" si="79">ROUND(1-(1-AG32)*(1-AK32)*(1-AM32)*(1-AP32),3)</f>
        <v>9.1999999999999998E-2</v>
      </c>
      <c r="AS32" s="5">
        <f t="shared" ref="AS32:AS87" si="80">ROUND(AVERAGE(AR32,AQ32),3)</f>
        <v>8.5999999999999993E-2</v>
      </c>
      <c r="AT32" s="139">
        <f t="shared" ref="AT32:AT87" si="81">ROUND(AQ32/0.15,2)</f>
        <v>0.53</v>
      </c>
      <c r="AU32" s="139">
        <f t="shared" ref="AU32:AU87" si="82">ROUND(AR32/0.15,2)</f>
        <v>0.61</v>
      </c>
      <c r="AV32" s="139">
        <f t="shared" ref="AV32:AV87" si="83">ROUND(AS32/0.15,2)</f>
        <v>0.56999999999999995</v>
      </c>
      <c r="AW32" s="50">
        <f t="shared" ref="AW32:AW87" si="84">IF(AT32&lt;0.67,5,IF(AT32&lt;1,4,IF(AT32&lt;1.33,3,IF(AT32&lt;2.67,2,1))))</f>
        <v>5</v>
      </c>
      <c r="AX32" s="50">
        <f t="shared" ref="AX32:AX87" si="85">IF(AU32&lt;0.67,5,IF(AU32&lt;1,4,IF(AU32&lt;1.33,3,IF(AU32&lt;2.67,2,1))))</f>
        <v>5</v>
      </c>
      <c r="AY32" s="233">
        <f t="shared" ref="AY32:AY87" si="86">IF(AV32&lt;0.67,5,IF(AV32&lt;1,4,IF(AV32&lt;1.33,3,IF(AV32&lt;2.67,2,1))))</f>
        <v>5</v>
      </c>
    </row>
    <row r="33" spans="1:51" ht="13.35" customHeight="1">
      <c r="A33" s="155">
        <v>10974</v>
      </c>
      <c r="B33" s="68" t="s">
        <v>256</v>
      </c>
      <c r="C33" s="229" t="str">
        <f>Rollover!A33</f>
        <v>Ford</v>
      </c>
      <c r="D33" s="230" t="str">
        <f>Rollover!B33</f>
        <v>Transit Wagon High Roof (8,10,12 Pass) RWD</v>
      </c>
      <c r="E33" s="138" t="s">
        <v>102</v>
      </c>
      <c r="F33" s="231">
        <f>Rollover!C33</f>
        <v>2020</v>
      </c>
      <c r="G33" s="10">
        <v>215.096</v>
      </c>
      <c r="H33" s="11">
        <v>0.32700000000000001</v>
      </c>
      <c r="I33" s="11">
        <v>2049.835</v>
      </c>
      <c r="J33" s="11">
        <v>134.85900000000001</v>
      </c>
      <c r="K33" s="11">
        <v>30.646000000000001</v>
      </c>
      <c r="L33" s="11">
        <v>43.448</v>
      </c>
      <c r="M33" s="11">
        <v>1698.146</v>
      </c>
      <c r="N33" s="12">
        <v>1682.2049999999999</v>
      </c>
      <c r="O33" s="10">
        <v>417.45100000000002</v>
      </c>
      <c r="P33" s="11">
        <v>0.76100000000000001</v>
      </c>
      <c r="Q33" s="11">
        <v>1579.903</v>
      </c>
      <c r="R33" s="11">
        <v>248.35599999999999</v>
      </c>
      <c r="S33" s="11">
        <v>23.126999999999999</v>
      </c>
      <c r="T33" s="11">
        <v>43.095999999999997</v>
      </c>
      <c r="U33" s="11">
        <v>1614.998</v>
      </c>
      <c r="V33" s="12">
        <v>1458.096</v>
      </c>
      <c r="W33" s="232">
        <f t="shared" si="58"/>
        <v>2.4575726584269019E-3</v>
      </c>
      <c r="X33" s="5">
        <f t="shared" si="59"/>
        <v>7.0233870528644993E-2</v>
      </c>
      <c r="Y33" s="5">
        <f t="shared" si="60"/>
        <v>2.2241765345703763E-3</v>
      </c>
      <c r="Z33" s="5">
        <f t="shared" si="61"/>
        <v>2.3600716741407833E-5</v>
      </c>
      <c r="AA33" s="5">
        <f t="shared" si="62"/>
        <v>7.0233870528644993E-2</v>
      </c>
      <c r="AB33" s="5">
        <f t="shared" si="63"/>
        <v>4.9982431842620509E-2</v>
      </c>
      <c r="AC33" s="5">
        <f t="shared" si="64"/>
        <v>4.9982431842620509E-2</v>
      </c>
      <c r="AD33" s="5">
        <f t="shared" si="65"/>
        <v>7.3000783883793571E-3</v>
      </c>
      <c r="AE33" s="5">
        <f t="shared" si="66"/>
        <v>7.2402979643857376E-3</v>
      </c>
      <c r="AF33" s="24">
        <f t="shared" si="67"/>
        <v>7.3000783883793571E-3</v>
      </c>
      <c r="AG33" s="23">
        <f t="shared" si="68"/>
        <v>2.7653219925881736E-2</v>
      </c>
      <c r="AH33" s="5">
        <f t="shared" si="69"/>
        <v>0.15076121162639475</v>
      </c>
      <c r="AI33" s="5">
        <f t="shared" si="70"/>
        <v>6.6811227357236134E-3</v>
      </c>
      <c r="AJ33" s="5">
        <f t="shared" si="71"/>
        <v>4.442348422054092E-5</v>
      </c>
      <c r="AK33" s="5">
        <f t="shared" si="72"/>
        <v>0.15076121162639475</v>
      </c>
      <c r="AL33" s="5">
        <f t="shared" si="73"/>
        <v>3.8491662112784111E-2</v>
      </c>
      <c r="AM33" s="5">
        <f t="shared" si="74"/>
        <v>3.8491662112784111E-2</v>
      </c>
      <c r="AN33" s="5">
        <f t="shared" si="75"/>
        <v>1.0308412842428942E-2</v>
      </c>
      <c r="AO33" s="5">
        <f t="shared" si="76"/>
        <v>9.1575518837195297E-3</v>
      </c>
      <c r="AP33" s="24">
        <f t="shared" si="77"/>
        <v>1.0308412842428942E-2</v>
      </c>
      <c r="AQ33" s="232">
        <f t="shared" si="78"/>
        <v>0.125</v>
      </c>
      <c r="AR33" s="5">
        <f t="shared" si="79"/>
        <v>0.214</v>
      </c>
      <c r="AS33" s="5">
        <f t="shared" si="80"/>
        <v>0.17</v>
      </c>
      <c r="AT33" s="139">
        <f t="shared" si="81"/>
        <v>0.83</v>
      </c>
      <c r="AU33" s="139">
        <f t="shared" si="82"/>
        <v>1.43</v>
      </c>
      <c r="AV33" s="139">
        <f t="shared" si="83"/>
        <v>1.1299999999999999</v>
      </c>
      <c r="AW33" s="50">
        <f t="shared" si="84"/>
        <v>4</v>
      </c>
      <c r="AX33" s="50">
        <f t="shared" si="85"/>
        <v>2</v>
      </c>
      <c r="AY33" s="233">
        <f t="shared" si="86"/>
        <v>3</v>
      </c>
    </row>
    <row r="34" spans="1:51" ht="13.35" customHeight="1">
      <c r="A34" s="155">
        <v>10974</v>
      </c>
      <c r="B34" s="68" t="s">
        <v>256</v>
      </c>
      <c r="C34" s="229" t="str">
        <f>Rollover!A34</f>
        <v>Ford</v>
      </c>
      <c r="D34" s="230" t="str">
        <f>Rollover!B34</f>
        <v>Transit Wagon High Roof (15 Pass) RWD</v>
      </c>
      <c r="E34" s="138" t="s">
        <v>102</v>
      </c>
      <c r="F34" s="231">
        <f>Rollover!C35</f>
        <v>2020</v>
      </c>
      <c r="G34" s="10">
        <v>215.096</v>
      </c>
      <c r="H34" s="11">
        <v>0.32700000000000001</v>
      </c>
      <c r="I34" s="11">
        <v>2049.835</v>
      </c>
      <c r="J34" s="11">
        <v>134.85900000000001</v>
      </c>
      <c r="K34" s="11">
        <v>30.646000000000001</v>
      </c>
      <c r="L34" s="11">
        <v>43.448</v>
      </c>
      <c r="M34" s="11">
        <v>1698.146</v>
      </c>
      <c r="N34" s="12">
        <v>1682.2049999999999</v>
      </c>
      <c r="O34" s="10">
        <v>417.45100000000002</v>
      </c>
      <c r="P34" s="11">
        <v>0.76100000000000001</v>
      </c>
      <c r="Q34" s="11">
        <v>1579.903</v>
      </c>
      <c r="R34" s="11">
        <v>248.35599999999999</v>
      </c>
      <c r="S34" s="11">
        <v>23.126999999999999</v>
      </c>
      <c r="T34" s="11">
        <v>43.095999999999997</v>
      </c>
      <c r="U34" s="11">
        <v>1614.998</v>
      </c>
      <c r="V34" s="12">
        <v>1458.096</v>
      </c>
      <c r="W34" s="232">
        <f t="shared" si="58"/>
        <v>2.4575726584269019E-3</v>
      </c>
      <c r="X34" s="5">
        <f t="shared" si="59"/>
        <v>7.0233870528644993E-2</v>
      </c>
      <c r="Y34" s="5">
        <f t="shared" si="60"/>
        <v>2.2241765345703763E-3</v>
      </c>
      <c r="Z34" s="5">
        <f t="shared" si="61"/>
        <v>2.3600716741407833E-5</v>
      </c>
      <c r="AA34" s="5">
        <f t="shared" si="62"/>
        <v>7.0233870528644993E-2</v>
      </c>
      <c r="AB34" s="5">
        <f t="shared" si="63"/>
        <v>4.9982431842620509E-2</v>
      </c>
      <c r="AC34" s="5">
        <f t="shared" si="64"/>
        <v>4.9982431842620509E-2</v>
      </c>
      <c r="AD34" s="5">
        <f t="shared" si="65"/>
        <v>7.3000783883793571E-3</v>
      </c>
      <c r="AE34" s="5">
        <f t="shared" si="66"/>
        <v>7.2402979643857376E-3</v>
      </c>
      <c r="AF34" s="24">
        <f t="shared" si="67"/>
        <v>7.3000783883793571E-3</v>
      </c>
      <c r="AG34" s="23">
        <f t="shared" si="68"/>
        <v>2.7653219925881736E-2</v>
      </c>
      <c r="AH34" s="5">
        <f t="shared" si="69"/>
        <v>0.15076121162639475</v>
      </c>
      <c r="AI34" s="5">
        <f t="shared" si="70"/>
        <v>6.6811227357236134E-3</v>
      </c>
      <c r="AJ34" s="5">
        <f t="shared" si="71"/>
        <v>4.442348422054092E-5</v>
      </c>
      <c r="AK34" s="5">
        <f t="shared" si="72"/>
        <v>0.15076121162639475</v>
      </c>
      <c r="AL34" s="5">
        <f t="shared" si="73"/>
        <v>3.8491662112784111E-2</v>
      </c>
      <c r="AM34" s="5">
        <f t="shared" si="74"/>
        <v>3.8491662112784111E-2</v>
      </c>
      <c r="AN34" s="5">
        <f t="shared" si="75"/>
        <v>1.0308412842428942E-2</v>
      </c>
      <c r="AO34" s="5">
        <f t="shared" si="76"/>
        <v>9.1575518837195297E-3</v>
      </c>
      <c r="AP34" s="24">
        <f t="shared" si="77"/>
        <v>1.0308412842428942E-2</v>
      </c>
      <c r="AQ34" s="232">
        <f t="shared" si="78"/>
        <v>0.125</v>
      </c>
      <c r="AR34" s="5">
        <f t="shared" si="79"/>
        <v>0.214</v>
      </c>
      <c r="AS34" s="5">
        <f t="shared" si="80"/>
        <v>0.17</v>
      </c>
      <c r="AT34" s="139">
        <f t="shared" si="81"/>
        <v>0.83</v>
      </c>
      <c r="AU34" s="139">
        <f t="shared" si="82"/>
        <v>1.43</v>
      </c>
      <c r="AV34" s="139">
        <f t="shared" si="83"/>
        <v>1.1299999999999999</v>
      </c>
      <c r="AW34" s="50">
        <f t="shared" si="84"/>
        <v>4</v>
      </c>
      <c r="AX34" s="50">
        <f t="shared" si="85"/>
        <v>2</v>
      </c>
      <c r="AY34" s="233">
        <f t="shared" si="86"/>
        <v>3</v>
      </c>
    </row>
    <row r="35" spans="1:51" ht="13.35" customHeight="1">
      <c r="A35" s="155">
        <v>10974</v>
      </c>
      <c r="B35" s="68" t="s">
        <v>256</v>
      </c>
      <c r="C35" s="234" t="str">
        <f>Rollover!A35</f>
        <v>Ford</v>
      </c>
      <c r="D35" s="235" t="str">
        <f>Rollover!B35</f>
        <v>Transit Wagon Medium Roof (8,10,12 Pass) RWD</v>
      </c>
      <c r="E35" s="138" t="s">
        <v>102</v>
      </c>
      <c r="F35" s="231">
        <f>Rollover!C36</f>
        <v>2020</v>
      </c>
      <c r="G35" s="10">
        <v>215.096</v>
      </c>
      <c r="H35" s="11">
        <v>0.32700000000000001</v>
      </c>
      <c r="I35" s="11">
        <v>2049.835</v>
      </c>
      <c r="J35" s="11">
        <v>134.85900000000001</v>
      </c>
      <c r="K35" s="11">
        <v>30.646000000000001</v>
      </c>
      <c r="L35" s="11">
        <v>43.448</v>
      </c>
      <c r="M35" s="11">
        <v>1698.146</v>
      </c>
      <c r="N35" s="12">
        <v>1682.2049999999999</v>
      </c>
      <c r="O35" s="10">
        <v>417.45100000000002</v>
      </c>
      <c r="P35" s="11">
        <v>0.76100000000000001</v>
      </c>
      <c r="Q35" s="11">
        <v>1579.903</v>
      </c>
      <c r="R35" s="11">
        <v>248.35599999999999</v>
      </c>
      <c r="S35" s="11">
        <v>23.126999999999999</v>
      </c>
      <c r="T35" s="11">
        <v>43.095999999999997</v>
      </c>
      <c r="U35" s="11">
        <v>1614.998</v>
      </c>
      <c r="V35" s="12">
        <v>1458.096</v>
      </c>
      <c r="W35" s="232">
        <f t="shared" si="58"/>
        <v>2.4575726584269019E-3</v>
      </c>
      <c r="X35" s="5">
        <f t="shared" si="59"/>
        <v>7.0233870528644993E-2</v>
      </c>
      <c r="Y35" s="5">
        <f t="shared" si="60"/>
        <v>2.2241765345703763E-3</v>
      </c>
      <c r="Z35" s="5">
        <f t="shared" si="61"/>
        <v>2.3600716741407833E-5</v>
      </c>
      <c r="AA35" s="5">
        <f t="shared" si="62"/>
        <v>7.0233870528644993E-2</v>
      </c>
      <c r="AB35" s="5">
        <f t="shared" si="63"/>
        <v>4.9982431842620509E-2</v>
      </c>
      <c r="AC35" s="5">
        <f t="shared" si="64"/>
        <v>4.9982431842620509E-2</v>
      </c>
      <c r="AD35" s="5">
        <f t="shared" si="65"/>
        <v>7.3000783883793571E-3</v>
      </c>
      <c r="AE35" s="5">
        <f t="shared" si="66"/>
        <v>7.2402979643857376E-3</v>
      </c>
      <c r="AF35" s="24">
        <f t="shared" si="67"/>
        <v>7.3000783883793571E-3</v>
      </c>
      <c r="AG35" s="23">
        <f t="shared" si="68"/>
        <v>2.7653219925881736E-2</v>
      </c>
      <c r="AH35" s="5">
        <f t="shared" si="69"/>
        <v>0.15076121162639475</v>
      </c>
      <c r="AI35" s="5">
        <f t="shared" si="70"/>
        <v>6.6811227357236134E-3</v>
      </c>
      <c r="AJ35" s="5">
        <f t="shared" si="71"/>
        <v>4.442348422054092E-5</v>
      </c>
      <c r="AK35" s="5">
        <f t="shared" si="72"/>
        <v>0.15076121162639475</v>
      </c>
      <c r="AL35" s="5">
        <f t="shared" si="73"/>
        <v>3.8491662112784111E-2</v>
      </c>
      <c r="AM35" s="5">
        <f t="shared" si="74"/>
        <v>3.8491662112784111E-2</v>
      </c>
      <c r="AN35" s="5">
        <f t="shared" si="75"/>
        <v>1.0308412842428942E-2</v>
      </c>
      <c r="AO35" s="5">
        <f t="shared" si="76"/>
        <v>9.1575518837195297E-3</v>
      </c>
      <c r="AP35" s="24">
        <f t="shared" si="77"/>
        <v>1.0308412842428942E-2</v>
      </c>
      <c r="AQ35" s="232">
        <f t="shared" si="78"/>
        <v>0.125</v>
      </c>
      <c r="AR35" s="5">
        <f t="shared" si="79"/>
        <v>0.214</v>
      </c>
      <c r="AS35" s="5">
        <f t="shared" si="80"/>
        <v>0.17</v>
      </c>
      <c r="AT35" s="139">
        <f t="shared" si="81"/>
        <v>0.83</v>
      </c>
      <c r="AU35" s="139">
        <f t="shared" si="82"/>
        <v>1.43</v>
      </c>
      <c r="AV35" s="139">
        <f t="shared" si="83"/>
        <v>1.1299999999999999</v>
      </c>
      <c r="AW35" s="50">
        <f t="shared" si="84"/>
        <v>4</v>
      </c>
      <c r="AX35" s="50">
        <f t="shared" si="85"/>
        <v>2</v>
      </c>
      <c r="AY35" s="233">
        <f t="shared" si="86"/>
        <v>3</v>
      </c>
    </row>
    <row r="36" spans="1:51" ht="13.35" customHeight="1">
      <c r="A36" s="155">
        <v>10974</v>
      </c>
      <c r="B36" s="68" t="s">
        <v>256</v>
      </c>
      <c r="C36" s="234" t="str">
        <f>Rollover!A36</f>
        <v>Ford</v>
      </c>
      <c r="D36" s="235" t="str">
        <f>Rollover!B36</f>
        <v>Transit Wagon Medium Roof (15 Pass) RWD</v>
      </c>
      <c r="E36" s="138" t="s">
        <v>102</v>
      </c>
      <c r="F36" s="231">
        <f>Rollover!C36</f>
        <v>2020</v>
      </c>
      <c r="G36" s="10">
        <v>215.096</v>
      </c>
      <c r="H36" s="11">
        <v>0.32700000000000001</v>
      </c>
      <c r="I36" s="11">
        <v>2049.835</v>
      </c>
      <c r="J36" s="11">
        <v>134.85900000000001</v>
      </c>
      <c r="K36" s="11">
        <v>30.646000000000001</v>
      </c>
      <c r="L36" s="11">
        <v>43.448</v>
      </c>
      <c r="M36" s="11">
        <v>1698.146</v>
      </c>
      <c r="N36" s="12">
        <v>1682.2049999999999</v>
      </c>
      <c r="O36" s="10">
        <v>417.45100000000002</v>
      </c>
      <c r="P36" s="11">
        <v>0.76100000000000001</v>
      </c>
      <c r="Q36" s="11">
        <v>1579.903</v>
      </c>
      <c r="R36" s="11">
        <v>248.35599999999999</v>
      </c>
      <c r="S36" s="11">
        <v>23.126999999999999</v>
      </c>
      <c r="T36" s="11">
        <v>43.095999999999997</v>
      </c>
      <c r="U36" s="11">
        <v>1614.998</v>
      </c>
      <c r="V36" s="12">
        <v>1458.096</v>
      </c>
      <c r="W36" s="232">
        <f t="shared" si="58"/>
        <v>2.4575726584269019E-3</v>
      </c>
      <c r="X36" s="5">
        <f t="shared" si="59"/>
        <v>7.0233870528644993E-2</v>
      </c>
      <c r="Y36" s="5">
        <f t="shared" si="60"/>
        <v>2.2241765345703763E-3</v>
      </c>
      <c r="Z36" s="5">
        <f t="shared" si="61"/>
        <v>2.3600716741407833E-5</v>
      </c>
      <c r="AA36" s="5">
        <f t="shared" si="62"/>
        <v>7.0233870528644993E-2</v>
      </c>
      <c r="AB36" s="5">
        <f t="shared" si="63"/>
        <v>4.9982431842620509E-2</v>
      </c>
      <c r="AC36" s="5">
        <f t="shared" si="64"/>
        <v>4.9982431842620509E-2</v>
      </c>
      <c r="AD36" s="5">
        <f t="shared" si="65"/>
        <v>7.3000783883793571E-3</v>
      </c>
      <c r="AE36" s="5">
        <f t="shared" si="66"/>
        <v>7.2402979643857376E-3</v>
      </c>
      <c r="AF36" s="24">
        <f t="shared" si="67"/>
        <v>7.3000783883793571E-3</v>
      </c>
      <c r="AG36" s="23">
        <f t="shared" si="68"/>
        <v>2.7653219925881736E-2</v>
      </c>
      <c r="AH36" s="5">
        <f t="shared" si="69"/>
        <v>0.15076121162639475</v>
      </c>
      <c r="AI36" s="5">
        <f t="shared" si="70"/>
        <v>6.6811227357236134E-3</v>
      </c>
      <c r="AJ36" s="5">
        <f t="shared" si="71"/>
        <v>4.442348422054092E-5</v>
      </c>
      <c r="AK36" s="5">
        <f t="shared" si="72"/>
        <v>0.15076121162639475</v>
      </c>
      <c r="AL36" s="5">
        <f t="shared" si="73"/>
        <v>3.8491662112784111E-2</v>
      </c>
      <c r="AM36" s="5">
        <f t="shared" si="74"/>
        <v>3.8491662112784111E-2</v>
      </c>
      <c r="AN36" s="5">
        <f t="shared" si="75"/>
        <v>1.0308412842428942E-2</v>
      </c>
      <c r="AO36" s="5">
        <f t="shared" si="76"/>
        <v>9.1575518837195297E-3</v>
      </c>
      <c r="AP36" s="24">
        <f t="shared" si="77"/>
        <v>1.0308412842428942E-2</v>
      </c>
      <c r="AQ36" s="232">
        <f t="shared" si="78"/>
        <v>0.125</v>
      </c>
      <c r="AR36" s="5">
        <f t="shared" si="79"/>
        <v>0.214</v>
      </c>
      <c r="AS36" s="5">
        <f t="shared" si="80"/>
        <v>0.17</v>
      </c>
      <c r="AT36" s="139">
        <f t="shared" si="81"/>
        <v>0.83</v>
      </c>
      <c r="AU36" s="139">
        <f t="shared" si="82"/>
        <v>1.43</v>
      </c>
      <c r="AV36" s="139">
        <f t="shared" si="83"/>
        <v>1.1299999999999999</v>
      </c>
      <c r="AW36" s="50">
        <f t="shared" si="84"/>
        <v>4</v>
      </c>
      <c r="AX36" s="50">
        <f t="shared" si="85"/>
        <v>2</v>
      </c>
      <c r="AY36" s="233">
        <f t="shared" si="86"/>
        <v>3</v>
      </c>
    </row>
    <row r="37" spans="1:51" ht="13.35" customHeight="1">
      <c r="A37" s="155">
        <v>10974</v>
      </c>
      <c r="B37" s="68" t="s">
        <v>256</v>
      </c>
      <c r="C37" s="229" t="str">
        <f>Rollover!A37</f>
        <v>Ford</v>
      </c>
      <c r="D37" s="230" t="str">
        <f>Rollover!B37</f>
        <v>Transit Wagon Low Roof (8,10,12 Pass) RWD</v>
      </c>
      <c r="E37" s="138" t="s">
        <v>102</v>
      </c>
      <c r="F37" s="231">
        <f>Rollover!C37</f>
        <v>2020</v>
      </c>
      <c r="G37" s="10">
        <v>215.096</v>
      </c>
      <c r="H37" s="11">
        <v>0.32700000000000001</v>
      </c>
      <c r="I37" s="11">
        <v>2049.835</v>
      </c>
      <c r="J37" s="11">
        <v>134.85900000000001</v>
      </c>
      <c r="K37" s="11">
        <v>30.646000000000001</v>
      </c>
      <c r="L37" s="11">
        <v>43.448</v>
      </c>
      <c r="M37" s="11">
        <v>1698.146</v>
      </c>
      <c r="N37" s="12">
        <v>1682.2049999999999</v>
      </c>
      <c r="O37" s="10">
        <v>417.45100000000002</v>
      </c>
      <c r="P37" s="11">
        <v>0.76100000000000001</v>
      </c>
      <c r="Q37" s="11">
        <v>1579.903</v>
      </c>
      <c r="R37" s="11">
        <v>248.35599999999999</v>
      </c>
      <c r="S37" s="11">
        <v>23.126999999999999</v>
      </c>
      <c r="T37" s="11">
        <v>43.095999999999997</v>
      </c>
      <c r="U37" s="11">
        <v>1614.998</v>
      </c>
      <c r="V37" s="12">
        <v>1458.096</v>
      </c>
      <c r="W37" s="232">
        <f t="shared" si="58"/>
        <v>2.4575726584269019E-3</v>
      </c>
      <c r="X37" s="5">
        <f t="shared" si="59"/>
        <v>7.0233870528644993E-2</v>
      </c>
      <c r="Y37" s="5">
        <f t="shared" si="60"/>
        <v>2.2241765345703763E-3</v>
      </c>
      <c r="Z37" s="5">
        <f t="shared" si="61"/>
        <v>2.3600716741407833E-5</v>
      </c>
      <c r="AA37" s="5">
        <f t="shared" si="62"/>
        <v>7.0233870528644993E-2</v>
      </c>
      <c r="AB37" s="5">
        <f t="shared" si="63"/>
        <v>4.9982431842620509E-2</v>
      </c>
      <c r="AC37" s="5">
        <f t="shared" si="64"/>
        <v>4.9982431842620509E-2</v>
      </c>
      <c r="AD37" s="5">
        <f t="shared" si="65"/>
        <v>7.3000783883793571E-3</v>
      </c>
      <c r="AE37" s="5">
        <f t="shared" si="66"/>
        <v>7.2402979643857376E-3</v>
      </c>
      <c r="AF37" s="24">
        <f t="shared" si="67"/>
        <v>7.3000783883793571E-3</v>
      </c>
      <c r="AG37" s="23">
        <f t="shared" si="68"/>
        <v>2.7653219925881736E-2</v>
      </c>
      <c r="AH37" s="5">
        <f t="shared" si="69"/>
        <v>0.15076121162639475</v>
      </c>
      <c r="AI37" s="5">
        <f t="shared" si="70"/>
        <v>6.6811227357236134E-3</v>
      </c>
      <c r="AJ37" s="5">
        <f t="shared" si="71"/>
        <v>4.442348422054092E-5</v>
      </c>
      <c r="AK37" s="5">
        <f t="shared" si="72"/>
        <v>0.15076121162639475</v>
      </c>
      <c r="AL37" s="5">
        <f t="shared" si="73"/>
        <v>3.8491662112784111E-2</v>
      </c>
      <c r="AM37" s="5">
        <f t="shared" si="74"/>
        <v>3.8491662112784111E-2</v>
      </c>
      <c r="AN37" s="5">
        <f t="shared" si="75"/>
        <v>1.0308412842428942E-2</v>
      </c>
      <c r="AO37" s="5">
        <f t="shared" si="76"/>
        <v>9.1575518837195297E-3</v>
      </c>
      <c r="AP37" s="24">
        <f t="shared" si="77"/>
        <v>1.0308412842428942E-2</v>
      </c>
      <c r="AQ37" s="232">
        <f t="shared" si="78"/>
        <v>0.125</v>
      </c>
      <c r="AR37" s="5">
        <f t="shared" si="79"/>
        <v>0.214</v>
      </c>
      <c r="AS37" s="5">
        <f t="shared" si="80"/>
        <v>0.17</v>
      </c>
      <c r="AT37" s="139">
        <f t="shared" si="81"/>
        <v>0.83</v>
      </c>
      <c r="AU37" s="139">
        <f t="shared" si="82"/>
        <v>1.43</v>
      </c>
      <c r="AV37" s="139">
        <f t="shared" si="83"/>
        <v>1.1299999999999999</v>
      </c>
      <c r="AW37" s="50">
        <f t="shared" si="84"/>
        <v>4</v>
      </c>
      <c r="AX37" s="50">
        <f t="shared" si="85"/>
        <v>2</v>
      </c>
      <c r="AY37" s="233">
        <f t="shared" si="86"/>
        <v>3</v>
      </c>
    </row>
    <row r="38" spans="1:51" ht="13.35" customHeight="1">
      <c r="A38" s="155">
        <v>10974</v>
      </c>
      <c r="B38" s="68" t="s">
        <v>256</v>
      </c>
      <c r="C38" s="229" t="str">
        <f>Rollover!A38</f>
        <v>Ford</v>
      </c>
      <c r="D38" s="230" t="str">
        <f>Rollover!B38</f>
        <v>Transit Wagon Low Roof (15 Pass) RWD</v>
      </c>
      <c r="E38" s="138" t="s">
        <v>102</v>
      </c>
      <c r="F38" s="231">
        <f>Rollover!C38</f>
        <v>2020</v>
      </c>
      <c r="G38" s="10">
        <v>215.096</v>
      </c>
      <c r="H38" s="11">
        <v>0.32700000000000001</v>
      </c>
      <c r="I38" s="11">
        <v>2049.835</v>
      </c>
      <c r="J38" s="11">
        <v>134.85900000000001</v>
      </c>
      <c r="K38" s="11">
        <v>30.646000000000001</v>
      </c>
      <c r="L38" s="11">
        <v>43.448</v>
      </c>
      <c r="M38" s="11">
        <v>1698.146</v>
      </c>
      <c r="N38" s="12">
        <v>1682.2049999999999</v>
      </c>
      <c r="O38" s="10">
        <v>417.45100000000002</v>
      </c>
      <c r="P38" s="11">
        <v>0.76100000000000001</v>
      </c>
      <c r="Q38" s="11">
        <v>1579.903</v>
      </c>
      <c r="R38" s="11">
        <v>248.35599999999999</v>
      </c>
      <c r="S38" s="11">
        <v>23.126999999999999</v>
      </c>
      <c r="T38" s="11">
        <v>43.095999999999997</v>
      </c>
      <c r="U38" s="11">
        <v>1614.998</v>
      </c>
      <c r="V38" s="12">
        <v>1458.096</v>
      </c>
      <c r="W38" s="232">
        <f t="shared" ref="W38:W55" si="87">NORMDIST(LN(G38),7.45231,0.73998,1)</f>
        <v>2.4575726584269019E-3</v>
      </c>
      <c r="X38" s="5">
        <f t="shared" ref="X38:X55" si="88">1/(1+EXP(3.2269-1.9688*H38))</f>
        <v>7.0233870528644993E-2</v>
      </c>
      <c r="Y38" s="5">
        <f t="shared" ref="Y38:Y55" si="89">1/(1+EXP(10.9745-2.375*I38/1000))</f>
        <v>2.2241765345703763E-3</v>
      </c>
      <c r="Z38" s="5">
        <f t="shared" ref="Z38:Z55" si="90">1/(1+EXP(10.9745-2.375*J38/1000))</f>
        <v>2.3600716741407833E-5</v>
      </c>
      <c r="AA38" s="5">
        <f t="shared" ref="AA38:AA55" si="91">MAX(X38,Y38,Z38)</f>
        <v>7.0233870528644993E-2</v>
      </c>
      <c r="AB38" s="5">
        <f t="shared" ref="AB38:AB55" si="92">1/(1+EXP(12.597-0.05861*35-1.568*(K38^0.4612)))</f>
        <v>4.9982431842620509E-2</v>
      </c>
      <c r="AC38" s="5">
        <f t="shared" ref="AC38:AC55" si="93">AB38</f>
        <v>4.9982431842620509E-2</v>
      </c>
      <c r="AD38" s="5">
        <f t="shared" ref="AD38:AD55" si="94">1/(1+EXP(5.7949-0.5196*M38/1000))</f>
        <v>7.3000783883793571E-3</v>
      </c>
      <c r="AE38" s="5">
        <f t="shared" ref="AE38:AE55" si="95">1/(1+EXP(5.7949-0.5196*N38/1000))</f>
        <v>7.2402979643857376E-3</v>
      </c>
      <c r="AF38" s="24">
        <f t="shared" ref="AF38:AF55" si="96">MAX(AD38,AE38)</f>
        <v>7.3000783883793571E-3</v>
      </c>
      <c r="AG38" s="23">
        <f t="shared" ref="AG38:AG55" si="97">NORMDIST(LN(O38),7.45231,0.73998,1)</f>
        <v>2.7653219925881736E-2</v>
      </c>
      <c r="AH38" s="5">
        <f t="shared" ref="AH38:AH55" si="98">1/(1+EXP(3.2269-1.9688*P38))</f>
        <v>0.15076121162639475</v>
      </c>
      <c r="AI38" s="5">
        <f t="shared" ref="AI38:AI55" si="99">1/(1+EXP(10.958-3.77*Q38/1000))</f>
        <v>6.6811227357236134E-3</v>
      </c>
      <c r="AJ38" s="5">
        <f t="shared" ref="AJ38:AJ55" si="100">1/(1+EXP(10.958-3.77*R38/1000))</f>
        <v>4.442348422054092E-5</v>
      </c>
      <c r="AK38" s="5">
        <f t="shared" ref="AK38:AK55" si="101">MAX(AH38,AI38,AJ38)</f>
        <v>0.15076121162639475</v>
      </c>
      <c r="AL38" s="5">
        <f t="shared" ref="AL38:AL55" si="102">1/(1+EXP(12.597-0.05861*35-1.568*((S38/0.817)^0.4612)))</f>
        <v>3.8491662112784111E-2</v>
      </c>
      <c r="AM38" s="5">
        <f t="shared" ref="AM38:AM55" si="103">AL38</f>
        <v>3.8491662112784111E-2</v>
      </c>
      <c r="AN38" s="5">
        <f t="shared" ref="AN38:AN55" si="104">1/(1+EXP(5.7949-0.7619*U38/1000))</f>
        <v>1.0308412842428942E-2</v>
      </c>
      <c r="AO38" s="5">
        <f t="shared" ref="AO38:AO55" si="105">1/(1+EXP(5.7949-0.7619*V38/1000))</f>
        <v>9.1575518837195297E-3</v>
      </c>
      <c r="AP38" s="24">
        <f t="shared" ref="AP38:AP55" si="106">MAX(AN38,AO38)</f>
        <v>1.0308412842428942E-2</v>
      </c>
      <c r="AQ38" s="232">
        <f t="shared" ref="AQ38:AQ55" si="107">ROUND(1-(1-W38)*(1-AA38)*(1-AC38)*(1-AF38),3)</f>
        <v>0.125</v>
      </c>
      <c r="AR38" s="5">
        <f t="shared" ref="AR38:AR55" si="108">ROUND(1-(1-AG38)*(1-AK38)*(1-AM38)*(1-AP38),3)</f>
        <v>0.214</v>
      </c>
      <c r="AS38" s="5">
        <f t="shared" ref="AS38:AS55" si="109">ROUND(AVERAGE(AR38,AQ38),3)</f>
        <v>0.17</v>
      </c>
      <c r="AT38" s="139">
        <f t="shared" ref="AT38:AT55" si="110">ROUND(AQ38/0.15,2)</f>
        <v>0.83</v>
      </c>
      <c r="AU38" s="139">
        <f t="shared" ref="AU38:AU55" si="111">ROUND(AR38/0.15,2)</f>
        <v>1.43</v>
      </c>
      <c r="AV38" s="139">
        <f t="shared" ref="AV38:AV55" si="112">ROUND(AS38/0.15,2)</f>
        <v>1.1299999999999999</v>
      </c>
      <c r="AW38" s="50">
        <f t="shared" ref="AW38:AW55" si="113">IF(AT38&lt;0.67,5,IF(AT38&lt;1,4,IF(AT38&lt;1.33,3,IF(AT38&lt;2.67,2,1))))</f>
        <v>4</v>
      </c>
      <c r="AX38" s="50">
        <f t="shared" ref="AX38:AX55" si="114">IF(AU38&lt;0.67,5,IF(AU38&lt;1,4,IF(AU38&lt;1.33,3,IF(AU38&lt;2.67,2,1))))</f>
        <v>2</v>
      </c>
      <c r="AY38" s="233">
        <f t="shared" ref="AY38:AY55" si="115">IF(AV38&lt;0.67,5,IF(AV38&lt;1,4,IF(AV38&lt;1.33,3,IF(AV38&lt;2.67,2,1))))</f>
        <v>3</v>
      </c>
    </row>
    <row r="39" spans="1:51" ht="13.35" customHeight="1">
      <c r="A39" s="155">
        <v>10974</v>
      </c>
      <c r="B39" s="68" t="s">
        <v>256</v>
      </c>
      <c r="C39" s="229" t="str">
        <f>Rollover!A39</f>
        <v>Ford</v>
      </c>
      <c r="D39" s="230" t="str">
        <f>Rollover!B39</f>
        <v>Transit Van RWD</v>
      </c>
      <c r="E39" s="138" t="s">
        <v>102</v>
      </c>
      <c r="F39" s="231">
        <f>Rollover!C39</f>
        <v>2020</v>
      </c>
      <c r="G39" s="18">
        <v>215.096</v>
      </c>
      <c r="H39" s="19">
        <v>0.32700000000000001</v>
      </c>
      <c r="I39" s="19">
        <v>2049.835</v>
      </c>
      <c r="J39" s="19">
        <v>134.85900000000001</v>
      </c>
      <c r="K39" s="19">
        <v>30.646000000000001</v>
      </c>
      <c r="L39" s="19">
        <v>43.448</v>
      </c>
      <c r="M39" s="19">
        <v>1698.146</v>
      </c>
      <c r="N39" s="20">
        <v>1682.2049999999999</v>
      </c>
      <c r="O39" s="18">
        <v>417.45100000000002</v>
      </c>
      <c r="P39" s="19">
        <v>0.76100000000000001</v>
      </c>
      <c r="Q39" s="19">
        <v>1579.903</v>
      </c>
      <c r="R39" s="19">
        <v>248.35599999999999</v>
      </c>
      <c r="S39" s="19">
        <v>23.126999999999999</v>
      </c>
      <c r="T39" s="19">
        <v>43.095999999999997</v>
      </c>
      <c r="U39" s="19">
        <v>1614.998</v>
      </c>
      <c r="V39" s="20">
        <v>1458.096</v>
      </c>
      <c r="W39" s="232">
        <f t="shared" si="87"/>
        <v>2.4575726584269019E-3</v>
      </c>
      <c r="X39" s="5">
        <f t="shared" si="88"/>
        <v>7.0233870528644993E-2</v>
      </c>
      <c r="Y39" s="5">
        <f t="shared" si="89"/>
        <v>2.2241765345703763E-3</v>
      </c>
      <c r="Z39" s="5">
        <f t="shared" si="90"/>
        <v>2.3600716741407833E-5</v>
      </c>
      <c r="AA39" s="5">
        <f t="shared" si="91"/>
        <v>7.0233870528644993E-2</v>
      </c>
      <c r="AB39" s="5">
        <f t="shared" si="92"/>
        <v>4.9982431842620509E-2</v>
      </c>
      <c r="AC39" s="5">
        <f t="shared" si="93"/>
        <v>4.9982431842620509E-2</v>
      </c>
      <c r="AD39" s="5">
        <f t="shared" si="94"/>
        <v>7.3000783883793571E-3</v>
      </c>
      <c r="AE39" s="5">
        <f t="shared" si="95"/>
        <v>7.2402979643857376E-3</v>
      </c>
      <c r="AF39" s="24">
        <f t="shared" si="96"/>
        <v>7.3000783883793571E-3</v>
      </c>
      <c r="AG39" s="23">
        <f t="shared" si="97"/>
        <v>2.7653219925881736E-2</v>
      </c>
      <c r="AH39" s="5">
        <f t="shared" si="98"/>
        <v>0.15076121162639475</v>
      </c>
      <c r="AI39" s="5">
        <f t="shared" si="99"/>
        <v>6.6811227357236134E-3</v>
      </c>
      <c r="AJ39" s="5">
        <f t="shared" si="100"/>
        <v>4.442348422054092E-5</v>
      </c>
      <c r="AK39" s="5">
        <f t="shared" si="101"/>
        <v>0.15076121162639475</v>
      </c>
      <c r="AL39" s="5">
        <f t="shared" si="102"/>
        <v>3.8491662112784111E-2</v>
      </c>
      <c r="AM39" s="5">
        <f t="shared" si="103"/>
        <v>3.8491662112784111E-2</v>
      </c>
      <c r="AN39" s="5">
        <f t="shared" si="104"/>
        <v>1.0308412842428942E-2</v>
      </c>
      <c r="AO39" s="5">
        <f t="shared" si="105"/>
        <v>9.1575518837195297E-3</v>
      </c>
      <c r="AP39" s="24">
        <f t="shared" si="106"/>
        <v>1.0308412842428942E-2</v>
      </c>
      <c r="AQ39" s="232">
        <f t="shared" si="107"/>
        <v>0.125</v>
      </c>
      <c r="AR39" s="5">
        <f t="shared" si="108"/>
        <v>0.214</v>
      </c>
      <c r="AS39" s="5">
        <f t="shared" si="109"/>
        <v>0.17</v>
      </c>
      <c r="AT39" s="139">
        <f t="shared" si="110"/>
        <v>0.83</v>
      </c>
      <c r="AU39" s="139">
        <f t="shared" si="111"/>
        <v>1.43</v>
      </c>
      <c r="AV39" s="139">
        <f t="shared" si="112"/>
        <v>1.1299999999999999</v>
      </c>
      <c r="AW39" s="50">
        <f t="shared" si="113"/>
        <v>4</v>
      </c>
      <c r="AX39" s="50">
        <f t="shared" si="114"/>
        <v>2</v>
      </c>
      <c r="AY39" s="233">
        <f t="shared" si="115"/>
        <v>3</v>
      </c>
    </row>
    <row r="40" spans="1:51" ht="13.35" customHeight="1">
      <c r="A40" s="155">
        <v>10988</v>
      </c>
      <c r="B40" s="69" t="s">
        <v>270</v>
      </c>
      <c r="C40" s="229" t="str">
        <f>Rollover!A40</f>
        <v xml:space="preserve">GMC </v>
      </c>
      <c r="D40" s="230" t="str">
        <f>Rollover!B40</f>
        <v>Acadia SUV AWD</v>
      </c>
      <c r="E40" s="138" t="s">
        <v>85</v>
      </c>
      <c r="F40" s="231">
        <f>Rollover!C40</f>
        <v>2020</v>
      </c>
      <c r="G40" s="10">
        <v>285.108</v>
      </c>
      <c r="H40" s="11">
        <v>0.20499999999999999</v>
      </c>
      <c r="I40" s="11">
        <v>849.76800000000003</v>
      </c>
      <c r="J40" s="11">
        <v>124.224</v>
      </c>
      <c r="K40" s="11">
        <v>17.919</v>
      </c>
      <c r="L40" s="11">
        <v>44.893999999999998</v>
      </c>
      <c r="M40" s="11">
        <v>574.05399999999997</v>
      </c>
      <c r="N40" s="12">
        <v>1705.4159999999999</v>
      </c>
      <c r="O40" s="10">
        <v>318.61599999999999</v>
      </c>
      <c r="P40" s="11">
        <v>0.433</v>
      </c>
      <c r="Q40" s="11">
        <v>902.27700000000004</v>
      </c>
      <c r="R40" s="11">
        <v>442.01299999999998</v>
      </c>
      <c r="S40" s="11">
        <v>15.54</v>
      </c>
      <c r="T40" s="11">
        <v>42.862000000000002</v>
      </c>
      <c r="U40" s="11">
        <v>932.65200000000004</v>
      </c>
      <c r="V40" s="12">
        <v>268.68599999999998</v>
      </c>
      <c r="W40" s="232">
        <f t="shared" si="87"/>
        <v>7.5131612465536525E-3</v>
      </c>
      <c r="X40" s="5">
        <f t="shared" si="88"/>
        <v>5.6078209449898733E-2</v>
      </c>
      <c r="Y40" s="5">
        <f t="shared" si="89"/>
        <v>1.2890563744523683E-4</v>
      </c>
      <c r="Z40" s="5">
        <f t="shared" si="90"/>
        <v>2.3012085756970968E-5</v>
      </c>
      <c r="AA40" s="5">
        <f t="shared" si="91"/>
        <v>5.6078209449898733E-2</v>
      </c>
      <c r="AB40" s="5">
        <f t="shared" si="92"/>
        <v>9.8412413205755944E-3</v>
      </c>
      <c r="AC40" s="5">
        <f t="shared" si="93"/>
        <v>9.8412413205755944E-3</v>
      </c>
      <c r="AD40" s="5">
        <f t="shared" si="94"/>
        <v>4.0838555100587183E-3</v>
      </c>
      <c r="AE40" s="5">
        <f t="shared" si="95"/>
        <v>7.3275040804821603E-3</v>
      </c>
      <c r="AF40" s="24">
        <f t="shared" si="96"/>
        <v>7.3275040804821603E-3</v>
      </c>
      <c r="AG40" s="23">
        <f t="shared" si="97"/>
        <v>1.1257081666826598E-2</v>
      </c>
      <c r="AH40" s="5">
        <f t="shared" si="98"/>
        <v>8.5145023157809765E-2</v>
      </c>
      <c r="AI40" s="5">
        <f t="shared" si="99"/>
        <v>5.2247244154134879E-4</v>
      </c>
      <c r="AJ40" s="5">
        <f t="shared" si="100"/>
        <v>9.2185917270688929E-5</v>
      </c>
      <c r="AK40" s="5">
        <f t="shared" si="101"/>
        <v>8.5145023157809765E-2</v>
      </c>
      <c r="AL40" s="5">
        <f t="shared" si="102"/>
        <v>1.1592949539715226E-2</v>
      </c>
      <c r="AM40" s="5">
        <f t="shared" si="103"/>
        <v>1.1592949539715226E-2</v>
      </c>
      <c r="AN40" s="5">
        <f t="shared" si="104"/>
        <v>6.1550248235954291E-3</v>
      </c>
      <c r="AO40" s="5">
        <f t="shared" si="105"/>
        <v>3.7204319324900502E-3</v>
      </c>
      <c r="AP40" s="24">
        <f t="shared" si="106"/>
        <v>6.1550248235954291E-3</v>
      </c>
      <c r="AQ40" s="232">
        <f t="shared" si="107"/>
        <v>7.9000000000000001E-2</v>
      </c>
      <c r="AR40" s="5">
        <f t="shared" si="108"/>
        <v>0.111</v>
      </c>
      <c r="AS40" s="5">
        <f t="shared" si="109"/>
        <v>9.5000000000000001E-2</v>
      </c>
      <c r="AT40" s="139">
        <f t="shared" si="110"/>
        <v>0.53</v>
      </c>
      <c r="AU40" s="139">
        <f t="shared" si="111"/>
        <v>0.74</v>
      </c>
      <c r="AV40" s="139">
        <f t="shared" si="112"/>
        <v>0.63</v>
      </c>
      <c r="AW40" s="50">
        <f t="shared" si="113"/>
        <v>5</v>
      </c>
      <c r="AX40" s="50">
        <f t="shared" si="114"/>
        <v>4</v>
      </c>
      <c r="AY40" s="233">
        <f t="shared" si="115"/>
        <v>5</v>
      </c>
    </row>
    <row r="41" spans="1:51" ht="13.35" customHeight="1">
      <c r="A41" s="155">
        <v>10988</v>
      </c>
      <c r="B41" s="69" t="s">
        <v>270</v>
      </c>
      <c r="C41" s="234" t="str">
        <f>Rollover!A41</f>
        <v xml:space="preserve">GMC </v>
      </c>
      <c r="D41" s="235" t="str">
        <f>Rollover!B41</f>
        <v>Acadia SUV FWD</v>
      </c>
      <c r="E41" s="138" t="s">
        <v>85</v>
      </c>
      <c r="F41" s="231">
        <f>Rollover!C41</f>
        <v>2020</v>
      </c>
      <c r="G41" s="10">
        <v>285.108</v>
      </c>
      <c r="H41" s="11">
        <v>0.20499999999999999</v>
      </c>
      <c r="I41" s="11">
        <v>849.76800000000003</v>
      </c>
      <c r="J41" s="11">
        <v>124.224</v>
      </c>
      <c r="K41" s="11">
        <v>17.919</v>
      </c>
      <c r="L41" s="11">
        <v>44.893999999999998</v>
      </c>
      <c r="M41" s="11">
        <v>574.05399999999997</v>
      </c>
      <c r="N41" s="12">
        <v>1705.4159999999999</v>
      </c>
      <c r="O41" s="10">
        <v>318.61599999999999</v>
      </c>
      <c r="P41" s="11">
        <v>0.433</v>
      </c>
      <c r="Q41" s="11">
        <v>902.27700000000004</v>
      </c>
      <c r="R41" s="11">
        <v>442.01299999999998</v>
      </c>
      <c r="S41" s="11">
        <v>15.54</v>
      </c>
      <c r="T41" s="11">
        <v>42.862000000000002</v>
      </c>
      <c r="U41" s="11">
        <v>932.65200000000004</v>
      </c>
      <c r="V41" s="12">
        <v>268.68599999999998</v>
      </c>
      <c r="W41" s="232">
        <f t="shared" si="87"/>
        <v>7.5131612465536525E-3</v>
      </c>
      <c r="X41" s="5">
        <f t="shared" si="88"/>
        <v>5.6078209449898733E-2</v>
      </c>
      <c r="Y41" s="5">
        <f t="shared" si="89"/>
        <v>1.2890563744523683E-4</v>
      </c>
      <c r="Z41" s="5">
        <f t="shared" si="90"/>
        <v>2.3012085756970968E-5</v>
      </c>
      <c r="AA41" s="5">
        <f t="shared" si="91"/>
        <v>5.6078209449898733E-2</v>
      </c>
      <c r="AB41" s="5">
        <f t="shared" si="92"/>
        <v>9.8412413205755944E-3</v>
      </c>
      <c r="AC41" s="5">
        <f t="shared" si="93"/>
        <v>9.8412413205755944E-3</v>
      </c>
      <c r="AD41" s="5">
        <f t="shared" si="94"/>
        <v>4.0838555100587183E-3</v>
      </c>
      <c r="AE41" s="5">
        <f t="shared" si="95"/>
        <v>7.3275040804821603E-3</v>
      </c>
      <c r="AF41" s="24">
        <f t="shared" si="96"/>
        <v>7.3275040804821603E-3</v>
      </c>
      <c r="AG41" s="23">
        <f t="shared" si="97"/>
        <v>1.1257081666826598E-2</v>
      </c>
      <c r="AH41" s="5">
        <f t="shared" si="98"/>
        <v>8.5145023157809765E-2</v>
      </c>
      <c r="AI41" s="5">
        <f t="shared" si="99"/>
        <v>5.2247244154134879E-4</v>
      </c>
      <c r="AJ41" s="5">
        <f t="shared" si="100"/>
        <v>9.2185917270688929E-5</v>
      </c>
      <c r="AK41" s="5">
        <f t="shared" si="101"/>
        <v>8.5145023157809765E-2</v>
      </c>
      <c r="AL41" s="5">
        <f t="shared" si="102"/>
        <v>1.1592949539715226E-2</v>
      </c>
      <c r="AM41" s="5">
        <f t="shared" si="103"/>
        <v>1.1592949539715226E-2</v>
      </c>
      <c r="AN41" s="5">
        <f t="shared" si="104"/>
        <v>6.1550248235954291E-3</v>
      </c>
      <c r="AO41" s="5">
        <f t="shared" si="105"/>
        <v>3.7204319324900502E-3</v>
      </c>
      <c r="AP41" s="24">
        <f t="shared" si="106"/>
        <v>6.1550248235954291E-3</v>
      </c>
      <c r="AQ41" s="232">
        <f t="shared" si="107"/>
        <v>7.9000000000000001E-2</v>
      </c>
      <c r="AR41" s="5">
        <f t="shared" si="108"/>
        <v>0.111</v>
      </c>
      <c r="AS41" s="5">
        <f t="shared" si="109"/>
        <v>9.5000000000000001E-2</v>
      </c>
      <c r="AT41" s="139">
        <f t="shared" si="110"/>
        <v>0.53</v>
      </c>
      <c r="AU41" s="139">
        <f t="shared" si="111"/>
        <v>0.74</v>
      </c>
      <c r="AV41" s="139">
        <f t="shared" si="112"/>
        <v>0.63</v>
      </c>
      <c r="AW41" s="50">
        <f t="shared" si="113"/>
        <v>5</v>
      </c>
      <c r="AX41" s="50">
        <f t="shared" si="114"/>
        <v>4</v>
      </c>
      <c r="AY41" s="233">
        <f t="shared" si="115"/>
        <v>5</v>
      </c>
    </row>
    <row r="42" spans="1:51" ht="13.35" customHeight="1">
      <c r="A42" s="155">
        <v>10966</v>
      </c>
      <c r="B42" s="69" t="s">
        <v>251</v>
      </c>
      <c r="C42" s="234" t="str">
        <f>Rollover!A42</f>
        <v>Hyundai</v>
      </c>
      <c r="D42" s="235" t="str">
        <f>Rollover!B42</f>
        <v>Accent 4DR FWD</v>
      </c>
      <c r="E42" s="138" t="s">
        <v>85</v>
      </c>
      <c r="F42" s="231">
        <f>Rollover!C42</f>
        <v>2020</v>
      </c>
      <c r="G42" s="10">
        <v>290.23899999999998</v>
      </c>
      <c r="H42" s="11">
        <v>0.26400000000000001</v>
      </c>
      <c r="I42" s="11">
        <v>1114.3699999999999</v>
      </c>
      <c r="J42" s="11">
        <v>175.85499999999999</v>
      </c>
      <c r="K42" s="11">
        <v>22.876000000000001</v>
      </c>
      <c r="L42" s="11">
        <v>46.04</v>
      </c>
      <c r="M42" s="11">
        <v>267.16800000000001</v>
      </c>
      <c r="N42" s="12">
        <v>284.74</v>
      </c>
      <c r="O42" s="10">
        <v>339.80700000000002</v>
      </c>
      <c r="P42" s="11">
        <v>0.56299999999999994</v>
      </c>
      <c r="Q42" s="11">
        <v>881.69600000000003</v>
      </c>
      <c r="R42" s="11">
        <v>414.90899999999999</v>
      </c>
      <c r="S42" s="11">
        <v>9.6210000000000004</v>
      </c>
      <c r="T42" s="11">
        <v>44.914999999999999</v>
      </c>
      <c r="U42" s="11">
        <v>146.24700000000001</v>
      </c>
      <c r="V42" s="12">
        <v>139.69999999999999</v>
      </c>
      <c r="W42" s="232">
        <f t="shared" si="87"/>
        <v>8.0280074156133616E-3</v>
      </c>
      <c r="X42" s="5">
        <f t="shared" si="88"/>
        <v>6.2553540987783984E-2</v>
      </c>
      <c r="Y42" s="5">
        <f t="shared" si="89"/>
        <v>2.4162758869965216E-4</v>
      </c>
      <c r="Z42" s="5">
        <f t="shared" si="90"/>
        <v>2.6014138234760138E-5</v>
      </c>
      <c r="AA42" s="5">
        <f t="shared" si="91"/>
        <v>6.2553540987783984E-2</v>
      </c>
      <c r="AB42" s="5">
        <f t="shared" si="92"/>
        <v>1.9767459219533993E-2</v>
      </c>
      <c r="AC42" s="5">
        <f t="shared" si="93"/>
        <v>1.9767459219533993E-2</v>
      </c>
      <c r="AD42" s="5">
        <f t="shared" si="94"/>
        <v>3.4840160731263716E-3</v>
      </c>
      <c r="AE42" s="5">
        <f t="shared" si="95"/>
        <v>3.5158598835648069E-3</v>
      </c>
      <c r="AF42" s="24">
        <f t="shared" si="96"/>
        <v>3.5158598835648069E-3</v>
      </c>
      <c r="AG42" s="23">
        <f t="shared" si="97"/>
        <v>1.4097506166155203E-2</v>
      </c>
      <c r="AH42" s="5">
        <f t="shared" si="98"/>
        <v>0.10731497511665075</v>
      </c>
      <c r="AI42" s="5">
        <f t="shared" si="99"/>
        <v>4.8348528290527367E-4</v>
      </c>
      <c r="AJ42" s="5">
        <f t="shared" si="100"/>
        <v>8.323219668055794E-5</v>
      </c>
      <c r="AK42" s="5">
        <f t="shared" si="101"/>
        <v>0.10731497511665075</v>
      </c>
      <c r="AL42" s="5">
        <f t="shared" si="102"/>
        <v>3.4847861106566593E-3</v>
      </c>
      <c r="AM42" s="5">
        <f t="shared" si="103"/>
        <v>3.4847861106566593E-3</v>
      </c>
      <c r="AN42" s="5">
        <f t="shared" si="104"/>
        <v>3.3901864575980362E-3</v>
      </c>
      <c r="AO42" s="5">
        <f t="shared" si="105"/>
        <v>3.3733746786964534E-3</v>
      </c>
      <c r="AP42" s="24">
        <f t="shared" si="106"/>
        <v>3.3901864575980362E-3</v>
      </c>
      <c r="AQ42" s="232">
        <f t="shared" si="107"/>
        <v>9.1999999999999998E-2</v>
      </c>
      <c r="AR42" s="5">
        <f t="shared" si="108"/>
        <v>0.126</v>
      </c>
      <c r="AS42" s="5">
        <f t="shared" si="109"/>
        <v>0.109</v>
      </c>
      <c r="AT42" s="139">
        <f t="shared" si="110"/>
        <v>0.61</v>
      </c>
      <c r="AU42" s="139">
        <f t="shared" si="111"/>
        <v>0.84</v>
      </c>
      <c r="AV42" s="139">
        <f t="shared" si="112"/>
        <v>0.73</v>
      </c>
      <c r="AW42" s="50">
        <f t="shared" si="113"/>
        <v>5</v>
      </c>
      <c r="AX42" s="50">
        <f t="shared" si="114"/>
        <v>4</v>
      </c>
      <c r="AY42" s="233">
        <f t="shared" si="115"/>
        <v>4</v>
      </c>
    </row>
    <row r="43" spans="1:51" ht="13.35" customHeight="1">
      <c r="A43" s="155">
        <v>10993</v>
      </c>
      <c r="B43" s="69" t="s">
        <v>273</v>
      </c>
      <c r="C43" s="229" t="str">
        <f>Rollover!A43</f>
        <v>Hyundai</v>
      </c>
      <c r="D43" s="230" t="str">
        <f>Rollover!B43</f>
        <v>Palisade SUV FWD</v>
      </c>
      <c r="E43" s="138" t="s">
        <v>91</v>
      </c>
      <c r="F43" s="231">
        <f>Rollover!C43</f>
        <v>2020</v>
      </c>
      <c r="G43" s="10">
        <v>159.87299999999999</v>
      </c>
      <c r="H43" s="11">
        <v>0.185</v>
      </c>
      <c r="I43" s="11">
        <v>714.81299999999999</v>
      </c>
      <c r="J43" s="11">
        <v>186.28899999999999</v>
      </c>
      <c r="K43" s="11">
        <v>19.233000000000001</v>
      </c>
      <c r="L43" s="11">
        <v>38.232999999999997</v>
      </c>
      <c r="M43" s="11">
        <v>417.66699999999997</v>
      </c>
      <c r="N43" s="12">
        <v>672.4</v>
      </c>
      <c r="O43" s="10">
        <v>332.50099999999998</v>
      </c>
      <c r="P43" s="11">
        <v>0.34499999999999997</v>
      </c>
      <c r="Q43" s="11">
        <v>589.08199999999999</v>
      </c>
      <c r="R43" s="11">
        <v>190.58</v>
      </c>
      <c r="S43" s="11">
        <v>11.976000000000001</v>
      </c>
      <c r="T43" s="11">
        <v>43.378</v>
      </c>
      <c r="U43" s="11">
        <v>1561.011</v>
      </c>
      <c r="V43" s="12">
        <v>1359.24</v>
      </c>
      <c r="W43" s="232">
        <f t="shared" si="87"/>
        <v>6.5562504469322369E-4</v>
      </c>
      <c r="X43" s="5">
        <f t="shared" si="88"/>
        <v>5.4029969753656384E-2</v>
      </c>
      <c r="Y43" s="5">
        <f t="shared" si="89"/>
        <v>9.3559525403688523E-5</v>
      </c>
      <c r="Z43" s="5">
        <f t="shared" si="90"/>
        <v>2.6666824527891444E-5</v>
      </c>
      <c r="AA43" s="5">
        <f t="shared" si="91"/>
        <v>5.4029969753656384E-2</v>
      </c>
      <c r="AB43" s="5">
        <f t="shared" si="92"/>
        <v>1.1957031030371709E-2</v>
      </c>
      <c r="AC43" s="5">
        <f t="shared" si="93"/>
        <v>1.1957031030371709E-2</v>
      </c>
      <c r="AD43" s="5">
        <f t="shared" si="94"/>
        <v>3.7663320981156717E-3</v>
      </c>
      <c r="AE43" s="5">
        <f t="shared" si="95"/>
        <v>4.2970468739774005E-3</v>
      </c>
      <c r="AF43" s="24">
        <f t="shared" si="96"/>
        <v>4.2970468739774005E-3</v>
      </c>
      <c r="AG43" s="23">
        <f t="shared" si="97"/>
        <v>1.3076422044229624E-2</v>
      </c>
      <c r="AH43" s="5">
        <f t="shared" si="98"/>
        <v>7.2583576752864323E-2</v>
      </c>
      <c r="AI43" s="5">
        <f t="shared" si="99"/>
        <v>1.6048319000208685E-4</v>
      </c>
      <c r="AJ43" s="5">
        <f t="shared" si="100"/>
        <v>3.5728955139146073E-5</v>
      </c>
      <c r="AK43" s="5">
        <f t="shared" si="101"/>
        <v>7.2583576752864323E-2</v>
      </c>
      <c r="AL43" s="5">
        <f t="shared" si="102"/>
        <v>5.8451508690640103E-3</v>
      </c>
      <c r="AM43" s="5">
        <f t="shared" si="103"/>
        <v>5.8451508690640103E-3</v>
      </c>
      <c r="AN43" s="5">
        <f t="shared" si="104"/>
        <v>9.8971134550792268E-3</v>
      </c>
      <c r="AO43" s="5">
        <f t="shared" si="105"/>
        <v>8.4988011560178031E-3</v>
      </c>
      <c r="AP43" s="24">
        <f t="shared" si="106"/>
        <v>9.8971134550792268E-3</v>
      </c>
      <c r="AQ43" s="232">
        <f t="shared" si="107"/>
        <v>7.0000000000000007E-2</v>
      </c>
      <c r="AR43" s="5">
        <f t="shared" si="108"/>
        <v>9.9000000000000005E-2</v>
      </c>
      <c r="AS43" s="5">
        <f t="shared" si="109"/>
        <v>8.5000000000000006E-2</v>
      </c>
      <c r="AT43" s="139">
        <f t="shared" si="110"/>
        <v>0.47</v>
      </c>
      <c r="AU43" s="139">
        <f t="shared" si="111"/>
        <v>0.66</v>
      </c>
      <c r="AV43" s="139">
        <f t="shared" si="112"/>
        <v>0.56999999999999995</v>
      </c>
      <c r="AW43" s="50">
        <f t="shared" si="113"/>
        <v>5</v>
      </c>
      <c r="AX43" s="50">
        <f t="shared" si="114"/>
        <v>5</v>
      </c>
      <c r="AY43" s="233">
        <f t="shared" si="115"/>
        <v>5</v>
      </c>
    </row>
    <row r="44" spans="1:51" ht="13.35" customHeight="1">
      <c r="A44" s="68">
        <v>10993</v>
      </c>
      <c r="B44" s="69" t="s">
        <v>273</v>
      </c>
      <c r="C44" s="229" t="str">
        <f>Rollover!A44</f>
        <v>Hyundai</v>
      </c>
      <c r="D44" s="230" t="str">
        <f>Rollover!B44</f>
        <v>Palisade SUV AWD</v>
      </c>
      <c r="E44" s="138" t="s">
        <v>91</v>
      </c>
      <c r="F44" s="231">
        <f>Rollover!C44</f>
        <v>2020</v>
      </c>
      <c r="G44" s="10">
        <v>159.87299999999999</v>
      </c>
      <c r="H44" s="11">
        <v>0.185</v>
      </c>
      <c r="I44" s="11">
        <v>714.81299999999999</v>
      </c>
      <c r="J44" s="11">
        <v>186.28899999999999</v>
      </c>
      <c r="K44" s="11">
        <v>19.233000000000001</v>
      </c>
      <c r="L44" s="11">
        <v>38.232999999999997</v>
      </c>
      <c r="M44" s="11">
        <v>417.66699999999997</v>
      </c>
      <c r="N44" s="12">
        <v>672.4</v>
      </c>
      <c r="O44" s="10">
        <v>332.50099999999998</v>
      </c>
      <c r="P44" s="11">
        <v>0.34499999999999997</v>
      </c>
      <c r="Q44" s="11">
        <v>589.08199999999999</v>
      </c>
      <c r="R44" s="11">
        <v>190.58</v>
      </c>
      <c r="S44" s="11">
        <v>11.976000000000001</v>
      </c>
      <c r="T44" s="11">
        <v>43.378</v>
      </c>
      <c r="U44" s="11">
        <v>1561.011</v>
      </c>
      <c r="V44" s="12">
        <v>1359.24</v>
      </c>
      <c r="W44" s="232">
        <f t="shared" si="87"/>
        <v>6.5562504469322369E-4</v>
      </c>
      <c r="X44" s="5">
        <f t="shared" si="88"/>
        <v>5.4029969753656384E-2</v>
      </c>
      <c r="Y44" s="5">
        <f t="shared" si="89"/>
        <v>9.3559525403688523E-5</v>
      </c>
      <c r="Z44" s="5">
        <f t="shared" si="90"/>
        <v>2.6666824527891444E-5</v>
      </c>
      <c r="AA44" s="5">
        <f t="shared" si="91"/>
        <v>5.4029969753656384E-2</v>
      </c>
      <c r="AB44" s="5">
        <f t="shared" si="92"/>
        <v>1.1957031030371709E-2</v>
      </c>
      <c r="AC44" s="5">
        <f t="shared" si="93"/>
        <v>1.1957031030371709E-2</v>
      </c>
      <c r="AD44" s="5">
        <f t="shared" si="94"/>
        <v>3.7663320981156717E-3</v>
      </c>
      <c r="AE44" s="5">
        <f t="shared" si="95"/>
        <v>4.2970468739774005E-3</v>
      </c>
      <c r="AF44" s="24">
        <f t="shared" si="96"/>
        <v>4.2970468739774005E-3</v>
      </c>
      <c r="AG44" s="23">
        <f t="shared" si="97"/>
        <v>1.3076422044229624E-2</v>
      </c>
      <c r="AH44" s="5">
        <f t="shared" si="98"/>
        <v>7.2583576752864323E-2</v>
      </c>
      <c r="AI44" s="5">
        <f t="shared" si="99"/>
        <v>1.6048319000208685E-4</v>
      </c>
      <c r="AJ44" s="5">
        <f t="shared" si="100"/>
        <v>3.5728955139146073E-5</v>
      </c>
      <c r="AK44" s="5">
        <f t="shared" si="101"/>
        <v>7.2583576752864323E-2</v>
      </c>
      <c r="AL44" s="5">
        <f t="shared" si="102"/>
        <v>5.8451508690640103E-3</v>
      </c>
      <c r="AM44" s="5">
        <f t="shared" si="103"/>
        <v>5.8451508690640103E-3</v>
      </c>
      <c r="AN44" s="5">
        <f t="shared" si="104"/>
        <v>9.8971134550792268E-3</v>
      </c>
      <c r="AO44" s="5">
        <f t="shared" si="105"/>
        <v>8.4988011560178031E-3</v>
      </c>
      <c r="AP44" s="24">
        <f t="shared" si="106"/>
        <v>9.8971134550792268E-3</v>
      </c>
      <c r="AQ44" s="232">
        <f t="shared" si="107"/>
        <v>7.0000000000000007E-2</v>
      </c>
      <c r="AR44" s="5">
        <f t="shared" si="108"/>
        <v>9.9000000000000005E-2</v>
      </c>
      <c r="AS44" s="5">
        <f t="shared" si="109"/>
        <v>8.5000000000000006E-2</v>
      </c>
      <c r="AT44" s="139">
        <f t="shared" si="110"/>
        <v>0.47</v>
      </c>
      <c r="AU44" s="139">
        <f t="shared" si="111"/>
        <v>0.66</v>
      </c>
      <c r="AV44" s="139">
        <f t="shared" si="112"/>
        <v>0.56999999999999995</v>
      </c>
      <c r="AW44" s="50">
        <f t="shared" si="113"/>
        <v>5</v>
      </c>
      <c r="AX44" s="50">
        <f t="shared" si="114"/>
        <v>5</v>
      </c>
      <c r="AY44" s="233">
        <f t="shared" si="115"/>
        <v>5</v>
      </c>
    </row>
    <row r="45" spans="1:51" ht="13.35" customHeight="1">
      <c r="A45" s="155">
        <v>11049</v>
      </c>
      <c r="B45" s="69" t="s">
        <v>283</v>
      </c>
      <c r="C45" s="229" t="str">
        <f>Rollover!A45</f>
        <v>Hyundai</v>
      </c>
      <c r="D45" s="230" t="str">
        <f>Rollover!B45</f>
        <v>Sonata 4DR FWD</v>
      </c>
      <c r="E45" s="138" t="s">
        <v>85</v>
      </c>
      <c r="F45" s="231">
        <f>Rollover!C45</f>
        <v>2020</v>
      </c>
      <c r="G45" s="237">
        <v>514.21500000000003</v>
      </c>
      <c r="H45" s="11">
        <v>0.216</v>
      </c>
      <c r="I45" s="11">
        <v>760.26599999999996</v>
      </c>
      <c r="J45" s="11">
        <v>147.88200000000001</v>
      </c>
      <c r="K45" s="11">
        <v>20.21</v>
      </c>
      <c r="L45" s="11">
        <v>48.566000000000003</v>
      </c>
      <c r="M45" s="11">
        <v>1428.7829999999999</v>
      </c>
      <c r="N45" s="12">
        <v>1516.9549999999999</v>
      </c>
      <c r="O45" s="10">
        <v>355.54199999999997</v>
      </c>
      <c r="P45" s="11">
        <v>0.33</v>
      </c>
      <c r="Q45" s="11">
        <v>436.10500000000002</v>
      </c>
      <c r="R45" s="11">
        <v>841.52700000000004</v>
      </c>
      <c r="S45" s="11">
        <v>12.988</v>
      </c>
      <c r="T45" s="11">
        <v>48.847000000000001</v>
      </c>
      <c r="U45" s="11">
        <v>129.40899999999999</v>
      </c>
      <c r="V45" s="12">
        <v>93.043000000000006</v>
      </c>
      <c r="W45" s="232">
        <f t="shared" si="87"/>
        <v>5.1052684545270954E-2</v>
      </c>
      <c r="X45" s="5">
        <f t="shared" si="88"/>
        <v>5.7235660870512628E-2</v>
      </c>
      <c r="Y45" s="5">
        <f t="shared" si="89"/>
        <v>1.0422354661534908E-4</v>
      </c>
      <c r="Z45" s="5">
        <f t="shared" si="90"/>
        <v>2.4342066019235484E-5</v>
      </c>
      <c r="AA45" s="5">
        <f t="shared" si="91"/>
        <v>5.7235660870512628E-2</v>
      </c>
      <c r="AB45" s="5">
        <f t="shared" si="92"/>
        <v>1.3752597218117274E-2</v>
      </c>
      <c r="AC45" s="5">
        <f t="shared" si="93"/>
        <v>1.3752597218117274E-2</v>
      </c>
      <c r="AD45" s="5">
        <f t="shared" si="94"/>
        <v>6.3526876412746984E-3</v>
      </c>
      <c r="AE45" s="5">
        <f t="shared" si="95"/>
        <v>6.6485206842958828E-3</v>
      </c>
      <c r="AF45" s="24">
        <f t="shared" si="96"/>
        <v>6.6485206842958828E-3</v>
      </c>
      <c r="AG45" s="23">
        <f t="shared" si="97"/>
        <v>1.6446335576631662E-2</v>
      </c>
      <c r="AH45" s="5">
        <f t="shared" si="98"/>
        <v>7.0620545191386414E-2</v>
      </c>
      <c r="AI45" s="5">
        <f t="shared" si="99"/>
        <v>9.0155526249382999E-5</v>
      </c>
      <c r="AJ45" s="5">
        <f t="shared" si="100"/>
        <v>4.1557025744861243E-4</v>
      </c>
      <c r="AK45" s="5">
        <f t="shared" si="101"/>
        <v>7.0620545191386414E-2</v>
      </c>
      <c r="AL45" s="5">
        <f t="shared" si="102"/>
        <v>7.1741870990312106E-3</v>
      </c>
      <c r="AM45" s="5">
        <f t="shared" si="103"/>
        <v>7.1741870990312106E-3</v>
      </c>
      <c r="AN45" s="5">
        <f t="shared" si="104"/>
        <v>3.3471166219050932E-3</v>
      </c>
      <c r="AO45" s="5">
        <f t="shared" si="105"/>
        <v>3.2559480099075104E-3</v>
      </c>
      <c r="AP45" s="24">
        <f t="shared" si="106"/>
        <v>3.3471166219050932E-3</v>
      </c>
      <c r="AQ45" s="232">
        <f t="shared" si="107"/>
        <v>0.124</v>
      </c>
      <c r="AR45" s="5">
        <f t="shared" si="108"/>
        <v>9.6000000000000002E-2</v>
      </c>
      <c r="AS45" s="5">
        <f t="shared" si="109"/>
        <v>0.11</v>
      </c>
      <c r="AT45" s="139">
        <f t="shared" si="110"/>
        <v>0.83</v>
      </c>
      <c r="AU45" s="139">
        <f t="shared" si="111"/>
        <v>0.64</v>
      </c>
      <c r="AV45" s="139">
        <f t="shared" si="112"/>
        <v>0.73</v>
      </c>
      <c r="AW45" s="50">
        <f t="shared" si="113"/>
        <v>4</v>
      </c>
      <c r="AX45" s="50">
        <f t="shared" si="114"/>
        <v>5</v>
      </c>
      <c r="AY45" s="233">
        <f t="shared" si="115"/>
        <v>4</v>
      </c>
    </row>
    <row r="46" spans="1:51" ht="13.35" customHeight="1">
      <c r="A46" s="155">
        <v>11049</v>
      </c>
      <c r="B46" s="69" t="s">
        <v>283</v>
      </c>
      <c r="C46" s="234" t="str">
        <f>Rollover!A46</f>
        <v>Hyundai</v>
      </c>
      <c r="D46" s="235" t="str">
        <f>Rollover!B46</f>
        <v>Sonata HEV 4DR FWD</v>
      </c>
      <c r="E46" s="138" t="s">
        <v>85</v>
      </c>
      <c r="F46" s="231">
        <f>Rollover!C46</f>
        <v>2020</v>
      </c>
      <c r="G46" s="237">
        <v>514.21500000000003</v>
      </c>
      <c r="H46" s="11">
        <v>0.216</v>
      </c>
      <c r="I46" s="11">
        <v>760.26599999999996</v>
      </c>
      <c r="J46" s="11">
        <v>147.88200000000001</v>
      </c>
      <c r="K46" s="11">
        <v>20.21</v>
      </c>
      <c r="L46" s="11">
        <v>48.566000000000003</v>
      </c>
      <c r="M46" s="11">
        <v>1428.7829999999999</v>
      </c>
      <c r="N46" s="12">
        <v>1516.9549999999999</v>
      </c>
      <c r="O46" s="10">
        <v>355.54199999999997</v>
      </c>
      <c r="P46" s="11">
        <v>0.33</v>
      </c>
      <c r="Q46" s="11">
        <v>436.10500000000002</v>
      </c>
      <c r="R46" s="11">
        <v>841.52700000000004</v>
      </c>
      <c r="S46" s="11">
        <v>12.988</v>
      </c>
      <c r="T46" s="11">
        <v>48.847000000000001</v>
      </c>
      <c r="U46" s="11">
        <v>129.40899999999999</v>
      </c>
      <c r="V46" s="12">
        <v>93.043000000000006</v>
      </c>
      <c r="W46" s="232">
        <f t="shared" si="87"/>
        <v>5.1052684545270954E-2</v>
      </c>
      <c r="X46" s="5">
        <f t="shared" si="88"/>
        <v>5.7235660870512628E-2</v>
      </c>
      <c r="Y46" s="5">
        <f t="shared" si="89"/>
        <v>1.0422354661534908E-4</v>
      </c>
      <c r="Z46" s="5">
        <f t="shared" si="90"/>
        <v>2.4342066019235484E-5</v>
      </c>
      <c r="AA46" s="5">
        <f t="shared" si="91"/>
        <v>5.7235660870512628E-2</v>
      </c>
      <c r="AB46" s="5">
        <f t="shared" si="92"/>
        <v>1.3752597218117274E-2</v>
      </c>
      <c r="AC46" s="5">
        <f t="shared" si="93"/>
        <v>1.3752597218117274E-2</v>
      </c>
      <c r="AD46" s="5">
        <f t="shared" si="94"/>
        <v>6.3526876412746984E-3</v>
      </c>
      <c r="AE46" s="5">
        <f t="shared" si="95"/>
        <v>6.6485206842958828E-3</v>
      </c>
      <c r="AF46" s="24">
        <f t="shared" si="96"/>
        <v>6.6485206842958828E-3</v>
      </c>
      <c r="AG46" s="23">
        <f t="shared" si="97"/>
        <v>1.6446335576631662E-2</v>
      </c>
      <c r="AH46" s="5">
        <f t="shared" si="98"/>
        <v>7.0620545191386414E-2</v>
      </c>
      <c r="AI46" s="5">
        <f t="shared" si="99"/>
        <v>9.0155526249382999E-5</v>
      </c>
      <c r="AJ46" s="5">
        <f t="shared" si="100"/>
        <v>4.1557025744861243E-4</v>
      </c>
      <c r="AK46" s="5">
        <f t="shared" si="101"/>
        <v>7.0620545191386414E-2</v>
      </c>
      <c r="AL46" s="5">
        <f t="shared" si="102"/>
        <v>7.1741870990312106E-3</v>
      </c>
      <c r="AM46" s="5">
        <f t="shared" si="103"/>
        <v>7.1741870990312106E-3</v>
      </c>
      <c r="AN46" s="5">
        <f t="shared" si="104"/>
        <v>3.3471166219050932E-3</v>
      </c>
      <c r="AO46" s="5">
        <f t="shared" si="105"/>
        <v>3.2559480099075104E-3</v>
      </c>
      <c r="AP46" s="24">
        <f t="shared" si="106"/>
        <v>3.3471166219050932E-3</v>
      </c>
      <c r="AQ46" s="232">
        <f t="shared" si="107"/>
        <v>0.124</v>
      </c>
      <c r="AR46" s="5">
        <f t="shared" si="108"/>
        <v>9.6000000000000002E-2</v>
      </c>
      <c r="AS46" s="5">
        <f t="shared" si="109"/>
        <v>0.11</v>
      </c>
      <c r="AT46" s="139">
        <f t="shared" si="110"/>
        <v>0.83</v>
      </c>
      <c r="AU46" s="139">
        <f t="shared" si="111"/>
        <v>0.64</v>
      </c>
      <c r="AV46" s="139">
        <f t="shared" si="112"/>
        <v>0.73</v>
      </c>
      <c r="AW46" s="50">
        <f t="shared" si="113"/>
        <v>4</v>
      </c>
      <c r="AX46" s="50">
        <f t="shared" si="114"/>
        <v>5</v>
      </c>
      <c r="AY46" s="233">
        <f t="shared" si="115"/>
        <v>4</v>
      </c>
    </row>
    <row r="47" spans="1:51" ht="13.35" customHeight="1">
      <c r="A47" s="155">
        <v>10976</v>
      </c>
      <c r="B47" s="69" t="s">
        <v>258</v>
      </c>
      <c r="C47" s="234" t="str">
        <f>Rollover!A47</f>
        <v>Hyundai</v>
      </c>
      <c r="D47" s="235" t="str">
        <f>Rollover!B47</f>
        <v>Venue 5HB FWD</v>
      </c>
      <c r="E47" s="138" t="s">
        <v>107</v>
      </c>
      <c r="F47" s="231">
        <f>Rollover!C47</f>
        <v>2020</v>
      </c>
      <c r="G47" s="237">
        <v>335.41500000000002</v>
      </c>
      <c r="H47" s="11">
        <v>0.32400000000000001</v>
      </c>
      <c r="I47" s="11">
        <v>1190.162</v>
      </c>
      <c r="J47" s="11">
        <v>810.89499999999998</v>
      </c>
      <c r="K47" s="11">
        <v>27.792999999999999</v>
      </c>
      <c r="L47" s="11">
        <v>45.908999999999999</v>
      </c>
      <c r="M47" s="11">
        <v>3421.2080000000001</v>
      </c>
      <c r="N47" s="12">
        <v>1557.509</v>
      </c>
      <c r="O47" s="10">
        <v>280.24099999999999</v>
      </c>
      <c r="P47" s="11">
        <v>0.47499999999999998</v>
      </c>
      <c r="Q47" s="11">
        <v>915.30200000000002</v>
      </c>
      <c r="R47" s="11">
        <v>307.32799999999997</v>
      </c>
      <c r="S47" s="11">
        <v>21.385000000000002</v>
      </c>
      <c r="T47" s="11">
        <v>56.125</v>
      </c>
      <c r="U47" s="11">
        <v>676.93100000000004</v>
      </c>
      <c r="V47" s="12">
        <v>922.69500000000005</v>
      </c>
      <c r="W47" s="232">
        <f t="shared" si="87"/>
        <v>1.3478399827777121E-2</v>
      </c>
      <c r="X47" s="5">
        <f t="shared" si="88"/>
        <v>6.9849153937143846E-2</v>
      </c>
      <c r="Y47" s="5">
        <f t="shared" si="89"/>
        <v>2.8926869522184236E-4</v>
      </c>
      <c r="Z47" s="5">
        <f t="shared" si="90"/>
        <v>1.1753881708979253E-4</v>
      </c>
      <c r="AA47" s="5">
        <f t="shared" si="91"/>
        <v>6.9849153937143846E-2</v>
      </c>
      <c r="AB47" s="5">
        <f t="shared" si="92"/>
        <v>3.627225633241582E-2</v>
      </c>
      <c r="AC47" s="5">
        <f t="shared" si="93"/>
        <v>3.627225633241582E-2</v>
      </c>
      <c r="AD47" s="5">
        <f t="shared" si="94"/>
        <v>1.7684216268251771E-2</v>
      </c>
      <c r="AE47" s="5">
        <f t="shared" si="95"/>
        <v>6.7891426137891061E-3</v>
      </c>
      <c r="AF47" s="24">
        <f t="shared" si="96"/>
        <v>1.7684216268251771E-2</v>
      </c>
      <c r="AG47" s="23">
        <f t="shared" si="97"/>
        <v>7.0439870462970485E-3</v>
      </c>
      <c r="AH47" s="5">
        <f t="shared" si="98"/>
        <v>9.1811032565985398E-2</v>
      </c>
      <c r="AI47" s="5">
        <f t="shared" si="99"/>
        <v>5.4875396692117878E-4</v>
      </c>
      <c r="AJ47" s="5">
        <f t="shared" si="100"/>
        <v>5.5483275508444127E-5</v>
      </c>
      <c r="AK47" s="5">
        <f t="shared" si="101"/>
        <v>9.1811032565985398E-2</v>
      </c>
      <c r="AL47" s="5">
        <f t="shared" si="102"/>
        <v>2.9945004736501021E-2</v>
      </c>
      <c r="AM47" s="5">
        <f t="shared" si="103"/>
        <v>2.9945004736501021E-2</v>
      </c>
      <c r="AN47" s="5">
        <f t="shared" si="104"/>
        <v>5.0709347644580134E-3</v>
      </c>
      <c r="AO47" s="5">
        <f t="shared" si="105"/>
        <v>6.1087921670397059E-3</v>
      </c>
      <c r="AP47" s="24">
        <f t="shared" si="106"/>
        <v>6.1087921670397059E-3</v>
      </c>
      <c r="AQ47" s="232">
        <f t="shared" si="107"/>
        <v>0.13100000000000001</v>
      </c>
      <c r="AR47" s="5">
        <f t="shared" si="108"/>
        <v>0.13100000000000001</v>
      </c>
      <c r="AS47" s="5">
        <f t="shared" si="109"/>
        <v>0.13100000000000001</v>
      </c>
      <c r="AT47" s="139">
        <f t="shared" si="110"/>
        <v>0.87</v>
      </c>
      <c r="AU47" s="139">
        <f t="shared" si="111"/>
        <v>0.87</v>
      </c>
      <c r="AV47" s="139">
        <f t="shared" si="112"/>
        <v>0.87</v>
      </c>
      <c r="AW47" s="50">
        <f t="shared" si="113"/>
        <v>4</v>
      </c>
      <c r="AX47" s="50">
        <f t="shared" si="114"/>
        <v>4</v>
      </c>
      <c r="AY47" s="233">
        <f t="shared" si="115"/>
        <v>4</v>
      </c>
    </row>
    <row r="48" spans="1:51" ht="13.35" customHeight="1">
      <c r="A48" s="155">
        <v>10831</v>
      </c>
      <c r="B48" s="69" t="s">
        <v>210</v>
      </c>
      <c r="C48" s="229" t="str">
        <f>Rollover!A48</f>
        <v>Jeep</v>
      </c>
      <c r="D48" s="230" t="str">
        <f>Rollover!B48</f>
        <v>Gladiator PU/CC 4WD</v>
      </c>
      <c r="E48" s="138" t="s">
        <v>102</v>
      </c>
      <c r="F48" s="231">
        <f>Rollover!C48</f>
        <v>2020</v>
      </c>
      <c r="G48" s="10">
        <v>219.53299999999999</v>
      </c>
      <c r="H48" s="11">
        <v>0.34899999999999998</v>
      </c>
      <c r="I48" s="11">
        <v>1298.864</v>
      </c>
      <c r="J48" s="11">
        <v>403.39600000000002</v>
      </c>
      <c r="K48" s="11">
        <v>27.29</v>
      </c>
      <c r="L48" s="11">
        <v>50.99</v>
      </c>
      <c r="M48" s="11">
        <v>2563.8000000000002</v>
      </c>
      <c r="N48" s="12">
        <v>3145.9349999999999</v>
      </c>
      <c r="O48" s="10">
        <v>179.84700000000001</v>
      </c>
      <c r="P48" s="11">
        <v>0.30099999999999999</v>
      </c>
      <c r="Q48" s="11">
        <v>1081.3920000000001</v>
      </c>
      <c r="R48" s="11">
        <v>373.596</v>
      </c>
      <c r="S48" s="11">
        <v>17.792000000000002</v>
      </c>
      <c r="T48" s="11">
        <v>42.445</v>
      </c>
      <c r="U48" s="11">
        <v>1227.1369999999999</v>
      </c>
      <c r="V48" s="12">
        <v>1515.0450000000001</v>
      </c>
      <c r="W48" s="232">
        <f t="shared" si="87"/>
        <v>2.6767973662873944E-3</v>
      </c>
      <c r="X48" s="5">
        <f t="shared" si="88"/>
        <v>7.3115485073840497E-2</v>
      </c>
      <c r="Y48" s="5">
        <f t="shared" si="89"/>
        <v>3.7444242222927759E-4</v>
      </c>
      <c r="Z48" s="5">
        <f t="shared" si="90"/>
        <v>4.4657907846231211E-5</v>
      </c>
      <c r="AA48" s="5">
        <f t="shared" si="91"/>
        <v>7.3115485073840497E-2</v>
      </c>
      <c r="AB48" s="5">
        <f t="shared" si="92"/>
        <v>3.4200983130128253E-2</v>
      </c>
      <c r="AC48" s="5">
        <f t="shared" si="93"/>
        <v>3.4200983130128253E-2</v>
      </c>
      <c r="AD48" s="5">
        <f t="shared" si="94"/>
        <v>1.1399176476554694E-2</v>
      </c>
      <c r="AE48" s="5">
        <f t="shared" si="95"/>
        <v>1.5363587696917803E-2</v>
      </c>
      <c r="AF48" s="24">
        <f t="shared" si="96"/>
        <v>1.5363587696917803E-2</v>
      </c>
      <c r="AG48" s="23">
        <f t="shared" si="97"/>
        <v>1.1275122311838423E-3</v>
      </c>
      <c r="AH48" s="5">
        <f t="shared" si="98"/>
        <v>6.6963839037062337E-2</v>
      </c>
      <c r="AI48" s="5">
        <f t="shared" si="99"/>
        <v>1.0259065757246481E-3</v>
      </c>
      <c r="AJ48" s="5">
        <f t="shared" si="100"/>
        <v>7.1228729888340417E-5</v>
      </c>
      <c r="AK48" s="5">
        <f t="shared" si="101"/>
        <v>6.6963839037062337E-2</v>
      </c>
      <c r="AL48" s="5">
        <f t="shared" si="102"/>
        <v>1.7076353414938451E-2</v>
      </c>
      <c r="AM48" s="5">
        <f t="shared" si="103"/>
        <v>1.7076353414938451E-2</v>
      </c>
      <c r="AN48" s="5">
        <f t="shared" si="104"/>
        <v>7.6913008299673144E-3</v>
      </c>
      <c r="AO48" s="5">
        <f t="shared" si="105"/>
        <v>9.5597571074864298E-3</v>
      </c>
      <c r="AP48" s="24">
        <f t="shared" si="106"/>
        <v>9.5597571074864298E-3</v>
      </c>
      <c r="AQ48" s="232">
        <f t="shared" si="107"/>
        <v>0.121</v>
      </c>
      <c r="AR48" s="5">
        <f t="shared" si="108"/>
        <v>9.2999999999999999E-2</v>
      </c>
      <c r="AS48" s="5">
        <f t="shared" si="109"/>
        <v>0.107</v>
      </c>
      <c r="AT48" s="139">
        <f t="shared" si="110"/>
        <v>0.81</v>
      </c>
      <c r="AU48" s="139">
        <f t="shared" si="111"/>
        <v>0.62</v>
      </c>
      <c r="AV48" s="139">
        <f t="shared" si="112"/>
        <v>0.71</v>
      </c>
      <c r="AW48" s="50">
        <f t="shared" si="113"/>
        <v>4</v>
      </c>
      <c r="AX48" s="50">
        <f t="shared" si="114"/>
        <v>5</v>
      </c>
      <c r="AY48" s="233">
        <f t="shared" si="115"/>
        <v>4</v>
      </c>
    </row>
    <row r="49" spans="1:51" ht="13.35" customHeight="1">
      <c r="A49" s="17">
        <v>9512</v>
      </c>
      <c r="B49" s="17" t="s">
        <v>145</v>
      </c>
      <c r="C49" s="229" t="str">
        <f>Rollover!A49</f>
        <v>Jeep</v>
      </c>
      <c r="D49" s="230" t="str">
        <f>Rollover!B49</f>
        <v>Renegade SUV AWD</v>
      </c>
      <c r="E49" s="138" t="s">
        <v>85</v>
      </c>
      <c r="F49" s="231">
        <f>Rollover!C49</f>
        <v>2020</v>
      </c>
      <c r="G49" s="18">
        <v>206.65600000000001</v>
      </c>
      <c r="H49" s="19">
        <v>0.26100000000000001</v>
      </c>
      <c r="I49" s="19">
        <v>1474.963</v>
      </c>
      <c r="J49" s="19">
        <v>80.257000000000005</v>
      </c>
      <c r="K49" s="19">
        <v>27.577000000000002</v>
      </c>
      <c r="L49" s="19">
        <v>34.258000000000003</v>
      </c>
      <c r="M49" s="19">
        <v>1524.2170000000001</v>
      </c>
      <c r="N49" s="20">
        <v>1629.174</v>
      </c>
      <c r="O49" s="18">
        <v>363.29199999999997</v>
      </c>
      <c r="P49" s="19">
        <v>0.35</v>
      </c>
      <c r="Q49" s="19">
        <v>982.01199999999994</v>
      </c>
      <c r="R49" s="19">
        <v>208.26599999999999</v>
      </c>
      <c r="S49" s="19">
        <v>18.779</v>
      </c>
      <c r="T49" s="19">
        <v>39.655000000000001</v>
      </c>
      <c r="U49" s="19">
        <v>1291.8699999999999</v>
      </c>
      <c r="V49" s="20">
        <v>1431.1759999999999</v>
      </c>
      <c r="W49" s="232">
        <f t="shared" si="87"/>
        <v>2.0742894342526555E-3</v>
      </c>
      <c r="X49" s="5">
        <f t="shared" si="88"/>
        <v>6.220807975867898E-2</v>
      </c>
      <c r="Y49" s="5">
        <f t="shared" si="89"/>
        <v>5.6877148743953181E-4</v>
      </c>
      <c r="Z49" s="5">
        <f t="shared" si="90"/>
        <v>2.0730378863342601E-5</v>
      </c>
      <c r="AA49" s="5">
        <f t="shared" si="91"/>
        <v>6.220807975867898E-2</v>
      </c>
      <c r="AB49" s="5">
        <f t="shared" si="92"/>
        <v>3.5370916028617826E-2</v>
      </c>
      <c r="AC49" s="5">
        <f t="shared" si="93"/>
        <v>3.5370916028617826E-2</v>
      </c>
      <c r="AD49" s="5">
        <f t="shared" si="94"/>
        <v>6.6734874373352241E-3</v>
      </c>
      <c r="AE49" s="5">
        <f t="shared" si="95"/>
        <v>7.0449021414028448E-3</v>
      </c>
      <c r="AF49" s="24">
        <f t="shared" si="96"/>
        <v>7.0449021414028448E-3</v>
      </c>
      <c r="AG49" s="23">
        <f t="shared" si="97"/>
        <v>1.7678312737396812E-2</v>
      </c>
      <c r="AH49" s="5">
        <f t="shared" si="98"/>
        <v>7.324902207187918E-2</v>
      </c>
      <c r="AI49" s="5">
        <f t="shared" si="99"/>
        <v>7.0555871340115847E-4</v>
      </c>
      <c r="AJ49" s="5">
        <f t="shared" si="100"/>
        <v>3.8192348132754588E-5</v>
      </c>
      <c r="AK49" s="5">
        <f t="shared" si="101"/>
        <v>7.324902207187918E-2</v>
      </c>
      <c r="AL49" s="5">
        <f t="shared" si="102"/>
        <v>2.0052720920044734E-2</v>
      </c>
      <c r="AM49" s="5">
        <f t="shared" si="103"/>
        <v>2.0052720920044734E-2</v>
      </c>
      <c r="AN49" s="5">
        <f t="shared" si="104"/>
        <v>8.0770057672233716E-3</v>
      </c>
      <c r="AO49" s="5">
        <f t="shared" si="105"/>
        <v>8.9733086211817824E-3</v>
      </c>
      <c r="AP49" s="24">
        <f t="shared" si="106"/>
        <v>8.9733086211817824E-3</v>
      </c>
      <c r="AQ49" s="232">
        <f t="shared" si="107"/>
        <v>0.104</v>
      </c>
      <c r="AR49" s="5">
        <f t="shared" si="108"/>
        <v>0.11600000000000001</v>
      </c>
      <c r="AS49" s="5">
        <f t="shared" si="109"/>
        <v>0.11</v>
      </c>
      <c r="AT49" s="139">
        <f t="shared" si="110"/>
        <v>0.69</v>
      </c>
      <c r="AU49" s="139">
        <f t="shared" si="111"/>
        <v>0.77</v>
      </c>
      <c r="AV49" s="139">
        <f t="shared" si="112"/>
        <v>0.73</v>
      </c>
      <c r="AW49" s="50">
        <f t="shared" si="113"/>
        <v>4</v>
      </c>
      <c r="AX49" s="50">
        <f t="shared" si="114"/>
        <v>4</v>
      </c>
      <c r="AY49" s="233">
        <f t="shared" si="115"/>
        <v>4</v>
      </c>
    </row>
    <row r="50" spans="1:51" ht="13.35" customHeight="1">
      <c r="A50" s="17">
        <v>9512</v>
      </c>
      <c r="B50" s="17" t="s">
        <v>145</v>
      </c>
      <c r="C50" s="234" t="str">
        <f>Rollover!A50</f>
        <v>Jeep</v>
      </c>
      <c r="D50" s="235" t="str">
        <f>Rollover!B50</f>
        <v>Renegade SUV FWD</v>
      </c>
      <c r="E50" s="138" t="s">
        <v>85</v>
      </c>
      <c r="F50" s="231">
        <f>Rollover!C50</f>
        <v>2020</v>
      </c>
      <c r="G50" s="18">
        <v>206.65600000000001</v>
      </c>
      <c r="H50" s="19">
        <v>0.26100000000000001</v>
      </c>
      <c r="I50" s="19">
        <v>1474.963</v>
      </c>
      <c r="J50" s="19">
        <v>80.257000000000005</v>
      </c>
      <c r="K50" s="19">
        <v>27.577000000000002</v>
      </c>
      <c r="L50" s="19">
        <v>34.258000000000003</v>
      </c>
      <c r="M50" s="19">
        <v>1524.2170000000001</v>
      </c>
      <c r="N50" s="20">
        <v>1629.174</v>
      </c>
      <c r="O50" s="18">
        <v>363.29199999999997</v>
      </c>
      <c r="P50" s="19">
        <v>0.35</v>
      </c>
      <c r="Q50" s="19">
        <v>982.01199999999994</v>
      </c>
      <c r="R50" s="19">
        <v>208.26599999999999</v>
      </c>
      <c r="S50" s="19">
        <v>18.779</v>
      </c>
      <c r="T50" s="19">
        <v>39.655000000000001</v>
      </c>
      <c r="U50" s="19">
        <v>1291.8699999999999</v>
      </c>
      <c r="V50" s="20">
        <v>1431.1759999999999</v>
      </c>
      <c r="W50" s="232">
        <f t="shared" si="87"/>
        <v>2.0742894342526555E-3</v>
      </c>
      <c r="X50" s="5">
        <f t="shared" si="88"/>
        <v>6.220807975867898E-2</v>
      </c>
      <c r="Y50" s="5">
        <f t="shared" si="89"/>
        <v>5.6877148743953181E-4</v>
      </c>
      <c r="Z50" s="5">
        <f t="shared" si="90"/>
        <v>2.0730378863342601E-5</v>
      </c>
      <c r="AA50" s="5">
        <f t="shared" si="91"/>
        <v>6.220807975867898E-2</v>
      </c>
      <c r="AB50" s="5">
        <f t="shared" si="92"/>
        <v>3.5370916028617826E-2</v>
      </c>
      <c r="AC50" s="5">
        <f t="shared" si="93"/>
        <v>3.5370916028617826E-2</v>
      </c>
      <c r="AD50" s="5">
        <f t="shared" si="94"/>
        <v>6.6734874373352241E-3</v>
      </c>
      <c r="AE50" s="5">
        <f t="shared" si="95"/>
        <v>7.0449021414028448E-3</v>
      </c>
      <c r="AF50" s="24">
        <f t="shared" si="96"/>
        <v>7.0449021414028448E-3</v>
      </c>
      <c r="AG50" s="23">
        <f t="shared" si="97"/>
        <v>1.7678312737396812E-2</v>
      </c>
      <c r="AH50" s="5">
        <f t="shared" si="98"/>
        <v>7.324902207187918E-2</v>
      </c>
      <c r="AI50" s="5">
        <f t="shared" si="99"/>
        <v>7.0555871340115847E-4</v>
      </c>
      <c r="AJ50" s="5">
        <f t="shared" si="100"/>
        <v>3.8192348132754588E-5</v>
      </c>
      <c r="AK50" s="5">
        <f t="shared" si="101"/>
        <v>7.324902207187918E-2</v>
      </c>
      <c r="AL50" s="5">
        <f t="shared" si="102"/>
        <v>2.0052720920044734E-2</v>
      </c>
      <c r="AM50" s="5">
        <f t="shared" si="103"/>
        <v>2.0052720920044734E-2</v>
      </c>
      <c r="AN50" s="5">
        <f t="shared" si="104"/>
        <v>8.0770057672233716E-3</v>
      </c>
      <c r="AO50" s="5">
        <f t="shared" si="105"/>
        <v>8.9733086211817824E-3</v>
      </c>
      <c r="AP50" s="24">
        <f t="shared" si="106"/>
        <v>8.9733086211817824E-3</v>
      </c>
      <c r="AQ50" s="232">
        <f t="shared" si="107"/>
        <v>0.104</v>
      </c>
      <c r="AR50" s="5">
        <f t="shared" si="108"/>
        <v>0.11600000000000001</v>
      </c>
      <c r="AS50" s="5">
        <f t="shared" si="109"/>
        <v>0.11</v>
      </c>
      <c r="AT50" s="139">
        <f t="shared" si="110"/>
        <v>0.69</v>
      </c>
      <c r="AU50" s="139">
        <f t="shared" si="111"/>
        <v>0.77</v>
      </c>
      <c r="AV50" s="139">
        <f t="shared" si="112"/>
        <v>0.73</v>
      </c>
      <c r="AW50" s="50">
        <f t="shared" si="113"/>
        <v>4</v>
      </c>
      <c r="AX50" s="50">
        <f t="shared" si="114"/>
        <v>4</v>
      </c>
      <c r="AY50" s="233">
        <f t="shared" si="115"/>
        <v>4</v>
      </c>
    </row>
    <row r="51" spans="1:51" ht="13.35" customHeight="1">
      <c r="A51" s="155">
        <v>10865</v>
      </c>
      <c r="B51" s="69" t="s">
        <v>221</v>
      </c>
      <c r="C51" s="234" t="str">
        <f>Rollover!A51</f>
        <v>Jeep</v>
      </c>
      <c r="D51" s="235" t="str">
        <f>Rollover!B51</f>
        <v>Wrangler 4WD</v>
      </c>
      <c r="E51" s="138" t="s">
        <v>102</v>
      </c>
      <c r="F51" s="231">
        <f>Rollover!C51</f>
        <v>2020</v>
      </c>
      <c r="G51" s="10">
        <v>187.00299999999999</v>
      </c>
      <c r="H51" s="11">
        <v>0.31</v>
      </c>
      <c r="I51" s="11">
        <v>1331.4169999999999</v>
      </c>
      <c r="J51" s="11">
        <v>318.87700000000001</v>
      </c>
      <c r="K51" s="11">
        <v>25.997</v>
      </c>
      <c r="L51" s="11">
        <v>41.121000000000002</v>
      </c>
      <c r="M51" s="11">
        <v>4119.027</v>
      </c>
      <c r="N51" s="12">
        <v>3250.422</v>
      </c>
      <c r="O51" s="10">
        <v>202.30799999999999</v>
      </c>
      <c r="P51" s="11">
        <v>0.311</v>
      </c>
      <c r="Q51" s="11">
        <v>835.03</v>
      </c>
      <c r="R51" s="11">
        <v>360.83100000000002</v>
      </c>
      <c r="S51" s="11">
        <v>14.83</v>
      </c>
      <c r="T51" s="11">
        <v>37.841000000000001</v>
      </c>
      <c r="U51" s="11">
        <v>1692.4190000000001</v>
      </c>
      <c r="V51" s="12">
        <v>3300.0329999999999</v>
      </c>
      <c r="W51" s="232">
        <f t="shared" si="87"/>
        <v>1.3424583055520395E-3</v>
      </c>
      <c r="X51" s="5">
        <f t="shared" si="88"/>
        <v>6.8079460073053988E-2</v>
      </c>
      <c r="Y51" s="5">
        <f t="shared" si="89"/>
        <v>4.0452814870787764E-4</v>
      </c>
      <c r="Z51" s="5">
        <f t="shared" si="90"/>
        <v>3.6536322252297157E-5</v>
      </c>
      <c r="AA51" s="5">
        <f t="shared" si="91"/>
        <v>6.8079460073053988E-2</v>
      </c>
      <c r="AB51" s="5">
        <f t="shared" si="92"/>
        <v>2.9306502282404914E-2</v>
      </c>
      <c r="AC51" s="5">
        <f t="shared" si="93"/>
        <v>2.9306502282404914E-2</v>
      </c>
      <c r="AD51" s="5">
        <f t="shared" si="94"/>
        <v>2.5218055560495976E-2</v>
      </c>
      <c r="AE51" s="5">
        <f t="shared" si="95"/>
        <v>1.6206864993388734E-2</v>
      </c>
      <c r="AF51" s="24">
        <f t="shared" si="96"/>
        <v>2.5218055560495976E-2</v>
      </c>
      <c r="AG51" s="23">
        <f t="shared" si="97"/>
        <v>1.8935363015998164E-3</v>
      </c>
      <c r="AH51" s="5">
        <f t="shared" si="98"/>
        <v>6.8204476163385666E-2</v>
      </c>
      <c r="AI51" s="5">
        <f t="shared" si="99"/>
        <v>4.0551913317025154E-4</v>
      </c>
      <c r="AJ51" s="5">
        <f t="shared" si="100"/>
        <v>6.7882314949700568E-5</v>
      </c>
      <c r="AK51" s="5">
        <f t="shared" si="101"/>
        <v>6.8204476163385666E-2</v>
      </c>
      <c r="AL51" s="5">
        <f t="shared" si="102"/>
        <v>1.019255112192758E-2</v>
      </c>
      <c r="AM51" s="5">
        <f t="shared" si="103"/>
        <v>1.019255112192758E-2</v>
      </c>
      <c r="AN51" s="5">
        <f t="shared" si="104"/>
        <v>1.0927922860018622E-2</v>
      </c>
      <c r="AO51" s="5">
        <f t="shared" si="105"/>
        <v>3.6242583351312536E-2</v>
      </c>
      <c r="AP51" s="24">
        <f t="shared" si="106"/>
        <v>3.6242583351312536E-2</v>
      </c>
      <c r="AQ51" s="232">
        <f t="shared" si="107"/>
        <v>0.11899999999999999</v>
      </c>
      <c r="AR51" s="5">
        <f t="shared" si="108"/>
        <v>0.113</v>
      </c>
      <c r="AS51" s="5">
        <f t="shared" si="109"/>
        <v>0.11600000000000001</v>
      </c>
      <c r="AT51" s="139">
        <f t="shared" si="110"/>
        <v>0.79</v>
      </c>
      <c r="AU51" s="139">
        <f t="shared" si="111"/>
        <v>0.75</v>
      </c>
      <c r="AV51" s="139">
        <f t="shared" si="112"/>
        <v>0.77</v>
      </c>
      <c r="AW51" s="50">
        <f t="shared" si="113"/>
        <v>4</v>
      </c>
      <c r="AX51" s="50">
        <f t="shared" si="114"/>
        <v>4</v>
      </c>
      <c r="AY51" s="233">
        <f t="shared" si="115"/>
        <v>4</v>
      </c>
    </row>
    <row r="52" spans="1:51" ht="13.35" customHeight="1">
      <c r="A52" s="155">
        <v>10830</v>
      </c>
      <c r="B52" s="69" t="s">
        <v>212</v>
      </c>
      <c r="C52" s="229" t="str">
        <f>Rollover!A52</f>
        <v>Kia</v>
      </c>
      <c r="D52" s="230" t="str">
        <f>Rollover!B52</f>
        <v>Soul SUV FWD</v>
      </c>
      <c r="E52" s="138" t="s">
        <v>107</v>
      </c>
      <c r="F52" s="231">
        <f>Rollover!C52</f>
        <v>2020</v>
      </c>
      <c r="G52" s="239">
        <v>252.15700000000001</v>
      </c>
      <c r="H52" s="240">
        <v>0.255</v>
      </c>
      <c r="I52" s="240">
        <v>748.178</v>
      </c>
      <c r="J52" s="240">
        <v>163.40700000000001</v>
      </c>
      <c r="K52" s="240">
        <v>25.094999999999999</v>
      </c>
      <c r="L52" s="240">
        <v>43.624000000000002</v>
      </c>
      <c r="M52" s="240">
        <v>217.239</v>
      </c>
      <c r="N52" s="241">
        <v>1270.2360000000001</v>
      </c>
      <c r="O52" s="10">
        <v>322.959</v>
      </c>
      <c r="P52" s="11">
        <v>0.38900000000000001</v>
      </c>
      <c r="Q52" s="11">
        <v>712.83900000000006</v>
      </c>
      <c r="R52" s="11">
        <v>380.17700000000002</v>
      </c>
      <c r="S52" s="11">
        <v>16.821999999999999</v>
      </c>
      <c r="T52" s="11">
        <v>52.192</v>
      </c>
      <c r="U52" s="11">
        <v>1052.886</v>
      </c>
      <c r="V52" s="12">
        <v>684.12400000000002</v>
      </c>
      <c r="W52" s="232">
        <f t="shared" si="87"/>
        <v>4.6923000118973875E-3</v>
      </c>
      <c r="X52" s="5">
        <f t="shared" si="88"/>
        <v>6.1522495366510478E-2</v>
      </c>
      <c r="Y52" s="5">
        <f t="shared" si="89"/>
        <v>1.0127423431453543E-4</v>
      </c>
      <c r="Z52" s="5">
        <f t="shared" si="90"/>
        <v>2.5256332751428672E-5</v>
      </c>
      <c r="AA52" s="5">
        <f t="shared" si="91"/>
        <v>6.1522495366510478E-2</v>
      </c>
      <c r="AB52" s="5">
        <f t="shared" si="92"/>
        <v>2.6236543821994422E-2</v>
      </c>
      <c r="AC52" s="5">
        <f t="shared" si="93"/>
        <v>2.6236543821994422E-2</v>
      </c>
      <c r="AD52" s="5">
        <f t="shared" si="94"/>
        <v>3.3950951658725886E-3</v>
      </c>
      <c r="AE52" s="5">
        <f t="shared" si="95"/>
        <v>5.8532639343950388E-3</v>
      </c>
      <c r="AF52" s="24">
        <f t="shared" si="96"/>
        <v>5.8532639343950388E-3</v>
      </c>
      <c r="AG52" s="23">
        <f t="shared" si="97"/>
        <v>1.1809105403459207E-2</v>
      </c>
      <c r="AH52" s="5">
        <f t="shared" si="98"/>
        <v>7.8635186429865084E-2</v>
      </c>
      <c r="AI52" s="5">
        <f t="shared" si="99"/>
        <v>2.5586697697742501E-4</v>
      </c>
      <c r="AJ52" s="5">
        <f t="shared" si="100"/>
        <v>7.3017915393127817E-5</v>
      </c>
      <c r="AK52" s="5">
        <f t="shared" si="101"/>
        <v>7.8635186429865084E-2</v>
      </c>
      <c r="AL52" s="5">
        <f t="shared" si="102"/>
        <v>1.450629483383707E-2</v>
      </c>
      <c r="AM52" s="5">
        <f t="shared" si="103"/>
        <v>1.450629483383707E-2</v>
      </c>
      <c r="AN52" s="5">
        <f t="shared" si="104"/>
        <v>6.7415156937632847E-3</v>
      </c>
      <c r="AO52" s="5">
        <f t="shared" si="105"/>
        <v>5.0986594519227572E-3</v>
      </c>
      <c r="AP52" s="24">
        <f t="shared" si="106"/>
        <v>6.7415156937632847E-3</v>
      </c>
      <c r="AQ52" s="232">
        <f t="shared" si="107"/>
        <v>9.6000000000000002E-2</v>
      </c>
      <c r="AR52" s="5">
        <f t="shared" si="108"/>
        <v>0.109</v>
      </c>
      <c r="AS52" s="5">
        <f t="shared" si="109"/>
        <v>0.10299999999999999</v>
      </c>
      <c r="AT52" s="139">
        <f t="shared" si="110"/>
        <v>0.64</v>
      </c>
      <c r="AU52" s="139">
        <f t="shared" si="111"/>
        <v>0.73</v>
      </c>
      <c r="AV52" s="139">
        <f t="shared" si="112"/>
        <v>0.69</v>
      </c>
      <c r="AW52" s="50">
        <f t="shared" si="113"/>
        <v>5</v>
      </c>
      <c r="AX52" s="50">
        <f t="shared" si="114"/>
        <v>4</v>
      </c>
      <c r="AY52" s="233">
        <f t="shared" si="115"/>
        <v>4</v>
      </c>
    </row>
    <row r="53" spans="1:51" ht="13.35" customHeight="1">
      <c r="A53" s="155">
        <v>11064</v>
      </c>
      <c r="B53" s="69" t="s">
        <v>297</v>
      </c>
      <c r="C53" s="229" t="str">
        <f>Rollover!A53</f>
        <v>Kia</v>
      </c>
      <c r="D53" s="230" t="str">
        <f>Rollover!B53</f>
        <v>Stinger 4DR AWD</v>
      </c>
      <c r="E53" s="138" t="s">
        <v>102</v>
      </c>
      <c r="F53" s="231">
        <f>Rollover!C53</f>
        <v>2020</v>
      </c>
      <c r="G53" s="239">
        <v>161.22800000000001</v>
      </c>
      <c r="H53" s="240">
        <v>0.183</v>
      </c>
      <c r="I53" s="240">
        <v>608.85900000000004</v>
      </c>
      <c r="J53" s="240">
        <v>277.37599999999998</v>
      </c>
      <c r="K53" s="240">
        <v>25.45</v>
      </c>
      <c r="L53" s="240">
        <v>43.308</v>
      </c>
      <c r="M53" s="240">
        <v>431.661</v>
      </c>
      <c r="N53" s="241">
        <v>1577.749</v>
      </c>
      <c r="O53" s="10">
        <v>219.87100000000001</v>
      </c>
      <c r="P53" s="11">
        <v>0.36599999999999999</v>
      </c>
      <c r="Q53" s="11">
        <v>769.87599999999998</v>
      </c>
      <c r="R53" s="11">
        <v>144.071</v>
      </c>
      <c r="S53" s="11">
        <v>23.414999999999999</v>
      </c>
      <c r="T53" s="11">
        <v>43.762</v>
      </c>
      <c r="U53" s="11">
        <v>236.46100000000001</v>
      </c>
      <c r="V53" s="12">
        <v>113.217</v>
      </c>
      <c r="W53" s="232">
        <f t="shared" si="87"/>
        <v>6.8214644556547754E-4</v>
      </c>
      <c r="X53" s="5">
        <f t="shared" si="88"/>
        <v>5.3829069186188711E-2</v>
      </c>
      <c r="Y53" s="5">
        <f t="shared" si="89"/>
        <v>7.2746291879661904E-5</v>
      </c>
      <c r="Z53" s="5">
        <f t="shared" si="90"/>
        <v>3.3107023506176403E-5</v>
      </c>
      <c r="AA53" s="5">
        <f t="shared" si="91"/>
        <v>5.3829069186188711E-2</v>
      </c>
      <c r="AB53" s="5">
        <f t="shared" si="92"/>
        <v>2.7412456087636584E-2</v>
      </c>
      <c r="AC53" s="5">
        <f t="shared" si="93"/>
        <v>2.7412456087636584E-2</v>
      </c>
      <c r="AD53" s="5">
        <f t="shared" si="94"/>
        <v>3.7937136965512466E-3</v>
      </c>
      <c r="AE53" s="5">
        <f t="shared" si="95"/>
        <v>6.8604263647742891E-3</v>
      </c>
      <c r="AF53" s="24">
        <f t="shared" si="96"/>
        <v>6.8604263647742891E-3</v>
      </c>
      <c r="AG53" s="23">
        <f t="shared" si="97"/>
        <v>2.6940100200809995E-3</v>
      </c>
      <c r="AH53" s="5">
        <f t="shared" si="98"/>
        <v>7.5416366251478198E-2</v>
      </c>
      <c r="AI53" s="5">
        <f t="shared" si="99"/>
        <v>3.1722959876630383E-4</v>
      </c>
      <c r="AJ53" s="5">
        <f t="shared" si="100"/>
        <v>2.9982930745489841E-5</v>
      </c>
      <c r="AK53" s="5">
        <f t="shared" si="101"/>
        <v>7.5416366251478198E-2</v>
      </c>
      <c r="AL53" s="5">
        <f t="shared" si="102"/>
        <v>4.0074431135014542E-2</v>
      </c>
      <c r="AM53" s="5">
        <f t="shared" si="103"/>
        <v>4.0074431135014542E-2</v>
      </c>
      <c r="AN53" s="5">
        <f t="shared" si="104"/>
        <v>3.6305268723864446E-3</v>
      </c>
      <c r="AO53" s="5">
        <f t="shared" si="105"/>
        <v>3.3062136427369671E-3</v>
      </c>
      <c r="AP53" s="24">
        <f t="shared" si="106"/>
        <v>3.6305268723864446E-3</v>
      </c>
      <c r="AQ53" s="232">
        <f t="shared" si="107"/>
        <v>8.6999999999999994E-2</v>
      </c>
      <c r="AR53" s="5">
        <f t="shared" si="108"/>
        <v>0.11799999999999999</v>
      </c>
      <c r="AS53" s="5">
        <f t="shared" si="109"/>
        <v>0.10299999999999999</v>
      </c>
      <c r="AT53" s="139">
        <f t="shared" si="110"/>
        <v>0.57999999999999996</v>
      </c>
      <c r="AU53" s="139">
        <f t="shared" si="111"/>
        <v>0.79</v>
      </c>
      <c r="AV53" s="139">
        <f t="shared" si="112"/>
        <v>0.69</v>
      </c>
      <c r="AW53" s="50">
        <f t="shared" si="113"/>
        <v>5</v>
      </c>
      <c r="AX53" s="50">
        <f t="shared" si="114"/>
        <v>4</v>
      </c>
      <c r="AY53" s="233">
        <f t="shared" si="115"/>
        <v>4</v>
      </c>
    </row>
    <row r="54" spans="1:51" ht="13.35" customHeight="1">
      <c r="A54" s="68">
        <v>11064</v>
      </c>
      <c r="B54" s="69" t="s">
        <v>297</v>
      </c>
      <c r="C54" s="229" t="str">
        <f>Rollover!A54</f>
        <v>Kia</v>
      </c>
      <c r="D54" s="230" t="str">
        <f>Rollover!B54</f>
        <v>Stinger 4DR RWD</v>
      </c>
      <c r="E54" s="138" t="s">
        <v>102</v>
      </c>
      <c r="F54" s="231">
        <f>Rollover!C54</f>
        <v>2020</v>
      </c>
      <c r="G54" s="10">
        <v>161.22800000000001</v>
      </c>
      <c r="H54" s="11">
        <v>0.183</v>
      </c>
      <c r="I54" s="11">
        <v>608.85900000000004</v>
      </c>
      <c r="J54" s="11">
        <v>277.37599999999998</v>
      </c>
      <c r="K54" s="11">
        <v>25.45</v>
      </c>
      <c r="L54" s="11">
        <v>43.308</v>
      </c>
      <c r="M54" s="11">
        <v>431.661</v>
      </c>
      <c r="N54" s="12">
        <v>1577.749</v>
      </c>
      <c r="O54" s="10">
        <v>219.87100000000001</v>
      </c>
      <c r="P54" s="11">
        <v>0.36599999999999999</v>
      </c>
      <c r="Q54" s="11">
        <v>769.87599999999998</v>
      </c>
      <c r="R54" s="11">
        <v>144.071</v>
      </c>
      <c r="S54" s="11">
        <v>23.414999999999999</v>
      </c>
      <c r="T54" s="11">
        <v>43.762</v>
      </c>
      <c r="U54" s="11">
        <v>236.46100000000001</v>
      </c>
      <c r="V54" s="12">
        <v>113.217</v>
      </c>
      <c r="W54" s="232">
        <f t="shared" si="87"/>
        <v>6.8214644556547754E-4</v>
      </c>
      <c r="X54" s="5">
        <f t="shared" si="88"/>
        <v>5.3829069186188711E-2</v>
      </c>
      <c r="Y54" s="5">
        <f t="shared" si="89"/>
        <v>7.2746291879661904E-5</v>
      </c>
      <c r="Z54" s="5">
        <f t="shared" si="90"/>
        <v>3.3107023506176403E-5</v>
      </c>
      <c r="AA54" s="5">
        <f t="shared" si="91"/>
        <v>5.3829069186188711E-2</v>
      </c>
      <c r="AB54" s="5">
        <f t="shared" si="92"/>
        <v>2.7412456087636584E-2</v>
      </c>
      <c r="AC54" s="5">
        <f t="shared" si="93"/>
        <v>2.7412456087636584E-2</v>
      </c>
      <c r="AD54" s="5">
        <f t="shared" si="94"/>
        <v>3.7937136965512466E-3</v>
      </c>
      <c r="AE54" s="5">
        <f t="shared" si="95"/>
        <v>6.8604263647742891E-3</v>
      </c>
      <c r="AF54" s="24">
        <f t="shared" si="96"/>
        <v>6.8604263647742891E-3</v>
      </c>
      <c r="AG54" s="23">
        <f t="shared" si="97"/>
        <v>2.6940100200809995E-3</v>
      </c>
      <c r="AH54" s="5">
        <f t="shared" si="98"/>
        <v>7.5416366251478198E-2</v>
      </c>
      <c r="AI54" s="5">
        <f t="shared" si="99"/>
        <v>3.1722959876630383E-4</v>
      </c>
      <c r="AJ54" s="5">
        <f t="shared" si="100"/>
        <v>2.9982930745489841E-5</v>
      </c>
      <c r="AK54" s="5">
        <f t="shared" si="101"/>
        <v>7.5416366251478198E-2</v>
      </c>
      <c r="AL54" s="5">
        <f t="shared" si="102"/>
        <v>4.0074431135014542E-2</v>
      </c>
      <c r="AM54" s="5">
        <f t="shared" si="103"/>
        <v>4.0074431135014542E-2</v>
      </c>
      <c r="AN54" s="5">
        <f t="shared" si="104"/>
        <v>3.6305268723864446E-3</v>
      </c>
      <c r="AO54" s="5">
        <f t="shared" si="105"/>
        <v>3.3062136427369671E-3</v>
      </c>
      <c r="AP54" s="24">
        <f t="shared" si="106"/>
        <v>3.6305268723864446E-3</v>
      </c>
      <c r="AQ54" s="232">
        <f t="shared" si="107"/>
        <v>8.6999999999999994E-2</v>
      </c>
      <c r="AR54" s="5">
        <f t="shared" si="108"/>
        <v>0.11799999999999999</v>
      </c>
      <c r="AS54" s="5">
        <f t="shared" si="109"/>
        <v>0.10299999999999999</v>
      </c>
      <c r="AT54" s="139">
        <f t="shared" si="110"/>
        <v>0.57999999999999996</v>
      </c>
      <c r="AU54" s="139">
        <f t="shared" si="111"/>
        <v>0.79</v>
      </c>
      <c r="AV54" s="139">
        <f t="shared" si="112"/>
        <v>0.69</v>
      </c>
      <c r="AW54" s="50">
        <f t="shared" si="113"/>
        <v>5</v>
      </c>
      <c r="AX54" s="50">
        <f t="shared" si="114"/>
        <v>4</v>
      </c>
      <c r="AY54" s="233">
        <f t="shared" si="115"/>
        <v>4</v>
      </c>
    </row>
    <row r="55" spans="1:51" ht="13.35" customHeight="1">
      <c r="A55" s="155">
        <v>10837</v>
      </c>
      <c r="B55" s="69" t="s">
        <v>220</v>
      </c>
      <c r="C55" s="229" t="str">
        <f>Rollover!A55</f>
        <v>Kia</v>
      </c>
      <c r="D55" s="230" t="str">
        <f>Rollover!B55</f>
        <v>Telluride SUV AWD</v>
      </c>
      <c r="E55" s="138" t="s">
        <v>85</v>
      </c>
      <c r="F55" s="231">
        <f>Rollover!C55</f>
        <v>2020</v>
      </c>
      <c r="G55" s="237">
        <v>281.31299999999999</v>
      </c>
      <c r="H55" s="11">
        <v>0.26600000000000001</v>
      </c>
      <c r="I55" s="11">
        <v>1224.4970000000001</v>
      </c>
      <c r="J55" s="11">
        <v>142.03299999999999</v>
      </c>
      <c r="K55" s="11">
        <v>23.268999999999998</v>
      </c>
      <c r="L55" s="11">
        <v>41.252000000000002</v>
      </c>
      <c r="M55" s="11">
        <v>727.70299999999997</v>
      </c>
      <c r="N55" s="12">
        <v>4438.2209999999995</v>
      </c>
      <c r="O55" s="10">
        <v>377.92200000000003</v>
      </c>
      <c r="P55" s="11">
        <v>0.36399999999999999</v>
      </c>
      <c r="Q55" s="11">
        <v>583.77</v>
      </c>
      <c r="R55" s="11">
        <v>404.86900000000003</v>
      </c>
      <c r="S55" s="11">
        <v>9.2579999999999991</v>
      </c>
      <c r="T55" s="11">
        <v>45.195999999999998</v>
      </c>
      <c r="U55" s="11">
        <v>1561.1189999999999</v>
      </c>
      <c r="V55" s="12">
        <v>1639.8420000000001</v>
      </c>
      <c r="W55" s="232">
        <f t="shared" si="87"/>
        <v>7.1457314110356272E-3</v>
      </c>
      <c r="X55" s="5">
        <f t="shared" si="88"/>
        <v>6.2784842311788214E-2</v>
      </c>
      <c r="Y55" s="5">
        <f t="shared" si="89"/>
        <v>3.1383803655059338E-4</v>
      </c>
      <c r="Z55" s="5">
        <f t="shared" si="90"/>
        <v>2.4006267123590222E-5</v>
      </c>
      <c r="AA55" s="5">
        <f t="shared" si="91"/>
        <v>6.2784842311788214E-2</v>
      </c>
      <c r="AB55" s="5">
        <f t="shared" si="92"/>
        <v>2.0808433560233069E-2</v>
      </c>
      <c r="AC55" s="5">
        <f t="shared" si="93"/>
        <v>2.0808433560233069E-2</v>
      </c>
      <c r="AD55" s="5">
        <f t="shared" si="94"/>
        <v>4.4217616992931865E-3</v>
      </c>
      <c r="AE55" s="5">
        <f t="shared" si="95"/>
        <v>2.9632579516231126E-2</v>
      </c>
      <c r="AF55" s="24">
        <f t="shared" si="96"/>
        <v>2.9632579516231126E-2</v>
      </c>
      <c r="AG55" s="23">
        <f t="shared" si="97"/>
        <v>2.0138527831967033E-2</v>
      </c>
      <c r="AH55" s="5">
        <f t="shared" si="98"/>
        <v>7.5142260987360876E-2</v>
      </c>
      <c r="AI55" s="5">
        <f t="shared" si="99"/>
        <v>1.5730178280803594E-4</v>
      </c>
      <c r="AJ55" s="5">
        <f t="shared" si="100"/>
        <v>8.0140916696900695E-5</v>
      </c>
      <c r="AK55" s="5">
        <f t="shared" si="101"/>
        <v>7.5142260987360876E-2</v>
      </c>
      <c r="AL55" s="5">
        <f t="shared" si="102"/>
        <v>3.1986351106765092E-3</v>
      </c>
      <c r="AM55" s="5">
        <f t="shared" si="103"/>
        <v>3.1986351106765092E-3</v>
      </c>
      <c r="AN55" s="5">
        <f t="shared" si="104"/>
        <v>9.8979198134876017E-3</v>
      </c>
      <c r="AO55" s="5">
        <f t="shared" si="105"/>
        <v>1.0503326567807447E-2</v>
      </c>
      <c r="AP55" s="24">
        <f t="shared" si="106"/>
        <v>1.0503326567807447E-2</v>
      </c>
      <c r="AQ55" s="232">
        <f t="shared" si="107"/>
        <v>0.11600000000000001</v>
      </c>
      <c r="AR55" s="5">
        <f t="shared" si="108"/>
        <v>0.106</v>
      </c>
      <c r="AS55" s="5">
        <f t="shared" si="109"/>
        <v>0.111</v>
      </c>
      <c r="AT55" s="139">
        <f t="shared" si="110"/>
        <v>0.77</v>
      </c>
      <c r="AU55" s="139">
        <f t="shared" si="111"/>
        <v>0.71</v>
      </c>
      <c r="AV55" s="139">
        <f t="shared" si="112"/>
        <v>0.74</v>
      </c>
      <c r="AW55" s="50">
        <f t="shared" si="113"/>
        <v>4</v>
      </c>
      <c r="AX55" s="50">
        <f t="shared" si="114"/>
        <v>4</v>
      </c>
      <c r="AY55" s="233">
        <f t="shared" si="115"/>
        <v>4</v>
      </c>
    </row>
    <row r="56" spans="1:51" ht="13.35" customHeight="1">
      <c r="A56" s="155">
        <v>10837</v>
      </c>
      <c r="B56" s="69" t="s">
        <v>220</v>
      </c>
      <c r="C56" s="229" t="str">
        <f>Rollover!A56</f>
        <v>Kia</v>
      </c>
      <c r="D56" s="230" t="str">
        <f>Rollover!B56</f>
        <v>Telluride SUV FWD</v>
      </c>
      <c r="E56" s="138" t="s">
        <v>85</v>
      </c>
      <c r="F56" s="231">
        <f>Rollover!C56</f>
        <v>2020</v>
      </c>
      <c r="G56" s="237">
        <v>281.31299999999999</v>
      </c>
      <c r="H56" s="11">
        <v>0.26600000000000001</v>
      </c>
      <c r="I56" s="11">
        <v>1224.4970000000001</v>
      </c>
      <c r="J56" s="11">
        <v>142.03299999999999</v>
      </c>
      <c r="K56" s="11">
        <v>23.268999999999998</v>
      </c>
      <c r="L56" s="11">
        <v>41.252000000000002</v>
      </c>
      <c r="M56" s="11">
        <v>727.70299999999997</v>
      </c>
      <c r="N56" s="12">
        <v>4438.2209999999995</v>
      </c>
      <c r="O56" s="10">
        <v>377.92200000000003</v>
      </c>
      <c r="P56" s="11">
        <v>0.36399999999999999</v>
      </c>
      <c r="Q56" s="11">
        <v>583.77</v>
      </c>
      <c r="R56" s="11">
        <v>404.86900000000003</v>
      </c>
      <c r="S56" s="11">
        <v>9.2579999999999991</v>
      </c>
      <c r="T56" s="11">
        <v>45.195999999999998</v>
      </c>
      <c r="U56" s="11">
        <v>1561.1189999999999</v>
      </c>
      <c r="V56" s="12">
        <v>1639.8420000000001</v>
      </c>
      <c r="W56" s="232">
        <f t="shared" si="58"/>
        <v>7.1457314110356272E-3</v>
      </c>
      <c r="X56" s="5">
        <f t="shared" si="59"/>
        <v>6.2784842311788214E-2</v>
      </c>
      <c r="Y56" s="5">
        <f t="shared" si="60"/>
        <v>3.1383803655059338E-4</v>
      </c>
      <c r="Z56" s="5">
        <f t="shared" si="61"/>
        <v>2.4006267123590222E-5</v>
      </c>
      <c r="AA56" s="5">
        <f t="shared" si="62"/>
        <v>6.2784842311788214E-2</v>
      </c>
      <c r="AB56" s="5">
        <f t="shared" si="63"/>
        <v>2.0808433560233069E-2</v>
      </c>
      <c r="AC56" s="5">
        <f t="shared" si="64"/>
        <v>2.0808433560233069E-2</v>
      </c>
      <c r="AD56" s="5">
        <f t="shared" si="65"/>
        <v>4.4217616992931865E-3</v>
      </c>
      <c r="AE56" s="5">
        <f t="shared" si="66"/>
        <v>2.9632579516231126E-2</v>
      </c>
      <c r="AF56" s="24">
        <f t="shared" si="67"/>
        <v>2.9632579516231126E-2</v>
      </c>
      <c r="AG56" s="23">
        <f t="shared" si="68"/>
        <v>2.0138527831967033E-2</v>
      </c>
      <c r="AH56" s="5">
        <f t="shared" si="69"/>
        <v>7.5142260987360876E-2</v>
      </c>
      <c r="AI56" s="5">
        <f t="shared" si="70"/>
        <v>1.5730178280803594E-4</v>
      </c>
      <c r="AJ56" s="5">
        <f t="shared" si="71"/>
        <v>8.0140916696900695E-5</v>
      </c>
      <c r="AK56" s="5">
        <f t="shared" si="72"/>
        <v>7.5142260987360876E-2</v>
      </c>
      <c r="AL56" s="5">
        <f t="shared" si="73"/>
        <v>3.1986351106765092E-3</v>
      </c>
      <c r="AM56" s="5">
        <f t="shared" si="74"/>
        <v>3.1986351106765092E-3</v>
      </c>
      <c r="AN56" s="5">
        <f t="shared" si="75"/>
        <v>9.8979198134876017E-3</v>
      </c>
      <c r="AO56" s="5">
        <f t="shared" si="76"/>
        <v>1.0503326567807447E-2</v>
      </c>
      <c r="AP56" s="24">
        <f t="shared" si="77"/>
        <v>1.0503326567807447E-2</v>
      </c>
      <c r="AQ56" s="232">
        <f t="shared" si="78"/>
        <v>0.11600000000000001</v>
      </c>
      <c r="AR56" s="5">
        <f t="shared" si="79"/>
        <v>0.106</v>
      </c>
      <c r="AS56" s="5">
        <f t="shared" si="80"/>
        <v>0.111</v>
      </c>
      <c r="AT56" s="139">
        <f t="shared" si="81"/>
        <v>0.77</v>
      </c>
      <c r="AU56" s="139">
        <f t="shared" si="82"/>
        <v>0.71</v>
      </c>
      <c r="AV56" s="139">
        <f t="shared" si="83"/>
        <v>0.74</v>
      </c>
      <c r="AW56" s="50">
        <f t="shared" si="84"/>
        <v>4</v>
      </c>
      <c r="AX56" s="50">
        <f t="shared" si="85"/>
        <v>4</v>
      </c>
      <c r="AY56" s="233">
        <f t="shared" si="86"/>
        <v>4</v>
      </c>
    </row>
    <row r="57" spans="1:51" ht="13.35" customHeight="1">
      <c r="A57" s="155">
        <v>10986</v>
      </c>
      <c r="B57" s="69" t="s">
        <v>263</v>
      </c>
      <c r="C57" s="229" t="str">
        <f>Rollover!A57</f>
        <v>Mazda</v>
      </c>
      <c r="D57" s="230" t="str">
        <f>Rollover!B57</f>
        <v>CX-30 SUV AWD</v>
      </c>
      <c r="E57" s="138" t="s">
        <v>102</v>
      </c>
      <c r="F57" s="231">
        <f>Rollover!C57</f>
        <v>2020</v>
      </c>
      <c r="G57" s="237">
        <v>148.12899999999999</v>
      </c>
      <c r="H57" s="11">
        <v>0.26700000000000002</v>
      </c>
      <c r="I57" s="11">
        <v>961.678</v>
      </c>
      <c r="J57" s="11">
        <v>82.411000000000001</v>
      </c>
      <c r="K57" s="11">
        <v>19.47</v>
      </c>
      <c r="L57" s="11">
        <v>41.686</v>
      </c>
      <c r="M57" s="11">
        <v>895.45399999999995</v>
      </c>
      <c r="N57" s="12">
        <v>766.77800000000002</v>
      </c>
      <c r="O57" s="10">
        <v>179.328</v>
      </c>
      <c r="P57" s="11">
        <v>0.33500000000000002</v>
      </c>
      <c r="Q57" s="11">
        <v>766.07500000000005</v>
      </c>
      <c r="R57" s="11">
        <v>378.63600000000002</v>
      </c>
      <c r="S57" s="11">
        <v>12.388</v>
      </c>
      <c r="T57" s="11">
        <v>47.935000000000002</v>
      </c>
      <c r="U57" s="11">
        <v>1688.941</v>
      </c>
      <c r="V57" s="12">
        <v>1717.0650000000001</v>
      </c>
      <c r="W57" s="232">
        <f t="shared" si="58"/>
        <v>4.555804321582098E-4</v>
      </c>
      <c r="X57" s="5">
        <f t="shared" si="59"/>
        <v>6.2900791995682381E-2</v>
      </c>
      <c r="Y57" s="5">
        <f t="shared" si="60"/>
        <v>1.6814515911204729E-4</v>
      </c>
      <c r="Z57" s="5">
        <f t="shared" si="61"/>
        <v>2.0836699813073981E-5</v>
      </c>
      <c r="AA57" s="5">
        <f t="shared" si="62"/>
        <v>6.2900791995682381E-2</v>
      </c>
      <c r="AB57" s="5">
        <f t="shared" si="63"/>
        <v>1.2374364443408109E-2</v>
      </c>
      <c r="AC57" s="5">
        <f t="shared" si="64"/>
        <v>1.2374364443408109E-2</v>
      </c>
      <c r="AD57" s="5">
        <f t="shared" si="65"/>
        <v>4.8225314150411973E-3</v>
      </c>
      <c r="AE57" s="5">
        <f t="shared" si="66"/>
        <v>4.5120467303473412E-3</v>
      </c>
      <c r="AF57" s="24">
        <f t="shared" si="67"/>
        <v>4.8225314150411973E-3</v>
      </c>
      <c r="AG57" s="23">
        <f t="shared" si="68"/>
        <v>1.1129196292933082E-3</v>
      </c>
      <c r="AH57" s="5">
        <f t="shared" si="69"/>
        <v>7.1269376484937183E-2</v>
      </c>
      <c r="AI57" s="5">
        <f t="shared" si="70"/>
        <v>3.1271759831177898E-4</v>
      </c>
      <c r="AJ57" s="5">
        <f t="shared" si="71"/>
        <v>7.2594973242957027E-5</v>
      </c>
      <c r="AK57" s="5">
        <f t="shared" si="72"/>
        <v>7.1269376484937183E-2</v>
      </c>
      <c r="AL57" s="5">
        <f t="shared" si="73"/>
        <v>6.3607003370204866E-3</v>
      </c>
      <c r="AM57" s="5">
        <f t="shared" si="74"/>
        <v>6.3607003370204866E-3</v>
      </c>
      <c r="AN57" s="5">
        <f t="shared" si="75"/>
        <v>1.0899318621939479E-2</v>
      </c>
      <c r="AO57" s="5">
        <f t="shared" si="76"/>
        <v>1.1132757760002289E-2</v>
      </c>
      <c r="AP57" s="24">
        <f t="shared" si="77"/>
        <v>1.1132757760002289E-2</v>
      </c>
      <c r="AQ57" s="232">
        <f t="shared" si="78"/>
        <v>7.9000000000000001E-2</v>
      </c>
      <c r="AR57" s="5">
        <f t="shared" si="79"/>
        <v>8.7999999999999995E-2</v>
      </c>
      <c r="AS57" s="5">
        <f t="shared" si="80"/>
        <v>8.4000000000000005E-2</v>
      </c>
      <c r="AT57" s="139">
        <f t="shared" si="81"/>
        <v>0.53</v>
      </c>
      <c r="AU57" s="139">
        <f t="shared" si="82"/>
        <v>0.59</v>
      </c>
      <c r="AV57" s="139">
        <f t="shared" si="83"/>
        <v>0.56000000000000005</v>
      </c>
      <c r="AW57" s="50">
        <f t="shared" si="84"/>
        <v>5</v>
      </c>
      <c r="AX57" s="50">
        <f t="shared" si="85"/>
        <v>5</v>
      </c>
      <c r="AY57" s="233">
        <f t="shared" si="86"/>
        <v>5</v>
      </c>
    </row>
    <row r="58" spans="1:51" ht="13.35" customHeight="1">
      <c r="A58" s="155">
        <v>10986</v>
      </c>
      <c r="B58" s="69" t="s">
        <v>263</v>
      </c>
      <c r="C58" s="234" t="str">
        <f>Rollover!A58</f>
        <v>Mazda</v>
      </c>
      <c r="D58" s="235" t="str">
        <f>Rollover!B58</f>
        <v>CX-30 SUV FWD</v>
      </c>
      <c r="E58" s="138" t="s">
        <v>102</v>
      </c>
      <c r="F58" s="231">
        <f>Rollover!C58</f>
        <v>2020</v>
      </c>
      <c r="G58" s="237">
        <v>148.12899999999999</v>
      </c>
      <c r="H58" s="11">
        <v>0.26700000000000002</v>
      </c>
      <c r="I58" s="11">
        <v>961.678</v>
      </c>
      <c r="J58" s="11">
        <v>82.411000000000001</v>
      </c>
      <c r="K58" s="11">
        <v>19.47</v>
      </c>
      <c r="L58" s="11">
        <v>41.686</v>
      </c>
      <c r="M58" s="11">
        <v>895.45399999999995</v>
      </c>
      <c r="N58" s="12">
        <v>766.77800000000002</v>
      </c>
      <c r="O58" s="10">
        <v>179.328</v>
      </c>
      <c r="P58" s="11">
        <v>0.33500000000000002</v>
      </c>
      <c r="Q58" s="11">
        <v>766.07500000000005</v>
      </c>
      <c r="R58" s="11">
        <v>378.63600000000002</v>
      </c>
      <c r="S58" s="11">
        <v>12.388</v>
      </c>
      <c r="T58" s="11">
        <v>47.935000000000002</v>
      </c>
      <c r="U58" s="11">
        <v>1688.941</v>
      </c>
      <c r="V58" s="12">
        <v>1717.0650000000001</v>
      </c>
      <c r="W58" s="232">
        <f t="shared" si="58"/>
        <v>4.555804321582098E-4</v>
      </c>
      <c r="X58" s="5">
        <f t="shared" si="59"/>
        <v>6.2900791995682381E-2</v>
      </c>
      <c r="Y58" s="5">
        <f t="shared" si="60"/>
        <v>1.6814515911204729E-4</v>
      </c>
      <c r="Z58" s="5">
        <f t="shared" si="61"/>
        <v>2.0836699813073981E-5</v>
      </c>
      <c r="AA58" s="5">
        <f t="shared" si="62"/>
        <v>6.2900791995682381E-2</v>
      </c>
      <c r="AB58" s="5">
        <f t="shared" si="63"/>
        <v>1.2374364443408109E-2</v>
      </c>
      <c r="AC58" s="5">
        <f t="shared" si="64"/>
        <v>1.2374364443408109E-2</v>
      </c>
      <c r="AD58" s="5">
        <f t="shared" si="65"/>
        <v>4.8225314150411973E-3</v>
      </c>
      <c r="AE58" s="5">
        <f t="shared" si="66"/>
        <v>4.5120467303473412E-3</v>
      </c>
      <c r="AF58" s="24">
        <f t="shared" si="67"/>
        <v>4.8225314150411973E-3</v>
      </c>
      <c r="AG58" s="23">
        <f t="shared" si="68"/>
        <v>1.1129196292933082E-3</v>
      </c>
      <c r="AH58" s="5">
        <f t="shared" si="69"/>
        <v>7.1269376484937183E-2</v>
      </c>
      <c r="AI58" s="5">
        <f t="shared" si="70"/>
        <v>3.1271759831177898E-4</v>
      </c>
      <c r="AJ58" s="5">
        <f t="shared" si="71"/>
        <v>7.2594973242957027E-5</v>
      </c>
      <c r="AK58" s="5">
        <f t="shared" si="72"/>
        <v>7.1269376484937183E-2</v>
      </c>
      <c r="AL58" s="5">
        <f t="shared" si="73"/>
        <v>6.3607003370204866E-3</v>
      </c>
      <c r="AM58" s="5">
        <f t="shared" si="74"/>
        <v>6.3607003370204866E-3</v>
      </c>
      <c r="AN58" s="5">
        <f t="shared" si="75"/>
        <v>1.0899318621939479E-2</v>
      </c>
      <c r="AO58" s="5">
        <f t="shared" si="76"/>
        <v>1.1132757760002289E-2</v>
      </c>
      <c r="AP58" s="24">
        <f t="shared" si="77"/>
        <v>1.1132757760002289E-2</v>
      </c>
      <c r="AQ58" s="232">
        <f t="shared" si="78"/>
        <v>7.9000000000000001E-2</v>
      </c>
      <c r="AR58" s="5">
        <f t="shared" si="79"/>
        <v>8.7999999999999995E-2</v>
      </c>
      <c r="AS58" s="5">
        <f t="shared" si="80"/>
        <v>8.4000000000000005E-2</v>
      </c>
      <c r="AT58" s="139">
        <f t="shared" si="81"/>
        <v>0.53</v>
      </c>
      <c r="AU58" s="139">
        <f t="shared" si="82"/>
        <v>0.59</v>
      </c>
      <c r="AV58" s="139">
        <f t="shared" si="83"/>
        <v>0.56000000000000005</v>
      </c>
      <c r="AW58" s="50">
        <f t="shared" si="84"/>
        <v>5</v>
      </c>
      <c r="AX58" s="50">
        <f t="shared" si="85"/>
        <v>5</v>
      </c>
      <c r="AY58" s="233">
        <f t="shared" si="86"/>
        <v>5</v>
      </c>
    </row>
    <row r="59" spans="1:51" ht="13.35" customHeight="1">
      <c r="A59" s="68">
        <v>10970</v>
      </c>
      <c r="B59" s="68" t="s">
        <v>253</v>
      </c>
      <c r="C59" s="229" t="str">
        <f>Rollover!A59</f>
        <v>Mazda</v>
      </c>
      <c r="D59" s="230" t="str">
        <f>Rollover!B59</f>
        <v>Mazda3 4DR AWD</v>
      </c>
      <c r="E59" s="138" t="s">
        <v>91</v>
      </c>
      <c r="F59" s="231">
        <f>Rollover!C59</f>
        <v>2020</v>
      </c>
      <c r="G59" s="10">
        <v>89.287999999999997</v>
      </c>
      <c r="H59" s="11">
        <v>0.16800000000000001</v>
      </c>
      <c r="I59" s="11">
        <v>953.29200000000003</v>
      </c>
      <c r="J59" s="11">
        <v>121.503</v>
      </c>
      <c r="K59" s="11">
        <v>19.047000000000001</v>
      </c>
      <c r="L59" s="11">
        <v>35.947000000000003</v>
      </c>
      <c r="M59" s="11">
        <v>911.31</v>
      </c>
      <c r="N59" s="12">
        <v>941.85900000000004</v>
      </c>
      <c r="O59" s="10">
        <v>153.27199999999999</v>
      </c>
      <c r="P59" s="11">
        <v>0.29599999999999999</v>
      </c>
      <c r="Q59" s="11">
        <v>849.76900000000001</v>
      </c>
      <c r="R59" s="11">
        <v>89.236000000000004</v>
      </c>
      <c r="S59" s="11">
        <v>9.8840000000000003</v>
      </c>
      <c r="T59" s="11">
        <v>38.423999999999999</v>
      </c>
      <c r="U59" s="11">
        <v>792.36400000000003</v>
      </c>
      <c r="V59" s="12">
        <v>894.048</v>
      </c>
      <c r="W59" s="232">
        <f t="shared" si="58"/>
        <v>3.157680554564375E-5</v>
      </c>
      <c r="X59" s="5">
        <f t="shared" si="59"/>
        <v>5.2344627477449487E-2</v>
      </c>
      <c r="Y59" s="5">
        <f t="shared" si="60"/>
        <v>1.648299298986672E-4</v>
      </c>
      <c r="Z59" s="5">
        <f t="shared" si="61"/>
        <v>2.2863855903740312E-5</v>
      </c>
      <c r="AA59" s="5">
        <f t="shared" si="62"/>
        <v>5.2344627477449487E-2</v>
      </c>
      <c r="AB59" s="5">
        <f t="shared" si="63"/>
        <v>1.1637407406530839E-2</v>
      </c>
      <c r="AC59" s="5">
        <f t="shared" si="64"/>
        <v>1.1637407406530839E-2</v>
      </c>
      <c r="AD59" s="5">
        <f t="shared" si="65"/>
        <v>4.8622333167304688E-3</v>
      </c>
      <c r="AE59" s="5">
        <f t="shared" si="66"/>
        <v>4.9396443302535892E-3</v>
      </c>
      <c r="AF59" s="24">
        <f t="shared" si="67"/>
        <v>4.9396443302535892E-3</v>
      </c>
      <c r="AG59" s="23">
        <f t="shared" si="68"/>
        <v>5.3681005262700321E-4</v>
      </c>
      <c r="AH59" s="5">
        <f t="shared" si="69"/>
        <v>6.6351404670391328E-2</v>
      </c>
      <c r="AI59" s="5">
        <f t="shared" si="70"/>
        <v>4.2868008407522825E-4</v>
      </c>
      <c r="AJ59" s="5">
        <f t="shared" si="71"/>
        <v>2.4383480984324062E-5</v>
      </c>
      <c r="AK59" s="5">
        <f t="shared" si="72"/>
        <v>6.6351404670391328E-2</v>
      </c>
      <c r="AL59" s="5">
        <f t="shared" si="73"/>
        <v>3.7039006567484607E-3</v>
      </c>
      <c r="AM59" s="5">
        <f t="shared" si="74"/>
        <v>3.7039006567484607E-3</v>
      </c>
      <c r="AN59" s="5">
        <f t="shared" si="75"/>
        <v>5.5345347330976588E-3</v>
      </c>
      <c r="AO59" s="5">
        <f t="shared" si="76"/>
        <v>5.9776936635972285E-3</v>
      </c>
      <c r="AP59" s="24">
        <f t="shared" si="77"/>
        <v>5.9776936635972285E-3</v>
      </c>
      <c r="AQ59" s="232">
        <f t="shared" si="78"/>
        <v>6.8000000000000005E-2</v>
      </c>
      <c r="AR59" s="5">
        <f t="shared" si="79"/>
        <v>7.5999999999999998E-2</v>
      </c>
      <c r="AS59" s="5">
        <f t="shared" si="80"/>
        <v>7.1999999999999995E-2</v>
      </c>
      <c r="AT59" s="139">
        <f t="shared" si="81"/>
        <v>0.45</v>
      </c>
      <c r="AU59" s="139">
        <f t="shared" si="82"/>
        <v>0.51</v>
      </c>
      <c r="AV59" s="139">
        <f t="shared" si="83"/>
        <v>0.48</v>
      </c>
      <c r="AW59" s="50">
        <f t="shared" si="84"/>
        <v>5</v>
      </c>
      <c r="AX59" s="50">
        <f t="shared" si="85"/>
        <v>5</v>
      </c>
      <c r="AY59" s="233">
        <f t="shared" si="86"/>
        <v>5</v>
      </c>
    </row>
    <row r="60" spans="1:51" ht="13.35" customHeight="1">
      <c r="A60" s="68">
        <v>10970</v>
      </c>
      <c r="B60" s="68" t="s">
        <v>253</v>
      </c>
      <c r="C60" s="229" t="str">
        <f>Rollover!A60</f>
        <v>Mazda</v>
      </c>
      <c r="D60" s="230" t="str">
        <f>Rollover!B60</f>
        <v>Mazda3 4DR FWD</v>
      </c>
      <c r="E60" s="138" t="s">
        <v>91</v>
      </c>
      <c r="F60" s="231">
        <f>Rollover!C60</f>
        <v>2020</v>
      </c>
      <c r="G60" s="10">
        <v>89.287999999999997</v>
      </c>
      <c r="H60" s="11">
        <v>0.16800000000000001</v>
      </c>
      <c r="I60" s="11">
        <v>953.29200000000003</v>
      </c>
      <c r="J60" s="11">
        <v>121.503</v>
      </c>
      <c r="K60" s="11">
        <v>19.047000000000001</v>
      </c>
      <c r="L60" s="11">
        <v>35.947000000000003</v>
      </c>
      <c r="M60" s="11">
        <v>911.31</v>
      </c>
      <c r="N60" s="12">
        <v>941.85900000000004</v>
      </c>
      <c r="O60" s="10">
        <v>153.27199999999999</v>
      </c>
      <c r="P60" s="11">
        <v>0.29599999999999999</v>
      </c>
      <c r="Q60" s="11">
        <v>849.76900000000001</v>
      </c>
      <c r="R60" s="11">
        <v>89.236000000000004</v>
      </c>
      <c r="S60" s="11">
        <v>9.8840000000000003</v>
      </c>
      <c r="T60" s="11">
        <v>38.423999999999999</v>
      </c>
      <c r="U60" s="11">
        <v>792.36400000000003</v>
      </c>
      <c r="V60" s="12">
        <v>894.048</v>
      </c>
      <c r="W60" s="232">
        <f t="shared" si="58"/>
        <v>3.157680554564375E-5</v>
      </c>
      <c r="X60" s="5">
        <f t="shared" si="59"/>
        <v>5.2344627477449487E-2</v>
      </c>
      <c r="Y60" s="5">
        <f t="shared" si="60"/>
        <v>1.648299298986672E-4</v>
      </c>
      <c r="Z60" s="5">
        <f t="shared" si="61"/>
        <v>2.2863855903740312E-5</v>
      </c>
      <c r="AA60" s="5">
        <f t="shared" si="62"/>
        <v>5.2344627477449487E-2</v>
      </c>
      <c r="AB60" s="5">
        <f t="shared" si="63"/>
        <v>1.1637407406530839E-2</v>
      </c>
      <c r="AC60" s="5">
        <f t="shared" si="64"/>
        <v>1.1637407406530839E-2</v>
      </c>
      <c r="AD60" s="5">
        <f t="shared" si="65"/>
        <v>4.8622333167304688E-3</v>
      </c>
      <c r="AE60" s="5">
        <f t="shared" si="66"/>
        <v>4.9396443302535892E-3</v>
      </c>
      <c r="AF60" s="24">
        <f t="shared" si="67"/>
        <v>4.9396443302535892E-3</v>
      </c>
      <c r="AG60" s="23">
        <f t="shared" si="68"/>
        <v>5.3681005262700321E-4</v>
      </c>
      <c r="AH60" s="5">
        <f t="shared" si="69"/>
        <v>6.6351404670391328E-2</v>
      </c>
      <c r="AI60" s="5">
        <f t="shared" si="70"/>
        <v>4.2868008407522825E-4</v>
      </c>
      <c r="AJ60" s="5">
        <f t="shared" si="71"/>
        <v>2.4383480984324062E-5</v>
      </c>
      <c r="AK60" s="5">
        <f t="shared" si="72"/>
        <v>6.6351404670391328E-2</v>
      </c>
      <c r="AL60" s="5">
        <f t="shared" si="73"/>
        <v>3.7039006567484607E-3</v>
      </c>
      <c r="AM60" s="5">
        <f t="shared" si="74"/>
        <v>3.7039006567484607E-3</v>
      </c>
      <c r="AN60" s="5">
        <f t="shared" si="75"/>
        <v>5.5345347330976588E-3</v>
      </c>
      <c r="AO60" s="5">
        <f t="shared" si="76"/>
        <v>5.9776936635972285E-3</v>
      </c>
      <c r="AP60" s="24">
        <f t="shared" si="77"/>
        <v>5.9776936635972285E-3</v>
      </c>
      <c r="AQ60" s="232">
        <f t="shared" si="78"/>
        <v>6.8000000000000005E-2</v>
      </c>
      <c r="AR60" s="5">
        <f t="shared" si="79"/>
        <v>7.5999999999999998E-2</v>
      </c>
      <c r="AS60" s="5">
        <f t="shared" si="80"/>
        <v>7.1999999999999995E-2</v>
      </c>
      <c r="AT60" s="139">
        <f t="shared" si="81"/>
        <v>0.45</v>
      </c>
      <c r="AU60" s="139">
        <f t="shared" si="82"/>
        <v>0.51</v>
      </c>
      <c r="AV60" s="139">
        <f t="shared" si="83"/>
        <v>0.48</v>
      </c>
      <c r="AW60" s="50">
        <f t="shared" si="84"/>
        <v>5</v>
      </c>
      <c r="AX60" s="50">
        <f t="shared" si="85"/>
        <v>5</v>
      </c>
      <c r="AY60" s="233">
        <f t="shared" si="86"/>
        <v>5</v>
      </c>
    </row>
    <row r="61" spans="1:51" ht="13.35" customHeight="1">
      <c r="A61" s="68">
        <v>10970</v>
      </c>
      <c r="B61" s="68" t="s">
        <v>253</v>
      </c>
      <c r="C61" s="234" t="str">
        <f>Rollover!A61</f>
        <v>Mazda</v>
      </c>
      <c r="D61" s="235" t="str">
        <f>Rollover!B61</f>
        <v>Mazda3 5HB AWD</v>
      </c>
      <c r="E61" s="138" t="s">
        <v>91</v>
      </c>
      <c r="F61" s="231">
        <f>Rollover!C61</f>
        <v>2020</v>
      </c>
      <c r="G61" s="10">
        <v>89.287999999999997</v>
      </c>
      <c r="H61" s="11">
        <v>0.16800000000000001</v>
      </c>
      <c r="I61" s="11">
        <v>953.29200000000003</v>
      </c>
      <c r="J61" s="11">
        <v>121.503</v>
      </c>
      <c r="K61" s="11">
        <v>19.047000000000001</v>
      </c>
      <c r="L61" s="11">
        <v>35.947000000000003</v>
      </c>
      <c r="M61" s="11">
        <v>911.31</v>
      </c>
      <c r="N61" s="12">
        <v>941.85900000000004</v>
      </c>
      <c r="O61" s="10">
        <v>153.27199999999999</v>
      </c>
      <c r="P61" s="11">
        <v>0.29599999999999999</v>
      </c>
      <c r="Q61" s="11">
        <v>849.76900000000001</v>
      </c>
      <c r="R61" s="11">
        <v>89.236000000000004</v>
      </c>
      <c r="S61" s="11">
        <v>9.8840000000000003</v>
      </c>
      <c r="T61" s="11">
        <v>38.423999999999999</v>
      </c>
      <c r="U61" s="11">
        <v>792.36400000000003</v>
      </c>
      <c r="V61" s="12">
        <v>894.048</v>
      </c>
      <c r="W61" s="232">
        <f t="shared" si="58"/>
        <v>3.157680554564375E-5</v>
      </c>
      <c r="X61" s="5">
        <f t="shared" si="59"/>
        <v>5.2344627477449487E-2</v>
      </c>
      <c r="Y61" s="5">
        <f t="shared" si="60"/>
        <v>1.648299298986672E-4</v>
      </c>
      <c r="Z61" s="5">
        <f t="shared" si="61"/>
        <v>2.2863855903740312E-5</v>
      </c>
      <c r="AA61" s="5">
        <f t="shared" si="62"/>
        <v>5.2344627477449487E-2</v>
      </c>
      <c r="AB61" s="5">
        <f t="shared" si="63"/>
        <v>1.1637407406530839E-2</v>
      </c>
      <c r="AC61" s="5">
        <f t="shared" si="64"/>
        <v>1.1637407406530839E-2</v>
      </c>
      <c r="AD61" s="5">
        <f t="shared" si="65"/>
        <v>4.8622333167304688E-3</v>
      </c>
      <c r="AE61" s="5">
        <f t="shared" si="66"/>
        <v>4.9396443302535892E-3</v>
      </c>
      <c r="AF61" s="24">
        <f t="shared" si="67"/>
        <v>4.9396443302535892E-3</v>
      </c>
      <c r="AG61" s="23">
        <f t="shared" si="68"/>
        <v>5.3681005262700321E-4</v>
      </c>
      <c r="AH61" s="5">
        <f t="shared" si="69"/>
        <v>6.6351404670391328E-2</v>
      </c>
      <c r="AI61" s="5">
        <f t="shared" si="70"/>
        <v>4.2868008407522825E-4</v>
      </c>
      <c r="AJ61" s="5">
        <f t="shared" si="71"/>
        <v>2.4383480984324062E-5</v>
      </c>
      <c r="AK61" s="5">
        <f t="shared" si="72"/>
        <v>6.6351404670391328E-2</v>
      </c>
      <c r="AL61" s="5">
        <f t="shared" si="73"/>
        <v>3.7039006567484607E-3</v>
      </c>
      <c r="AM61" s="5">
        <f t="shared" si="74"/>
        <v>3.7039006567484607E-3</v>
      </c>
      <c r="AN61" s="5">
        <f t="shared" si="75"/>
        <v>5.5345347330976588E-3</v>
      </c>
      <c r="AO61" s="5">
        <f t="shared" si="76"/>
        <v>5.9776936635972285E-3</v>
      </c>
      <c r="AP61" s="24">
        <f t="shared" si="77"/>
        <v>5.9776936635972285E-3</v>
      </c>
      <c r="AQ61" s="232">
        <f t="shared" si="78"/>
        <v>6.8000000000000005E-2</v>
      </c>
      <c r="AR61" s="5">
        <f t="shared" si="79"/>
        <v>7.5999999999999998E-2</v>
      </c>
      <c r="AS61" s="5">
        <f t="shared" si="80"/>
        <v>7.1999999999999995E-2</v>
      </c>
      <c r="AT61" s="139">
        <f t="shared" si="81"/>
        <v>0.45</v>
      </c>
      <c r="AU61" s="139">
        <f t="shared" si="82"/>
        <v>0.51</v>
      </c>
      <c r="AV61" s="139">
        <f t="shared" si="83"/>
        <v>0.48</v>
      </c>
      <c r="AW61" s="50">
        <f t="shared" si="84"/>
        <v>5</v>
      </c>
      <c r="AX61" s="50">
        <f t="shared" si="85"/>
        <v>5</v>
      </c>
      <c r="AY61" s="233">
        <f t="shared" si="86"/>
        <v>5</v>
      </c>
    </row>
    <row r="62" spans="1:51" ht="13.35" customHeight="1">
      <c r="A62" s="68">
        <v>10970</v>
      </c>
      <c r="B62" s="68" t="s">
        <v>253</v>
      </c>
      <c r="C62" s="234" t="str">
        <f>Rollover!A62</f>
        <v>Mazda</v>
      </c>
      <c r="D62" s="235" t="str">
        <f>Rollover!B62</f>
        <v>Mazda3 5HB FWD</v>
      </c>
      <c r="E62" s="138" t="s">
        <v>91</v>
      </c>
      <c r="F62" s="231">
        <f>Rollover!C62</f>
        <v>2020</v>
      </c>
      <c r="G62" s="23">
        <v>89.287999999999997</v>
      </c>
      <c r="H62" s="5">
        <v>0.16800000000000001</v>
      </c>
      <c r="I62" s="5">
        <v>953.29200000000003</v>
      </c>
      <c r="J62" s="5">
        <v>121.503</v>
      </c>
      <c r="K62" s="5">
        <v>19.047000000000001</v>
      </c>
      <c r="L62" s="5">
        <v>35.947000000000003</v>
      </c>
      <c r="M62" s="5">
        <v>911.31</v>
      </c>
      <c r="N62" s="24">
        <v>941.85900000000004</v>
      </c>
      <c r="O62" s="23">
        <v>153.27199999999999</v>
      </c>
      <c r="P62" s="5">
        <v>0.29599999999999999</v>
      </c>
      <c r="Q62" s="5">
        <v>849.76900000000001</v>
      </c>
      <c r="R62" s="5">
        <v>89.236000000000004</v>
      </c>
      <c r="S62" s="5">
        <v>9.8840000000000003</v>
      </c>
      <c r="T62" s="5">
        <v>38.423999999999999</v>
      </c>
      <c r="U62" s="5">
        <v>792.36400000000003</v>
      </c>
      <c r="V62" s="24">
        <v>894.048</v>
      </c>
      <c r="W62" s="232">
        <f t="shared" si="58"/>
        <v>3.157680554564375E-5</v>
      </c>
      <c r="X62" s="5">
        <f t="shared" si="59"/>
        <v>5.2344627477449487E-2</v>
      </c>
      <c r="Y62" s="5">
        <f t="shared" si="60"/>
        <v>1.648299298986672E-4</v>
      </c>
      <c r="Z62" s="5">
        <f t="shared" si="61"/>
        <v>2.2863855903740312E-5</v>
      </c>
      <c r="AA62" s="5">
        <f t="shared" si="62"/>
        <v>5.2344627477449487E-2</v>
      </c>
      <c r="AB62" s="5">
        <f t="shared" si="63"/>
        <v>1.1637407406530839E-2</v>
      </c>
      <c r="AC62" s="5">
        <f t="shared" si="64"/>
        <v>1.1637407406530839E-2</v>
      </c>
      <c r="AD62" s="5">
        <f t="shared" si="65"/>
        <v>4.8622333167304688E-3</v>
      </c>
      <c r="AE62" s="5">
        <f t="shared" si="66"/>
        <v>4.9396443302535892E-3</v>
      </c>
      <c r="AF62" s="24">
        <f t="shared" si="67"/>
        <v>4.9396443302535892E-3</v>
      </c>
      <c r="AG62" s="23">
        <f t="shared" si="68"/>
        <v>5.3681005262700321E-4</v>
      </c>
      <c r="AH62" s="5">
        <f t="shared" si="69"/>
        <v>6.6351404670391328E-2</v>
      </c>
      <c r="AI62" s="5">
        <f t="shared" si="70"/>
        <v>4.2868008407522825E-4</v>
      </c>
      <c r="AJ62" s="5">
        <f t="shared" si="71"/>
        <v>2.4383480984324062E-5</v>
      </c>
      <c r="AK62" s="5">
        <f t="shared" si="72"/>
        <v>6.6351404670391328E-2</v>
      </c>
      <c r="AL62" s="5">
        <f t="shared" si="73"/>
        <v>3.7039006567484607E-3</v>
      </c>
      <c r="AM62" s="5">
        <f t="shared" si="74"/>
        <v>3.7039006567484607E-3</v>
      </c>
      <c r="AN62" s="5">
        <f t="shared" si="75"/>
        <v>5.5345347330976588E-3</v>
      </c>
      <c r="AO62" s="5">
        <f t="shared" si="76"/>
        <v>5.9776936635972285E-3</v>
      </c>
      <c r="AP62" s="24">
        <f t="shared" si="77"/>
        <v>5.9776936635972285E-3</v>
      </c>
      <c r="AQ62" s="232">
        <f t="shared" si="78"/>
        <v>6.8000000000000005E-2</v>
      </c>
      <c r="AR62" s="5">
        <f t="shared" si="79"/>
        <v>7.5999999999999998E-2</v>
      </c>
      <c r="AS62" s="5">
        <f t="shared" si="80"/>
        <v>7.1999999999999995E-2</v>
      </c>
      <c r="AT62" s="139">
        <f t="shared" si="81"/>
        <v>0.45</v>
      </c>
      <c r="AU62" s="139">
        <f t="shared" si="82"/>
        <v>0.51</v>
      </c>
      <c r="AV62" s="139">
        <f t="shared" si="83"/>
        <v>0.48</v>
      </c>
      <c r="AW62" s="50">
        <f t="shared" si="84"/>
        <v>5</v>
      </c>
      <c r="AX62" s="50">
        <f t="shared" si="85"/>
        <v>5</v>
      </c>
      <c r="AY62" s="233">
        <f t="shared" si="86"/>
        <v>5</v>
      </c>
    </row>
    <row r="63" spans="1:51" ht="13.35" customHeight="1">
      <c r="A63" s="155">
        <v>10836</v>
      </c>
      <c r="B63" s="68" t="s">
        <v>217</v>
      </c>
      <c r="C63" s="234" t="str">
        <f>Rollover!A63</f>
        <v>Mitsubishi</v>
      </c>
      <c r="D63" s="235" t="str">
        <f>Rollover!B63</f>
        <v>Eclipse Cross SUV AWD</v>
      </c>
      <c r="E63" s="138" t="s">
        <v>102</v>
      </c>
      <c r="F63" s="231">
        <f>Rollover!C63</f>
        <v>2020</v>
      </c>
      <c r="G63" s="18">
        <v>289.98099999999999</v>
      </c>
      <c r="H63" s="19">
        <v>0.35099999999999998</v>
      </c>
      <c r="I63" s="19">
        <v>2076.4569999999999</v>
      </c>
      <c r="J63" s="19">
        <v>290.44</v>
      </c>
      <c r="K63" s="19">
        <v>21.638000000000002</v>
      </c>
      <c r="L63" s="19">
        <v>42.337000000000003</v>
      </c>
      <c r="M63" s="19">
        <v>1061.777</v>
      </c>
      <c r="N63" s="20">
        <v>1215.3889999999999</v>
      </c>
      <c r="O63" s="18">
        <v>244.035</v>
      </c>
      <c r="P63" s="19">
        <v>0.30299999999999999</v>
      </c>
      <c r="Q63" s="19">
        <v>722.55899999999997</v>
      </c>
      <c r="R63" s="19">
        <v>637.49900000000002</v>
      </c>
      <c r="S63" s="19">
        <v>13.968</v>
      </c>
      <c r="T63" s="19">
        <v>43.274999999999999</v>
      </c>
      <c r="U63" s="19">
        <v>1396.232</v>
      </c>
      <c r="V63" s="20">
        <v>755.31899999999996</v>
      </c>
      <c r="W63" s="232">
        <f t="shared" si="58"/>
        <v>8.001621323410207E-3</v>
      </c>
      <c r="X63" s="5">
        <f t="shared" si="59"/>
        <v>7.3382783650721664E-2</v>
      </c>
      <c r="Y63" s="5">
        <f t="shared" si="60"/>
        <v>2.36900217026545E-3</v>
      </c>
      <c r="Z63" s="5">
        <f t="shared" si="61"/>
        <v>3.4150301240633461E-5</v>
      </c>
      <c r="AA63" s="5">
        <f t="shared" si="62"/>
        <v>7.3382783650721664E-2</v>
      </c>
      <c r="AB63" s="5">
        <f t="shared" si="63"/>
        <v>1.6757411285885034E-2</v>
      </c>
      <c r="AC63" s="5">
        <f t="shared" si="64"/>
        <v>1.6757411285885034E-2</v>
      </c>
      <c r="AD63" s="5">
        <f t="shared" si="65"/>
        <v>5.2555528132620447E-3</v>
      </c>
      <c r="AE63" s="5">
        <f t="shared" si="66"/>
        <v>5.6897448781015663E-3</v>
      </c>
      <c r="AF63" s="24">
        <f t="shared" si="67"/>
        <v>5.6897448781015663E-3</v>
      </c>
      <c r="AG63" s="23">
        <f t="shared" si="68"/>
        <v>4.1213766505447677E-3</v>
      </c>
      <c r="AH63" s="5">
        <f t="shared" si="69"/>
        <v>6.7210278929979619E-2</v>
      </c>
      <c r="AI63" s="5">
        <f t="shared" si="70"/>
        <v>2.654144425041883E-4</v>
      </c>
      <c r="AJ63" s="5">
        <f t="shared" si="71"/>
        <v>1.9261418664130839E-4</v>
      </c>
      <c r="AK63" s="5">
        <f t="shared" si="72"/>
        <v>6.7210278929979619E-2</v>
      </c>
      <c r="AL63" s="5">
        <f t="shared" si="73"/>
        <v>8.6760774391208707E-3</v>
      </c>
      <c r="AM63" s="5">
        <f t="shared" si="74"/>
        <v>8.6760774391208707E-3</v>
      </c>
      <c r="AN63" s="5">
        <f t="shared" si="75"/>
        <v>8.7396173564961415E-3</v>
      </c>
      <c r="AO63" s="5">
        <f t="shared" si="76"/>
        <v>5.3813375364226293E-3</v>
      </c>
      <c r="AP63" s="24">
        <f t="shared" si="77"/>
        <v>8.7396173564961415E-3</v>
      </c>
      <c r="AQ63" s="232">
        <f t="shared" si="78"/>
        <v>0.10100000000000001</v>
      </c>
      <c r="AR63" s="5">
        <f t="shared" si="79"/>
        <v>8.6999999999999994E-2</v>
      </c>
      <c r="AS63" s="5">
        <f t="shared" si="80"/>
        <v>9.4E-2</v>
      </c>
      <c r="AT63" s="139">
        <f t="shared" si="81"/>
        <v>0.67</v>
      </c>
      <c r="AU63" s="139">
        <f t="shared" si="82"/>
        <v>0.57999999999999996</v>
      </c>
      <c r="AV63" s="139">
        <f t="shared" si="83"/>
        <v>0.63</v>
      </c>
      <c r="AW63" s="50">
        <f t="shared" si="84"/>
        <v>4</v>
      </c>
      <c r="AX63" s="50">
        <f t="shared" si="85"/>
        <v>5</v>
      </c>
      <c r="AY63" s="233">
        <f t="shared" si="86"/>
        <v>5</v>
      </c>
    </row>
    <row r="64" spans="1:51" ht="13.35" customHeight="1">
      <c r="A64" s="155">
        <v>10836</v>
      </c>
      <c r="B64" s="69" t="s">
        <v>217</v>
      </c>
      <c r="C64" s="229" t="str">
        <f>Rollover!A64</f>
        <v>Mitsubishi</v>
      </c>
      <c r="D64" s="230" t="str">
        <f>Rollover!B64</f>
        <v>Eclipse Cross SUV FWD</v>
      </c>
      <c r="E64" s="138" t="s">
        <v>102</v>
      </c>
      <c r="F64" s="231">
        <f>Rollover!C64</f>
        <v>2020</v>
      </c>
      <c r="G64" s="10">
        <v>289.98099999999999</v>
      </c>
      <c r="H64" s="11">
        <v>0.35099999999999998</v>
      </c>
      <c r="I64" s="11">
        <v>2076.4569999999999</v>
      </c>
      <c r="J64" s="11">
        <v>290.44</v>
      </c>
      <c r="K64" s="11">
        <v>21.638000000000002</v>
      </c>
      <c r="L64" s="11">
        <v>42.337000000000003</v>
      </c>
      <c r="M64" s="11">
        <v>1061.777</v>
      </c>
      <c r="N64" s="12">
        <v>1215.3889999999999</v>
      </c>
      <c r="O64" s="10">
        <v>244.035</v>
      </c>
      <c r="P64" s="11">
        <v>0.30299999999999999</v>
      </c>
      <c r="Q64" s="11">
        <v>722.55899999999997</v>
      </c>
      <c r="R64" s="11">
        <v>637.49900000000002</v>
      </c>
      <c r="S64" s="11">
        <v>13.968</v>
      </c>
      <c r="T64" s="11">
        <v>43.274999999999999</v>
      </c>
      <c r="U64" s="11">
        <v>1396.232</v>
      </c>
      <c r="V64" s="12">
        <v>755.31899999999996</v>
      </c>
      <c r="W64" s="232">
        <f t="shared" si="58"/>
        <v>8.001621323410207E-3</v>
      </c>
      <c r="X64" s="5">
        <f t="shared" si="59"/>
        <v>7.3382783650721664E-2</v>
      </c>
      <c r="Y64" s="5">
        <f t="shared" si="60"/>
        <v>2.36900217026545E-3</v>
      </c>
      <c r="Z64" s="5">
        <f t="shared" si="61"/>
        <v>3.4150301240633461E-5</v>
      </c>
      <c r="AA64" s="5">
        <f t="shared" si="62"/>
        <v>7.3382783650721664E-2</v>
      </c>
      <c r="AB64" s="5">
        <f t="shared" si="63"/>
        <v>1.6757411285885034E-2</v>
      </c>
      <c r="AC64" s="5">
        <f t="shared" si="64"/>
        <v>1.6757411285885034E-2</v>
      </c>
      <c r="AD64" s="5">
        <f t="shared" si="65"/>
        <v>5.2555528132620447E-3</v>
      </c>
      <c r="AE64" s="5">
        <f t="shared" si="66"/>
        <v>5.6897448781015663E-3</v>
      </c>
      <c r="AF64" s="24">
        <f t="shared" si="67"/>
        <v>5.6897448781015663E-3</v>
      </c>
      <c r="AG64" s="23">
        <f t="shared" si="68"/>
        <v>4.1213766505447677E-3</v>
      </c>
      <c r="AH64" s="5">
        <f t="shared" si="69"/>
        <v>6.7210278929979619E-2</v>
      </c>
      <c r="AI64" s="5">
        <f t="shared" si="70"/>
        <v>2.654144425041883E-4</v>
      </c>
      <c r="AJ64" s="5">
        <f t="shared" si="71"/>
        <v>1.9261418664130839E-4</v>
      </c>
      <c r="AK64" s="5">
        <f t="shared" si="72"/>
        <v>6.7210278929979619E-2</v>
      </c>
      <c r="AL64" s="5">
        <f t="shared" si="73"/>
        <v>8.6760774391208707E-3</v>
      </c>
      <c r="AM64" s="5">
        <f t="shared" si="74"/>
        <v>8.6760774391208707E-3</v>
      </c>
      <c r="AN64" s="5">
        <f t="shared" si="75"/>
        <v>8.7396173564961415E-3</v>
      </c>
      <c r="AO64" s="5">
        <f t="shared" si="76"/>
        <v>5.3813375364226293E-3</v>
      </c>
      <c r="AP64" s="24">
        <f t="shared" si="77"/>
        <v>8.7396173564961415E-3</v>
      </c>
      <c r="AQ64" s="232">
        <f t="shared" si="78"/>
        <v>0.10100000000000001</v>
      </c>
      <c r="AR64" s="5">
        <f t="shared" si="79"/>
        <v>8.6999999999999994E-2</v>
      </c>
      <c r="AS64" s="5">
        <f t="shared" si="80"/>
        <v>9.4E-2</v>
      </c>
      <c r="AT64" s="139">
        <f t="shared" si="81"/>
        <v>0.67</v>
      </c>
      <c r="AU64" s="139">
        <f t="shared" si="82"/>
        <v>0.57999999999999996</v>
      </c>
      <c r="AV64" s="139">
        <f t="shared" si="83"/>
        <v>0.63</v>
      </c>
      <c r="AW64" s="50">
        <f t="shared" si="84"/>
        <v>4</v>
      </c>
      <c r="AX64" s="50">
        <f t="shared" si="85"/>
        <v>5</v>
      </c>
      <c r="AY64" s="233">
        <f t="shared" si="86"/>
        <v>5</v>
      </c>
    </row>
    <row r="65" spans="1:51">
      <c r="A65" s="155">
        <v>11264</v>
      </c>
      <c r="B65" s="69" t="s">
        <v>349</v>
      </c>
      <c r="C65" s="229" t="str">
        <f>Rollover!A65</f>
        <v>Nissan</v>
      </c>
      <c r="D65" s="230" t="str">
        <f>Rollover!B65</f>
        <v>Kicks SUV FWD</v>
      </c>
      <c r="E65" s="138" t="s">
        <v>91</v>
      </c>
      <c r="F65" s="231">
        <f>Rollover!C65</f>
        <v>2020</v>
      </c>
      <c r="G65" s="10">
        <v>191.11500000000001</v>
      </c>
      <c r="H65" s="11">
        <v>0.31900000000000001</v>
      </c>
      <c r="I65" s="11">
        <v>1661.7560000000001</v>
      </c>
      <c r="J65" s="11">
        <v>120.762</v>
      </c>
      <c r="K65" s="11">
        <v>25.282</v>
      </c>
      <c r="L65" s="11">
        <v>45.054000000000002</v>
      </c>
      <c r="M65" s="11">
        <v>1525.192</v>
      </c>
      <c r="N65" s="12">
        <v>1386.768</v>
      </c>
      <c r="O65" s="10">
        <v>325.93</v>
      </c>
      <c r="P65" s="11">
        <v>0.79400000000000004</v>
      </c>
      <c r="Q65" s="11">
        <v>1745.89</v>
      </c>
      <c r="R65" s="11">
        <v>612.66300000000001</v>
      </c>
      <c r="S65" s="11">
        <v>16.213000000000001</v>
      </c>
      <c r="T65" s="11">
        <v>54.701000000000001</v>
      </c>
      <c r="U65" s="11">
        <v>1646.21</v>
      </c>
      <c r="V65" s="12">
        <v>931.93200000000002</v>
      </c>
      <c r="W65" s="232">
        <f>NORMDIST(LN(G65),7.45231,0.73998,1)</f>
        <v>1.4779399326567907E-3</v>
      </c>
      <c r="X65" s="5">
        <f>1/(1+EXP(3.2269-1.9688*H65))</f>
        <v>6.9212288688030699E-2</v>
      </c>
      <c r="Y65" s="5">
        <f>1/(1+EXP(10.9745-2.375*I65/1000))</f>
        <v>8.8606879682428857E-4</v>
      </c>
      <c r="Z65" s="5">
        <f>1/(1+EXP(10.9745-2.375*J65/1000))</f>
        <v>2.2823654678640497E-5</v>
      </c>
      <c r="AA65" s="5">
        <f>MAX(X65,Y65,Z65)</f>
        <v>6.9212288688030699E-2</v>
      </c>
      <c r="AB65" s="5">
        <f>1/(1+EXP(12.597-0.05861*35-1.568*(K65^0.4612)))</f>
        <v>2.6850827263302818E-2</v>
      </c>
      <c r="AC65" s="5">
        <f>AB65</f>
        <v>2.6850827263302818E-2</v>
      </c>
      <c r="AD65" s="5">
        <f>1/(1+EXP(5.7949-0.5196*M65/1000))</f>
        <v>6.6768465701658938E-3</v>
      </c>
      <c r="AE65" s="5">
        <f>1/(1+EXP(5.7949-0.5196*N65/1000))</f>
        <v>6.2163577965426405E-3</v>
      </c>
      <c r="AF65" s="24">
        <f>MAX(AD65,AE65)</f>
        <v>6.6768465701658938E-3</v>
      </c>
      <c r="AG65" s="23">
        <f>NORMDIST(LN(O65),7.45231,0.73998,1)</f>
        <v>1.2195662622384466E-2</v>
      </c>
      <c r="AH65" s="5">
        <f>1/(1+EXP(3.2269-1.9688*P65))</f>
        <v>0.15926958313200421</v>
      </c>
      <c r="AI65" s="5">
        <f>1/(1+EXP(10.958-3.77*Q65/1000))</f>
        <v>1.2419444737711619E-2</v>
      </c>
      <c r="AJ65" s="5">
        <f>1/(1+EXP(10.958-3.77*R65/1000))</f>
        <v>1.7540097727265268E-4</v>
      </c>
      <c r="AK65" s="5">
        <f>MAX(AH65,AI65,AJ65)</f>
        <v>0.15926958313200421</v>
      </c>
      <c r="AL65" s="5">
        <f>1/(1+EXP(12.597-0.05861*35-1.568*((S65/0.817)^0.4612)))</f>
        <v>1.3057474597641965E-2</v>
      </c>
      <c r="AM65" s="5">
        <f>AL65</f>
        <v>1.3057474597641965E-2</v>
      </c>
      <c r="AN65" s="5">
        <f>1/(1+EXP(5.7949-0.7619*U65/1000))</f>
        <v>1.0553871082055829E-2</v>
      </c>
      <c r="AO65" s="5">
        <f>1/(1+EXP(5.7949-0.7619*V65/1000))</f>
        <v>6.1516700649830204E-3</v>
      </c>
      <c r="AP65" s="24">
        <f>MAX(AN65,AO65)</f>
        <v>1.0553871082055829E-2</v>
      </c>
      <c r="AQ65" s="232">
        <f>ROUND(1-(1-W65)*(1-AA65)*(1-AC65)*(1-AF65),3)</f>
        <v>0.10199999999999999</v>
      </c>
      <c r="AR65" s="5">
        <f>ROUND(1-(1-AG65)*(1-AK65)*(1-AM65)*(1-AP65),3)</f>
        <v>0.189</v>
      </c>
      <c r="AS65" s="5">
        <f>ROUND(AVERAGE(AR65,AQ65),3)</f>
        <v>0.14599999999999999</v>
      </c>
      <c r="AT65" s="139">
        <f t="shared" ref="AT65:AV66" si="116">ROUND(AQ65/0.15,2)</f>
        <v>0.68</v>
      </c>
      <c r="AU65" s="139">
        <f t="shared" si="116"/>
        <v>1.26</v>
      </c>
      <c r="AV65" s="139">
        <f t="shared" si="116"/>
        <v>0.97</v>
      </c>
      <c r="AW65" s="50">
        <f t="shared" ref="AW65:AY66" si="117">IF(AT65&lt;0.67,5,IF(AT65&lt;1,4,IF(AT65&lt;1.33,3,IF(AT65&lt;2.67,2,1))))</f>
        <v>4</v>
      </c>
      <c r="AX65" s="50">
        <f t="shared" si="117"/>
        <v>3</v>
      </c>
      <c r="AY65" s="233">
        <f t="shared" si="117"/>
        <v>4</v>
      </c>
    </row>
    <row r="66" spans="1:51" ht="13.35" customHeight="1">
      <c r="A66" s="236">
        <v>11146</v>
      </c>
      <c r="B66" s="75" t="s">
        <v>322</v>
      </c>
      <c r="C66" s="229" t="str">
        <f>Rollover!A66</f>
        <v>Nissan</v>
      </c>
      <c r="D66" s="230" t="str">
        <f>Rollover!B66</f>
        <v>LEAF (40 KWh Battery) 5HB FWD</v>
      </c>
      <c r="E66" s="138" t="s">
        <v>85</v>
      </c>
      <c r="F66" s="231">
        <f>Rollover!C66</f>
        <v>2020</v>
      </c>
      <c r="G66" s="10">
        <v>215.73599999999999</v>
      </c>
      <c r="H66" s="11">
        <v>0.26500000000000001</v>
      </c>
      <c r="I66" s="11">
        <v>1111.6020000000001</v>
      </c>
      <c r="J66" s="11">
        <v>48.793999999999997</v>
      </c>
      <c r="K66" s="11">
        <v>22.908999999999999</v>
      </c>
      <c r="L66" s="11">
        <v>44.533999999999999</v>
      </c>
      <c r="M66" s="11">
        <v>1746.9680000000001</v>
      </c>
      <c r="N66" s="12">
        <v>1548.164</v>
      </c>
      <c r="O66" s="10">
        <v>270.35700000000003</v>
      </c>
      <c r="P66" s="11">
        <v>0.49299999999999999</v>
      </c>
      <c r="Q66" s="11">
        <v>1038.172</v>
      </c>
      <c r="R66" s="11">
        <v>383.90499999999997</v>
      </c>
      <c r="S66" s="11">
        <v>15.611000000000001</v>
      </c>
      <c r="T66" s="11">
        <v>45.625</v>
      </c>
      <c r="U66" s="11">
        <v>931.29899999999998</v>
      </c>
      <c r="V66" s="12">
        <v>2052.1129999999998</v>
      </c>
      <c r="W66" s="232">
        <f t="shared" ref="W66" si="118">NORMDIST(LN(G66),7.45231,0.73998,1)</f>
        <v>2.4884275860047023E-3</v>
      </c>
      <c r="X66" s="5">
        <f t="shared" ref="X66" si="119">1/(1+EXP(3.2269-1.9688*H66))</f>
        <v>6.266909207262164E-2</v>
      </c>
      <c r="Y66" s="5">
        <f t="shared" ref="Y66" si="120">1/(1+EXP(10.9745-2.375*I66/1000))</f>
        <v>2.4004471882682393E-4</v>
      </c>
      <c r="Z66" s="5">
        <f t="shared" ref="Z66" si="121">1/(1+EXP(10.9745-2.375*J66/1000))</f>
        <v>1.9237799545879512E-5</v>
      </c>
      <c r="AA66" s="5">
        <f t="shared" ref="AA66" si="122">MAX(X66,Y66,Z66)</f>
        <v>6.266909207262164E-2</v>
      </c>
      <c r="AB66" s="5">
        <f t="shared" ref="AB66" si="123">1/(1+EXP(12.597-0.05861*35-1.568*(K66^0.4612)))</f>
        <v>1.9853231729343172E-2</v>
      </c>
      <c r="AC66" s="5">
        <f t="shared" ref="AC66" si="124">AB66</f>
        <v>1.9853231729343172E-2</v>
      </c>
      <c r="AD66" s="5">
        <f t="shared" ref="AD66" si="125">1/(1+EXP(5.7949-0.5196*M66/1000))</f>
        <v>7.4862309383737927E-3</v>
      </c>
      <c r="AE66" s="5">
        <f t="shared" ref="AE66" si="126">1/(1+EXP(5.7949-0.5196*N66/1000))</f>
        <v>6.7564789306765478E-3</v>
      </c>
      <c r="AF66" s="24">
        <f t="shared" ref="AF66" si="127">MAX(AD66,AE66)</f>
        <v>7.4862309383737927E-3</v>
      </c>
      <c r="AG66" s="23">
        <f t="shared" ref="AG66" si="128">NORMDIST(LN(O66),7.45231,0.73998,1)</f>
        <v>6.1479556452382379E-3</v>
      </c>
      <c r="AH66" s="5">
        <f t="shared" ref="AH66" si="129">1/(1+EXP(3.2269-1.9688*P66))</f>
        <v>9.4809002548191315E-2</v>
      </c>
      <c r="AI66" s="5">
        <f t="shared" ref="AI66" si="130">1/(1+EXP(10.958-3.77*Q66/1000))</f>
        <v>8.7178848311708558E-4</v>
      </c>
      <c r="AJ66" s="5">
        <f t="shared" ref="AJ66" si="131">1/(1+EXP(10.958-3.77*R66/1000))</f>
        <v>7.4051319078427471E-5</v>
      </c>
      <c r="AK66" s="5">
        <f t="shared" ref="AK66" si="132">MAX(AH66,AI66,AJ66)</f>
        <v>9.4809002548191315E-2</v>
      </c>
      <c r="AL66" s="5">
        <f t="shared" ref="AL66" si="133">1/(1+EXP(12.597-0.05861*35-1.568*((S66/0.817)^0.4612)))</f>
        <v>1.1740977876000832E-2</v>
      </c>
      <c r="AM66" s="5">
        <f t="shared" ref="AM66" si="134">AL66</f>
        <v>1.1740977876000832E-2</v>
      </c>
      <c r="AN66" s="5">
        <f t="shared" ref="AN66" si="135">1/(1+EXP(5.7949-0.7619*U66/1000))</f>
        <v>6.148722174149873E-3</v>
      </c>
      <c r="AO66" s="5">
        <f t="shared" ref="AO66" si="136">1/(1+EXP(5.7949-0.7619*V66/1000))</f>
        <v>1.432394554041065E-2</v>
      </c>
      <c r="AP66" s="24">
        <f t="shared" ref="AP66" si="137">MAX(AN66,AO66)</f>
        <v>1.432394554041065E-2</v>
      </c>
      <c r="AQ66" s="232">
        <f t="shared" ref="AQ66" si="138">ROUND(1-(1-W66)*(1-AA66)*(1-AC66)*(1-AF66),3)</f>
        <v>0.09</v>
      </c>
      <c r="AR66" s="5">
        <f t="shared" ref="AR66" si="139">ROUND(1-(1-AG66)*(1-AK66)*(1-AM66)*(1-AP66),3)</f>
        <v>0.124</v>
      </c>
      <c r="AS66" s="5">
        <f t="shared" ref="AS66" si="140">ROUND(AVERAGE(AR66,AQ66),3)</f>
        <v>0.107</v>
      </c>
      <c r="AT66" s="139">
        <f t="shared" si="116"/>
        <v>0.6</v>
      </c>
      <c r="AU66" s="139">
        <f t="shared" si="116"/>
        <v>0.83</v>
      </c>
      <c r="AV66" s="139">
        <f t="shared" si="116"/>
        <v>0.71</v>
      </c>
      <c r="AW66" s="50">
        <f t="shared" si="117"/>
        <v>5</v>
      </c>
      <c r="AX66" s="50">
        <f t="shared" si="117"/>
        <v>4</v>
      </c>
      <c r="AY66" s="233">
        <f t="shared" si="117"/>
        <v>4</v>
      </c>
    </row>
    <row r="67" spans="1:51" ht="13.35" customHeight="1">
      <c r="A67" s="155">
        <v>11146</v>
      </c>
      <c r="B67" s="69" t="s">
        <v>322</v>
      </c>
      <c r="C67" s="229" t="str">
        <f>Rollover!A67</f>
        <v>Nissan</v>
      </c>
      <c r="D67" s="230" t="str">
        <f>Rollover!B67</f>
        <v>LEAF Plus (62 KWh Battery) 5HB FWD</v>
      </c>
      <c r="E67" s="138" t="s">
        <v>85</v>
      </c>
      <c r="F67" s="231">
        <f>Rollover!C67</f>
        <v>2020</v>
      </c>
      <c r="G67" s="10">
        <v>215.73599999999999</v>
      </c>
      <c r="H67" s="11">
        <v>0.26500000000000001</v>
      </c>
      <c r="I67" s="11">
        <v>1111.6020000000001</v>
      </c>
      <c r="J67" s="11">
        <v>48.793999999999997</v>
      </c>
      <c r="K67" s="11">
        <v>22.908999999999999</v>
      </c>
      <c r="L67" s="11">
        <v>44.533999999999999</v>
      </c>
      <c r="M67" s="11">
        <v>1746.9680000000001</v>
      </c>
      <c r="N67" s="12">
        <v>1548.164</v>
      </c>
      <c r="O67" s="10">
        <v>270.35700000000003</v>
      </c>
      <c r="P67" s="11">
        <v>0.49299999999999999</v>
      </c>
      <c r="Q67" s="11">
        <v>1038.172</v>
      </c>
      <c r="R67" s="11">
        <v>383.90499999999997</v>
      </c>
      <c r="S67" s="11">
        <v>15.611000000000001</v>
      </c>
      <c r="T67" s="11">
        <v>45.625</v>
      </c>
      <c r="U67" s="11">
        <v>931.29899999999998</v>
      </c>
      <c r="V67" s="12">
        <v>2052.1129999999998</v>
      </c>
      <c r="W67" s="232">
        <f t="shared" si="58"/>
        <v>2.4884275860047023E-3</v>
      </c>
      <c r="X67" s="5">
        <f t="shared" si="59"/>
        <v>6.266909207262164E-2</v>
      </c>
      <c r="Y67" s="5">
        <f t="shared" si="60"/>
        <v>2.4004471882682393E-4</v>
      </c>
      <c r="Z67" s="5">
        <f t="shared" si="61"/>
        <v>1.9237799545879512E-5</v>
      </c>
      <c r="AA67" s="5">
        <f t="shared" si="62"/>
        <v>6.266909207262164E-2</v>
      </c>
      <c r="AB67" s="5">
        <f t="shared" si="63"/>
        <v>1.9853231729343172E-2</v>
      </c>
      <c r="AC67" s="5">
        <f t="shared" si="64"/>
        <v>1.9853231729343172E-2</v>
      </c>
      <c r="AD67" s="5">
        <f t="shared" si="65"/>
        <v>7.4862309383737927E-3</v>
      </c>
      <c r="AE67" s="5">
        <f t="shared" si="66"/>
        <v>6.7564789306765478E-3</v>
      </c>
      <c r="AF67" s="24">
        <f t="shared" si="67"/>
        <v>7.4862309383737927E-3</v>
      </c>
      <c r="AG67" s="23">
        <f t="shared" si="68"/>
        <v>6.1479556452382379E-3</v>
      </c>
      <c r="AH67" s="5">
        <f t="shared" si="69"/>
        <v>9.4809002548191315E-2</v>
      </c>
      <c r="AI67" s="5">
        <f t="shared" si="70"/>
        <v>8.7178848311708558E-4</v>
      </c>
      <c r="AJ67" s="5">
        <f t="shared" si="71"/>
        <v>7.4051319078427471E-5</v>
      </c>
      <c r="AK67" s="5">
        <f t="shared" si="72"/>
        <v>9.4809002548191315E-2</v>
      </c>
      <c r="AL67" s="5">
        <f t="shared" si="73"/>
        <v>1.1740977876000832E-2</v>
      </c>
      <c r="AM67" s="5">
        <f t="shared" si="74"/>
        <v>1.1740977876000832E-2</v>
      </c>
      <c r="AN67" s="5">
        <f t="shared" si="75"/>
        <v>6.148722174149873E-3</v>
      </c>
      <c r="AO67" s="5">
        <f t="shared" si="76"/>
        <v>1.432394554041065E-2</v>
      </c>
      <c r="AP67" s="24">
        <f t="shared" si="77"/>
        <v>1.432394554041065E-2</v>
      </c>
      <c r="AQ67" s="232">
        <f t="shared" si="78"/>
        <v>0.09</v>
      </c>
      <c r="AR67" s="5">
        <f t="shared" si="79"/>
        <v>0.124</v>
      </c>
      <c r="AS67" s="5">
        <f t="shared" si="80"/>
        <v>0.107</v>
      </c>
      <c r="AT67" s="139">
        <f t="shared" si="81"/>
        <v>0.6</v>
      </c>
      <c r="AU67" s="139">
        <f t="shared" si="82"/>
        <v>0.83</v>
      </c>
      <c r="AV67" s="139">
        <f t="shared" si="83"/>
        <v>0.71</v>
      </c>
      <c r="AW67" s="50">
        <f t="shared" si="84"/>
        <v>5</v>
      </c>
      <c r="AX67" s="50">
        <f t="shared" si="85"/>
        <v>4</v>
      </c>
      <c r="AY67" s="233">
        <f t="shared" si="86"/>
        <v>4</v>
      </c>
    </row>
    <row r="68" spans="1:51" ht="13.35" customHeight="1">
      <c r="A68" s="155">
        <v>10963</v>
      </c>
      <c r="B68" s="69" t="s">
        <v>246</v>
      </c>
      <c r="C68" s="234" t="str">
        <f>Rollover!A68</f>
        <v>Nissan</v>
      </c>
      <c r="D68" s="230" t="str">
        <f>Rollover!B68</f>
        <v>Maxima 4DR FWD</v>
      </c>
      <c r="E68" s="138" t="s">
        <v>85</v>
      </c>
      <c r="F68" s="231">
        <f>Rollover!C68</f>
        <v>2020</v>
      </c>
      <c r="G68" s="10">
        <v>251.82400000000001</v>
      </c>
      <c r="H68" s="11">
        <v>0.25</v>
      </c>
      <c r="I68" s="11">
        <v>1285.509</v>
      </c>
      <c r="J68" s="11">
        <v>104.209</v>
      </c>
      <c r="K68" s="11">
        <v>15.782999999999999</v>
      </c>
      <c r="L68" s="11">
        <v>45.03</v>
      </c>
      <c r="M68" s="11">
        <v>1597.0740000000001</v>
      </c>
      <c r="N68" s="12">
        <v>1058.086</v>
      </c>
      <c r="O68" s="10">
        <v>290.15499999999997</v>
      </c>
      <c r="P68" s="11">
        <v>0.307</v>
      </c>
      <c r="Q68" s="11">
        <v>551.27200000000005</v>
      </c>
      <c r="R68" s="11">
        <v>406.803</v>
      </c>
      <c r="S68" s="11">
        <v>14.493</v>
      </c>
      <c r="T68" s="11">
        <v>46.73</v>
      </c>
      <c r="U68" s="11">
        <v>1992.5219999999999</v>
      </c>
      <c r="V68" s="12">
        <v>1384.8579999999999</v>
      </c>
      <c r="W68" s="232">
        <f t="shared" si="58"/>
        <v>4.6679552669952945E-3</v>
      </c>
      <c r="X68" s="5">
        <f t="shared" si="59"/>
        <v>6.0956574927221202E-2</v>
      </c>
      <c r="Y68" s="5">
        <f t="shared" si="60"/>
        <v>3.6275642760980758E-4</v>
      </c>
      <c r="Z68" s="5">
        <f t="shared" si="61"/>
        <v>2.1943807667838937E-5</v>
      </c>
      <c r="AA68" s="5">
        <f t="shared" si="62"/>
        <v>6.0956574927221202E-2</v>
      </c>
      <c r="AB68" s="5">
        <f t="shared" si="63"/>
        <v>7.042641201093886E-3</v>
      </c>
      <c r="AC68" s="5">
        <f t="shared" si="64"/>
        <v>7.042641201093886E-3</v>
      </c>
      <c r="AD68" s="5">
        <f t="shared" si="65"/>
        <v>6.9291810394300057E-3</v>
      </c>
      <c r="AE68" s="5">
        <f t="shared" si="66"/>
        <v>5.2455359648584787E-3</v>
      </c>
      <c r="AF68" s="24">
        <f t="shared" si="67"/>
        <v>6.9291810394300057E-3</v>
      </c>
      <c r="AG68" s="23">
        <f t="shared" si="68"/>
        <v>8.0194107866494151E-3</v>
      </c>
      <c r="AH68" s="5">
        <f t="shared" si="69"/>
        <v>6.7705685230816506E-2</v>
      </c>
      <c r="AI68" s="5">
        <f t="shared" si="70"/>
        <v>1.3916591054093623E-4</v>
      </c>
      <c r="AJ68" s="5">
        <f t="shared" si="71"/>
        <v>8.0727326587337308E-5</v>
      </c>
      <c r="AK68" s="5">
        <f t="shared" si="72"/>
        <v>6.7705685230816506E-2</v>
      </c>
      <c r="AL68" s="5">
        <f t="shared" si="73"/>
        <v>9.5766304602146121E-3</v>
      </c>
      <c r="AM68" s="5">
        <f t="shared" si="74"/>
        <v>9.5766304602146121E-3</v>
      </c>
      <c r="AN68" s="5">
        <f t="shared" si="75"/>
        <v>1.3696855324262075E-2</v>
      </c>
      <c r="AO68" s="5">
        <f t="shared" si="76"/>
        <v>8.6648617602855995E-3</v>
      </c>
      <c r="AP68" s="24">
        <f t="shared" si="77"/>
        <v>1.3696855324262075E-2</v>
      </c>
      <c r="AQ68" s="232">
        <f t="shared" si="78"/>
        <v>7.8E-2</v>
      </c>
      <c r="AR68" s="5">
        <f t="shared" si="79"/>
        <v>9.7000000000000003E-2</v>
      </c>
      <c r="AS68" s="5">
        <f t="shared" si="80"/>
        <v>8.7999999999999995E-2</v>
      </c>
      <c r="AT68" s="139">
        <f t="shared" si="81"/>
        <v>0.52</v>
      </c>
      <c r="AU68" s="139">
        <f t="shared" si="82"/>
        <v>0.65</v>
      </c>
      <c r="AV68" s="139">
        <f t="shared" si="83"/>
        <v>0.59</v>
      </c>
      <c r="AW68" s="50">
        <f t="shared" si="84"/>
        <v>5</v>
      </c>
      <c r="AX68" s="50">
        <f t="shared" si="85"/>
        <v>5</v>
      </c>
      <c r="AY68" s="233">
        <f t="shared" si="86"/>
        <v>5</v>
      </c>
    </row>
    <row r="69" spans="1:51" ht="13.35" customHeight="1">
      <c r="A69" s="155">
        <v>11066</v>
      </c>
      <c r="B69" s="69" t="s">
        <v>303</v>
      </c>
      <c r="C69" s="229" t="str">
        <f>Rollover!A69</f>
        <v>Nissan</v>
      </c>
      <c r="D69" s="230" t="str">
        <f>Rollover!B69</f>
        <v>Sentra 4DR FWD</v>
      </c>
      <c r="E69" s="138" t="s">
        <v>91</v>
      </c>
      <c r="F69" s="231">
        <f>Rollover!C69</f>
        <v>2020</v>
      </c>
      <c r="G69" s="10">
        <v>292.03399999999999</v>
      </c>
      <c r="H69" s="11">
        <v>0.29099999999999998</v>
      </c>
      <c r="I69" s="11">
        <v>1563.123</v>
      </c>
      <c r="J69" s="11">
        <v>389.07299999999998</v>
      </c>
      <c r="K69" s="11">
        <v>22.145</v>
      </c>
      <c r="L69" s="11">
        <v>42.579000000000001</v>
      </c>
      <c r="M69" s="11">
        <v>1467.0540000000001</v>
      </c>
      <c r="N69" s="12">
        <v>1161.9390000000001</v>
      </c>
      <c r="O69" s="10">
        <v>494.541</v>
      </c>
      <c r="P69" s="11">
        <v>0.53300000000000003</v>
      </c>
      <c r="Q69" s="11">
        <v>1318.153</v>
      </c>
      <c r="R69" s="11">
        <v>412.00400000000002</v>
      </c>
      <c r="S69" s="11">
        <v>15.231999999999999</v>
      </c>
      <c r="T69" s="11">
        <v>38.073999999999998</v>
      </c>
      <c r="U69" s="11">
        <v>1416.7449999999999</v>
      </c>
      <c r="V69" s="12">
        <v>1737.5540000000001</v>
      </c>
      <c r="W69" s="232">
        <f t="shared" si="58"/>
        <v>8.2130508974045668E-3</v>
      </c>
      <c r="X69" s="5">
        <f t="shared" si="59"/>
        <v>6.5744176800680662E-2</v>
      </c>
      <c r="Y69" s="5">
        <f t="shared" si="60"/>
        <v>7.0115311294173728E-4</v>
      </c>
      <c r="Z69" s="5">
        <f t="shared" si="61"/>
        <v>4.3164386455268769E-5</v>
      </c>
      <c r="AA69" s="5">
        <f t="shared" si="62"/>
        <v>6.5744176800680662E-2</v>
      </c>
      <c r="AB69" s="5">
        <f t="shared" si="63"/>
        <v>1.794219333250251E-2</v>
      </c>
      <c r="AC69" s="5">
        <f t="shared" si="64"/>
        <v>1.794219333250251E-2</v>
      </c>
      <c r="AD69" s="5">
        <f t="shared" si="65"/>
        <v>6.4794524102402152E-3</v>
      </c>
      <c r="AE69" s="5">
        <f t="shared" si="66"/>
        <v>5.5347624496613927E-3</v>
      </c>
      <c r="AF69" s="24">
        <f t="shared" si="67"/>
        <v>6.4794524102402152E-3</v>
      </c>
      <c r="AG69" s="23">
        <f t="shared" si="68"/>
        <v>4.5758338744092984E-2</v>
      </c>
      <c r="AH69" s="5">
        <f t="shared" si="69"/>
        <v>0.10178656475201914</v>
      </c>
      <c r="AI69" s="5">
        <f t="shared" si="70"/>
        <v>2.5009932750790216E-3</v>
      </c>
      <c r="AJ69" s="5">
        <f t="shared" si="71"/>
        <v>8.2325698169568066E-5</v>
      </c>
      <c r="AK69" s="5">
        <f t="shared" si="72"/>
        <v>0.10178656475201914</v>
      </c>
      <c r="AL69" s="5">
        <f t="shared" si="73"/>
        <v>1.0967863347133112E-2</v>
      </c>
      <c r="AM69" s="5">
        <f t="shared" si="74"/>
        <v>1.0967863347133112E-2</v>
      </c>
      <c r="AN69" s="5">
        <f t="shared" si="75"/>
        <v>8.8760586166376654E-3</v>
      </c>
      <c r="AO69" s="5">
        <f t="shared" si="76"/>
        <v>1.130592974155221E-2</v>
      </c>
      <c r="AP69" s="24">
        <f t="shared" si="77"/>
        <v>1.130592974155221E-2</v>
      </c>
      <c r="AQ69" s="232">
        <f t="shared" si="78"/>
        <v>9.6000000000000002E-2</v>
      </c>
      <c r="AR69" s="5">
        <f t="shared" si="79"/>
        <v>0.16200000000000001</v>
      </c>
      <c r="AS69" s="5">
        <f t="shared" si="80"/>
        <v>0.129</v>
      </c>
      <c r="AT69" s="139">
        <f t="shared" si="81"/>
        <v>0.64</v>
      </c>
      <c r="AU69" s="139">
        <f t="shared" si="82"/>
        <v>1.08</v>
      </c>
      <c r="AV69" s="139">
        <f t="shared" si="83"/>
        <v>0.86</v>
      </c>
      <c r="AW69" s="50">
        <f t="shared" si="84"/>
        <v>5</v>
      </c>
      <c r="AX69" s="50">
        <f t="shared" si="85"/>
        <v>3</v>
      </c>
      <c r="AY69" s="233">
        <f t="shared" si="86"/>
        <v>4</v>
      </c>
    </row>
    <row r="70" spans="1:51" ht="13.35" customHeight="1">
      <c r="A70" s="236">
        <v>11129</v>
      </c>
      <c r="B70" s="75" t="s">
        <v>313</v>
      </c>
      <c r="C70" s="229" t="str">
        <f>Rollover!A70</f>
        <v>Nissan</v>
      </c>
      <c r="D70" s="230" t="str">
        <f>Rollover!B70</f>
        <v>Titan Crew Cab PU/CC 4WD</v>
      </c>
      <c r="E70" s="138" t="s">
        <v>85</v>
      </c>
      <c r="F70" s="231">
        <f>Rollover!C70</f>
        <v>2020</v>
      </c>
      <c r="G70" s="10">
        <v>294.74200000000002</v>
      </c>
      <c r="H70" s="11">
        <v>0.307</v>
      </c>
      <c r="I70" s="11">
        <v>1620.9870000000001</v>
      </c>
      <c r="J70" s="11">
        <v>373.72899999999998</v>
      </c>
      <c r="K70" s="11">
        <v>28.876000000000001</v>
      </c>
      <c r="L70" s="11">
        <v>38.581000000000003</v>
      </c>
      <c r="M70" s="11">
        <v>545.33199999999999</v>
      </c>
      <c r="N70" s="12">
        <v>1938.7840000000001</v>
      </c>
      <c r="O70" s="10">
        <v>274.86099999999999</v>
      </c>
      <c r="P70" s="11">
        <v>0.69499999999999995</v>
      </c>
      <c r="Q70" s="11">
        <v>1170.3309999999999</v>
      </c>
      <c r="R70" s="11">
        <v>353.7</v>
      </c>
      <c r="S70" s="11">
        <v>11.058</v>
      </c>
      <c r="T70" s="11">
        <v>43.145000000000003</v>
      </c>
      <c r="U70" s="11">
        <v>1472.008</v>
      </c>
      <c r="V70" s="12">
        <v>1228.347</v>
      </c>
      <c r="W70" s="232">
        <f t="shared" si="58"/>
        <v>8.4970757811080946E-3</v>
      </c>
      <c r="X70" s="5">
        <f t="shared" si="59"/>
        <v>6.7705685230816506E-2</v>
      </c>
      <c r="Y70" s="5">
        <f t="shared" si="60"/>
        <v>8.0436246670775435E-4</v>
      </c>
      <c r="Z70" s="5">
        <f t="shared" si="61"/>
        <v>4.1619770731114918E-5</v>
      </c>
      <c r="AA70" s="5">
        <f t="shared" si="62"/>
        <v>6.7705685230816506E-2</v>
      </c>
      <c r="AB70" s="5">
        <f t="shared" si="63"/>
        <v>4.107074341853386E-2</v>
      </c>
      <c r="AC70" s="5">
        <f t="shared" si="64"/>
        <v>4.107074341853386E-2</v>
      </c>
      <c r="AD70" s="5">
        <f t="shared" si="65"/>
        <v>4.0236041895364456E-3</v>
      </c>
      <c r="AE70" s="5">
        <f t="shared" si="66"/>
        <v>8.2643309280188166E-3</v>
      </c>
      <c r="AF70" s="24">
        <f t="shared" si="67"/>
        <v>8.2643309280188166E-3</v>
      </c>
      <c r="AG70" s="23">
        <f t="shared" si="68"/>
        <v>6.5468923980750958E-3</v>
      </c>
      <c r="AH70" s="5">
        <f t="shared" si="69"/>
        <v>0.13486818366642769</v>
      </c>
      <c r="AI70" s="5">
        <f t="shared" si="70"/>
        <v>1.4340005407631827E-3</v>
      </c>
      <c r="AJ70" s="5">
        <f t="shared" si="71"/>
        <v>6.6081806966517974E-5</v>
      </c>
      <c r="AK70" s="5">
        <f t="shared" si="72"/>
        <v>0.13486818366642769</v>
      </c>
      <c r="AL70" s="5">
        <f t="shared" si="73"/>
        <v>4.8129157157780073E-3</v>
      </c>
      <c r="AM70" s="5">
        <f t="shared" si="74"/>
        <v>4.8129157157780073E-3</v>
      </c>
      <c r="AN70" s="5">
        <f t="shared" si="75"/>
        <v>9.2542310404106123E-3</v>
      </c>
      <c r="AO70" s="5">
        <f t="shared" si="76"/>
        <v>7.6983400908865731E-3</v>
      </c>
      <c r="AP70" s="24">
        <f t="shared" si="77"/>
        <v>9.2542310404106123E-3</v>
      </c>
      <c r="AQ70" s="232">
        <f t="shared" si="78"/>
        <v>0.121</v>
      </c>
      <c r="AR70" s="5">
        <f t="shared" si="79"/>
        <v>0.153</v>
      </c>
      <c r="AS70" s="5">
        <f t="shared" si="80"/>
        <v>0.13700000000000001</v>
      </c>
      <c r="AT70" s="139">
        <f t="shared" si="81"/>
        <v>0.81</v>
      </c>
      <c r="AU70" s="139">
        <f t="shared" si="82"/>
        <v>1.02</v>
      </c>
      <c r="AV70" s="139">
        <f t="shared" si="83"/>
        <v>0.91</v>
      </c>
      <c r="AW70" s="50">
        <f t="shared" si="84"/>
        <v>4</v>
      </c>
      <c r="AX70" s="50">
        <f t="shared" si="85"/>
        <v>3</v>
      </c>
      <c r="AY70" s="233">
        <f t="shared" si="86"/>
        <v>4</v>
      </c>
    </row>
    <row r="71" spans="1:51" ht="13.35" customHeight="1">
      <c r="A71" s="68">
        <v>11129</v>
      </c>
      <c r="B71" s="68" t="s">
        <v>313</v>
      </c>
      <c r="C71" s="229" t="str">
        <f>Rollover!A71</f>
        <v>Nissan</v>
      </c>
      <c r="D71" s="230" t="str">
        <f>Rollover!B71</f>
        <v>Titan Crew Cab PU/CC RWD</v>
      </c>
      <c r="E71" s="138" t="s">
        <v>85</v>
      </c>
      <c r="F71" s="231">
        <f>Rollover!C71</f>
        <v>2020</v>
      </c>
      <c r="G71" s="10">
        <v>294.74200000000002</v>
      </c>
      <c r="H71" s="11">
        <v>0.307</v>
      </c>
      <c r="I71" s="11">
        <v>1620.9870000000001</v>
      </c>
      <c r="J71" s="11">
        <v>373.72899999999998</v>
      </c>
      <c r="K71" s="11">
        <v>28.876000000000001</v>
      </c>
      <c r="L71" s="11">
        <v>38.581000000000003</v>
      </c>
      <c r="M71" s="11">
        <v>545.33199999999999</v>
      </c>
      <c r="N71" s="12">
        <v>1938.7840000000001</v>
      </c>
      <c r="O71" s="10">
        <v>274.86099999999999</v>
      </c>
      <c r="P71" s="11">
        <v>0.69499999999999995</v>
      </c>
      <c r="Q71" s="11">
        <v>1170.3309999999999</v>
      </c>
      <c r="R71" s="11">
        <v>353.7</v>
      </c>
      <c r="S71" s="11">
        <v>11.058</v>
      </c>
      <c r="T71" s="11">
        <v>43.145000000000003</v>
      </c>
      <c r="U71" s="11">
        <v>1472.008</v>
      </c>
      <c r="V71" s="12">
        <v>1228.347</v>
      </c>
      <c r="W71" s="232">
        <f t="shared" si="58"/>
        <v>8.4970757811080946E-3</v>
      </c>
      <c r="X71" s="5">
        <f t="shared" si="59"/>
        <v>6.7705685230816506E-2</v>
      </c>
      <c r="Y71" s="5">
        <f t="shared" si="60"/>
        <v>8.0436246670775435E-4</v>
      </c>
      <c r="Z71" s="5">
        <f t="shared" si="61"/>
        <v>4.1619770731114918E-5</v>
      </c>
      <c r="AA71" s="5">
        <f t="shared" si="62"/>
        <v>6.7705685230816506E-2</v>
      </c>
      <c r="AB71" s="5">
        <f t="shared" si="63"/>
        <v>4.107074341853386E-2</v>
      </c>
      <c r="AC71" s="5">
        <f t="shared" si="64"/>
        <v>4.107074341853386E-2</v>
      </c>
      <c r="AD71" s="5">
        <f t="shared" si="65"/>
        <v>4.0236041895364456E-3</v>
      </c>
      <c r="AE71" s="5">
        <f t="shared" si="66"/>
        <v>8.2643309280188166E-3</v>
      </c>
      <c r="AF71" s="24">
        <f t="shared" si="67"/>
        <v>8.2643309280188166E-3</v>
      </c>
      <c r="AG71" s="23">
        <f t="shared" si="68"/>
        <v>6.5468923980750958E-3</v>
      </c>
      <c r="AH71" s="5">
        <f t="shared" si="69"/>
        <v>0.13486818366642769</v>
      </c>
      <c r="AI71" s="5">
        <f t="shared" si="70"/>
        <v>1.4340005407631827E-3</v>
      </c>
      <c r="AJ71" s="5">
        <f t="shared" si="71"/>
        <v>6.6081806966517974E-5</v>
      </c>
      <c r="AK71" s="5">
        <f t="shared" si="72"/>
        <v>0.13486818366642769</v>
      </c>
      <c r="AL71" s="5">
        <f t="shared" si="73"/>
        <v>4.8129157157780073E-3</v>
      </c>
      <c r="AM71" s="5">
        <f t="shared" si="74"/>
        <v>4.8129157157780073E-3</v>
      </c>
      <c r="AN71" s="5">
        <f t="shared" si="75"/>
        <v>9.2542310404106123E-3</v>
      </c>
      <c r="AO71" s="5">
        <f t="shared" si="76"/>
        <v>7.6983400908865731E-3</v>
      </c>
      <c r="AP71" s="24">
        <f t="shared" si="77"/>
        <v>9.2542310404106123E-3</v>
      </c>
      <c r="AQ71" s="232">
        <f t="shared" si="78"/>
        <v>0.121</v>
      </c>
      <c r="AR71" s="5">
        <f t="shared" si="79"/>
        <v>0.153</v>
      </c>
      <c r="AS71" s="5">
        <f t="shared" si="80"/>
        <v>0.13700000000000001</v>
      </c>
      <c r="AT71" s="139">
        <f t="shared" si="81"/>
        <v>0.81</v>
      </c>
      <c r="AU71" s="139">
        <f t="shared" si="82"/>
        <v>1.02</v>
      </c>
      <c r="AV71" s="139">
        <f t="shared" si="83"/>
        <v>0.91</v>
      </c>
      <c r="AW71" s="50">
        <f t="shared" si="84"/>
        <v>4</v>
      </c>
      <c r="AX71" s="50">
        <f t="shared" si="85"/>
        <v>3</v>
      </c>
      <c r="AY71" s="233">
        <f t="shared" si="86"/>
        <v>4</v>
      </c>
    </row>
    <row r="72" spans="1:51" ht="13.35" customHeight="1">
      <c r="A72" s="68">
        <v>10921</v>
      </c>
      <c r="B72" s="68" t="s">
        <v>236</v>
      </c>
      <c r="C72" s="229" t="str">
        <f>Rollover!A72</f>
        <v>Nissan</v>
      </c>
      <c r="D72" s="230" t="str">
        <f>Rollover!B72</f>
        <v>Versa 4DR FWD</v>
      </c>
      <c r="E72" s="138" t="s">
        <v>237</v>
      </c>
      <c r="F72" s="231">
        <f>Rollover!C72</f>
        <v>2020</v>
      </c>
      <c r="G72" s="10">
        <v>187.559</v>
      </c>
      <c r="H72" s="11">
        <v>0.23799999999999999</v>
      </c>
      <c r="I72" s="11">
        <v>1460.1479999999999</v>
      </c>
      <c r="J72" s="11">
        <v>376.68099999999998</v>
      </c>
      <c r="K72" s="11">
        <v>18.530999999999999</v>
      </c>
      <c r="L72" s="11">
        <v>38.180999999999997</v>
      </c>
      <c r="M72" s="11">
        <v>1135.982</v>
      </c>
      <c r="N72" s="12">
        <v>1067.069</v>
      </c>
      <c r="O72" s="10">
        <v>198.477</v>
      </c>
      <c r="P72" s="11">
        <v>0.57599999999999996</v>
      </c>
      <c r="Q72" s="11">
        <v>1032.921</v>
      </c>
      <c r="R72" s="11">
        <v>537.00900000000001</v>
      </c>
      <c r="S72" s="11">
        <v>12.064</v>
      </c>
      <c r="T72" s="11">
        <v>37.357999999999997</v>
      </c>
      <c r="U72" s="11">
        <v>905.77800000000002</v>
      </c>
      <c r="V72" s="12">
        <v>818.03399999999999</v>
      </c>
      <c r="W72" s="232">
        <f t="shared" si="58"/>
        <v>1.3602562369403291E-3</v>
      </c>
      <c r="X72" s="5">
        <f t="shared" si="59"/>
        <v>5.961817008594416E-2</v>
      </c>
      <c r="Y72" s="5">
        <f t="shared" si="60"/>
        <v>5.4911768963449654E-4</v>
      </c>
      <c r="Z72" s="5">
        <f t="shared" si="61"/>
        <v>4.1912579957123024E-5</v>
      </c>
      <c r="AA72" s="5">
        <f t="shared" si="62"/>
        <v>5.961817008594416E-2</v>
      </c>
      <c r="AB72" s="5">
        <f t="shared" si="63"/>
        <v>1.0786097987475837E-2</v>
      </c>
      <c r="AC72" s="5">
        <f t="shared" si="64"/>
        <v>1.0786097987475837E-2</v>
      </c>
      <c r="AD72" s="5">
        <f t="shared" si="65"/>
        <v>5.4610197545389471E-3</v>
      </c>
      <c r="AE72" s="5">
        <f t="shared" si="66"/>
        <v>5.2699477530638349E-3</v>
      </c>
      <c r="AF72" s="24">
        <f t="shared" si="67"/>
        <v>5.4610197545389471E-3</v>
      </c>
      <c r="AG72" s="23">
        <f t="shared" si="68"/>
        <v>1.7433750947056647E-3</v>
      </c>
      <c r="AH72" s="5">
        <f t="shared" si="69"/>
        <v>0.10979163608488043</v>
      </c>
      <c r="AI72" s="5">
        <f t="shared" si="70"/>
        <v>8.5471463061048312E-4</v>
      </c>
      <c r="AJ72" s="5">
        <f t="shared" si="71"/>
        <v>1.3188134250845517E-4</v>
      </c>
      <c r="AK72" s="5">
        <f t="shared" si="72"/>
        <v>0.10979163608488043</v>
      </c>
      <c r="AL72" s="5">
        <f t="shared" si="73"/>
        <v>5.9524339673616596E-3</v>
      </c>
      <c r="AM72" s="5">
        <f t="shared" si="74"/>
        <v>5.9524339673616596E-3</v>
      </c>
      <c r="AN72" s="5">
        <f t="shared" si="75"/>
        <v>6.03103262751584E-3</v>
      </c>
      <c r="AO72" s="5">
        <f t="shared" si="76"/>
        <v>5.6432276083274628E-3</v>
      </c>
      <c r="AP72" s="24">
        <f t="shared" si="77"/>
        <v>6.03103262751584E-3</v>
      </c>
      <c r="AQ72" s="232">
        <f t="shared" si="78"/>
        <v>7.5999999999999998E-2</v>
      </c>
      <c r="AR72" s="5">
        <f t="shared" si="79"/>
        <v>0.122</v>
      </c>
      <c r="AS72" s="5">
        <f t="shared" si="80"/>
        <v>9.9000000000000005E-2</v>
      </c>
      <c r="AT72" s="139">
        <f t="shared" si="81"/>
        <v>0.51</v>
      </c>
      <c r="AU72" s="139">
        <f t="shared" si="82"/>
        <v>0.81</v>
      </c>
      <c r="AV72" s="139">
        <f t="shared" si="83"/>
        <v>0.66</v>
      </c>
      <c r="AW72" s="50">
        <f t="shared" si="84"/>
        <v>5</v>
      </c>
      <c r="AX72" s="50">
        <f t="shared" si="85"/>
        <v>4</v>
      </c>
      <c r="AY72" s="233">
        <f t="shared" si="86"/>
        <v>5</v>
      </c>
    </row>
    <row r="73" spans="1:51" ht="13.35" customHeight="1">
      <c r="A73" s="68">
        <v>7592</v>
      </c>
      <c r="B73" s="69"/>
      <c r="C73" s="229" t="str">
        <f>Rollover!A73</f>
        <v>Ram</v>
      </c>
      <c r="D73" s="230" t="str">
        <f>Rollover!B73</f>
        <v>Ram 1500 Classic Crew Cab PU/CC 4WD</v>
      </c>
      <c r="E73" s="138" t="s">
        <v>85</v>
      </c>
      <c r="F73" s="231">
        <f>Rollover!C73</f>
        <v>2020</v>
      </c>
      <c r="G73" s="10">
        <v>185.45599999999999</v>
      </c>
      <c r="H73" s="11">
        <v>0.30399999999999999</v>
      </c>
      <c r="I73" s="11">
        <v>1764.5160000000001</v>
      </c>
      <c r="J73" s="11">
        <v>263.25099999999998</v>
      </c>
      <c r="K73" s="11">
        <v>30.016999999999999</v>
      </c>
      <c r="L73" s="11">
        <v>40.700000000000003</v>
      </c>
      <c r="M73" s="11">
        <v>3236.0520000000001</v>
      </c>
      <c r="N73" s="12">
        <v>1710.672</v>
      </c>
      <c r="O73" s="10">
        <v>303.923</v>
      </c>
      <c r="P73" s="11">
        <v>0.41</v>
      </c>
      <c r="Q73" s="11">
        <v>1021.184</v>
      </c>
      <c r="R73" s="11">
        <v>425.69200000000001</v>
      </c>
      <c r="S73" s="11">
        <v>11.281000000000001</v>
      </c>
      <c r="T73" s="11">
        <v>38.203000000000003</v>
      </c>
      <c r="U73" s="11">
        <v>2692.1030000000001</v>
      </c>
      <c r="V73" s="12">
        <v>1425.8240000000001</v>
      </c>
      <c r="W73" s="232">
        <f t="shared" si="58"/>
        <v>1.2937828204585928E-3</v>
      </c>
      <c r="X73" s="5">
        <f t="shared" si="59"/>
        <v>6.7333814242884357E-2</v>
      </c>
      <c r="Y73" s="5">
        <f t="shared" si="60"/>
        <v>1.1307141509489724E-3</v>
      </c>
      <c r="Z73" s="5">
        <f t="shared" si="61"/>
        <v>3.201484391563742E-5</v>
      </c>
      <c r="AA73" s="5">
        <f t="shared" si="62"/>
        <v>6.7333814242884357E-2</v>
      </c>
      <c r="AB73" s="5">
        <f t="shared" si="63"/>
        <v>4.6656613348738711E-2</v>
      </c>
      <c r="AC73" s="5">
        <f t="shared" si="64"/>
        <v>4.6656613348738711E-2</v>
      </c>
      <c r="AD73" s="5">
        <f t="shared" si="65"/>
        <v>1.6088244228417575E-2</v>
      </c>
      <c r="AE73" s="5">
        <f t="shared" si="66"/>
        <v>7.3473957402401431E-3</v>
      </c>
      <c r="AF73" s="24">
        <f t="shared" si="67"/>
        <v>1.6088244228417575E-2</v>
      </c>
      <c r="AG73" s="23">
        <f t="shared" si="68"/>
        <v>9.5038023101718105E-3</v>
      </c>
      <c r="AH73" s="5">
        <f t="shared" si="69"/>
        <v>8.1683355930183013E-2</v>
      </c>
      <c r="AI73" s="5">
        <f t="shared" si="70"/>
        <v>8.17749580842194E-4</v>
      </c>
      <c r="AJ73" s="5">
        <f t="shared" si="71"/>
        <v>8.6685160420157316E-5</v>
      </c>
      <c r="AK73" s="5">
        <f t="shared" si="72"/>
        <v>8.1683355930183013E-2</v>
      </c>
      <c r="AL73" s="5">
        <f t="shared" si="73"/>
        <v>5.0495482164919833E-3</v>
      </c>
      <c r="AM73" s="5">
        <f t="shared" si="74"/>
        <v>5.0495482164919833E-3</v>
      </c>
      <c r="AN73" s="5">
        <f t="shared" si="75"/>
        <v>2.3117268477572325E-2</v>
      </c>
      <c r="AO73" s="5">
        <f t="shared" si="76"/>
        <v>8.937119108454945E-3</v>
      </c>
      <c r="AP73" s="24">
        <f t="shared" si="77"/>
        <v>2.3117268477572325E-2</v>
      </c>
      <c r="AQ73" s="232">
        <f t="shared" si="78"/>
        <v>0.126</v>
      </c>
      <c r="AR73" s="5">
        <f t="shared" si="79"/>
        <v>0.11600000000000001</v>
      </c>
      <c r="AS73" s="5">
        <f t="shared" si="80"/>
        <v>0.121</v>
      </c>
      <c r="AT73" s="139">
        <f t="shared" si="81"/>
        <v>0.84</v>
      </c>
      <c r="AU73" s="139">
        <f t="shared" si="82"/>
        <v>0.77</v>
      </c>
      <c r="AV73" s="139">
        <f t="shared" si="83"/>
        <v>0.81</v>
      </c>
      <c r="AW73" s="50">
        <f t="shared" si="84"/>
        <v>4</v>
      </c>
      <c r="AX73" s="50">
        <f t="shared" si="85"/>
        <v>4</v>
      </c>
      <c r="AY73" s="233">
        <f t="shared" si="86"/>
        <v>4</v>
      </c>
    </row>
    <row r="74" spans="1:51" ht="13.35" customHeight="1">
      <c r="A74" s="68">
        <v>7592</v>
      </c>
      <c r="B74" s="69"/>
      <c r="C74" s="229" t="str">
        <f>Rollover!A74</f>
        <v>Ram</v>
      </c>
      <c r="D74" s="230" t="str">
        <f>Rollover!B74</f>
        <v>Ram 1500 Classic Crew Cab PU/CC 2WD</v>
      </c>
      <c r="E74" s="138" t="s">
        <v>85</v>
      </c>
      <c r="F74" s="231">
        <f>Rollover!C74</f>
        <v>2020</v>
      </c>
      <c r="G74" s="10">
        <v>185.45599999999999</v>
      </c>
      <c r="H74" s="11">
        <v>0.30399999999999999</v>
      </c>
      <c r="I74" s="11">
        <v>1764.5160000000001</v>
      </c>
      <c r="J74" s="11">
        <v>263.25099999999998</v>
      </c>
      <c r="K74" s="11">
        <v>30.016999999999999</v>
      </c>
      <c r="L74" s="11">
        <v>40.700000000000003</v>
      </c>
      <c r="M74" s="11">
        <v>3236.0520000000001</v>
      </c>
      <c r="N74" s="12">
        <v>1710.672</v>
      </c>
      <c r="O74" s="10">
        <v>303.923</v>
      </c>
      <c r="P74" s="11">
        <v>0.41</v>
      </c>
      <c r="Q74" s="11">
        <v>1021.184</v>
      </c>
      <c r="R74" s="11">
        <v>425.69200000000001</v>
      </c>
      <c r="S74" s="11">
        <v>11.281000000000001</v>
      </c>
      <c r="T74" s="11">
        <v>38.203000000000003</v>
      </c>
      <c r="U74" s="11">
        <v>2692.1030000000001</v>
      </c>
      <c r="V74" s="12">
        <v>1425.8240000000001</v>
      </c>
      <c r="W74" s="232">
        <f t="shared" si="58"/>
        <v>1.2937828204585928E-3</v>
      </c>
      <c r="X74" s="5">
        <f t="shared" si="59"/>
        <v>6.7333814242884357E-2</v>
      </c>
      <c r="Y74" s="5">
        <f t="shared" si="60"/>
        <v>1.1307141509489724E-3</v>
      </c>
      <c r="Z74" s="5">
        <f t="shared" si="61"/>
        <v>3.201484391563742E-5</v>
      </c>
      <c r="AA74" s="5">
        <f t="shared" si="62"/>
        <v>6.7333814242884357E-2</v>
      </c>
      <c r="AB74" s="5">
        <f t="shared" si="63"/>
        <v>4.6656613348738711E-2</v>
      </c>
      <c r="AC74" s="5">
        <f t="shared" si="64"/>
        <v>4.6656613348738711E-2</v>
      </c>
      <c r="AD74" s="5">
        <f t="shared" si="65"/>
        <v>1.6088244228417575E-2</v>
      </c>
      <c r="AE74" s="5">
        <f t="shared" si="66"/>
        <v>7.3473957402401431E-3</v>
      </c>
      <c r="AF74" s="24">
        <f t="shared" si="67"/>
        <v>1.6088244228417575E-2</v>
      </c>
      <c r="AG74" s="23">
        <f t="shared" si="68"/>
        <v>9.5038023101718105E-3</v>
      </c>
      <c r="AH74" s="5">
        <f t="shared" si="69"/>
        <v>8.1683355930183013E-2</v>
      </c>
      <c r="AI74" s="5">
        <f t="shared" si="70"/>
        <v>8.17749580842194E-4</v>
      </c>
      <c r="AJ74" s="5">
        <f t="shared" si="71"/>
        <v>8.6685160420157316E-5</v>
      </c>
      <c r="AK74" s="5">
        <f t="shared" si="72"/>
        <v>8.1683355930183013E-2</v>
      </c>
      <c r="AL74" s="5">
        <f t="shared" si="73"/>
        <v>5.0495482164919833E-3</v>
      </c>
      <c r="AM74" s="5">
        <f t="shared" si="74"/>
        <v>5.0495482164919833E-3</v>
      </c>
      <c r="AN74" s="5">
        <f t="shared" si="75"/>
        <v>2.3117268477572325E-2</v>
      </c>
      <c r="AO74" s="5">
        <f t="shared" si="76"/>
        <v>8.937119108454945E-3</v>
      </c>
      <c r="AP74" s="24">
        <f t="shared" si="77"/>
        <v>2.3117268477572325E-2</v>
      </c>
      <c r="AQ74" s="232">
        <f t="shared" si="78"/>
        <v>0.126</v>
      </c>
      <c r="AR74" s="5">
        <f t="shared" si="79"/>
        <v>0.11600000000000001</v>
      </c>
      <c r="AS74" s="5">
        <f t="shared" si="80"/>
        <v>0.121</v>
      </c>
      <c r="AT74" s="139">
        <f t="shared" si="81"/>
        <v>0.84</v>
      </c>
      <c r="AU74" s="139">
        <f t="shared" si="82"/>
        <v>0.77</v>
      </c>
      <c r="AV74" s="139">
        <f t="shared" si="83"/>
        <v>0.81</v>
      </c>
      <c r="AW74" s="50">
        <f t="shared" si="84"/>
        <v>4</v>
      </c>
      <c r="AX74" s="50">
        <f t="shared" si="85"/>
        <v>4</v>
      </c>
      <c r="AY74" s="233">
        <f t="shared" si="86"/>
        <v>4</v>
      </c>
    </row>
    <row r="75" spans="1:51">
      <c r="A75" s="155">
        <v>11097</v>
      </c>
      <c r="B75" s="69" t="s">
        <v>337</v>
      </c>
      <c r="C75" s="229" t="str">
        <f>Rollover!A75</f>
        <v>Ram</v>
      </c>
      <c r="D75" s="230" t="str">
        <f>Rollover!B75</f>
        <v>Ram 2500 Crew Cab PU/CC 4WD</v>
      </c>
      <c r="E75" s="138" t="s">
        <v>107</v>
      </c>
      <c r="F75" s="231">
        <f>Rollover!C75</f>
        <v>2020</v>
      </c>
      <c r="G75" s="10">
        <v>282.83199999999999</v>
      </c>
      <c r="H75" s="11">
        <v>0.25900000000000001</v>
      </c>
      <c r="I75" s="11">
        <v>867.95100000000002</v>
      </c>
      <c r="J75" s="11">
        <v>280.82600000000002</v>
      </c>
      <c r="K75" s="11">
        <v>37.116999999999997</v>
      </c>
      <c r="L75" s="11">
        <v>35.270000000000003</v>
      </c>
      <c r="M75" s="11">
        <v>2848.1379999999999</v>
      </c>
      <c r="N75" s="12">
        <v>1989.1510000000001</v>
      </c>
      <c r="O75" s="10">
        <v>292.80099999999999</v>
      </c>
      <c r="P75" s="11">
        <v>0.38900000000000001</v>
      </c>
      <c r="Q75" s="11">
        <v>680.84799999999996</v>
      </c>
      <c r="R75" s="11">
        <v>235.56899999999999</v>
      </c>
      <c r="S75" s="11">
        <v>13.641</v>
      </c>
      <c r="T75" s="11">
        <v>33.134</v>
      </c>
      <c r="U75" s="11">
        <v>2111.098</v>
      </c>
      <c r="V75" s="12">
        <v>2144.96</v>
      </c>
      <c r="W75" s="232">
        <f t="shared" si="58"/>
        <v>7.291442233671599E-3</v>
      </c>
      <c r="X75" s="5">
        <f t="shared" si="59"/>
        <v>6.1978762730557614E-2</v>
      </c>
      <c r="Y75" s="5">
        <f t="shared" si="60"/>
        <v>1.3459356131181503E-4</v>
      </c>
      <c r="Z75" s="5">
        <f t="shared" si="61"/>
        <v>3.3379399491657393E-5</v>
      </c>
      <c r="AA75" s="5">
        <f t="shared" si="62"/>
        <v>6.1978762730557614E-2</v>
      </c>
      <c r="AB75" s="5">
        <f t="shared" si="63"/>
        <v>9.5982075528539809E-2</v>
      </c>
      <c r="AC75" s="5">
        <f t="shared" si="64"/>
        <v>9.5982075528539809E-2</v>
      </c>
      <c r="AD75" s="5">
        <f t="shared" si="65"/>
        <v>1.3190143911666287E-2</v>
      </c>
      <c r="AE75" s="5">
        <f t="shared" si="66"/>
        <v>8.481610544689256E-3</v>
      </c>
      <c r="AF75" s="24">
        <f t="shared" si="67"/>
        <v>1.3190143911666287E-2</v>
      </c>
      <c r="AG75" s="23">
        <f t="shared" si="68"/>
        <v>8.2929023468830965E-3</v>
      </c>
      <c r="AH75" s="5">
        <f t="shared" si="69"/>
        <v>7.8635186429865084E-2</v>
      </c>
      <c r="AI75" s="5">
        <f t="shared" si="70"/>
        <v>2.2680274829711911E-4</v>
      </c>
      <c r="AJ75" s="5">
        <f t="shared" si="71"/>
        <v>4.2332848891592783E-5</v>
      </c>
      <c r="AK75" s="5">
        <f t="shared" si="72"/>
        <v>7.8635186429865084E-2</v>
      </c>
      <c r="AL75" s="5">
        <f t="shared" si="73"/>
        <v>8.1498529657659923E-3</v>
      </c>
      <c r="AM75" s="5">
        <f t="shared" si="74"/>
        <v>8.1498529657659923E-3</v>
      </c>
      <c r="AN75" s="5">
        <f t="shared" si="75"/>
        <v>1.4972499124061839E-2</v>
      </c>
      <c r="AO75" s="5">
        <f t="shared" si="76"/>
        <v>1.535779791552779E-2</v>
      </c>
      <c r="AP75" s="24">
        <f t="shared" si="77"/>
        <v>1.535779791552779E-2</v>
      </c>
      <c r="AQ75" s="232">
        <f t="shared" si="78"/>
        <v>0.16900000000000001</v>
      </c>
      <c r="AR75" s="5">
        <f t="shared" si="79"/>
        <v>0.108</v>
      </c>
      <c r="AS75" s="5">
        <f t="shared" si="80"/>
        <v>0.13900000000000001</v>
      </c>
      <c r="AT75" s="139">
        <f t="shared" si="81"/>
        <v>1.1299999999999999</v>
      </c>
      <c r="AU75" s="139">
        <f t="shared" si="82"/>
        <v>0.72</v>
      </c>
      <c r="AV75" s="139">
        <f t="shared" si="83"/>
        <v>0.93</v>
      </c>
      <c r="AW75" s="50">
        <f t="shared" si="84"/>
        <v>3</v>
      </c>
      <c r="AX75" s="50">
        <f t="shared" si="85"/>
        <v>4</v>
      </c>
      <c r="AY75" s="233">
        <f t="shared" si="86"/>
        <v>4</v>
      </c>
    </row>
    <row r="76" spans="1:51">
      <c r="A76" s="155">
        <v>11097</v>
      </c>
      <c r="B76" s="69" t="s">
        <v>337</v>
      </c>
      <c r="C76" s="229" t="str">
        <f>Rollover!A76</f>
        <v>Ram</v>
      </c>
      <c r="D76" s="230" t="str">
        <f>Rollover!B76</f>
        <v>Ram 2500 Crew Cab PU/CC 2WD</v>
      </c>
      <c r="E76" s="140" t="s">
        <v>107</v>
      </c>
      <c r="F76" s="231">
        <f>Rollover!C76</f>
        <v>2020</v>
      </c>
      <c r="G76" s="18">
        <v>282.83199999999999</v>
      </c>
      <c r="H76" s="19">
        <v>0.25900000000000001</v>
      </c>
      <c r="I76" s="19">
        <v>867.95100000000002</v>
      </c>
      <c r="J76" s="19">
        <v>280.82600000000002</v>
      </c>
      <c r="K76" s="19">
        <v>37.116999999999997</v>
      </c>
      <c r="L76" s="19">
        <v>35.270000000000003</v>
      </c>
      <c r="M76" s="19">
        <v>2848.1379999999999</v>
      </c>
      <c r="N76" s="20">
        <v>1989.1510000000001</v>
      </c>
      <c r="O76" s="18">
        <v>292.80099999999999</v>
      </c>
      <c r="P76" s="19">
        <v>0.38900000000000001</v>
      </c>
      <c r="Q76" s="19">
        <v>680.84799999999996</v>
      </c>
      <c r="R76" s="19">
        <v>235.56899999999999</v>
      </c>
      <c r="S76" s="19">
        <v>13.641</v>
      </c>
      <c r="T76" s="19">
        <v>33.134</v>
      </c>
      <c r="U76" s="19">
        <v>2111.098</v>
      </c>
      <c r="V76" s="20">
        <v>2144.96</v>
      </c>
      <c r="W76" s="232">
        <f t="shared" si="58"/>
        <v>7.291442233671599E-3</v>
      </c>
      <c r="X76" s="5">
        <f t="shared" si="59"/>
        <v>6.1978762730557614E-2</v>
      </c>
      <c r="Y76" s="5">
        <f t="shared" si="60"/>
        <v>1.3459356131181503E-4</v>
      </c>
      <c r="Z76" s="5">
        <f t="shared" si="61"/>
        <v>3.3379399491657393E-5</v>
      </c>
      <c r="AA76" s="5">
        <f t="shared" si="62"/>
        <v>6.1978762730557614E-2</v>
      </c>
      <c r="AB76" s="5">
        <f t="shared" si="63"/>
        <v>9.5982075528539809E-2</v>
      </c>
      <c r="AC76" s="5">
        <f t="shared" si="64"/>
        <v>9.5982075528539809E-2</v>
      </c>
      <c r="AD76" s="5">
        <f t="shared" si="65"/>
        <v>1.3190143911666287E-2</v>
      </c>
      <c r="AE76" s="5">
        <f t="shared" si="66"/>
        <v>8.481610544689256E-3</v>
      </c>
      <c r="AF76" s="24">
        <f t="shared" si="67"/>
        <v>1.3190143911666287E-2</v>
      </c>
      <c r="AG76" s="23">
        <f t="shared" si="68"/>
        <v>8.2929023468830965E-3</v>
      </c>
      <c r="AH76" s="5">
        <f t="shared" si="69"/>
        <v>7.8635186429865084E-2</v>
      </c>
      <c r="AI76" s="5">
        <f t="shared" si="70"/>
        <v>2.2680274829711911E-4</v>
      </c>
      <c r="AJ76" s="5">
        <f t="shared" si="71"/>
        <v>4.2332848891592783E-5</v>
      </c>
      <c r="AK76" s="5">
        <f t="shared" si="72"/>
        <v>7.8635186429865084E-2</v>
      </c>
      <c r="AL76" s="5">
        <f t="shared" si="73"/>
        <v>8.1498529657659923E-3</v>
      </c>
      <c r="AM76" s="5">
        <f t="shared" si="74"/>
        <v>8.1498529657659923E-3</v>
      </c>
      <c r="AN76" s="5">
        <f t="shared" si="75"/>
        <v>1.4972499124061839E-2</v>
      </c>
      <c r="AO76" s="5">
        <f t="shared" si="76"/>
        <v>1.535779791552779E-2</v>
      </c>
      <c r="AP76" s="24">
        <f t="shared" si="77"/>
        <v>1.535779791552779E-2</v>
      </c>
      <c r="AQ76" s="232">
        <f t="shared" si="78"/>
        <v>0.16900000000000001</v>
      </c>
      <c r="AR76" s="5">
        <f t="shared" si="79"/>
        <v>0.108</v>
      </c>
      <c r="AS76" s="5">
        <f t="shared" si="80"/>
        <v>0.13900000000000001</v>
      </c>
      <c r="AT76" s="139">
        <f t="shared" si="81"/>
        <v>1.1299999999999999</v>
      </c>
      <c r="AU76" s="139">
        <f t="shared" si="82"/>
        <v>0.72</v>
      </c>
      <c r="AV76" s="139">
        <f t="shared" si="83"/>
        <v>0.93</v>
      </c>
      <c r="AW76" s="50">
        <f t="shared" si="84"/>
        <v>3</v>
      </c>
      <c r="AX76" s="50">
        <f t="shared" si="85"/>
        <v>4</v>
      </c>
      <c r="AY76" s="233">
        <f t="shared" si="86"/>
        <v>4</v>
      </c>
    </row>
    <row r="77" spans="1:51" ht="13.35" customHeight="1">
      <c r="A77" s="236"/>
      <c r="B77" s="75"/>
      <c r="C77" s="229" t="str">
        <f>Rollover!A77</f>
        <v>Ram</v>
      </c>
      <c r="D77" s="230" t="str">
        <f>Rollover!B77</f>
        <v>Ram 2500 Regular Cab PU/RC 4WD</v>
      </c>
      <c r="E77" s="138"/>
      <c r="F77" s="231">
        <f>Rollover!C77</f>
        <v>2020</v>
      </c>
      <c r="G77" s="18"/>
      <c r="H77" s="19"/>
      <c r="I77" s="19"/>
      <c r="J77" s="19"/>
      <c r="K77" s="19"/>
      <c r="L77" s="19"/>
      <c r="M77" s="19"/>
      <c r="N77" s="20"/>
      <c r="O77" s="18"/>
      <c r="P77" s="19"/>
      <c r="Q77" s="19"/>
      <c r="R77" s="19"/>
      <c r="S77" s="19"/>
      <c r="T77" s="19"/>
      <c r="U77" s="19"/>
      <c r="V77" s="20"/>
      <c r="W77" s="232" t="e">
        <f t="shared" si="58"/>
        <v>#NUM!</v>
      </c>
      <c r="X77" s="5">
        <f t="shared" si="59"/>
        <v>3.8165882958950202E-2</v>
      </c>
      <c r="Y77" s="5">
        <f t="shared" si="60"/>
        <v>1.713277721572889E-5</v>
      </c>
      <c r="Z77" s="5">
        <f t="shared" si="61"/>
        <v>1.713277721572889E-5</v>
      </c>
      <c r="AA77" s="5">
        <f t="shared" si="62"/>
        <v>3.8165882958950202E-2</v>
      </c>
      <c r="AB77" s="5">
        <f t="shared" si="63"/>
        <v>2.6306978617002889E-5</v>
      </c>
      <c r="AC77" s="5">
        <f t="shared" si="64"/>
        <v>2.6306978617002889E-5</v>
      </c>
      <c r="AD77" s="5">
        <f t="shared" si="65"/>
        <v>3.033802747866758E-3</v>
      </c>
      <c r="AE77" s="5">
        <f t="shared" si="66"/>
        <v>3.033802747866758E-3</v>
      </c>
      <c r="AF77" s="24">
        <f t="shared" si="67"/>
        <v>3.033802747866758E-3</v>
      </c>
      <c r="AG77" s="23" t="e">
        <f t="shared" si="68"/>
        <v>#NUM!</v>
      </c>
      <c r="AH77" s="5">
        <f t="shared" si="69"/>
        <v>3.8165882958950202E-2</v>
      </c>
      <c r="AI77" s="5">
        <f t="shared" si="70"/>
        <v>1.7417808154569238E-5</v>
      </c>
      <c r="AJ77" s="5">
        <f t="shared" si="71"/>
        <v>1.7417808154569238E-5</v>
      </c>
      <c r="AK77" s="5">
        <f t="shared" si="72"/>
        <v>3.8165882958950202E-2</v>
      </c>
      <c r="AL77" s="5">
        <f t="shared" si="73"/>
        <v>2.6306978617002889E-5</v>
      </c>
      <c r="AM77" s="5">
        <f t="shared" si="74"/>
        <v>2.6306978617002889E-5</v>
      </c>
      <c r="AN77" s="5">
        <f t="shared" si="75"/>
        <v>3.033802747866758E-3</v>
      </c>
      <c r="AO77" s="5">
        <f t="shared" si="76"/>
        <v>3.033802747866758E-3</v>
      </c>
      <c r="AP77" s="24">
        <f t="shared" si="77"/>
        <v>3.033802747866758E-3</v>
      </c>
      <c r="AQ77" s="232" t="e">
        <f t="shared" si="78"/>
        <v>#NUM!</v>
      </c>
      <c r="AR77" s="5" t="e">
        <f t="shared" si="79"/>
        <v>#NUM!</v>
      </c>
      <c r="AS77" s="5" t="e">
        <f t="shared" si="80"/>
        <v>#NUM!</v>
      </c>
      <c r="AT77" s="139" t="e">
        <f t="shared" si="81"/>
        <v>#NUM!</v>
      </c>
      <c r="AU77" s="139" t="e">
        <f t="shared" si="82"/>
        <v>#NUM!</v>
      </c>
      <c r="AV77" s="139" t="e">
        <f t="shared" si="83"/>
        <v>#NUM!</v>
      </c>
      <c r="AW77" s="50" t="e">
        <f t="shared" si="84"/>
        <v>#NUM!</v>
      </c>
      <c r="AX77" s="50" t="e">
        <f t="shared" si="85"/>
        <v>#NUM!</v>
      </c>
      <c r="AY77" s="233" t="e">
        <f t="shared" si="86"/>
        <v>#NUM!</v>
      </c>
    </row>
    <row r="78" spans="1:51" ht="13.35" customHeight="1">
      <c r="A78" s="155"/>
      <c r="B78" s="69"/>
      <c r="C78" s="229" t="str">
        <f>Rollover!A78</f>
        <v>Ram</v>
      </c>
      <c r="D78" s="230" t="str">
        <f>Rollover!B78</f>
        <v>Ram 2500 Regular  Cab PU/RC 2WD</v>
      </c>
      <c r="E78" s="138"/>
      <c r="F78" s="231">
        <f>Rollover!C78</f>
        <v>2020</v>
      </c>
      <c r="G78" s="18"/>
      <c r="H78" s="19"/>
      <c r="I78" s="19"/>
      <c r="J78" s="19"/>
      <c r="K78" s="19"/>
      <c r="L78" s="19"/>
      <c r="M78" s="19"/>
      <c r="N78" s="20"/>
      <c r="O78" s="18"/>
      <c r="P78" s="19"/>
      <c r="Q78" s="19"/>
      <c r="R78" s="19"/>
      <c r="S78" s="19"/>
      <c r="T78" s="19"/>
      <c r="U78" s="19"/>
      <c r="V78" s="20"/>
      <c r="W78" s="232" t="e">
        <f t="shared" si="58"/>
        <v>#NUM!</v>
      </c>
      <c r="X78" s="5">
        <f t="shared" si="59"/>
        <v>3.8165882958950202E-2</v>
      </c>
      <c r="Y78" s="5">
        <f t="shared" si="60"/>
        <v>1.713277721572889E-5</v>
      </c>
      <c r="Z78" s="5">
        <f t="shared" si="61"/>
        <v>1.713277721572889E-5</v>
      </c>
      <c r="AA78" s="5">
        <f t="shared" si="62"/>
        <v>3.8165882958950202E-2</v>
      </c>
      <c r="AB78" s="5">
        <f t="shared" si="63"/>
        <v>2.6306978617002889E-5</v>
      </c>
      <c r="AC78" s="5">
        <f t="shared" si="64"/>
        <v>2.6306978617002889E-5</v>
      </c>
      <c r="AD78" s="5">
        <f t="shared" si="65"/>
        <v>3.033802747866758E-3</v>
      </c>
      <c r="AE78" s="5">
        <f t="shared" si="66"/>
        <v>3.033802747866758E-3</v>
      </c>
      <c r="AF78" s="24">
        <f t="shared" si="67"/>
        <v>3.033802747866758E-3</v>
      </c>
      <c r="AG78" s="23" t="e">
        <f t="shared" si="68"/>
        <v>#NUM!</v>
      </c>
      <c r="AH78" s="5">
        <f t="shared" si="69"/>
        <v>3.8165882958950202E-2</v>
      </c>
      <c r="AI78" s="5">
        <f t="shared" si="70"/>
        <v>1.7417808154569238E-5</v>
      </c>
      <c r="AJ78" s="5">
        <f t="shared" si="71"/>
        <v>1.7417808154569238E-5</v>
      </c>
      <c r="AK78" s="5">
        <f t="shared" si="72"/>
        <v>3.8165882958950202E-2</v>
      </c>
      <c r="AL78" s="5">
        <f t="shared" si="73"/>
        <v>2.6306978617002889E-5</v>
      </c>
      <c r="AM78" s="5">
        <f t="shared" si="74"/>
        <v>2.6306978617002889E-5</v>
      </c>
      <c r="AN78" s="5">
        <f t="shared" si="75"/>
        <v>3.033802747866758E-3</v>
      </c>
      <c r="AO78" s="5">
        <f t="shared" si="76"/>
        <v>3.033802747866758E-3</v>
      </c>
      <c r="AP78" s="24">
        <f t="shared" si="77"/>
        <v>3.033802747866758E-3</v>
      </c>
      <c r="AQ78" s="232" t="e">
        <f t="shared" si="78"/>
        <v>#NUM!</v>
      </c>
      <c r="AR78" s="5" t="e">
        <f t="shared" si="79"/>
        <v>#NUM!</v>
      </c>
      <c r="AS78" s="5" t="e">
        <f t="shared" si="80"/>
        <v>#NUM!</v>
      </c>
      <c r="AT78" s="139" t="e">
        <f t="shared" si="81"/>
        <v>#NUM!</v>
      </c>
      <c r="AU78" s="139" t="e">
        <f t="shared" si="82"/>
        <v>#NUM!</v>
      </c>
      <c r="AV78" s="139" t="e">
        <f t="shared" si="83"/>
        <v>#NUM!</v>
      </c>
      <c r="AW78" s="50" t="e">
        <f t="shared" si="84"/>
        <v>#NUM!</v>
      </c>
      <c r="AX78" s="50" t="e">
        <f t="shared" si="85"/>
        <v>#NUM!</v>
      </c>
      <c r="AY78" s="233" t="e">
        <f t="shared" si="86"/>
        <v>#NUM!</v>
      </c>
    </row>
    <row r="79" spans="1:51" ht="13.35" customHeight="1">
      <c r="A79" s="236"/>
      <c r="B79" s="75"/>
      <c r="C79" s="229" t="str">
        <f>Rollover!A79</f>
        <v>Ram</v>
      </c>
      <c r="D79" s="230" t="str">
        <f>Rollover!B79</f>
        <v>Ram 2500 Mega Cab PU/EC 4WD</v>
      </c>
      <c r="E79" s="138"/>
      <c r="F79" s="231">
        <f>Rollover!C79</f>
        <v>2020</v>
      </c>
      <c r="G79" s="18"/>
      <c r="H79" s="19"/>
      <c r="I79" s="19"/>
      <c r="J79" s="19"/>
      <c r="K79" s="19"/>
      <c r="L79" s="19"/>
      <c r="M79" s="19"/>
      <c r="N79" s="20"/>
      <c r="O79" s="18"/>
      <c r="P79" s="19"/>
      <c r="Q79" s="19"/>
      <c r="R79" s="19"/>
      <c r="S79" s="19"/>
      <c r="T79" s="19"/>
      <c r="U79" s="19"/>
      <c r="V79" s="20"/>
      <c r="W79" s="232" t="e">
        <f t="shared" si="58"/>
        <v>#NUM!</v>
      </c>
      <c r="X79" s="5">
        <f t="shared" si="59"/>
        <v>3.8165882958950202E-2</v>
      </c>
      <c r="Y79" s="5">
        <f t="shared" si="60"/>
        <v>1.713277721572889E-5</v>
      </c>
      <c r="Z79" s="5">
        <f t="shared" si="61"/>
        <v>1.713277721572889E-5</v>
      </c>
      <c r="AA79" s="5">
        <f t="shared" si="62"/>
        <v>3.8165882958950202E-2</v>
      </c>
      <c r="AB79" s="5">
        <f t="shared" si="63"/>
        <v>2.6306978617002889E-5</v>
      </c>
      <c r="AC79" s="5">
        <f t="shared" si="64"/>
        <v>2.6306978617002889E-5</v>
      </c>
      <c r="AD79" s="5">
        <f t="shared" si="65"/>
        <v>3.033802747866758E-3</v>
      </c>
      <c r="AE79" s="5">
        <f t="shared" si="66"/>
        <v>3.033802747866758E-3</v>
      </c>
      <c r="AF79" s="24">
        <f t="shared" si="67"/>
        <v>3.033802747866758E-3</v>
      </c>
      <c r="AG79" s="23" t="e">
        <f t="shared" si="68"/>
        <v>#NUM!</v>
      </c>
      <c r="AH79" s="5">
        <f t="shared" si="69"/>
        <v>3.8165882958950202E-2</v>
      </c>
      <c r="AI79" s="5">
        <f t="shared" si="70"/>
        <v>1.7417808154569238E-5</v>
      </c>
      <c r="AJ79" s="5">
        <f t="shared" si="71"/>
        <v>1.7417808154569238E-5</v>
      </c>
      <c r="AK79" s="5">
        <f t="shared" si="72"/>
        <v>3.8165882958950202E-2</v>
      </c>
      <c r="AL79" s="5">
        <f t="shared" si="73"/>
        <v>2.6306978617002889E-5</v>
      </c>
      <c r="AM79" s="5">
        <f t="shared" si="74"/>
        <v>2.6306978617002889E-5</v>
      </c>
      <c r="AN79" s="5">
        <f t="shared" si="75"/>
        <v>3.033802747866758E-3</v>
      </c>
      <c r="AO79" s="5">
        <f t="shared" si="76"/>
        <v>3.033802747866758E-3</v>
      </c>
      <c r="AP79" s="24">
        <f t="shared" si="77"/>
        <v>3.033802747866758E-3</v>
      </c>
      <c r="AQ79" s="232" t="e">
        <f t="shared" si="78"/>
        <v>#NUM!</v>
      </c>
      <c r="AR79" s="5" t="e">
        <f t="shared" si="79"/>
        <v>#NUM!</v>
      </c>
      <c r="AS79" s="5" t="e">
        <f t="shared" si="80"/>
        <v>#NUM!</v>
      </c>
      <c r="AT79" s="139" t="e">
        <f t="shared" si="81"/>
        <v>#NUM!</v>
      </c>
      <c r="AU79" s="139" t="e">
        <f t="shared" si="82"/>
        <v>#NUM!</v>
      </c>
      <c r="AV79" s="139" t="e">
        <f t="shared" si="83"/>
        <v>#NUM!</v>
      </c>
      <c r="AW79" s="50" t="e">
        <f t="shared" si="84"/>
        <v>#NUM!</v>
      </c>
      <c r="AX79" s="50" t="e">
        <f t="shared" si="85"/>
        <v>#NUM!</v>
      </c>
      <c r="AY79" s="233" t="e">
        <f t="shared" si="86"/>
        <v>#NUM!</v>
      </c>
    </row>
    <row r="80" spans="1:51" ht="13.35" customHeight="1">
      <c r="A80" s="68"/>
      <c r="B80" s="69"/>
      <c r="C80" s="229" t="str">
        <f>Rollover!A80</f>
        <v>Ram</v>
      </c>
      <c r="D80" s="230" t="str">
        <f>Rollover!B80</f>
        <v>Ram 2500 Mega Cab PU/EC 2WD</v>
      </c>
      <c r="E80" s="138"/>
      <c r="F80" s="231">
        <f>Rollover!C80</f>
        <v>2020</v>
      </c>
      <c r="G80" s="10"/>
      <c r="H80" s="11"/>
      <c r="I80" s="11"/>
      <c r="J80" s="11"/>
      <c r="K80" s="11"/>
      <c r="L80" s="11"/>
      <c r="M80" s="11"/>
      <c r="N80" s="12"/>
      <c r="O80" s="10"/>
      <c r="P80" s="11"/>
      <c r="Q80" s="11"/>
      <c r="R80" s="11"/>
      <c r="S80" s="11"/>
      <c r="T80" s="11"/>
      <c r="U80" s="11"/>
      <c r="V80" s="12"/>
      <c r="W80" s="232" t="e">
        <f t="shared" si="58"/>
        <v>#NUM!</v>
      </c>
      <c r="X80" s="5">
        <f t="shared" si="59"/>
        <v>3.8165882958950202E-2</v>
      </c>
      <c r="Y80" s="5">
        <f t="shared" si="60"/>
        <v>1.713277721572889E-5</v>
      </c>
      <c r="Z80" s="5">
        <f t="shared" si="61"/>
        <v>1.713277721572889E-5</v>
      </c>
      <c r="AA80" s="5">
        <f t="shared" si="62"/>
        <v>3.8165882958950202E-2</v>
      </c>
      <c r="AB80" s="5">
        <f t="shared" si="63"/>
        <v>2.6306978617002889E-5</v>
      </c>
      <c r="AC80" s="5">
        <f t="shared" si="64"/>
        <v>2.6306978617002889E-5</v>
      </c>
      <c r="AD80" s="5">
        <f t="shared" si="65"/>
        <v>3.033802747866758E-3</v>
      </c>
      <c r="AE80" s="5">
        <f t="shared" si="66"/>
        <v>3.033802747866758E-3</v>
      </c>
      <c r="AF80" s="24">
        <f t="shared" si="67"/>
        <v>3.033802747866758E-3</v>
      </c>
      <c r="AG80" s="23" t="e">
        <f t="shared" si="68"/>
        <v>#NUM!</v>
      </c>
      <c r="AH80" s="5">
        <f t="shared" si="69"/>
        <v>3.8165882958950202E-2</v>
      </c>
      <c r="AI80" s="5">
        <f t="shared" si="70"/>
        <v>1.7417808154569238E-5</v>
      </c>
      <c r="AJ80" s="5">
        <f t="shared" si="71"/>
        <v>1.7417808154569238E-5</v>
      </c>
      <c r="AK80" s="5">
        <f t="shared" si="72"/>
        <v>3.8165882958950202E-2</v>
      </c>
      <c r="AL80" s="5">
        <f t="shared" si="73"/>
        <v>2.6306978617002889E-5</v>
      </c>
      <c r="AM80" s="5">
        <f t="shared" si="74"/>
        <v>2.6306978617002889E-5</v>
      </c>
      <c r="AN80" s="5">
        <f t="shared" si="75"/>
        <v>3.033802747866758E-3</v>
      </c>
      <c r="AO80" s="5">
        <f t="shared" si="76"/>
        <v>3.033802747866758E-3</v>
      </c>
      <c r="AP80" s="24">
        <f t="shared" si="77"/>
        <v>3.033802747866758E-3</v>
      </c>
      <c r="AQ80" s="232" t="e">
        <f t="shared" si="78"/>
        <v>#NUM!</v>
      </c>
      <c r="AR80" s="5" t="e">
        <f t="shared" si="79"/>
        <v>#NUM!</v>
      </c>
      <c r="AS80" s="5" t="e">
        <f t="shared" si="80"/>
        <v>#NUM!</v>
      </c>
      <c r="AT80" s="139" t="e">
        <f t="shared" si="81"/>
        <v>#NUM!</v>
      </c>
      <c r="AU80" s="139" t="e">
        <f t="shared" si="82"/>
        <v>#NUM!</v>
      </c>
      <c r="AV80" s="139" t="e">
        <f t="shared" si="83"/>
        <v>#NUM!</v>
      </c>
      <c r="AW80" s="50" t="e">
        <f t="shared" si="84"/>
        <v>#NUM!</v>
      </c>
      <c r="AX80" s="50" t="e">
        <f t="shared" si="85"/>
        <v>#NUM!</v>
      </c>
      <c r="AY80" s="233" t="e">
        <f t="shared" si="86"/>
        <v>#NUM!</v>
      </c>
    </row>
    <row r="81" spans="1:51" ht="13.35" customHeight="1">
      <c r="A81" s="155">
        <v>10962</v>
      </c>
      <c r="B81" s="69" t="s">
        <v>245</v>
      </c>
      <c r="C81" s="229" t="str">
        <f>Rollover!A81</f>
        <v>Subaru</v>
      </c>
      <c r="D81" s="230" t="str">
        <f>Rollover!B81</f>
        <v>Legacy 4DR AWD</v>
      </c>
      <c r="E81" s="138" t="s">
        <v>237</v>
      </c>
      <c r="F81" s="231">
        <f>Rollover!C81</f>
        <v>2020</v>
      </c>
      <c r="G81" s="239">
        <v>101.179</v>
      </c>
      <c r="H81" s="240">
        <v>0.249</v>
      </c>
      <c r="I81" s="240">
        <v>1107.491</v>
      </c>
      <c r="J81" s="240">
        <v>254.07300000000001</v>
      </c>
      <c r="K81" s="240">
        <v>18.829999999999998</v>
      </c>
      <c r="L81" s="240">
        <v>39.628</v>
      </c>
      <c r="M81" s="240">
        <v>896.50900000000001</v>
      </c>
      <c r="N81" s="241">
        <v>1304.6289999999999</v>
      </c>
      <c r="O81" s="10">
        <v>166.499</v>
      </c>
      <c r="P81" s="11">
        <v>0.38300000000000001</v>
      </c>
      <c r="Q81" s="11">
        <v>902.24300000000005</v>
      </c>
      <c r="R81" s="11">
        <v>394.23500000000001</v>
      </c>
      <c r="S81" s="11">
        <v>10.302</v>
      </c>
      <c r="T81" s="11">
        <v>43.052999999999997</v>
      </c>
      <c r="U81" s="11">
        <v>849.649</v>
      </c>
      <c r="V81" s="12">
        <v>288.48700000000002</v>
      </c>
      <c r="W81" s="232">
        <f t="shared" si="58"/>
        <v>6.3617354331515908E-5</v>
      </c>
      <c r="X81" s="5">
        <f t="shared" si="59"/>
        <v>6.0843976465800663E-2</v>
      </c>
      <c r="Y81" s="5">
        <f t="shared" si="60"/>
        <v>2.3771297101748157E-4</v>
      </c>
      <c r="Z81" s="5">
        <f t="shared" si="61"/>
        <v>3.1324564808767173E-5</v>
      </c>
      <c r="AA81" s="5">
        <f t="shared" si="62"/>
        <v>6.0843976465800663E-2</v>
      </c>
      <c r="AB81" s="5">
        <f t="shared" si="63"/>
        <v>1.1273132930408693E-2</v>
      </c>
      <c r="AC81" s="5">
        <f t="shared" si="64"/>
        <v>1.1273132930408693E-2</v>
      </c>
      <c r="AD81" s="5">
        <f t="shared" si="65"/>
        <v>4.8251629860579836E-3</v>
      </c>
      <c r="AE81" s="5">
        <f t="shared" si="66"/>
        <v>5.958176690946634E-3</v>
      </c>
      <c r="AF81" s="24">
        <f t="shared" si="67"/>
        <v>5.958176690946634E-3</v>
      </c>
      <c r="AG81" s="23">
        <f t="shared" si="68"/>
        <v>7.9257154069067122E-4</v>
      </c>
      <c r="AH81" s="5">
        <f t="shared" si="69"/>
        <v>7.7783577843529988E-2</v>
      </c>
      <c r="AI81" s="5">
        <f t="shared" si="70"/>
        <v>5.2240551029927396E-4</v>
      </c>
      <c r="AJ81" s="5">
        <f t="shared" si="71"/>
        <v>7.6991845462010875E-5</v>
      </c>
      <c r="AK81" s="5">
        <f t="shared" si="72"/>
        <v>7.7783577843529988E-2</v>
      </c>
      <c r="AL81" s="5">
        <f t="shared" si="73"/>
        <v>4.0735085751660146E-3</v>
      </c>
      <c r="AM81" s="5">
        <f t="shared" si="74"/>
        <v>4.0735085751660146E-3</v>
      </c>
      <c r="AN81" s="5">
        <f t="shared" si="75"/>
        <v>5.7800137950007021E-3</v>
      </c>
      <c r="AO81" s="5">
        <f t="shared" si="76"/>
        <v>3.7767717205642974E-3</v>
      </c>
      <c r="AP81" s="24">
        <f t="shared" si="77"/>
        <v>5.7800137950007021E-3</v>
      </c>
      <c r="AQ81" s="232">
        <f t="shared" si="78"/>
        <v>7.6999999999999999E-2</v>
      </c>
      <c r="AR81" s="5">
        <f t="shared" si="79"/>
        <v>8.7999999999999995E-2</v>
      </c>
      <c r="AS81" s="5">
        <f t="shared" si="80"/>
        <v>8.3000000000000004E-2</v>
      </c>
      <c r="AT81" s="139">
        <f t="shared" si="81"/>
        <v>0.51</v>
      </c>
      <c r="AU81" s="139">
        <f t="shared" si="82"/>
        <v>0.59</v>
      </c>
      <c r="AV81" s="139">
        <f t="shared" si="83"/>
        <v>0.55000000000000004</v>
      </c>
      <c r="AW81" s="50">
        <f t="shared" si="84"/>
        <v>5</v>
      </c>
      <c r="AX81" s="50">
        <f t="shared" si="85"/>
        <v>5</v>
      </c>
      <c r="AY81" s="233">
        <f t="shared" si="86"/>
        <v>5</v>
      </c>
    </row>
    <row r="82" spans="1:51" ht="13.35" customHeight="1">
      <c r="A82" s="155">
        <v>10962</v>
      </c>
      <c r="B82" s="69" t="s">
        <v>245</v>
      </c>
      <c r="C82" s="229" t="str">
        <f>Rollover!A82</f>
        <v>Subaru</v>
      </c>
      <c r="D82" s="230" t="str">
        <f>Rollover!B82</f>
        <v>Outback SW AWD</v>
      </c>
      <c r="E82" s="138" t="s">
        <v>237</v>
      </c>
      <c r="F82" s="231">
        <f>Rollover!C82</f>
        <v>2020</v>
      </c>
      <c r="G82" s="239">
        <v>101.179</v>
      </c>
      <c r="H82" s="240">
        <v>0.249</v>
      </c>
      <c r="I82" s="240">
        <v>1107.491</v>
      </c>
      <c r="J82" s="240">
        <v>254.07300000000001</v>
      </c>
      <c r="K82" s="240">
        <v>18.829999999999998</v>
      </c>
      <c r="L82" s="240">
        <v>39.628</v>
      </c>
      <c r="M82" s="240">
        <v>896.50900000000001</v>
      </c>
      <c r="N82" s="241">
        <v>1304.6289999999999</v>
      </c>
      <c r="O82" s="10">
        <v>166.499</v>
      </c>
      <c r="P82" s="11">
        <v>0.38300000000000001</v>
      </c>
      <c r="Q82" s="11">
        <v>902.24300000000005</v>
      </c>
      <c r="R82" s="11">
        <v>394.23500000000001</v>
      </c>
      <c r="S82" s="11">
        <v>10.302</v>
      </c>
      <c r="T82" s="11">
        <v>43.052999999999997</v>
      </c>
      <c r="U82" s="11">
        <v>849.649</v>
      </c>
      <c r="V82" s="12">
        <v>288.48700000000002</v>
      </c>
      <c r="W82" s="232">
        <f t="shared" si="58"/>
        <v>6.3617354331515908E-5</v>
      </c>
      <c r="X82" s="5">
        <f t="shared" si="59"/>
        <v>6.0843976465800663E-2</v>
      </c>
      <c r="Y82" s="5">
        <f t="shared" si="60"/>
        <v>2.3771297101748157E-4</v>
      </c>
      <c r="Z82" s="5">
        <f t="shared" si="61"/>
        <v>3.1324564808767173E-5</v>
      </c>
      <c r="AA82" s="5">
        <f t="shared" si="62"/>
        <v>6.0843976465800663E-2</v>
      </c>
      <c r="AB82" s="5">
        <f t="shared" si="63"/>
        <v>1.1273132930408693E-2</v>
      </c>
      <c r="AC82" s="5">
        <f t="shared" si="64"/>
        <v>1.1273132930408693E-2</v>
      </c>
      <c r="AD82" s="5">
        <f t="shared" si="65"/>
        <v>4.8251629860579836E-3</v>
      </c>
      <c r="AE82" s="5">
        <f t="shared" si="66"/>
        <v>5.958176690946634E-3</v>
      </c>
      <c r="AF82" s="24">
        <f t="shared" si="67"/>
        <v>5.958176690946634E-3</v>
      </c>
      <c r="AG82" s="23">
        <f t="shared" si="68"/>
        <v>7.9257154069067122E-4</v>
      </c>
      <c r="AH82" s="5">
        <f t="shared" si="69"/>
        <v>7.7783577843529988E-2</v>
      </c>
      <c r="AI82" s="5">
        <f t="shared" si="70"/>
        <v>5.2240551029927396E-4</v>
      </c>
      <c r="AJ82" s="5">
        <f t="shared" si="71"/>
        <v>7.6991845462010875E-5</v>
      </c>
      <c r="AK82" s="5">
        <f t="shared" si="72"/>
        <v>7.7783577843529988E-2</v>
      </c>
      <c r="AL82" s="5">
        <f t="shared" si="73"/>
        <v>4.0735085751660146E-3</v>
      </c>
      <c r="AM82" s="5">
        <f t="shared" si="74"/>
        <v>4.0735085751660146E-3</v>
      </c>
      <c r="AN82" s="5">
        <f t="shared" si="75"/>
        <v>5.7800137950007021E-3</v>
      </c>
      <c r="AO82" s="5">
        <f t="shared" si="76"/>
        <v>3.7767717205642974E-3</v>
      </c>
      <c r="AP82" s="24">
        <f t="shared" si="77"/>
        <v>5.7800137950007021E-3</v>
      </c>
      <c r="AQ82" s="232">
        <f t="shared" si="78"/>
        <v>7.6999999999999999E-2</v>
      </c>
      <c r="AR82" s="5">
        <f t="shared" si="79"/>
        <v>8.7999999999999995E-2</v>
      </c>
      <c r="AS82" s="5">
        <f t="shared" si="80"/>
        <v>8.3000000000000004E-2</v>
      </c>
      <c r="AT82" s="139">
        <f t="shared" si="81"/>
        <v>0.51</v>
      </c>
      <c r="AU82" s="139">
        <f t="shared" si="82"/>
        <v>0.59</v>
      </c>
      <c r="AV82" s="139">
        <f t="shared" si="83"/>
        <v>0.55000000000000004</v>
      </c>
      <c r="AW82" s="50">
        <f t="shared" si="84"/>
        <v>5</v>
      </c>
      <c r="AX82" s="50">
        <f t="shared" si="85"/>
        <v>5</v>
      </c>
      <c r="AY82" s="233">
        <f t="shared" si="86"/>
        <v>5</v>
      </c>
    </row>
    <row r="83" spans="1:51" ht="13.35" customHeight="1">
      <c r="A83" s="155">
        <v>10924</v>
      </c>
      <c r="B83" s="69" t="s">
        <v>235</v>
      </c>
      <c r="C83" s="229" t="str">
        <f>Rollover!A83</f>
        <v>Subaru</v>
      </c>
      <c r="D83" s="230" t="str">
        <f>Rollover!B83</f>
        <v>WRX 4DR AWD</v>
      </c>
      <c r="E83" s="138" t="s">
        <v>102</v>
      </c>
      <c r="F83" s="231">
        <f>Rollover!C83</f>
        <v>2020</v>
      </c>
      <c r="G83" s="10">
        <v>308.125</v>
      </c>
      <c r="H83" s="11">
        <v>0.27600000000000002</v>
      </c>
      <c r="I83" s="11">
        <v>1393.077</v>
      </c>
      <c r="J83" s="11">
        <v>90.724999999999994</v>
      </c>
      <c r="K83" s="11">
        <v>22.155999999999999</v>
      </c>
      <c r="L83" s="11">
        <v>49.927</v>
      </c>
      <c r="M83" s="11">
        <v>1191.77</v>
      </c>
      <c r="N83" s="12">
        <v>2621.433</v>
      </c>
      <c r="O83" s="10">
        <v>208.02099999999999</v>
      </c>
      <c r="P83" s="11">
        <v>0.32</v>
      </c>
      <c r="Q83" s="11">
        <v>732.64200000000005</v>
      </c>
      <c r="R83" s="11">
        <v>553.23800000000006</v>
      </c>
      <c r="S83" s="11">
        <v>14.951000000000001</v>
      </c>
      <c r="T83" s="11">
        <v>46.508000000000003</v>
      </c>
      <c r="U83" s="11">
        <v>1783.0550000000001</v>
      </c>
      <c r="V83" s="12">
        <v>510.82299999999998</v>
      </c>
      <c r="W83" s="232">
        <f t="shared" si="58"/>
        <v>9.9872729361347203E-3</v>
      </c>
      <c r="X83" s="5">
        <f t="shared" si="59"/>
        <v>6.3953362191218263E-2</v>
      </c>
      <c r="Y83" s="5">
        <f t="shared" si="60"/>
        <v>4.6829574380280361E-4</v>
      </c>
      <c r="Z83" s="5">
        <f t="shared" si="61"/>
        <v>2.1252216175031695E-5</v>
      </c>
      <c r="AA83" s="5">
        <f t="shared" si="62"/>
        <v>6.3953362191218263E-2</v>
      </c>
      <c r="AB83" s="5">
        <f t="shared" si="63"/>
        <v>1.7968621179845223E-2</v>
      </c>
      <c r="AC83" s="5">
        <f t="shared" si="64"/>
        <v>1.7968621179845223E-2</v>
      </c>
      <c r="AD83" s="5">
        <f t="shared" si="65"/>
        <v>5.6207346754764027E-3</v>
      </c>
      <c r="AE83" s="5">
        <f t="shared" si="66"/>
        <v>1.1741631301108186E-2</v>
      </c>
      <c r="AF83" s="24">
        <f t="shared" si="67"/>
        <v>1.1741631301108186E-2</v>
      </c>
      <c r="AG83" s="23">
        <f t="shared" si="68"/>
        <v>2.1333444774005094E-3</v>
      </c>
      <c r="AH83" s="5">
        <f t="shared" si="69"/>
        <v>6.9339230241375907E-2</v>
      </c>
      <c r="AI83" s="5">
        <f t="shared" si="70"/>
        <v>2.7569499524359337E-4</v>
      </c>
      <c r="AJ83" s="5">
        <f t="shared" si="71"/>
        <v>1.4020107007562329E-4</v>
      </c>
      <c r="AK83" s="5">
        <f t="shared" si="72"/>
        <v>6.9339230241375907E-2</v>
      </c>
      <c r="AL83" s="5">
        <f t="shared" si="73"/>
        <v>1.0421190561579577E-2</v>
      </c>
      <c r="AM83" s="5">
        <f t="shared" si="74"/>
        <v>1.0421190561579577E-2</v>
      </c>
      <c r="AN83" s="5">
        <f t="shared" si="75"/>
        <v>1.1700081613618525E-2</v>
      </c>
      <c r="AO83" s="5">
        <f t="shared" si="76"/>
        <v>4.4708139543796765E-3</v>
      </c>
      <c r="AP83" s="24">
        <f t="shared" si="77"/>
        <v>1.1700081613618525E-2</v>
      </c>
      <c r="AQ83" s="232">
        <f t="shared" si="78"/>
        <v>0.10100000000000001</v>
      </c>
      <c r="AR83" s="5">
        <f t="shared" si="79"/>
        <v>9.1999999999999998E-2</v>
      </c>
      <c r="AS83" s="5">
        <f t="shared" si="80"/>
        <v>9.7000000000000003E-2</v>
      </c>
      <c r="AT83" s="139">
        <f t="shared" si="81"/>
        <v>0.67</v>
      </c>
      <c r="AU83" s="139">
        <f t="shared" si="82"/>
        <v>0.61</v>
      </c>
      <c r="AV83" s="139">
        <f t="shared" si="83"/>
        <v>0.65</v>
      </c>
      <c r="AW83" s="50">
        <f t="shared" si="84"/>
        <v>4</v>
      </c>
      <c r="AX83" s="50">
        <f t="shared" si="85"/>
        <v>5</v>
      </c>
      <c r="AY83" s="233">
        <f t="shared" si="86"/>
        <v>5</v>
      </c>
    </row>
    <row r="84" spans="1:51" ht="13.35" customHeight="1">
      <c r="A84" s="236">
        <v>10651</v>
      </c>
      <c r="B84" s="75" t="s">
        <v>181</v>
      </c>
      <c r="C84" s="229" t="str">
        <f>Rollover!A84</f>
        <v>Toyota</v>
      </c>
      <c r="D84" s="230" t="str">
        <f>Rollover!B84</f>
        <v>Corolla 4DR FWD</v>
      </c>
      <c r="E84" s="138" t="s">
        <v>85</v>
      </c>
      <c r="F84" s="231">
        <f>Rollover!C84</f>
        <v>2020</v>
      </c>
      <c r="G84" s="10">
        <v>186.548</v>
      </c>
      <c r="H84" s="11">
        <v>0.27300000000000002</v>
      </c>
      <c r="I84" s="11">
        <v>1080.8340000000001</v>
      </c>
      <c r="J84" s="11">
        <v>221.012</v>
      </c>
      <c r="K84" s="11">
        <v>24.053999999999998</v>
      </c>
      <c r="L84" s="11">
        <v>45.079000000000001</v>
      </c>
      <c r="M84" s="11">
        <v>1468.2719999999999</v>
      </c>
      <c r="N84" s="12">
        <v>1380.788</v>
      </c>
      <c r="O84" s="10">
        <v>356.32299999999998</v>
      </c>
      <c r="P84" s="11">
        <v>0.27100000000000002</v>
      </c>
      <c r="Q84" s="11">
        <v>733.971</v>
      </c>
      <c r="R84" s="11">
        <v>381.9</v>
      </c>
      <c r="S84" s="11">
        <v>13.587999999999999</v>
      </c>
      <c r="T84" s="11">
        <v>48.542000000000002</v>
      </c>
      <c r="U84" s="11">
        <v>1337.059</v>
      </c>
      <c r="V84" s="12">
        <v>693.72799999999995</v>
      </c>
      <c r="W84" s="232">
        <f t="shared" si="58"/>
        <v>1.3280132735441646E-3</v>
      </c>
      <c r="X84" s="5">
        <f t="shared" si="59"/>
        <v>6.3600694729198576E-2</v>
      </c>
      <c r="Y84" s="5">
        <f t="shared" si="60"/>
        <v>2.231330320868445E-4</v>
      </c>
      <c r="Z84" s="5">
        <f t="shared" si="61"/>
        <v>2.8959117628590589E-5</v>
      </c>
      <c r="AA84" s="5">
        <f t="shared" si="62"/>
        <v>6.3600694729198576E-2</v>
      </c>
      <c r="AB84" s="5">
        <f t="shared" si="63"/>
        <v>2.3019088613042766E-2</v>
      </c>
      <c r="AC84" s="5">
        <f t="shared" si="64"/>
        <v>2.3019088613042766E-2</v>
      </c>
      <c r="AD84" s="5">
        <f t="shared" si="65"/>
        <v>6.4835277820869067E-3</v>
      </c>
      <c r="AE84" s="5">
        <f t="shared" si="66"/>
        <v>6.1971917736574752E-3</v>
      </c>
      <c r="AF84" s="24">
        <f t="shared" si="67"/>
        <v>6.4835277820869067E-3</v>
      </c>
      <c r="AG84" s="23">
        <f t="shared" si="68"/>
        <v>1.6568243756006254E-2</v>
      </c>
      <c r="AH84" s="5">
        <f t="shared" si="69"/>
        <v>6.3366590994446123E-2</v>
      </c>
      <c r="AI84" s="5">
        <f t="shared" si="70"/>
        <v>2.7707940068093061E-4</v>
      </c>
      <c r="AJ84" s="5">
        <f t="shared" si="71"/>
        <v>7.3493727433486964E-5</v>
      </c>
      <c r="AK84" s="5">
        <f t="shared" si="72"/>
        <v>6.3366590994446123E-2</v>
      </c>
      <c r="AL84" s="5">
        <f t="shared" si="73"/>
        <v>8.066984148380035E-3</v>
      </c>
      <c r="AM84" s="5">
        <f t="shared" si="74"/>
        <v>8.066984148380035E-3</v>
      </c>
      <c r="AN84" s="5">
        <f t="shared" si="75"/>
        <v>8.3575710425069869E-3</v>
      </c>
      <c r="AO84" s="5">
        <f t="shared" si="76"/>
        <v>5.1359123258313873E-3</v>
      </c>
      <c r="AP84" s="24">
        <f t="shared" si="77"/>
        <v>8.3575710425069869E-3</v>
      </c>
      <c r="AQ84" s="232">
        <f t="shared" si="78"/>
        <v>9.1999999999999998E-2</v>
      </c>
      <c r="AR84" s="5">
        <f t="shared" si="79"/>
        <v>9.4E-2</v>
      </c>
      <c r="AS84" s="5">
        <f t="shared" si="80"/>
        <v>9.2999999999999999E-2</v>
      </c>
      <c r="AT84" s="139">
        <f t="shared" si="81"/>
        <v>0.61</v>
      </c>
      <c r="AU84" s="139">
        <f t="shared" si="82"/>
        <v>0.63</v>
      </c>
      <c r="AV84" s="139">
        <f t="shared" si="83"/>
        <v>0.62</v>
      </c>
      <c r="AW84" s="50">
        <f t="shared" si="84"/>
        <v>5</v>
      </c>
      <c r="AX84" s="50">
        <f t="shared" si="85"/>
        <v>5</v>
      </c>
      <c r="AY84" s="233">
        <f t="shared" si="86"/>
        <v>5</v>
      </c>
    </row>
    <row r="85" spans="1:51" ht="13.35" customHeight="1">
      <c r="A85" s="236">
        <v>10651</v>
      </c>
      <c r="B85" s="75" t="s">
        <v>181</v>
      </c>
      <c r="C85" s="229" t="str">
        <f>Rollover!A85</f>
        <v>Toyota</v>
      </c>
      <c r="D85" s="230" t="str">
        <f>Rollover!B85</f>
        <v>Corolla Hybrid 4DR FWD</v>
      </c>
      <c r="E85" s="138" t="s">
        <v>85</v>
      </c>
      <c r="F85" s="231">
        <f>Rollover!C85</f>
        <v>2020</v>
      </c>
      <c r="G85" s="10">
        <v>186.548</v>
      </c>
      <c r="H85" s="11">
        <v>0.27300000000000002</v>
      </c>
      <c r="I85" s="11">
        <v>1080.8340000000001</v>
      </c>
      <c r="J85" s="11">
        <v>221.012</v>
      </c>
      <c r="K85" s="11">
        <v>24.053999999999998</v>
      </c>
      <c r="L85" s="11">
        <v>45.079000000000001</v>
      </c>
      <c r="M85" s="11">
        <v>1468.2719999999999</v>
      </c>
      <c r="N85" s="12">
        <v>1380.788</v>
      </c>
      <c r="O85" s="10">
        <v>356.32299999999998</v>
      </c>
      <c r="P85" s="11">
        <v>0.27100000000000002</v>
      </c>
      <c r="Q85" s="11">
        <v>733.971</v>
      </c>
      <c r="R85" s="11">
        <v>381.9</v>
      </c>
      <c r="S85" s="11">
        <v>13.587999999999999</v>
      </c>
      <c r="T85" s="11">
        <v>48.542000000000002</v>
      </c>
      <c r="U85" s="11">
        <v>1337.059</v>
      </c>
      <c r="V85" s="12">
        <v>693.72799999999995</v>
      </c>
      <c r="W85" s="232">
        <f t="shared" si="58"/>
        <v>1.3280132735441646E-3</v>
      </c>
      <c r="X85" s="5">
        <f t="shared" si="59"/>
        <v>6.3600694729198576E-2</v>
      </c>
      <c r="Y85" s="5">
        <f t="shared" si="60"/>
        <v>2.231330320868445E-4</v>
      </c>
      <c r="Z85" s="5">
        <f t="shared" si="61"/>
        <v>2.8959117628590589E-5</v>
      </c>
      <c r="AA85" s="5">
        <f t="shared" si="62"/>
        <v>6.3600694729198576E-2</v>
      </c>
      <c r="AB85" s="5">
        <f t="shared" si="63"/>
        <v>2.3019088613042766E-2</v>
      </c>
      <c r="AC85" s="5">
        <f t="shared" si="64"/>
        <v>2.3019088613042766E-2</v>
      </c>
      <c r="AD85" s="5">
        <f t="shared" si="65"/>
        <v>6.4835277820869067E-3</v>
      </c>
      <c r="AE85" s="5">
        <f t="shared" si="66"/>
        <v>6.1971917736574752E-3</v>
      </c>
      <c r="AF85" s="24">
        <f t="shared" si="67"/>
        <v>6.4835277820869067E-3</v>
      </c>
      <c r="AG85" s="23">
        <f t="shared" si="68"/>
        <v>1.6568243756006254E-2</v>
      </c>
      <c r="AH85" s="5">
        <f t="shared" si="69"/>
        <v>6.3366590994446123E-2</v>
      </c>
      <c r="AI85" s="5">
        <f t="shared" si="70"/>
        <v>2.7707940068093061E-4</v>
      </c>
      <c r="AJ85" s="5">
        <f t="shared" si="71"/>
        <v>7.3493727433486964E-5</v>
      </c>
      <c r="AK85" s="5">
        <f t="shared" si="72"/>
        <v>6.3366590994446123E-2</v>
      </c>
      <c r="AL85" s="5">
        <f t="shared" si="73"/>
        <v>8.066984148380035E-3</v>
      </c>
      <c r="AM85" s="5">
        <f t="shared" si="74"/>
        <v>8.066984148380035E-3</v>
      </c>
      <c r="AN85" s="5">
        <f t="shared" si="75"/>
        <v>8.3575710425069869E-3</v>
      </c>
      <c r="AO85" s="5">
        <f t="shared" si="76"/>
        <v>5.1359123258313873E-3</v>
      </c>
      <c r="AP85" s="24">
        <f t="shared" si="77"/>
        <v>8.3575710425069869E-3</v>
      </c>
      <c r="AQ85" s="232">
        <f t="shared" si="78"/>
        <v>9.1999999999999998E-2</v>
      </c>
      <c r="AR85" s="5">
        <f t="shared" si="79"/>
        <v>9.4E-2</v>
      </c>
      <c r="AS85" s="5">
        <f t="shared" si="80"/>
        <v>9.2999999999999999E-2</v>
      </c>
      <c r="AT85" s="139">
        <f t="shared" si="81"/>
        <v>0.61</v>
      </c>
      <c r="AU85" s="139">
        <f t="shared" si="82"/>
        <v>0.63</v>
      </c>
      <c r="AV85" s="139">
        <f t="shared" si="83"/>
        <v>0.62</v>
      </c>
      <c r="AW85" s="50">
        <f t="shared" si="84"/>
        <v>5</v>
      </c>
      <c r="AX85" s="50">
        <f t="shared" si="85"/>
        <v>5</v>
      </c>
      <c r="AY85" s="233">
        <f t="shared" si="86"/>
        <v>5</v>
      </c>
    </row>
    <row r="86" spans="1:51" ht="13.35" customHeight="1">
      <c r="A86" s="155">
        <v>11149</v>
      </c>
      <c r="B86" s="68" t="s">
        <v>327</v>
      </c>
      <c r="C86" s="229" t="str">
        <f>Rollover!A86</f>
        <v>Toyota</v>
      </c>
      <c r="D86" s="230" t="str">
        <f>Rollover!B86</f>
        <v>Highlander SUV AWD</v>
      </c>
      <c r="E86" s="138" t="s">
        <v>102</v>
      </c>
      <c r="F86" s="231">
        <f>Rollover!C86</f>
        <v>2020</v>
      </c>
      <c r="G86" s="239">
        <v>292.49900000000002</v>
      </c>
      <c r="H86" s="240">
        <v>0.38200000000000001</v>
      </c>
      <c r="I86" s="240">
        <v>1542.6179999999999</v>
      </c>
      <c r="J86" s="240">
        <v>245.63900000000001</v>
      </c>
      <c r="K86" s="240">
        <v>29.28</v>
      </c>
      <c r="L86" s="240">
        <v>47.247999999999998</v>
      </c>
      <c r="M86" s="240">
        <v>1428.249</v>
      </c>
      <c r="N86" s="241">
        <v>1082.21</v>
      </c>
      <c r="O86" s="10">
        <v>328.03</v>
      </c>
      <c r="P86" s="11">
        <v>0.28399999999999997</v>
      </c>
      <c r="Q86" s="11">
        <v>798.06</v>
      </c>
      <c r="R86" s="11">
        <v>402.01499999999999</v>
      </c>
      <c r="S86" s="11">
        <v>15.301</v>
      </c>
      <c r="T86" s="11">
        <v>48.576999999999998</v>
      </c>
      <c r="U86" s="11">
        <v>2426.357</v>
      </c>
      <c r="V86" s="12">
        <v>1437.982</v>
      </c>
      <c r="W86" s="232">
        <f t="shared" si="58"/>
        <v>8.2614054905465074E-3</v>
      </c>
      <c r="X86" s="5">
        <f t="shared" si="59"/>
        <v>7.7642466682145958E-2</v>
      </c>
      <c r="Y86" s="5">
        <f t="shared" si="60"/>
        <v>6.6784775581118301E-4</v>
      </c>
      <c r="Z86" s="5">
        <f t="shared" si="61"/>
        <v>3.0703371798158227E-5</v>
      </c>
      <c r="AA86" s="5">
        <f t="shared" si="62"/>
        <v>7.7642466682145958E-2</v>
      </c>
      <c r="AB86" s="5">
        <f t="shared" si="63"/>
        <v>4.2984411026560809E-2</v>
      </c>
      <c r="AC86" s="5">
        <f t="shared" si="64"/>
        <v>4.2984411026560809E-2</v>
      </c>
      <c r="AD86" s="5">
        <f t="shared" si="65"/>
        <v>6.3509364213930131E-3</v>
      </c>
      <c r="AE86" s="5">
        <f t="shared" si="66"/>
        <v>5.3113502609268047E-3</v>
      </c>
      <c r="AF86" s="24">
        <f t="shared" si="67"/>
        <v>6.3509364213930131E-3</v>
      </c>
      <c r="AG86" s="23">
        <f t="shared" si="68"/>
        <v>1.2473274058639138E-2</v>
      </c>
      <c r="AH86" s="5">
        <f t="shared" si="69"/>
        <v>6.4902734152616492E-2</v>
      </c>
      <c r="AI86" s="5">
        <f t="shared" si="70"/>
        <v>3.5277974698364481E-4</v>
      </c>
      <c r="AJ86" s="5">
        <f t="shared" si="71"/>
        <v>7.9283324397040324E-5</v>
      </c>
      <c r="AK86" s="5">
        <f t="shared" si="72"/>
        <v>6.4902734152616492E-2</v>
      </c>
      <c r="AL86" s="5">
        <f t="shared" si="73"/>
        <v>1.1105515351548662E-2</v>
      </c>
      <c r="AM86" s="5">
        <f t="shared" si="74"/>
        <v>1.1105515351548662E-2</v>
      </c>
      <c r="AN86" s="5">
        <f t="shared" si="75"/>
        <v>1.8960430326422393E-2</v>
      </c>
      <c r="AO86" s="5">
        <f t="shared" si="76"/>
        <v>9.0195397093934711E-3</v>
      </c>
      <c r="AP86" s="24">
        <f t="shared" si="77"/>
        <v>1.8960430326422393E-2</v>
      </c>
      <c r="AQ86" s="232">
        <f t="shared" si="78"/>
        <v>0.13</v>
      </c>
      <c r="AR86" s="5">
        <f t="shared" si="79"/>
        <v>0.104</v>
      </c>
      <c r="AS86" s="5">
        <f t="shared" si="80"/>
        <v>0.11700000000000001</v>
      </c>
      <c r="AT86" s="139">
        <f t="shared" si="81"/>
        <v>0.87</v>
      </c>
      <c r="AU86" s="139">
        <f t="shared" si="82"/>
        <v>0.69</v>
      </c>
      <c r="AV86" s="139">
        <f t="shared" si="83"/>
        <v>0.78</v>
      </c>
      <c r="AW86" s="50">
        <f t="shared" si="84"/>
        <v>4</v>
      </c>
      <c r="AX86" s="50">
        <f t="shared" si="85"/>
        <v>4</v>
      </c>
      <c r="AY86" s="233">
        <f t="shared" si="86"/>
        <v>4</v>
      </c>
    </row>
    <row r="87" spans="1:51" ht="13.35" customHeight="1">
      <c r="A87" s="155">
        <v>11149</v>
      </c>
      <c r="B87" s="68" t="s">
        <v>327</v>
      </c>
      <c r="C87" s="229" t="str">
        <f>Rollover!A87</f>
        <v>Toyota</v>
      </c>
      <c r="D87" s="230" t="str">
        <f>Rollover!B87</f>
        <v>Highlander SUV FWD</v>
      </c>
      <c r="E87" s="138" t="s">
        <v>102</v>
      </c>
      <c r="F87" s="231">
        <f>Rollover!C87</f>
        <v>2020</v>
      </c>
      <c r="G87" s="239">
        <v>292.49900000000002</v>
      </c>
      <c r="H87" s="240">
        <v>0.38200000000000001</v>
      </c>
      <c r="I87" s="240">
        <v>1542.6179999999999</v>
      </c>
      <c r="J87" s="240">
        <v>245.63900000000001</v>
      </c>
      <c r="K87" s="240">
        <v>29.28</v>
      </c>
      <c r="L87" s="240">
        <v>47.247999999999998</v>
      </c>
      <c r="M87" s="240">
        <v>1428.249</v>
      </c>
      <c r="N87" s="241">
        <v>1082.21</v>
      </c>
      <c r="O87" s="10">
        <v>328.03</v>
      </c>
      <c r="P87" s="11">
        <v>0.28399999999999997</v>
      </c>
      <c r="Q87" s="11">
        <v>798.06</v>
      </c>
      <c r="R87" s="11">
        <v>402.01499999999999</v>
      </c>
      <c r="S87" s="11">
        <v>15.301</v>
      </c>
      <c r="T87" s="11">
        <v>48.576999999999998</v>
      </c>
      <c r="U87" s="11">
        <v>2426.357</v>
      </c>
      <c r="V87" s="12">
        <v>1437.982</v>
      </c>
      <c r="W87" s="232">
        <f t="shared" si="58"/>
        <v>8.2614054905465074E-3</v>
      </c>
      <c r="X87" s="5">
        <f t="shared" si="59"/>
        <v>7.7642466682145958E-2</v>
      </c>
      <c r="Y87" s="5">
        <f t="shared" si="60"/>
        <v>6.6784775581118301E-4</v>
      </c>
      <c r="Z87" s="5">
        <f t="shared" si="61"/>
        <v>3.0703371798158227E-5</v>
      </c>
      <c r="AA87" s="5">
        <f t="shared" si="62"/>
        <v>7.7642466682145958E-2</v>
      </c>
      <c r="AB87" s="5">
        <f t="shared" si="63"/>
        <v>4.2984411026560809E-2</v>
      </c>
      <c r="AC87" s="5">
        <f t="shared" si="64"/>
        <v>4.2984411026560809E-2</v>
      </c>
      <c r="AD87" s="5">
        <f t="shared" si="65"/>
        <v>6.3509364213930131E-3</v>
      </c>
      <c r="AE87" s="5">
        <f t="shared" si="66"/>
        <v>5.3113502609268047E-3</v>
      </c>
      <c r="AF87" s="24">
        <f t="shared" si="67"/>
        <v>6.3509364213930131E-3</v>
      </c>
      <c r="AG87" s="23">
        <f t="shared" si="68"/>
        <v>1.2473274058639138E-2</v>
      </c>
      <c r="AH87" s="5">
        <f t="shared" si="69"/>
        <v>6.4902734152616492E-2</v>
      </c>
      <c r="AI87" s="5">
        <f t="shared" si="70"/>
        <v>3.5277974698364481E-4</v>
      </c>
      <c r="AJ87" s="5">
        <f t="shared" si="71"/>
        <v>7.9283324397040324E-5</v>
      </c>
      <c r="AK87" s="5">
        <f t="shared" si="72"/>
        <v>6.4902734152616492E-2</v>
      </c>
      <c r="AL87" s="5">
        <f t="shared" si="73"/>
        <v>1.1105515351548662E-2</v>
      </c>
      <c r="AM87" s="5">
        <f t="shared" si="74"/>
        <v>1.1105515351548662E-2</v>
      </c>
      <c r="AN87" s="5">
        <f t="shared" si="75"/>
        <v>1.8960430326422393E-2</v>
      </c>
      <c r="AO87" s="5">
        <f t="shared" si="76"/>
        <v>9.0195397093934711E-3</v>
      </c>
      <c r="AP87" s="24">
        <f t="shared" si="77"/>
        <v>1.8960430326422393E-2</v>
      </c>
      <c r="AQ87" s="232">
        <f t="shared" si="78"/>
        <v>0.13</v>
      </c>
      <c r="AR87" s="5">
        <f t="shared" si="79"/>
        <v>0.104</v>
      </c>
      <c r="AS87" s="5">
        <f t="shared" si="80"/>
        <v>0.11700000000000001</v>
      </c>
      <c r="AT87" s="139">
        <f t="shared" si="81"/>
        <v>0.87</v>
      </c>
      <c r="AU87" s="139">
        <f t="shared" si="82"/>
        <v>0.69</v>
      </c>
      <c r="AV87" s="139">
        <f t="shared" si="83"/>
        <v>0.78</v>
      </c>
      <c r="AW87" s="50">
        <f t="shared" si="84"/>
        <v>4</v>
      </c>
      <c r="AX87" s="50">
        <f t="shared" si="85"/>
        <v>4</v>
      </c>
      <c r="AY87" s="233">
        <f t="shared" si="86"/>
        <v>4</v>
      </c>
    </row>
    <row r="88" spans="1:51" ht="13.35" customHeight="1">
      <c r="A88" s="155">
        <v>11149</v>
      </c>
      <c r="B88" s="68" t="s">
        <v>327</v>
      </c>
      <c r="C88" s="229" t="str">
        <f>Rollover!A88</f>
        <v>Toyota</v>
      </c>
      <c r="D88" s="230" t="str">
        <f>Rollover!B88</f>
        <v>Highlander Hybrid SUV AWD</v>
      </c>
      <c r="E88" s="138" t="s">
        <v>102</v>
      </c>
      <c r="F88" s="231">
        <f>Rollover!C88</f>
        <v>2020</v>
      </c>
      <c r="G88" s="239">
        <v>292.49900000000002</v>
      </c>
      <c r="H88" s="240">
        <v>0.38200000000000001</v>
      </c>
      <c r="I88" s="240">
        <v>1542.6179999999999</v>
      </c>
      <c r="J88" s="240">
        <v>245.63900000000001</v>
      </c>
      <c r="K88" s="240">
        <v>29.28</v>
      </c>
      <c r="L88" s="240">
        <v>47.247999999999998</v>
      </c>
      <c r="M88" s="240">
        <v>1428.249</v>
      </c>
      <c r="N88" s="241">
        <v>1082.21</v>
      </c>
      <c r="O88" s="10">
        <v>328.03</v>
      </c>
      <c r="P88" s="11">
        <v>0.28399999999999997</v>
      </c>
      <c r="Q88" s="11">
        <v>798.06</v>
      </c>
      <c r="R88" s="11">
        <v>402.01499999999999</v>
      </c>
      <c r="S88" s="11">
        <v>15.301</v>
      </c>
      <c r="T88" s="11">
        <v>48.576999999999998</v>
      </c>
      <c r="U88" s="11">
        <v>2426.357</v>
      </c>
      <c r="V88" s="12">
        <v>1437.982</v>
      </c>
      <c r="W88" s="232">
        <f t="shared" ref="W88" si="141">NORMDIST(LN(G88),7.45231,0.73998,1)</f>
        <v>8.2614054905465074E-3</v>
      </c>
      <c r="X88" s="5">
        <f t="shared" ref="X88" si="142">1/(1+EXP(3.2269-1.9688*H88))</f>
        <v>7.7642466682145958E-2</v>
      </c>
      <c r="Y88" s="5">
        <f t="shared" ref="Y88" si="143">1/(1+EXP(10.9745-2.375*I88/1000))</f>
        <v>6.6784775581118301E-4</v>
      </c>
      <c r="Z88" s="5">
        <f t="shared" ref="Z88" si="144">1/(1+EXP(10.9745-2.375*J88/1000))</f>
        <v>3.0703371798158227E-5</v>
      </c>
      <c r="AA88" s="5">
        <f t="shared" ref="AA88" si="145">MAX(X88,Y88,Z88)</f>
        <v>7.7642466682145958E-2</v>
      </c>
      <c r="AB88" s="5">
        <f t="shared" ref="AB88" si="146">1/(1+EXP(12.597-0.05861*35-1.568*(K88^0.4612)))</f>
        <v>4.2984411026560809E-2</v>
      </c>
      <c r="AC88" s="5">
        <f t="shared" ref="AC88" si="147">AB88</f>
        <v>4.2984411026560809E-2</v>
      </c>
      <c r="AD88" s="5">
        <f t="shared" ref="AD88" si="148">1/(1+EXP(5.7949-0.5196*M88/1000))</f>
        <v>6.3509364213930131E-3</v>
      </c>
      <c r="AE88" s="5">
        <f t="shared" ref="AE88" si="149">1/(1+EXP(5.7949-0.5196*N88/1000))</f>
        <v>5.3113502609268047E-3</v>
      </c>
      <c r="AF88" s="24">
        <f t="shared" ref="AF88" si="150">MAX(AD88,AE88)</f>
        <v>6.3509364213930131E-3</v>
      </c>
      <c r="AG88" s="23">
        <f t="shared" ref="AG88" si="151">NORMDIST(LN(O88),7.45231,0.73998,1)</f>
        <v>1.2473274058639138E-2</v>
      </c>
      <c r="AH88" s="5">
        <f t="shared" ref="AH88" si="152">1/(1+EXP(3.2269-1.9688*P88))</f>
        <v>6.4902734152616492E-2</v>
      </c>
      <c r="AI88" s="5">
        <f t="shared" ref="AI88" si="153">1/(1+EXP(10.958-3.77*Q88/1000))</f>
        <v>3.5277974698364481E-4</v>
      </c>
      <c r="AJ88" s="5">
        <f t="shared" ref="AJ88" si="154">1/(1+EXP(10.958-3.77*R88/1000))</f>
        <v>7.9283324397040324E-5</v>
      </c>
      <c r="AK88" s="5">
        <f t="shared" ref="AK88" si="155">MAX(AH88,AI88,AJ88)</f>
        <v>6.4902734152616492E-2</v>
      </c>
      <c r="AL88" s="5">
        <f t="shared" ref="AL88" si="156">1/(1+EXP(12.597-0.05861*35-1.568*((S88/0.817)^0.4612)))</f>
        <v>1.1105515351548662E-2</v>
      </c>
      <c r="AM88" s="5">
        <f t="shared" ref="AM88" si="157">AL88</f>
        <v>1.1105515351548662E-2</v>
      </c>
      <c r="AN88" s="5">
        <f t="shared" ref="AN88" si="158">1/(1+EXP(5.7949-0.7619*U88/1000))</f>
        <v>1.8960430326422393E-2</v>
      </c>
      <c r="AO88" s="5">
        <f t="shared" ref="AO88" si="159">1/(1+EXP(5.7949-0.7619*V88/1000))</f>
        <v>9.0195397093934711E-3</v>
      </c>
      <c r="AP88" s="24">
        <f t="shared" ref="AP88" si="160">MAX(AN88,AO88)</f>
        <v>1.8960430326422393E-2</v>
      </c>
      <c r="AQ88" s="232">
        <f t="shared" ref="AQ88" si="161">ROUND(1-(1-W88)*(1-AA88)*(1-AC88)*(1-AF88),3)</f>
        <v>0.13</v>
      </c>
      <c r="AR88" s="5">
        <f t="shared" ref="AR88" si="162">ROUND(1-(1-AG88)*(1-AK88)*(1-AM88)*(1-AP88),3)</f>
        <v>0.104</v>
      </c>
      <c r="AS88" s="5">
        <f t="shared" ref="AS88" si="163">ROUND(AVERAGE(AR88,AQ88),3)</f>
        <v>0.11700000000000001</v>
      </c>
      <c r="AT88" s="139">
        <f t="shared" ref="AT88" si="164">ROUND(AQ88/0.15,2)</f>
        <v>0.87</v>
      </c>
      <c r="AU88" s="139">
        <f t="shared" ref="AU88" si="165">ROUND(AR88/0.15,2)</f>
        <v>0.69</v>
      </c>
      <c r="AV88" s="139">
        <f t="shared" ref="AV88" si="166">ROUND(AS88/0.15,2)</f>
        <v>0.78</v>
      </c>
      <c r="AW88" s="50">
        <f t="shared" ref="AW88" si="167">IF(AT88&lt;0.67,5,IF(AT88&lt;1,4,IF(AT88&lt;1.33,3,IF(AT88&lt;2.67,2,1))))</f>
        <v>4</v>
      </c>
      <c r="AX88" s="50">
        <f t="shared" ref="AX88" si="168">IF(AU88&lt;0.67,5,IF(AU88&lt;1,4,IF(AU88&lt;1.33,3,IF(AU88&lt;2.67,2,1))))</f>
        <v>4</v>
      </c>
      <c r="AY88" s="233">
        <f t="shared" ref="AY88" si="169">IF(AV88&lt;0.67,5,IF(AV88&lt;1,4,IF(AV88&lt;1.33,3,IF(AV88&lt;2.67,2,1))))</f>
        <v>4</v>
      </c>
    </row>
    <row r="89" spans="1:51">
      <c r="A89" s="155">
        <v>11149</v>
      </c>
      <c r="B89" s="68" t="s">
        <v>327</v>
      </c>
      <c r="C89" s="229" t="str">
        <f>Rollover!A89</f>
        <v>Toyota</v>
      </c>
      <c r="D89" s="230" t="str">
        <f>Rollover!B89</f>
        <v>Highlander Hybrid SUV FWD</v>
      </c>
      <c r="E89" s="138" t="s">
        <v>102</v>
      </c>
      <c r="F89" s="231">
        <f>Rollover!C89</f>
        <v>2020</v>
      </c>
      <c r="G89" s="239">
        <v>292.49900000000002</v>
      </c>
      <c r="H89" s="240">
        <v>0.38200000000000001</v>
      </c>
      <c r="I89" s="240">
        <v>1542.6179999999999</v>
      </c>
      <c r="J89" s="240">
        <v>245.63900000000001</v>
      </c>
      <c r="K89" s="240">
        <v>29.28</v>
      </c>
      <c r="L89" s="240">
        <v>47.247999999999998</v>
      </c>
      <c r="M89" s="240">
        <v>1428.249</v>
      </c>
      <c r="N89" s="241">
        <v>1082.21</v>
      </c>
      <c r="O89" s="10">
        <v>328.03</v>
      </c>
      <c r="P89" s="11">
        <v>0.28399999999999997</v>
      </c>
      <c r="Q89" s="11">
        <v>798.06</v>
      </c>
      <c r="R89" s="11">
        <v>402.01499999999999</v>
      </c>
      <c r="S89" s="11">
        <v>15.301</v>
      </c>
      <c r="T89" s="11">
        <v>48.576999999999998</v>
      </c>
      <c r="U89" s="11">
        <v>2426.357</v>
      </c>
      <c r="V89" s="12">
        <v>1437.982</v>
      </c>
      <c r="W89" s="232">
        <f t="shared" ref="W89:W106" si="170">NORMDIST(LN(G89),7.45231,0.73998,1)</f>
        <v>8.2614054905465074E-3</v>
      </c>
      <c r="X89" s="5">
        <f t="shared" ref="X89:X106" si="171">1/(1+EXP(3.2269-1.9688*H89))</f>
        <v>7.7642466682145958E-2</v>
      </c>
      <c r="Y89" s="5">
        <f t="shared" ref="Y89:Y106" si="172">1/(1+EXP(10.9745-2.375*I89/1000))</f>
        <v>6.6784775581118301E-4</v>
      </c>
      <c r="Z89" s="5">
        <f t="shared" ref="Z89:Z106" si="173">1/(1+EXP(10.9745-2.375*J89/1000))</f>
        <v>3.0703371798158227E-5</v>
      </c>
      <c r="AA89" s="5">
        <f t="shared" ref="AA89:AA106" si="174">MAX(X89,Y89,Z89)</f>
        <v>7.7642466682145958E-2</v>
      </c>
      <c r="AB89" s="5">
        <f t="shared" ref="AB89:AB106" si="175">1/(1+EXP(12.597-0.05861*35-1.568*(K89^0.4612)))</f>
        <v>4.2984411026560809E-2</v>
      </c>
      <c r="AC89" s="5">
        <f t="shared" ref="AC89:AC106" si="176">AB89</f>
        <v>4.2984411026560809E-2</v>
      </c>
      <c r="AD89" s="5">
        <f t="shared" ref="AD89:AD106" si="177">1/(1+EXP(5.7949-0.5196*M89/1000))</f>
        <v>6.3509364213930131E-3</v>
      </c>
      <c r="AE89" s="5">
        <f t="shared" ref="AE89:AE106" si="178">1/(1+EXP(5.7949-0.5196*N89/1000))</f>
        <v>5.3113502609268047E-3</v>
      </c>
      <c r="AF89" s="24">
        <f t="shared" ref="AF89:AF106" si="179">MAX(AD89,AE89)</f>
        <v>6.3509364213930131E-3</v>
      </c>
      <c r="AG89" s="23">
        <f t="shared" ref="AG89:AG106" si="180">NORMDIST(LN(O89),7.45231,0.73998,1)</f>
        <v>1.2473274058639138E-2</v>
      </c>
      <c r="AH89" s="5">
        <f t="shared" ref="AH89:AH106" si="181">1/(1+EXP(3.2269-1.9688*P89))</f>
        <v>6.4902734152616492E-2</v>
      </c>
      <c r="AI89" s="5">
        <f t="shared" ref="AI89:AI106" si="182">1/(1+EXP(10.958-3.77*Q89/1000))</f>
        <v>3.5277974698364481E-4</v>
      </c>
      <c r="AJ89" s="5">
        <f t="shared" ref="AJ89:AJ106" si="183">1/(1+EXP(10.958-3.77*R89/1000))</f>
        <v>7.9283324397040324E-5</v>
      </c>
      <c r="AK89" s="5">
        <f t="shared" ref="AK89:AK106" si="184">MAX(AH89,AI89,AJ89)</f>
        <v>6.4902734152616492E-2</v>
      </c>
      <c r="AL89" s="5">
        <f t="shared" ref="AL89:AL106" si="185">1/(1+EXP(12.597-0.05861*35-1.568*((S89/0.817)^0.4612)))</f>
        <v>1.1105515351548662E-2</v>
      </c>
      <c r="AM89" s="5">
        <f t="shared" ref="AM89:AM106" si="186">AL89</f>
        <v>1.1105515351548662E-2</v>
      </c>
      <c r="AN89" s="5">
        <f t="shared" ref="AN89:AN106" si="187">1/(1+EXP(5.7949-0.7619*U89/1000))</f>
        <v>1.8960430326422393E-2</v>
      </c>
      <c r="AO89" s="5">
        <f t="shared" ref="AO89:AO106" si="188">1/(1+EXP(5.7949-0.7619*V89/1000))</f>
        <v>9.0195397093934711E-3</v>
      </c>
      <c r="AP89" s="24">
        <f t="shared" ref="AP89:AP106" si="189">MAX(AN89,AO89)</f>
        <v>1.8960430326422393E-2</v>
      </c>
      <c r="AQ89" s="232">
        <f t="shared" ref="AQ89:AQ106" si="190">ROUND(1-(1-W89)*(1-AA89)*(1-AC89)*(1-AF89),3)</f>
        <v>0.13</v>
      </c>
      <c r="AR89" s="5">
        <f t="shared" ref="AR89:AR106" si="191">ROUND(1-(1-AG89)*(1-AK89)*(1-AM89)*(1-AP89),3)</f>
        <v>0.104</v>
      </c>
      <c r="AS89" s="5">
        <f t="shared" ref="AS89:AS106" si="192">ROUND(AVERAGE(AR89,AQ89),3)</f>
        <v>0.11700000000000001</v>
      </c>
      <c r="AT89" s="139">
        <f t="shared" ref="AT89:AT106" si="193">ROUND(AQ89/0.15,2)</f>
        <v>0.87</v>
      </c>
      <c r="AU89" s="139">
        <f t="shared" ref="AU89:AU106" si="194">ROUND(AR89/0.15,2)</f>
        <v>0.69</v>
      </c>
      <c r="AV89" s="139">
        <f t="shared" ref="AV89:AV106" si="195">ROUND(AS89/0.15,2)</f>
        <v>0.78</v>
      </c>
      <c r="AW89" s="50">
        <f t="shared" ref="AW89:AW106" si="196">IF(AT89&lt;0.67,5,IF(AT89&lt;1,4,IF(AT89&lt;1.33,3,IF(AT89&lt;2.67,2,1))))</f>
        <v>4</v>
      </c>
      <c r="AX89" s="50">
        <f t="shared" ref="AX89:AX106" si="197">IF(AU89&lt;0.67,5,IF(AU89&lt;1,4,IF(AU89&lt;1.33,3,IF(AU89&lt;2.67,2,1))))</f>
        <v>4</v>
      </c>
      <c r="AY89" s="233">
        <f t="shared" ref="AY89:AY106" si="198">IF(AV89&lt;0.67,5,IF(AV89&lt;1,4,IF(AV89&lt;1.33,3,IF(AV89&lt;2.67,2,1))))</f>
        <v>4</v>
      </c>
    </row>
    <row r="90" spans="1:51" ht="13.35" customHeight="1">
      <c r="A90" s="155">
        <v>11075</v>
      </c>
      <c r="B90" s="69" t="s">
        <v>308</v>
      </c>
      <c r="C90" s="229" t="str">
        <f>Rollover!A90</f>
        <v xml:space="preserve">Toyota </v>
      </c>
      <c r="D90" s="230" t="str">
        <f>Rollover!B90</f>
        <v>Tacoma PU/EC 4WD</v>
      </c>
      <c r="E90" s="138" t="s">
        <v>102</v>
      </c>
      <c r="F90" s="231">
        <f>Rollover!C90</f>
        <v>2020</v>
      </c>
      <c r="G90" s="10">
        <v>231.875</v>
      </c>
      <c r="H90" s="11">
        <v>0.39100000000000001</v>
      </c>
      <c r="I90" s="11">
        <v>2057.0169999999998</v>
      </c>
      <c r="J90" s="11">
        <v>308.89600000000002</v>
      </c>
      <c r="K90" s="11">
        <v>33.185000000000002</v>
      </c>
      <c r="L90" s="11">
        <v>44.899000000000001</v>
      </c>
      <c r="M90" s="11">
        <v>1022.323</v>
      </c>
      <c r="N90" s="12">
        <v>1661.6420000000001</v>
      </c>
      <c r="O90" s="10">
        <v>221.084</v>
      </c>
      <c r="P90" s="11">
        <v>0.55200000000000005</v>
      </c>
      <c r="Q90" s="11">
        <v>1086.94</v>
      </c>
      <c r="R90" s="11">
        <v>53.085999999999999</v>
      </c>
      <c r="S90" s="11">
        <v>15.128</v>
      </c>
      <c r="T90" s="11">
        <v>37.578000000000003</v>
      </c>
      <c r="U90" s="11">
        <v>2624.6869999999999</v>
      </c>
      <c r="V90" s="12">
        <v>2421.75</v>
      </c>
      <c r="W90" s="232">
        <f t="shared" si="170"/>
        <v>3.3536788312778175E-3</v>
      </c>
      <c r="X90" s="5">
        <f t="shared" si="171"/>
        <v>7.8920945973032813E-2</v>
      </c>
      <c r="Y90" s="5">
        <f t="shared" si="172"/>
        <v>2.2623537130375794E-3</v>
      </c>
      <c r="Z90" s="5">
        <f t="shared" si="173"/>
        <v>3.5680448470712387E-5</v>
      </c>
      <c r="AA90" s="5">
        <f t="shared" si="174"/>
        <v>7.8920945973032813E-2</v>
      </c>
      <c r="AB90" s="5">
        <f t="shared" si="175"/>
        <v>6.533865449226299E-2</v>
      </c>
      <c r="AC90" s="5">
        <f t="shared" si="176"/>
        <v>6.533865449226299E-2</v>
      </c>
      <c r="AD90" s="5">
        <f t="shared" si="177"/>
        <v>5.1494584160446319E-3</v>
      </c>
      <c r="AE90" s="5">
        <f t="shared" si="178"/>
        <v>7.1639017981708717E-3</v>
      </c>
      <c r="AF90" s="24">
        <f t="shared" si="179"/>
        <v>7.1639017981708717E-3</v>
      </c>
      <c r="AG90" s="23">
        <f t="shared" si="180"/>
        <v>2.7563857069865332E-3</v>
      </c>
      <c r="AH90" s="5">
        <f t="shared" si="181"/>
        <v>0.10525786149949429</v>
      </c>
      <c r="AI90" s="5">
        <f t="shared" si="182"/>
        <v>1.047567659608625E-3</v>
      </c>
      <c r="AJ90" s="5">
        <f t="shared" si="183"/>
        <v>2.1276932418268373E-5</v>
      </c>
      <c r="AK90" s="5">
        <f t="shared" si="184"/>
        <v>0.10525786149949429</v>
      </c>
      <c r="AL90" s="5">
        <f t="shared" si="185"/>
        <v>1.0762949180061923E-2</v>
      </c>
      <c r="AM90" s="5">
        <f t="shared" si="186"/>
        <v>1.0762949180061923E-2</v>
      </c>
      <c r="AN90" s="5">
        <f t="shared" si="187"/>
        <v>2.198529306969859E-2</v>
      </c>
      <c r="AO90" s="5">
        <f t="shared" si="188"/>
        <v>1.8895249813406147E-2</v>
      </c>
      <c r="AP90" s="24">
        <f t="shared" si="189"/>
        <v>2.198529306969859E-2</v>
      </c>
      <c r="AQ90" s="232">
        <f t="shared" si="190"/>
        <v>0.14799999999999999</v>
      </c>
      <c r="AR90" s="5">
        <f t="shared" si="191"/>
        <v>0.13700000000000001</v>
      </c>
      <c r="AS90" s="5">
        <f t="shared" si="192"/>
        <v>0.14299999999999999</v>
      </c>
      <c r="AT90" s="139">
        <f t="shared" si="193"/>
        <v>0.99</v>
      </c>
      <c r="AU90" s="139">
        <f t="shared" si="194"/>
        <v>0.91</v>
      </c>
      <c r="AV90" s="139">
        <f t="shared" si="195"/>
        <v>0.95</v>
      </c>
      <c r="AW90" s="50">
        <f t="shared" si="196"/>
        <v>4</v>
      </c>
      <c r="AX90" s="50">
        <f t="shared" si="197"/>
        <v>4</v>
      </c>
      <c r="AY90" s="233">
        <f t="shared" si="198"/>
        <v>4</v>
      </c>
    </row>
    <row r="91" spans="1:51" ht="13.35" customHeight="1">
      <c r="A91" s="155">
        <v>11075</v>
      </c>
      <c r="B91" s="69" t="s">
        <v>308</v>
      </c>
      <c r="C91" s="234" t="str">
        <f>Rollover!A91</f>
        <v xml:space="preserve">Toyota </v>
      </c>
      <c r="D91" s="235" t="str">
        <f>Rollover!B91</f>
        <v>Tacoma PU/EC 2WD</v>
      </c>
      <c r="E91" s="138" t="s">
        <v>102</v>
      </c>
      <c r="F91" s="231">
        <f>Rollover!C91</f>
        <v>2020</v>
      </c>
      <c r="G91" s="10">
        <v>231.875</v>
      </c>
      <c r="H91" s="11">
        <v>0.39100000000000001</v>
      </c>
      <c r="I91" s="11">
        <v>2057.0169999999998</v>
      </c>
      <c r="J91" s="11">
        <v>308.89600000000002</v>
      </c>
      <c r="K91" s="11">
        <v>33.185000000000002</v>
      </c>
      <c r="L91" s="11">
        <v>44.899000000000001</v>
      </c>
      <c r="M91" s="11">
        <v>1022.323</v>
      </c>
      <c r="N91" s="12">
        <v>1661.6420000000001</v>
      </c>
      <c r="O91" s="10">
        <v>221.084</v>
      </c>
      <c r="P91" s="11">
        <v>0.55200000000000005</v>
      </c>
      <c r="Q91" s="11">
        <v>1086.94</v>
      </c>
      <c r="R91" s="11">
        <v>53.085999999999999</v>
      </c>
      <c r="S91" s="11">
        <v>15.128</v>
      </c>
      <c r="T91" s="11">
        <v>37.578000000000003</v>
      </c>
      <c r="U91" s="11">
        <v>2624.6869999999999</v>
      </c>
      <c r="V91" s="12">
        <v>2421.75</v>
      </c>
      <c r="W91" s="232">
        <f t="shared" si="170"/>
        <v>3.3536788312778175E-3</v>
      </c>
      <c r="X91" s="5">
        <f t="shared" si="171"/>
        <v>7.8920945973032813E-2</v>
      </c>
      <c r="Y91" s="5">
        <f t="shared" si="172"/>
        <v>2.2623537130375794E-3</v>
      </c>
      <c r="Z91" s="5">
        <f t="shared" si="173"/>
        <v>3.5680448470712387E-5</v>
      </c>
      <c r="AA91" s="5">
        <f t="shared" si="174"/>
        <v>7.8920945973032813E-2</v>
      </c>
      <c r="AB91" s="5">
        <f t="shared" si="175"/>
        <v>6.533865449226299E-2</v>
      </c>
      <c r="AC91" s="5">
        <f t="shared" si="176"/>
        <v>6.533865449226299E-2</v>
      </c>
      <c r="AD91" s="5">
        <f t="shared" si="177"/>
        <v>5.1494584160446319E-3</v>
      </c>
      <c r="AE91" s="5">
        <f t="shared" si="178"/>
        <v>7.1639017981708717E-3</v>
      </c>
      <c r="AF91" s="24">
        <f t="shared" si="179"/>
        <v>7.1639017981708717E-3</v>
      </c>
      <c r="AG91" s="23">
        <f t="shared" si="180"/>
        <v>2.7563857069865332E-3</v>
      </c>
      <c r="AH91" s="5">
        <f t="shared" si="181"/>
        <v>0.10525786149949429</v>
      </c>
      <c r="AI91" s="5">
        <f t="shared" si="182"/>
        <v>1.047567659608625E-3</v>
      </c>
      <c r="AJ91" s="5">
        <f t="shared" si="183"/>
        <v>2.1276932418268373E-5</v>
      </c>
      <c r="AK91" s="5">
        <f t="shared" si="184"/>
        <v>0.10525786149949429</v>
      </c>
      <c r="AL91" s="5">
        <f t="shared" si="185"/>
        <v>1.0762949180061923E-2</v>
      </c>
      <c r="AM91" s="5">
        <f t="shared" si="186"/>
        <v>1.0762949180061923E-2</v>
      </c>
      <c r="AN91" s="5">
        <f t="shared" si="187"/>
        <v>2.198529306969859E-2</v>
      </c>
      <c r="AO91" s="5">
        <f t="shared" si="188"/>
        <v>1.8895249813406147E-2</v>
      </c>
      <c r="AP91" s="24">
        <f t="shared" si="189"/>
        <v>2.198529306969859E-2</v>
      </c>
      <c r="AQ91" s="232">
        <f t="shared" si="190"/>
        <v>0.14799999999999999</v>
      </c>
      <c r="AR91" s="5">
        <f t="shared" si="191"/>
        <v>0.13700000000000001</v>
      </c>
      <c r="AS91" s="5">
        <f t="shared" si="192"/>
        <v>0.14299999999999999</v>
      </c>
      <c r="AT91" s="139">
        <f t="shared" si="193"/>
        <v>0.99</v>
      </c>
      <c r="AU91" s="139">
        <f t="shared" si="194"/>
        <v>0.91</v>
      </c>
      <c r="AV91" s="139">
        <f t="shared" si="195"/>
        <v>0.95</v>
      </c>
      <c r="AW91" s="50">
        <f t="shared" si="196"/>
        <v>4</v>
      </c>
      <c r="AX91" s="50">
        <f t="shared" si="197"/>
        <v>4</v>
      </c>
      <c r="AY91" s="233">
        <f t="shared" si="198"/>
        <v>4</v>
      </c>
    </row>
    <row r="92" spans="1:51" ht="13.35" customHeight="1">
      <c r="A92" s="155">
        <v>11095</v>
      </c>
      <c r="B92" s="69" t="s">
        <v>339</v>
      </c>
      <c r="C92" s="229" t="str">
        <f>Rollover!A92</f>
        <v>Volkswagen</v>
      </c>
      <c r="D92" s="230" t="str">
        <f>Rollover!B92</f>
        <v>Atlas Cross Sport SUV AWD</v>
      </c>
      <c r="E92" s="138" t="s">
        <v>91</v>
      </c>
      <c r="F92" s="231">
        <f>Rollover!C92</f>
        <v>2020</v>
      </c>
      <c r="G92" s="10">
        <v>306.834</v>
      </c>
      <c r="H92" s="11">
        <v>0.29699999999999999</v>
      </c>
      <c r="I92" s="11">
        <v>1832.396</v>
      </c>
      <c r="J92" s="11">
        <v>263.50400000000002</v>
      </c>
      <c r="K92" s="11">
        <v>27.469000000000001</v>
      </c>
      <c r="L92" s="11">
        <v>39.378999999999998</v>
      </c>
      <c r="M92" s="11">
        <v>298.875</v>
      </c>
      <c r="N92" s="12">
        <v>1020.216</v>
      </c>
      <c r="O92" s="10">
        <v>276.60500000000002</v>
      </c>
      <c r="P92" s="11">
        <v>0.38600000000000001</v>
      </c>
      <c r="Q92" s="11">
        <v>574.875</v>
      </c>
      <c r="R92" s="11">
        <v>518.73599999999999</v>
      </c>
      <c r="S92" s="11">
        <v>17.765000000000001</v>
      </c>
      <c r="T92" s="11">
        <v>49.924999999999997</v>
      </c>
      <c r="U92" s="11">
        <v>1319.1130000000001</v>
      </c>
      <c r="V92" s="12">
        <v>430.75599999999997</v>
      </c>
      <c r="W92" s="232">
        <f t="shared" si="170"/>
        <v>9.8372097929612014E-3</v>
      </c>
      <c r="X92" s="5">
        <f t="shared" si="171"/>
        <v>6.6473473835618815E-2</v>
      </c>
      <c r="Y92" s="5">
        <f t="shared" si="172"/>
        <v>1.3282557831287044E-3</v>
      </c>
      <c r="Z92" s="5">
        <f t="shared" si="173"/>
        <v>3.2034085999202631E-5</v>
      </c>
      <c r="AA92" s="5">
        <f t="shared" si="174"/>
        <v>6.6473473835618815E-2</v>
      </c>
      <c r="AB92" s="5">
        <f t="shared" si="175"/>
        <v>3.4926982128147141E-2</v>
      </c>
      <c r="AC92" s="5">
        <f t="shared" si="176"/>
        <v>3.4926982128147141E-2</v>
      </c>
      <c r="AD92" s="5">
        <f t="shared" si="177"/>
        <v>3.5416855461996031E-3</v>
      </c>
      <c r="AE92" s="5">
        <f t="shared" si="178"/>
        <v>5.1438528714664198E-3</v>
      </c>
      <c r="AF92" s="24">
        <f t="shared" si="179"/>
        <v>5.1438528714664198E-3</v>
      </c>
      <c r="AG92" s="23">
        <f t="shared" si="180"/>
        <v>6.7055691555429125E-3</v>
      </c>
      <c r="AH92" s="5">
        <f t="shared" si="181"/>
        <v>7.8208321346162041E-2</v>
      </c>
      <c r="AI92" s="5">
        <f t="shared" si="182"/>
        <v>1.5211505591833873E-4</v>
      </c>
      <c r="AJ92" s="5">
        <f t="shared" si="183"/>
        <v>1.231030940468406E-4</v>
      </c>
      <c r="AK92" s="5">
        <f t="shared" si="184"/>
        <v>7.8208321346162041E-2</v>
      </c>
      <c r="AL92" s="5">
        <f t="shared" si="185"/>
        <v>1.7000215564229995E-2</v>
      </c>
      <c r="AM92" s="5">
        <f t="shared" si="186"/>
        <v>1.7000215564229995E-2</v>
      </c>
      <c r="AN92" s="5">
        <f t="shared" si="187"/>
        <v>8.2450109544608772E-3</v>
      </c>
      <c r="AO92" s="5">
        <f t="shared" si="188"/>
        <v>4.207346035577421E-3</v>
      </c>
      <c r="AP92" s="24">
        <f t="shared" si="189"/>
        <v>8.2450109544608772E-3</v>
      </c>
      <c r="AQ92" s="232">
        <f t="shared" si="190"/>
        <v>0.113</v>
      </c>
      <c r="AR92" s="5">
        <f t="shared" si="191"/>
        <v>0.107</v>
      </c>
      <c r="AS92" s="5">
        <f t="shared" si="192"/>
        <v>0.11</v>
      </c>
      <c r="AT92" s="139">
        <f t="shared" si="193"/>
        <v>0.75</v>
      </c>
      <c r="AU92" s="139">
        <f t="shared" si="194"/>
        <v>0.71</v>
      </c>
      <c r="AV92" s="139">
        <f t="shared" si="195"/>
        <v>0.73</v>
      </c>
      <c r="AW92" s="50">
        <f t="shared" si="196"/>
        <v>4</v>
      </c>
      <c r="AX92" s="50">
        <f t="shared" si="197"/>
        <v>4</v>
      </c>
      <c r="AY92" s="233">
        <f t="shared" si="198"/>
        <v>4</v>
      </c>
    </row>
    <row r="93" spans="1:51" ht="13.35" customHeight="1">
      <c r="A93" s="155">
        <v>11095</v>
      </c>
      <c r="B93" s="69" t="s">
        <v>339</v>
      </c>
      <c r="C93" s="229" t="str">
        <f>Rollover!A93</f>
        <v>Volkswagen</v>
      </c>
      <c r="D93" s="230" t="str">
        <f>Rollover!B93</f>
        <v>Atlas Cross Sport SUV FWD</v>
      </c>
      <c r="E93" s="138" t="s">
        <v>91</v>
      </c>
      <c r="F93" s="231">
        <f>Rollover!C93</f>
        <v>2020</v>
      </c>
      <c r="G93" s="10">
        <v>306.834</v>
      </c>
      <c r="H93" s="11">
        <v>0.29699999999999999</v>
      </c>
      <c r="I93" s="11">
        <v>1832.396</v>
      </c>
      <c r="J93" s="11">
        <v>263.50400000000002</v>
      </c>
      <c r="K93" s="11">
        <v>27.469000000000001</v>
      </c>
      <c r="L93" s="11">
        <v>39.378999999999998</v>
      </c>
      <c r="M93" s="11">
        <v>298.875</v>
      </c>
      <c r="N93" s="12">
        <v>1020.216</v>
      </c>
      <c r="O93" s="10">
        <v>276.60500000000002</v>
      </c>
      <c r="P93" s="11">
        <v>0.38600000000000001</v>
      </c>
      <c r="Q93" s="11">
        <v>574.875</v>
      </c>
      <c r="R93" s="11">
        <v>518.73599999999999</v>
      </c>
      <c r="S93" s="11">
        <v>17.765000000000001</v>
      </c>
      <c r="T93" s="11">
        <v>49.924999999999997</v>
      </c>
      <c r="U93" s="11">
        <v>1319.1130000000001</v>
      </c>
      <c r="V93" s="12">
        <v>430.75599999999997</v>
      </c>
      <c r="W93" s="232">
        <f t="shared" si="170"/>
        <v>9.8372097929612014E-3</v>
      </c>
      <c r="X93" s="5">
        <f t="shared" si="171"/>
        <v>6.6473473835618815E-2</v>
      </c>
      <c r="Y93" s="5">
        <f t="shared" si="172"/>
        <v>1.3282557831287044E-3</v>
      </c>
      <c r="Z93" s="5">
        <f t="shared" si="173"/>
        <v>3.2034085999202631E-5</v>
      </c>
      <c r="AA93" s="5">
        <f t="shared" si="174"/>
        <v>6.6473473835618815E-2</v>
      </c>
      <c r="AB93" s="5">
        <f t="shared" si="175"/>
        <v>3.4926982128147141E-2</v>
      </c>
      <c r="AC93" s="5">
        <f t="shared" si="176"/>
        <v>3.4926982128147141E-2</v>
      </c>
      <c r="AD93" s="5">
        <f t="shared" si="177"/>
        <v>3.5416855461996031E-3</v>
      </c>
      <c r="AE93" s="5">
        <f t="shared" si="178"/>
        <v>5.1438528714664198E-3</v>
      </c>
      <c r="AF93" s="24">
        <f t="shared" si="179"/>
        <v>5.1438528714664198E-3</v>
      </c>
      <c r="AG93" s="23">
        <f t="shared" si="180"/>
        <v>6.7055691555429125E-3</v>
      </c>
      <c r="AH93" s="5">
        <f t="shared" si="181"/>
        <v>7.8208321346162041E-2</v>
      </c>
      <c r="AI93" s="5">
        <f t="shared" si="182"/>
        <v>1.5211505591833873E-4</v>
      </c>
      <c r="AJ93" s="5">
        <f t="shared" si="183"/>
        <v>1.231030940468406E-4</v>
      </c>
      <c r="AK93" s="5">
        <f t="shared" si="184"/>
        <v>7.8208321346162041E-2</v>
      </c>
      <c r="AL93" s="5">
        <f t="shared" si="185"/>
        <v>1.7000215564229995E-2</v>
      </c>
      <c r="AM93" s="5">
        <f t="shared" si="186"/>
        <v>1.7000215564229995E-2</v>
      </c>
      <c r="AN93" s="5">
        <f t="shared" si="187"/>
        <v>8.2450109544608772E-3</v>
      </c>
      <c r="AO93" s="5">
        <f t="shared" si="188"/>
        <v>4.207346035577421E-3</v>
      </c>
      <c r="AP93" s="24">
        <f t="shared" si="189"/>
        <v>8.2450109544608772E-3</v>
      </c>
      <c r="AQ93" s="232">
        <f t="shared" si="190"/>
        <v>0.113</v>
      </c>
      <c r="AR93" s="5">
        <f t="shared" si="191"/>
        <v>0.107</v>
      </c>
      <c r="AS93" s="5">
        <f t="shared" si="192"/>
        <v>0.11</v>
      </c>
      <c r="AT93" s="139">
        <f t="shared" si="193"/>
        <v>0.75</v>
      </c>
      <c r="AU93" s="139">
        <f t="shared" si="194"/>
        <v>0.71</v>
      </c>
      <c r="AV93" s="139">
        <f t="shared" si="195"/>
        <v>0.73</v>
      </c>
      <c r="AW93" s="50">
        <f t="shared" si="196"/>
        <v>4</v>
      </c>
      <c r="AX93" s="50">
        <f t="shared" si="197"/>
        <v>4</v>
      </c>
      <c r="AY93" s="233">
        <f t="shared" si="198"/>
        <v>4</v>
      </c>
    </row>
    <row r="94" spans="1:51" ht="13.35" customHeight="1">
      <c r="A94" s="155">
        <v>11095</v>
      </c>
      <c r="B94" s="69" t="s">
        <v>339</v>
      </c>
      <c r="C94" s="234" t="str">
        <f>Rollover!A94</f>
        <v>Volkswagen</v>
      </c>
      <c r="D94" s="235" t="str">
        <f>Rollover!B94</f>
        <v>2021 Atlas SUV AWD</v>
      </c>
      <c r="E94" s="138" t="s">
        <v>91</v>
      </c>
      <c r="F94" s="231">
        <f>Rollover!C94</f>
        <v>2021</v>
      </c>
      <c r="G94" s="10">
        <v>306.834</v>
      </c>
      <c r="H94" s="11">
        <v>0.29699999999999999</v>
      </c>
      <c r="I94" s="11">
        <v>1832.396</v>
      </c>
      <c r="J94" s="11">
        <v>263.50400000000002</v>
      </c>
      <c r="K94" s="11">
        <v>27.469000000000001</v>
      </c>
      <c r="L94" s="11">
        <v>39.378999999999998</v>
      </c>
      <c r="M94" s="11">
        <v>298.875</v>
      </c>
      <c r="N94" s="12">
        <v>1020.216</v>
      </c>
      <c r="O94" s="10">
        <v>276.60500000000002</v>
      </c>
      <c r="P94" s="11">
        <v>0.38600000000000001</v>
      </c>
      <c r="Q94" s="11">
        <v>574.875</v>
      </c>
      <c r="R94" s="11">
        <v>518.73599999999999</v>
      </c>
      <c r="S94" s="11">
        <v>17.765000000000001</v>
      </c>
      <c r="T94" s="11">
        <v>49.924999999999997</v>
      </c>
      <c r="U94" s="11">
        <v>1319.1130000000001</v>
      </c>
      <c r="V94" s="12">
        <v>430.75599999999997</v>
      </c>
      <c r="W94" s="232">
        <f t="shared" si="170"/>
        <v>9.8372097929612014E-3</v>
      </c>
      <c r="X94" s="5">
        <f t="shared" si="171"/>
        <v>6.6473473835618815E-2</v>
      </c>
      <c r="Y94" s="5">
        <f t="shared" si="172"/>
        <v>1.3282557831287044E-3</v>
      </c>
      <c r="Z94" s="5">
        <f t="shared" si="173"/>
        <v>3.2034085999202631E-5</v>
      </c>
      <c r="AA94" s="5">
        <f t="shared" si="174"/>
        <v>6.6473473835618815E-2</v>
      </c>
      <c r="AB94" s="5">
        <f t="shared" si="175"/>
        <v>3.4926982128147141E-2</v>
      </c>
      <c r="AC94" s="5">
        <f t="shared" si="176"/>
        <v>3.4926982128147141E-2</v>
      </c>
      <c r="AD94" s="5">
        <f t="shared" si="177"/>
        <v>3.5416855461996031E-3</v>
      </c>
      <c r="AE94" s="5">
        <f t="shared" si="178"/>
        <v>5.1438528714664198E-3</v>
      </c>
      <c r="AF94" s="24">
        <f t="shared" si="179"/>
        <v>5.1438528714664198E-3</v>
      </c>
      <c r="AG94" s="23">
        <f t="shared" si="180"/>
        <v>6.7055691555429125E-3</v>
      </c>
      <c r="AH94" s="5">
        <f t="shared" si="181"/>
        <v>7.8208321346162041E-2</v>
      </c>
      <c r="AI94" s="5">
        <f t="shared" si="182"/>
        <v>1.5211505591833873E-4</v>
      </c>
      <c r="AJ94" s="5">
        <f t="shared" si="183"/>
        <v>1.231030940468406E-4</v>
      </c>
      <c r="AK94" s="5">
        <f t="shared" si="184"/>
        <v>7.8208321346162041E-2</v>
      </c>
      <c r="AL94" s="5">
        <f t="shared" si="185"/>
        <v>1.7000215564229995E-2</v>
      </c>
      <c r="AM94" s="5">
        <f t="shared" si="186"/>
        <v>1.7000215564229995E-2</v>
      </c>
      <c r="AN94" s="5">
        <f t="shared" si="187"/>
        <v>8.2450109544608772E-3</v>
      </c>
      <c r="AO94" s="5">
        <f t="shared" si="188"/>
        <v>4.207346035577421E-3</v>
      </c>
      <c r="AP94" s="24">
        <f t="shared" si="189"/>
        <v>8.2450109544608772E-3</v>
      </c>
      <c r="AQ94" s="232">
        <f t="shared" si="190"/>
        <v>0.113</v>
      </c>
      <c r="AR94" s="5">
        <f t="shared" si="191"/>
        <v>0.107</v>
      </c>
      <c r="AS94" s="5">
        <f t="shared" si="192"/>
        <v>0.11</v>
      </c>
      <c r="AT94" s="139">
        <f t="shared" si="193"/>
        <v>0.75</v>
      </c>
      <c r="AU94" s="139">
        <f t="shared" si="194"/>
        <v>0.71</v>
      </c>
      <c r="AV94" s="139">
        <f t="shared" si="195"/>
        <v>0.73</v>
      </c>
      <c r="AW94" s="50">
        <f t="shared" si="196"/>
        <v>4</v>
      </c>
      <c r="AX94" s="50">
        <f t="shared" si="197"/>
        <v>4</v>
      </c>
      <c r="AY94" s="233">
        <f t="shared" si="198"/>
        <v>4</v>
      </c>
    </row>
    <row r="95" spans="1:51" ht="13.35" customHeight="1">
      <c r="A95" s="155">
        <v>11095</v>
      </c>
      <c r="B95" s="69" t="s">
        <v>339</v>
      </c>
      <c r="C95" s="234" t="str">
        <f>Rollover!A95</f>
        <v>Volkswagen</v>
      </c>
      <c r="D95" s="235" t="str">
        <f>Rollover!B95</f>
        <v>2021 Atlas SUV FWD</v>
      </c>
      <c r="E95" s="138" t="s">
        <v>91</v>
      </c>
      <c r="F95" s="231">
        <f>Rollover!C95</f>
        <v>2021</v>
      </c>
      <c r="G95" s="10">
        <v>306.834</v>
      </c>
      <c r="H95" s="11">
        <v>0.29699999999999999</v>
      </c>
      <c r="I95" s="11">
        <v>1832.396</v>
      </c>
      <c r="J95" s="11">
        <v>263.50400000000002</v>
      </c>
      <c r="K95" s="11">
        <v>27.469000000000001</v>
      </c>
      <c r="L95" s="11">
        <v>39.378999999999998</v>
      </c>
      <c r="M95" s="11">
        <v>298.875</v>
      </c>
      <c r="N95" s="12">
        <v>1020.216</v>
      </c>
      <c r="O95" s="10">
        <v>276.60500000000002</v>
      </c>
      <c r="P95" s="11">
        <v>0.38600000000000001</v>
      </c>
      <c r="Q95" s="11">
        <v>574.875</v>
      </c>
      <c r="R95" s="11">
        <v>518.73599999999999</v>
      </c>
      <c r="S95" s="11">
        <v>17.765000000000001</v>
      </c>
      <c r="T95" s="11">
        <v>49.924999999999997</v>
      </c>
      <c r="U95" s="11">
        <v>1319.1130000000001</v>
      </c>
      <c r="V95" s="12">
        <v>430.75599999999997</v>
      </c>
      <c r="W95" s="232">
        <f t="shared" si="170"/>
        <v>9.8372097929612014E-3</v>
      </c>
      <c r="X95" s="5">
        <f t="shared" si="171"/>
        <v>6.6473473835618815E-2</v>
      </c>
      <c r="Y95" s="5">
        <f t="shared" si="172"/>
        <v>1.3282557831287044E-3</v>
      </c>
      <c r="Z95" s="5">
        <f t="shared" si="173"/>
        <v>3.2034085999202631E-5</v>
      </c>
      <c r="AA95" s="5">
        <f t="shared" si="174"/>
        <v>6.6473473835618815E-2</v>
      </c>
      <c r="AB95" s="5">
        <f t="shared" si="175"/>
        <v>3.4926982128147141E-2</v>
      </c>
      <c r="AC95" s="5">
        <f t="shared" si="176"/>
        <v>3.4926982128147141E-2</v>
      </c>
      <c r="AD95" s="5">
        <f t="shared" si="177"/>
        <v>3.5416855461996031E-3</v>
      </c>
      <c r="AE95" s="5">
        <f t="shared" si="178"/>
        <v>5.1438528714664198E-3</v>
      </c>
      <c r="AF95" s="24">
        <f t="shared" si="179"/>
        <v>5.1438528714664198E-3</v>
      </c>
      <c r="AG95" s="23">
        <f t="shared" si="180"/>
        <v>6.7055691555429125E-3</v>
      </c>
      <c r="AH95" s="5">
        <f t="shared" si="181"/>
        <v>7.8208321346162041E-2</v>
      </c>
      <c r="AI95" s="5">
        <f t="shared" si="182"/>
        <v>1.5211505591833873E-4</v>
      </c>
      <c r="AJ95" s="5">
        <f t="shared" si="183"/>
        <v>1.231030940468406E-4</v>
      </c>
      <c r="AK95" s="5">
        <f t="shared" si="184"/>
        <v>7.8208321346162041E-2</v>
      </c>
      <c r="AL95" s="5">
        <f t="shared" si="185"/>
        <v>1.7000215564229995E-2</v>
      </c>
      <c r="AM95" s="5">
        <f t="shared" si="186"/>
        <v>1.7000215564229995E-2</v>
      </c>
      <c r="AN95" s="5">
        <f t="shared" si="187"/>
        <v>8.2450109544608772E-3</v>
      </c>
      <c r="AO95" s="5">
        <f t="shared" si="188"/>
        <v>4.207346035577421E-3</v>
      </c>
      <c r="AP95" s="24">
        <f t="shared" si="189"/>
        <v>8.2450109544608772E-3</v>
      </c>
      <c r="AQ95" s="232">
        <f t="shared" si="190"/>
        <v>0.113</v>
      </c>
      <c r="AR95" s="5">
        <f t="shared" si="191"/>
        <v>0.107</v>
      </c>
      <c r="AS95" s="5">
        <f t="shared" si="192"/>
        <v>0.11</v>
      </c>
      <c r="AT95" s="139">
        <f t="shared" si="193"/>
        <v>0.75</v>
      </c>
      <c r="AU95" s="139">
        <f t="shared" si="194"/>
        <v>0.71</v>
      </c>
      <c r="AV95" s="139">
        <f t="shared" si="195"/>
        <v>0.73</v>
      </c>
      <c r="AW95" s="50">
        <f t="shared" si="196"/>
        <v>4</v>
      </c>
      <c r="AX95" s="50">
        <f t="shared" si="197"/>
        <v>4</v>
      </c>
      <c r="AY95" s="233">
        <f t="shared" si="198"/>
        <v>4</v>
      </c>
    </row>
    <row r="96" spans="1:51" ht="12" customHeight="1">
      <c r="A96" s="155">
        <v>11047</v>
      </c>
      <c r="B96" s="68" t="s">
        <v>281</v>
      </c>
      <c r="C96" s="234" t="str">
        <f>Rollover!A96</f>
        <v>Volvo</v>
      </c>
      <c r="D96" s="235" t="str">
        <f>Rollover!B96</f>
        <v>S60 T6 4DR AWD</v>
      </c>
      <c r="E96" s="138" t="s">
        <v>102</v>
      </c>
      <c r="F96" s="231">
        <f>Rollover!C96</f>
        <v>2020</v>
      </c>
      <c r="G96" s="10">
        <v>192.18899999999999</v>
      </c>
      <c r="H96" s="11">
        <v>0.25700000000000001</v>
      </c>
      <c r="I96" s="11">
        <v>838.76</v>
      </c>
      <c r="J96" s="11">
        <v>280.53399999999999</v>
      </c>
      <c r="K96" s="11">
        <v>23.760999999999999</v>
      </c>
      <c r="L96" s="11">
        <v>36.959000000000003</v>
      </c>
      <c r="M96" s="11">
        <v>1755.81</v>
      </c>
      <c r="N96" s="12">
        <v>2304.6280000000002</v>
      </c>
      <c r="O96" s="10">
        <v>313.916</v>
      </c>
      <c r="P96" s="11">
        <v>0.3</v>
      </c>
      <c r="Q96" s="11">
        <v>649.59500000000003</v>
      </c>
      <c r="R96" s="11">
        <v>508.42599999999999</v>
      </c>
      <c r="S96" s="11">
        <v>16.805</v>
      </c>
      <c r="T96" s="11">
        <v>40.255000000000003</v>
      </c>
      <c r="U96" s="11">
        <v>1603.194</v>
      </c>
      <c r="V96" s="12">
        <v>2370.8670000000002</v>
      </c>
      <c r="W96" s="232">
        <f t="shared" si="170"/>
        <v>1.5148110964768073E-3</v>
      </c>
      <c r="X96" s="5">
        <f t="shared" si="171"/>
        <v>6.1750235369635725E-2</v>
      </c>
      <c r="Y96" s="5">
        <f t="shared" si="172"/>
        <v>1.2557961883685883E-4</v>
      </c>
      <c r="Z96" s="5">
        <f t="shared" si="173"/>
        <v>3.3356259674919937E-5</v>
      </c>
      <c r="AA96" s="5">
        <f t="shared" si="174"/>
        <v>6.1750235369635725E-2</v>
      </c>
      <c r="AB96" s="5">
        <f t="shared" si="175"/>
        <v>2.2173015151094135E-2</v>
      </c>
      <c r="AC96" s="5">
        <f t="shared" si="176"/>
        <v>2.2173015151094135E-2</v>
      </c>
      <c r="AD96" s="5">
        <f t="shared" si="177"/>
        <v>7.5204448291522801E-3</v>
      </c>
      <c r="AE96" s="5">
        <f t="shared" si="178"/>
        <v>9.9773006748513412E-3</v>
      </c>
      <c r="AF96" s="24">
        <f t="shared" si="179"/>
        <v>9.9773006748513412E-3</v>
      </c>
      <c r="AG96" s="23">
        <f t="shared" si="180"/>
        <v>1.0677092954626273E-2</v>
      </c>
      <c r="AH96" s="5">
        <f t="shared" si="181"/>
        <v>6.6840933860517607E-2</v>
      </c>
      <c r="AI96" s="5">
        <f t="shared" si="182"/>
        <v>2.0159930491227496E-4</v>
      </c>
      <c r="AJ96" s="5">
        <f t="shared" si="183"/>
        <v>1.18410589922505E-4</v>
      </c>
      <c r="AK96" s="5">
        <f t="shared" si="184"/>
        <v>6.6840933860517607E-2</v>
      </c>
      <c r="AL96" s="5">
        <f t="shared" si="185"/>
        <v>1.4464186173625621E-2</v>
      </c>
      <c r="AM96" s="5">
        <f t="shared" si="186"/>
        <v>1.4464186173625621E-2</v>
      </c>
      <c r="AN96" s="5">
        <f t="shared" si="187"/>
        <v>1.0217063064207312E-2</v>
      </c>
      <c r="AO96" s="5">
        <f t="shared" si="188"/>
        <v>1.8189810367717985E-2</v>
      </c>
      <c r="AP96" s="24">
        <f t="shared" si="189"/>
        <v>1.8189810367717985E-2</v>
      </c>
      <c r="AQ96" s="232">
        <f t="shared" si="190"/>
        <v>9.2999999999999999E-2</v>
      </c>
      <c r="AR96" s="5">
        <f t="shared" si="191"/>
        <v>0.107</v>
      </c>
      <c r="AS96" s="5">
        <f t="shared" si="192"/>
        <v>0.1</v>
      </c>
      <c r="AT96" s="139">
        <f t="shared" si="193"/>
        <v>0.62</v>
      </c>
      <c r="AU96" s="139">
        <f t="shared" si="194"/>
        <v>0.71</v>
      </c>
      <c r="AV96" s="139">
        <f t="shared" si="195"/>
        <v>0.67</v>
      </c>
      <c r="AW96" s="50">
        <f t="shared" si="196"/>
        <v>5</v>
      </c>
      <c r="AX96" s="50">
        <f t="shared" si="197"/>
        <v>4</v>
      </c>
      <c r="AY96" s="233">
        <f t="shared" si="198"/>
        <v>4</v>
      </c>
    </row>
    <row r="97" spans="1:51" ht="13.35" customHeight="1">
      <c r="A97" s="155">
        <v>11047</v>
      </c>
      <c r="B97" s="68" t="s">
        <v>281</v>
      </c>
      <c r="C97" s="229" t="str">
        <f>Rollover!A97</f>
        <v>Volvo</v>
      </c>
      <c r="D97" s="230" t="str">
        <f>Rollover!B97</f>
        <v>S60 T5 4DR FWD</v>
      </c>
      <c r="E97" s="138" t="s">
        <v>102</v>
      </c>
      <c r="F97" s="231">
        <f>Rollover!C97</f>
        <v>2020</v>
      </c>
      <c r="G97" s="10">
        <v>192.18899999999999</v>
      </c>
      <c r="H97" s="11">
        <v>0.25700000000000001</v>
      </c>
      <c r="I97" s="11">
        <v>838.76</v>
      </c>
      <c r="J97" s="11">
        <v>280.53399999999999</v>
      </c>
      <c r="K97" s="11">
        <v>23.760999999999999</v>
      </c>
      <c r="L97" s="11">
        <v>36.959000000000003</v>
      </c>
      <c r="M97" s="11">
        <v>1755.81</v>
      </c>
      <c r="N97" s="12">
        <v>2304.6280000000002</v>
      </c>
      <c r="O97" s="10">
        <v>313.916</v>
      </c>
      <c r="P97" s="11">
        <v>0.3</v>
      </c>
      <c r="Q97" s="11">
        <v>649.59500000000003</v>
      </c>
      <c r="R97" s="11">
        <v>508.42599999999999</v>
      </c>
      <c r="S97" s="11">
        <v>16.805</v>
      </c>
      <c r="T97" s="11">
        <v>40.255000000000003</v>
      </c>
      <c r="U97" s="11">
        <v>1603.194</v>
      </c>
      <c r="V97" s="12">
        <v>2370.8670000000002</v>
      </c>
      <c r="W97" s="232">
        <f t="shared" si="170"/>
        <v>1.5148110964768073E-3</v>
      </c>
      <c r="X97" s="5">
        <f t="shared" si="171"/>
        <v>6.1750235369635725E-2</v>
      </c>
      <c r="Y97" s="5">
        <f t="shared" si="172"/>
        <v>1.2557961883685883E-4</v>
      </c>
      <c r="Z97" s="5">
        <f t="shared" si="173"/>
        <v>3.3356259674919937E-5</v>
      </c>
      <c r="AA97" s="5">
        <f t="shared" si="174"/>
        <v>6.1750235369635725E-2</v>
      </c>
      <c r="AB97" s="5">
        <f t="shared" si="175"/>
        <v>2.2173015151094135E-2</v>
      </c>
      <c r="AC97" s="5">
        <f t="shared" si="176"/>
        <v>2.2173015151094135E-2</v>
      </c>
      <c r="AD97" s="5">
        <f t="shared" si="177"/>
        <v>7.5204448291522801E-3</v>
      </c>
      <c r="AE97" s="5">
        <f t="shared" si="178"/>
        <v>9.9773006748513412E-3</v>
      </c>
      <c r="AF97" s="24">
        <f t="shared" si="179"/>
        <v>9.9773006748513412E-3</v>
      </c>
      <c r="AG97" s="23">
        <f t="shared" si="180"/>
        <v>1.0677092954626273E-2</v>
      </c>
      <c r="AH97" s="5">
        <f t="shared" si="181"/>
        <v>6.6840933860517607E-2</v>
      </c>
      <c r="AI97" s="5">
        <f t="shared" si="182"/>
        <v>2.0159930491227496E-4</v>
      </c>
      <c r="AJ97" s="5">
        <f t="shared" si="183"/>
        <v>1.18410589922505E-4</v>
      </c>
      <c r="AK97" s="5">
        <f t="shared" si="184"/>
        <v>6.6840933860517607E-2</v>
      </c>
      <c r="AL97" s="5">
        <f t="shared" si="185"/>
        <v>1.4464186173625621E-2</v>
      </c>
      <c r="AM97" s="5">
        <f t="shared" si="186"/>
        <v>1.4464186173625621E-2</v>
      </c>
      <c r="AN97" s="5">
        <f t="shared" si="187"/>
        <v>1.0217063064207312E-2</v>
      </c>
      <c r="AO97" s="5">
        <f t="shared" si="188"/>
        <v>1.8189810367717985E-2</v>
      </c>
      <c r="AP97" s="24">
        <f t="shared" si="189"/>
        <v>1.8189810367717985E-2</v>
      </c>
      <c r="AQ97" s="232">
        <f t="shared" si="190"/>
        <v>9.2999999999999999E-2</v>
      </c>
      <c r="AR97" s="5">
        <f t="shared" si="191"/>
        <v>0.107</v>
      </c>
      <c r="AS97" s="5">
        <f t="shared" si="192"/>
        <v>0.1</v>
      </c>
      <c r="AT97" s="139">
        <f t="shared" si="193"/>
        <v>0.62</v>
      </c>
      <c r="AU97" s="139">
        <f t="shared" si="194"/>
        <v>0.71</v>
      </c>
      <c r="AV97" s="139">
        <f t="shared" si="195"/>
        <v>0.67</v>
      </c>
      <c r="AW97" s="50">
        <f t="shared" si="196"/>
        <v>5</v>
      </c>
      <c r="AX97" s="50">
        <f t="shared" si="197"/>
        <v>4</v>
      </c>
      <c r="AY97" s="233">
        <f t="shared" si="198"/>
        <v>4</v>
      </c>
    </row>
    <row r="98" spans="1:51" ht="13.35" customHeight="1">
      <c r="A98" s="236">
        <v>11047</v>
      </c>
      <c r="B98" s="68" t="s">
        <v>281</v>
      </c>
      <c r="C98" s="229" t="str">
        <f>Rollover!A98</f>
        <v>Volvo</v>
      </c>
      <c r="D98" s="230" t="str">
        <f>Rollover!B98</f>
        <v>V60 T5 SW FWD</v>
      </c>
      <c r="E98" s="138" t="s">
        <v>102</v>
      </c>
      <c r="F98" s="231">
        <f>Rollover!C98</f>
        <v>2020</v>
      </c>
      <c r="G98" s="10">
        <v>192.18899999999999</v>
      </c>
      <c r="H98" s="11">
        <v>0.25700000000000001</v>
      </c>
      <c r="I98" s="11">
        <v>838.76</v>
      </c>
      <c r="J98" s="11">
        <v>280.53399999999999</v>
      </c>
      <c r="K98" s="11">
        <v>23.760999999999999</v>
      </c>
      <c r="L98" s="11">
        <v>36.959000000000003</v>
      </c>
      <c r="M98" s="11">
        <v>1755.81</v>
      </c>
      <c r="N98" s="12">
        <v>2304.6280000000002</v>
      </c>
      <c r="O98" s="10">
        <v>313.916</v>
      </c>
      <c r="P98" s="11">
        <v>0.3</v>
      </c>
      <c r="Q98" s="11">
        <v>649.59500000000003</v>
      </c>
      <c r="R98" s="11">
        <v>508.42599999999999</v>
      </c>
      <c r="S98" s="11">
        <v>16.805</v>
      </c>
      <c r="T98" s="11">
        <v>40.255000000000003</v>
      </c>
      <c r="U98" s="11">
        <v>1603.194</v>
      </c>
      <c r="V98" s="12">
        <v>2370.8670000000002</v>
      </c>
      <c r="W98" s="232">
        <f t="shared" si="170"/>
        <v>1.5148110964768073E-3</v>
      </c>
      <c r="X98" s="5">
        <f t="shared" si="171"/>
        <v>6.1750235369635725E-2</v>
      </c>
      <c r="Y98" s="5">
        <f t="shared" si="172"/>
        <v>1.2557961883685883E-4</v>
      </c>
      <c r="Z98" s="5">
        <f t="shared" si="173"/>
        <v>3.3356259674919937E-5</v>
      </c>
      <c r="AA98" s="5">
        <f t="shared" si="174"/>
        <v>6.1750235369635725E-2</v>
      </c>
      <c r="AB98" s="5">
        <f t="shared" si="175"/>
        <v>2.2173015151094135E-2</v>
      </c>
      <c r="AC98" s="5">
        <f t="shared" si="176"/>
        <v>2.2173015151094135E-2</v>
      </c>
      <c r="AD98" s="5">
        <f t="shared" si="177"/>
        <v>7.5204448291522801E-3</v>
      </c>
      <c r="AE98" s="5">
        <f t="shared" si="178"/>
        <v>9.9773006748513412E-3</v>
      </c>
      <c r="AF98" s="24">
        <f t="shared" si="179"/>
        <v>9.9773006748513412E-3</v>
      </c>
      <c r="AG98" s="23">
        <f t="shared" si="180"/>
        <v>1.0677092954626273E-2</v>
      </c>
      <c r="AH98" s="5">
        <f t="shared" si="181"/>
        <v>6.6840933860517607E-2</v>
      </c>
      <c r="AI98" s="5">
        <f t="shared" si="182"/>
        <v>2.0159930491227496E-4</v>
      </c>
      <c r="AJ98" s="5">
        <f t="shared" si="183"/>
        <v>1.18410589922505E-4</v>
      </c>
      <c r="AK98" s="5">
        <f t="shared" si="184"/>
        <v>6.6840933860517607E-2</v>
      </c>
      <c r="AL98" s="5">
        <f t="shared" si="185"/>
        <v>1.4464186173625621E-2</v>
      </c>
      <c r="AM98" s="5">
        <f t="shared" si="186"/>
        <v>1.4464186173625621E-2</v>
      </c>
      <c r="AN98" s="5">
        <f t="shared" si="187"/>
        <v>1.0217063064207312E-2</v>
      </c>
      <c r="AO98" s="5">
        <f t="shared" si="188"/>
        <v>1.8189810367717985E-2</v>
      </c>
      <c r="AP98" s="24">
        <f t="shared" si="189"/>
        <v>1.8189810367717985E-2</v>
      </c>
      <c r="AQ98" s="232">
        <f t="shared" si="190"/>
        <v>9.2999999999999999E-2</v>
      </c>
      <c r="AR98" s="5">
        <f t="shared" si="191"/>
        <v>0.107</v>
      </c>
      <c r="AS98" s="5">
        <f t="shared" si="192"/>
        <v>0.1</v>
      </c>
      <c r="AT98" s="139">
        <f t="shared" si="193"/>
        <v>0.62</v>
      </c>
      <c r="AU98" s="139">
        <f t="shared" si="194"/>
        <v>0.71</v>
      </c>
      <c r="AV98" s="139">
        <f t="shared" si="195"/>
        <v>0.67</v>
      </c>
      <c r="AW98" s="50">
        <f t="shared" si="196"/>
        <v>5</v>
      </c>
      <c r="AX98" s="50">
        <f t="shared" si="197"/>
        <v>4</v>
      </c>
      <c r="AY98" s="233">
        <f t="shared" si="198"/>
        <v>4</v>
      </c>
    </row>
    <row r="99" spans="1:51" ht="13.35" customHeight="1">
      <c r="A99" s="236">
        <v>11047</v>
      </c>
      <c r="B99" s="68" t="s">
        <v>281</v>
      </c>
      <c r="C99" s="229" t="str">
        <f>Rollover!A99</f>
        <v>Volvo</v>
      </c>
      <c r="D99" s="230" t="str">
        <f>Rollover!B99</f>
        <v>V60 CC T5 SW AWD</v>
      </c>
      <c r="E99" s="138" t="s">
        <v>102</v>
      </c>
      <c r="F99" s="231">
        <f>Rollover!C99</f>
        <v>2020</v>
      </c>
      <c r="G99" s="18">
        <v>192.18899999999999</v>
      </c>
      <c r="H99" s="19">
        <v>0.25700000000000001</v>
      </c>
      <c r="I99" s="19">
        <v>838.76</v>
      </c>
      <c r="J99" s="19">
        <v>280.53399999999999</v>
      </c>
      <c r="K99" s="19">
        <v>23.760999999999999</v>
      </c>
      <c r="L99" s="19">
        <v>36.959000000000003</v>
      </c>
      <c r="M99" s="19">
        <v>1755.81</v>
      </c>
      <c r="N99" s="20">
        <v>2304.6280000000002</v>
      </c>
      <c r="O99" s="18">
        <v>313.916</v>
      </c>
      <c r="P99" s="19">
        <v>0.3</v>
      </c>
      <c r="Q99" s="19">
        <v>649.59500000000003</v>
      </c>
      <c r="R99" s="19">
        <v>508.42599999999999</v>
      </c>
      <c r="S99" s="19">
        <v>16.805</v>
      </c>
      <c r="T99" s="19">
        <v>40.255000000000003</v>
      </c>
      <c r="U99" s="19">
        <v>1603.194</v>
      </c>
      <c r="V99" s="20">
        <v>2370.8670000000002</v>
      </c>
      <c r="W99" s="232">
        <f t="shared" si="170"/>
        <v>1.5148110964768073E-3</v>
      </c>
      <c r="X99" s="5">
        <f t="shared" si="171"/>
        <v>6.1750235369635725E-2</v>
      </c>
      <c r="Y99" s="5">
        <f t="shared" si="172"/>
        <v>1.2557961883685883E-4</v>
      </c>
      <c r="Z99" s="5">
        <f t="shared" si="173"/>
        <v>3.3356259674919937E-5</v>
      </c>
      <c r="AA99" s="5">
        <f t="shared" si="174"/>
        <v>6.1750235369635725E-2</v>
      </c>
      <c r="AB99" s="5">
        <f t="shared" si="175"/>
        <v>2.2173015151094135E-2</v>
      </c>
      <c r="AC99" s="5">
        <f t="shared" si="176"/>
        <v>2.2173015151094135E-2</v>
      </c>
      <c r="AD99" s="5">
        <f t="shared" si="177"/>
        <v>7.5204448291522801E-3</v>
      </c>
      <c r="AE99" s="5">
        <f t="shared" si="178"/>
        <v>9.9773006748513412E-3</v>
      </c>
      <c r="AF99" s="24">
        <f t="shared" si="179"/>
        <v>9.9773006748513412E-3</v>
      </c>
      <c r="AG99" s="23">
        <f t="shared" si="180"/>
        <v>1.0677092954626273E-2</v>
      </c>
      <c r="AH99" s="5">
        <f t="shared" si="181"/>
        <v>6.6840933860517607E-2</v>
      </c>
      <c r="AI99" s="5">
        <f t="shared" si="182"/>
        <v>2.0159930491227496E-4</v>
      </c>
      <c r="AJ99" s="5">
        <f t="shared" si="183"/>
        <v>1.18410589922505E-4</v>
      </c>
      <c r="AK99" s="5">
        <f t="shared" si="184"/>
        <v>6.6840933860517607E-2</v>
      </c>
      <c r="AL99" s="5">
        <f t="shared" si="185"/>
        <v>1.4464186173625621E-2</v>
      </c>
      <c r="AM99" s="5">
        <f t="shared" si="186"/>
        <v>1.4464186173625621E-2</v>
      </c>
      <c r="AN99" s="5">
        <f t="shared" si="187"/>
        <v>1.0217063064207312E-2</v>
      </c>
      <c r="AO99" s="5">
        <f t="shared" si="188"/>
        <v>1.8189810367717985E-2</v>
      </c>
      <c r="AP99" s="24">
        <f t="shared" si="189"/>
        <v>1.8189810367717985E-2</v>
      </c>
      <c r="AQ99" s="232">
        <f t="shared" si="190"/>
        <v>9.2999999999999999E-2</v>
      </c>
      <c r="AR99" s="5">
        <f t="shared" si="191"/>
        <v>0.107</v>
      </c>
      <c r="AS99" s="5">
        <f t="shared" si="192"/>
        <v>0.1</v>
      </c>
      <c r="AT99" s="139">
        <f t="shared" si="193"/>
        <v>0.62</v>
      </c>
      <c r="AU99" s="139">
        <f t="shared" si="194"/>
        <v>0.71</v>
      </c>
      <c r="AV99" s="139">
        <f t="shared" si="195"/>
        <v>0.67</v>
      </c>
      <c r="AW99" s="50">
        <f t="shared" si="196"/>
        <v>5</v>
      </c>
      <c r="AX99" s="50">
        <f t="shared" si="197"/>
        <v>4</v>
      </c>
      <c r="AY99" s="233">
        <f t="shared" si="198"/>
        <v>4</v>
      </c>
    </row>
    <row r="100" spans="1:51" ht="13.35" customHeight="1">
      <c r="A100" s="236">
        <v>10917</v>
      </c>
      <c r="B100" s="75" t="s">
        <v>232</v>
      </c>
      <c r="C100" s="229" t="str">
        <f>Rollover!A100</f>
        <v>Volvo</v>
      </c>
      <c r="D100" s="230" t="str">
        <f>Rollover!B100</f>
        <v>XC40 T5 SUV AWD</v>
      </c>
      <c r="E100" s="138" t="s">
        <v>85</v>
      </c>
      <c r="F100" s="231">
        <f>Rollover!C100</f>
        <v>2020</v>
      </c>
      <c r="G100" s="18">
        <v>200.053</v>
      </c>
      <c r="H100" s="19">
        <v>0.29899999999999999</v>
      </c>
      <c r="I100" s="19">
        <v>928.255</v>
      </c>
      <c r="J100" s="19">
        <v>110.486</v>
      </c>
      <c r="K100" s="19">
        <v>22.052</v>
      </c>
      <c r="L100" s="19">
        <v>41.51</v>
      </c>
      <c r="M100" s="19">
        <v>1604.6210000000001</v>
      </c>
      <c r="N100" s="20">
        <v>1689.473</v>
      </c>
      <c r="O100" s="18">
        <v>343.44400000000002</v>
      </c>
      <c r="P100" s="19">
        <v>0.313</v>
      </c>
      <c r="Q100" s="19">
        <v>694.18</v>
      </c>
      <c r="R100" s="19">
        <v>295.48899999999998</v>
      </c>
      <c r="S100" s="19">
        <v>12.709</v>
      </c>
      <c r="T100" s="19">
        <v>42.926000000000002</v>
      </c>
      <c r="U100" s="19">
        <v>1766.52</v>
      </c>
      <c r="V100" s="20">
        <v>1829.538</v>
      </c>
      <c r="W100" s="232">
        <f t="shared" si="170"/>
        <v>1.8041309451768328E-3</v>
      </c>
      <c r="X100" s="5">
        <f t="shared" si="171"/>
        <v>6.671823813323266E-2</v>
      </c>
      <c r="Y100" s="5">
        <f t="shared" si="172"/>
        <v>1.5531586080468445E-4</v>
      </c>
      <c r="Z100" s="5">
        <f t="shared" si="173"/>
        <v>2.2273386479112217E-5</v>
      </c>
      <c r="AA100" s="5">
        <f t="shared" si="174"/>
        <v>6.671823813323266E-2</v>
      </c>
      <c r="AB100" s="5">
        <f t="shared" si="175"/>
        <v>1.7719998175078036E-2</v>
      </c>
      <c r="AC100" s="5">
        <f t="shared" si="176"/>
        <v>1.7719998175078036E-2</v>
      </c>
      <c r="AD100" s="5">
        <f t="shared" si="177"/>
        <v>6.9562172363824204E-3</v>
      </c>
      <c r="AE100" s="5">
        <f t="shared" si="178"/>
        <v>7.2674932138973971E-3</v>
      </c>
      <c r="AF100" s="24">
        <f t="shared" si="179"/>
        <v>7.2674932138973971E-3</v>
      </c>
      <c r="AG100" s="23">
        <f t="shared" si="180"/>
        <v>1.4622244362346533E-2</v>
      </c>
      <c r="AH100" s="5">
        <f t="shared" si="181"/>
        <v>6.8455146857900259E-2</v>
      </c>
      <c r="AI100" s="5">
        <f t="shared" si="182"/>
        <v>2.3849077700541387E-4</v>
      </c>
      <c r="AJ100" s="5">
        <f t="shared" si="183"/>
        <v>5.306146852895651E-5</v>
      </c>
      <c r="AK100" s="5">
        <f t="shared" si="184"/>
        <v>6.8455146857900259E-2</v>
      </c>
      <c r="AL100" s="5">
        <f t="shared" si="185"/>
        <v>6.7863935937378028E-3</v>
      </c>
      <c r="AM100" s="5">
        <f t="shared" si="186"/>
        <v>6.7863935937378028E-3</v>
      </c>
      <c r="AN100" s="5">
        <f t="shared" si="187"/>
        <v>1.1555300908274285E-2</v>
      </c>
      <c r="AO100" s="5">
        <f t="shared" si="188"/>
        <v>1.211675876298168E-2</v>
      </c>
      <c r="AP100" s="24">
        <f t="shared" si="189"/>
        <v>1.211675876298168E-2</v>
      </c>
      <c r="AQ100" s="232">
        <f t="shared" si="190"/>
        <v>9.1999999999999998E-2</v>
      </c>
      <c r="AR100" s="5">
        <f t="shared" si="191"/>
        <v>9.9000000000000005E-2</v>
      </c>
      <c r="AS100" s="5">
        <f t="shared" si="192"/>
        <v>9.6000000000000002E-2</v>
      </c>
      <c r="AT100" s="139">
        <f t="shared" si="193"/>
        <v>0.61</v>
      </c>
      <c r="AU100" s="139">
        <f t="shared" si="194"/>
        <v>0.66</v>
      </c>
      <c r="AV100" s="139">
        <f t="shared" si="195"/>
        <v>0.64</v>
      </c>
      <c r="AW100" s="50">
        <f t="shared" si="196"/>
        <v>5</v>
      </c>
      <c r="AX100" s="50">
        <f t="shared" si="197"/>
        <v>5</v>
      </c>
      <c r="AY100" s="233">
        <f t="shared" si="198"/>
        <v>5</v>
      </c>
    </row>
    <row r="101" spans="1:51" ht="13.35" customHeight="1">
      <c r="A101" s="155">
        <v>10917</v>
      </c>
      <c r="B101" s="69" t="s">
        <v>232</v>
      </c>
      <c r="C101" s="234" t="str">
        <f>Rollover!A101</f>
        <v>Volvo</v>
      </c>
      <c r="D101" s="235" t="str">
        <f>Rollover!B101</f>
        <v>XC40 T4 SUV FWD</v>
      </c>
      <c r="E101" s="138" t="s">
        <v>85</v>
      </c>
      <c r="F101" s="231">
        <f>Rollover!C101</f>
        <v>2020</v>
      </c>
      <c r="G101" s="10">
        <v>200.053</v>
      </c>
      <c r="H101" s="11">
        <v>0.29899999999999999</v>
      </c>
      <c r="I101" s="11">
        <v>928.255</v>
      </c>
      <c r="J101" s="11">
        <v>110.486</v>
      </c>
      <c r="K101" s="11">
        <v>22.052</v>
      </c>
      <c r="L101" s="11">
        <v>41.51</v>
      </c>
      <c r="M101" s="11">
        <v>1604.6210000000001</v>
      </c>
      <c r="N101" s="12">
        <v>1689.473</v>
      </c>
      <c r="O101" s="10">
        <v>343.44400000000002</v>
      </c>
      <c r="P101" s="11">
        <v>0.313</v>
      </c>
      <c r="Q101" s="11">
        <v>694.18</v>
      </c>
      <c r="R101" s="11">
        <v>295.48899999999998</v>
      </c>
      <c r="S101" s="11">
        <v>12.709</v>
      </c>
      <c r="T101" s="11">
        <v>42.926000000000002</v>
      </c>
      <c r="U101" s="11">
        <v>1766.52</v>
      </c>
      <c r="V101" s="12">
        <v>1829.538</v>
      </c>
      <c r="W101" s="232">
        <f t="shared" si="170"/>
        <v>1.8041309451768328E-3</v>
      </c>
      <c r="X101" s="5">
        <f t="shared" si="171"/>
        <v>6.671823813323266E-2</v>
      </c>
      <c r="Y101" s="5">
        <f t="shared" si="172"/>
        <v>1.5531586080468445E-4</v>
      </c>
      <c r="Z101" s="5">
        <f t="shared" si="173"/>
        <v>2.2273386479112217E-5</v>
      </c>
      <c r="AA101" s="5">
        <f t="shared" si="174"/>
        <v>6.671823813323266E-2</v>
      </c>
      <c r="AB101" s="5">
        <f t="shared" si="175"/>
        <v>1.7719998175078036E-2</v>
      </c>
      <c r="AC101" s="5">
        <f t="shared" si="176"/>
        <v>1.7719998175078036E-2</v>
      </c>
      <c r="AD101" s="5">
        <f t="shared" si="177"/>
        <v>6.9562172363824204E-3</v>
      </c>
      <c r="AE101" s="5">
        <f t="shared" si="178"/>
        <v>7.2674932138973971E-3</v>
      </c>
      <c r="AF101" s="24">
        <f t="shared" si="179"/>
        <v>7.2674932138973971E-3</v>
      </c>
      <c r="AG101" s="23">
        <f t="shared" si="180"/>
        <v>1.4622244362346533E-2</v>
      </c>
      <c r="AH101" s="5">
        <f t="shared" si="181"/>
        <v>6.8455146857900259E-2</v>
      </c>
      <c r="AI101" s="5">
        <f t="shared" si="182"/>
        <v>2.3849077700541387E-4</v>
      </c>
      <c r="AJ101" s="5">
        <f t="shared" si="183"/>
        <v>5.306146852895651E-5</v>
      </c>
      <c r="AK101" s="5">
        <f t="shared" si="184"/>
        <v>6.8455146857900259E-2</v>
      </c>
      <c r="AL101" s="5">
        <f t="shared" si="185"/>
        <v>6.7863935937378028E-3</v>
      </c>
      <c r="AM101" s="5">
        <f t="shared" si="186"/>
        <v>6.7863935937378028E-3</v>
      </c>
      <c r="AN101" s="5">
        <f t="shared" si="187"/>
        <v>1.1555300908274285E-2</v>
      </c>
      <c r="AO101" s="5">
        <f t="shared" si="188"/>
        <v>1.211675876298168E-2</v>
      </c>
      <c r="AP101" s="24">
        <f t="shared" si="189"/>
        <v>1.211675876298168E-2</v>
      </c>
      <c r="AQ101" s="232">
        <f t="shared" si="190"/>
        <v>9.1999999999999998E-2</v>
      </c>
      <c r="AR101" s="5">
        <f t="shared" si="191"/>
        <v>9.9000000000000005E-2</v>
      </c>
      <c r="AS101" s="5">
        <f t="shared" si="192"/>
        <v>9.6000000000000002E-2</v>
      </c>
      <c r="AT101" s="139">
        <f t="shared" si="193"/>
        <v>0.61</v>
      </c>
      <c r="AU101" s="139">
        <f t="shared" si="194"/>
        <v>0.66</v>
      </c>
      <c r="AV101" s="139">
        <f t="shared" si="195"/>
        <v>0.64</v>
      </c>
      <c r="AW101" s="50">
        <f t="shared" si="196"/>
        <v>5</v>
      </c>
      <c r="AX101" s="50">
        <f t="shared" si="197"/>
        <v>5</v>
      </c>
      <c r="AY101" s="233">
        <f t="shared" si="198"/>
        <v>5</v>
      </c>
    </row>
    <row r="102" spans="1:51">
      <c r="A102" s="236">
        <v>10977</v>
      </c>
      <c r="B102" s="75" t="s">
        <v>262</v>
      </c>
      <c r="C102" s="234" t="str">
        <f>Rollover!A102</f>
        <v>Volvo</v>
      </c>
      <c r="D102" s="235" t="str">
        <f>Rollover!B102</f>
        <v>XC60 T5 SUV AWD</v>
      </c>
      <c r="E102" s="138" t="s">
        <v>91</v>
      </c>
      <c r="F102" s="231">
        <f>Rollover!C102</f>
        <v>2020</v>
      </c>
      <c r="G102" s="18">
        <v>125.29</v>
      </c>
      <c r="H102" s="19">
        <v>0.218</v>
      </c>
      <c r="I102" s="19">
        <v>879.298</v>
      </c>
      <c r="J102" s="19">
        <v>68.245999999999995</v>
      </c>
      <c r="K102" s="19">
        <v>18.32</v>
      </c>
      <c r="L102" s="19">
        <v>30.63</v>
      </c>
      <c r="M102" s="19">
        <v>2175.7040000000002</v>
      </c>
      <c r="N102" s="20">
        <v>2092.5140000000001</v>
      </c>
      <c r="O102" s="18">
        <v>177.56700000000001</v>
      </c>
      <c r="P102" s="19">
        <v>0.28199999999999997</v>
      </c>
      <c r="Q102" s="19">
        <v>795.52800000000002</v>
      </c>
      <c r="R102" s="19">
        <v>242.929</v>
      </c>
      <c r="S102" s="19">
        <v>12.294</v>
      </c>
      <c r="T102" s="19">
        <v>30.35</v>
      </c>
      <c r="U102" s="19">
        <v>1461.4059999999999</v>
      </c>
      <c r="V102" s="20">
        <v>1562.1759999999999</v>
      </c>
      <c r="W102" s="232">
        <f t="shared" si="170"/>
        <v>1.9787250913244007E-4</v>
      </c>
      <c r="X102" s="5">
        <f t="shared" si="171"/>
        <v>5.7448503543772476E-2</v>
      </c>
      <c r="Y102" s="5">
        <f t="shared" si="172"/>
        <v>1.3826954833560162E-4</v>
      </c>
      <c r="Z102" s="5">
        <f t="shared" si="173"/>
        <v>2.0147388164693339E-5</v>
      </c>
      <c r="AA102" s="5">
        <f t="shared" si="174"/>
        <v>5.7448503543772476E-2</v>
      </c>
      <c r="AB102" s="5">
        <f t="shared" si="175"/>
        <v>1.0452566248007366E-2</v>
      </c>
      <c r="AC102" s="5">
        <f t="shared" si="176"/>
        <v>1.0452566248007366E-2</v>
      </c>
      <c r="AD102" s="5">
        <f t="shared" si="177"/>
        <v>9.3368632225064724E-3</v>
      </c>
      <c r="AE102" s="5">
        <f t="shared" si="178"/>
        <v>8.9454041613637909E-3</v>
      </c>
      <c r="AF102" s="24">
        <f t="shared" si="179"/>
        <v>9.3368632225064724E-3</v>
      </c>
      <c r="AG102" s="23">
        <f t="shared" si="180"/>
        <v>1.0643841637641475E-3</v>
      </c>
      <c r="AH102" s="5">
        <f t="shared" si="181"/>
        <v>6.4664168782384332E-2</v>
      </c>
      <c r="AI102" s="5">
        <f t="shared" si="182"/>
        <v>3.4942943112058769E-4</v>
      </c>
      <c r="AJ102" s="5">
        <f t="shared" si="183"/>
        <v>4.3523863033028963E-5</v>
      </c>
      <c r="AK102" s="5">
        <f t="shared" si="184"/>
        <v>6.4664168782384332E-2</v>
      </c>
      <c r="AL102" s="5">
        <f t="shared" si="185"/>
        <v>6.2400754487016733E-3</v>
      </c>
      <c r="AM102" s="5">
        <f t="shared" si="186"/>
        <v>6.2400754487016733E-3</v>
      </c>
      <c r="AN102" s="5">
        <f t="shared" si="187"/>
        <v>9.1804630740407161E-3</v>
      </c>
      <c r="AO102" s="5">
        <f t="shared" si="188"/>
        <v>9.9058151071549985E-3</v>
      </c>
      <c r="AP102" s="24">
        <f t="shared" si="189"/>
        <v>9.9058151071549985E-3</v>
      </c>
      <c r="AQ102" s="232">
        <f t="shared" si="190"/>
        <v>7.5999999999999998E-2</v>
      </c>
      <c r="AR102" s="5">
        <f t="shared" si="191"/>
        <v>8.1000000000000003E-2</v>
      </c>
      <c r="AS102" s="5">
        <f t="shared" si="192"/>
        <v>7.9000000000000001E-2</v>
      </c>
      <c r="AT102" s="139">
        <f t="shared" si="193"/>
        <v>0.51</v>
      </c>
      <c r="AU102" s="139">
        <f t="shared" si="194"/>
        <v>0.54</v>
      </c>
      <c r="AV102" s="139">
        <f t="shared" si="195"/>
        <v>0.53</v>
      </c>
      <c r="AW102" s="50">
        <f t="shared" si="196"/>
        <v>5</v>
      </c>
      <c r="AX102" s="50">
        <f t="shared" si="197"/>
        <v>5</v>
      </c>
      <c r="AY102" s="233">
        <f t="shared" si="198"/>
        <v>5</v>
      </c>
    </row>
    <row r="103" spans="1:51" ht="13.35" customHeight="1">
      <c r="A103" s="68">
        <v>10977</v>
      </c>
      <c r="B103" s="68" t="s">
        <v>262</v>
      </c>
      <c r="C103" s="229" t="str">
        <f>Rollover!A103</f>
        <v>Volvo</v>
      </c>
      <c r="D103" s="230" t="str">
        <f>Rollover!B103</f>
        <v>XC60 T5 SUV FWD</v>
      </c>
      <c r="E103" s="138" t="s">
        <v>91</v>
      </c>
      <c r="F103" s="231">
        <f>Rollover!C103</f>
        <v>2020</v>
      </c>
      <c r="G103" s="18">
        <v>125.29</v>
      </c>
      <c r="H103" s="19">
        <v>0.218</v>
      </c>
      <c r="I103" s="19">
        <v>879.298</v>
      </c>
      <c r="J103" s="19">
        <v>68.245999999999995</v>
      </c>
      <c r="K103" s="19">
        <v>18.32</v>
      </c>
      <c r="L103" s="19">
        <v>30.63</v>
      </c>
      <c r="M103" s="19">
        <v>2175.7040000000002</v>
      </c>
      <c r="N103" s="20">
        <v>2092.5140000000001</v>
      </c>
      <c r="O103" s="18">
        <v>177.56700000000001</v>
      </c>
      <c r="P103" s="19">
        <v>0.28199999999999997</v>
      </c>
      <c r="Q103" s="19">
        <v>795.52800000000002</v>
      </c>
      <c r="R103" s="19">
        <v>242.929</v>
      </c>
      <c r="S103" s="19">
        <v>12.294</v>
      </c>
      <c r="T103" s="19">
        <v>30.35</v>
      </c>
      <c r="U103" s="19">
        <v>1461.4059999999999</v>
      </c>
      <c r="V103" s="20">
        <v>1562.1759999999999</v>
      </c>
      <c r="W103" s="232">
        <f t="shared" si="170"/>
        <v>1.9787250913244007E-4</v>
      </c>
      <c r="X103" s="5">
        <f t="shared" si="171"/>
        <v>5.7448503543772476E-2</v>
      </c>
      <c r="Y103" s="5">
        <f t="shared" si="172"/>
        <v>1.3826954833560162E-4</v>
      </c>
      <c r="Z103" s="5">
        <f t="shared" si="173"/>
        <v>2.0147388164693339E-5</v>
      </c>
      <c r="AA103" s="5">
        <f t="shared" si="174"/>
        <v>5.7448503543772476E-2</v>
      </c>
      <c r="AB103" s="5">
        <f t="shared" si="175"/>
        <v>1.0452566248007366E-2</v>
      </c>
      <c r="AC103" s="5">
        <f t="shared" si="176"/>
        <v>1.0452566248007366E-2</v>
      </c>
      <c r="AD103" s="5">
        <f t="shared" si="177"/>
        <v>9.3368632225064724E-3</v>
      </c>
      <c r="AE103" s="5">
        <f t="shared" si="178"/>
        <v>8.9454041613637909E-3</v>
      </c>
      <c r="AF103" s="24">
        <f t="shared" si="179"/>
        <v>9.3368632225064724E-3</v>
      </c>
      <c r="AG103" s="23">
        <f t="shared" si="180"/>
        <v>1.0643841637641475E-3</v>
      </c>
      <c r="AH103" s="5">
        <f t="shared" si="181"/>
        <v>6.4664168782384332E-2</v>
      </c>
      <c r="AI103" s="5">
        <f t="shared" si="182"/>
        <v>3.4942943112058769E-4</v>
      </c>
      <c r="AJ103" s="5">
        <f t="shared" si="183"/>
        <v>4.3523863033028963E-5</v>
      </c>
      <c r="AK103" s="5">
        <f t="shared" si="184"/>
        <v>6.4664168782384332E-2</v>
      </c>
      <c r="AL103" s="5">
        <f t="shared" si="185"/>
        <v>6.2400754487016733E-3</v>
      </c>
      <c r="AM103" s="5">
        <f t="shared" si="186"/>
        <v>6.2400754487016733E-3</v>
      </c>
      <c r="AN103" s="5">
        <f t="shared" si="187"/>
        <v>9.1804630740407161E-3</v>
      </c>
      <c r="AO103" s="5">
        <f t="shared" si="188"/>
        <v>9.9058151071549985E-3</v>
      </c>
      <c r="AP103" s="24">
        <f t="shared" si="189"/>
        <v>9.9058151071549985E-3</v>
      </c>
      <c r="AQ103" s="232">
        <f t="shared" si="190"/>
        <v>7.5999999999999998E-2</v>
      </c>
      <c r="AR103" s="5">
        <f t="shared" si="191"/>
        <v>8.1000000000000003E-2</v>
      </c>
      <c r="AS103" s="5">
        <f t="shared" si="192"/>
        <v>7.9000000000000001E-2</v>
      </c>
      <c r="AT103" s="139">
        <f t="shared" si="193"/>
        <v>0.51</v>
      </c>
      <c r="AU103" s="139">
        <f t="shared" si="194"/>
        <v>0.54</v>
      </c>
      <c r="AV103" s="139">
        <f t="shared" si="195"/>
        <v>0.53</v>
      </c>
      <c r="AW103" s="50">
        <f t="shared" si="196"/>
        <v>5</v>
      </c>
      <c r="AX103" s="50">
        <f t="shared" si="197"/>
        <v>5</v>
      </c>
      <c r="AY103" s="233">
        <f t="shared" si="198"/>
        <v>5</v>
      </c>
    </row>
    <row r="104" spans="1:51" ht="13.35" customHeight="1">
      <c r="A104" s="68">
        <v>10977</v>
      </c>
      <c r="B104" s="68" t="s">
        <v>262</v>
      </c>
      <c r="C104" s="229" t="str">
        <f>Rollover!A104</f>
        <v>Volvo</v>
      </c>
      <c r="D104" s="230" t="str">
        <f>Rollover!B104</f>
        <v>XC60 T6 SUV AWD</v>
      </c>
      <c r="E104" s="138" t="s">
        <v>91</v>
      </c>
      <c r="F104" s="231">
        <f>Rollover!C104</f>
        <v>2020</v>
      </c>
      <c r="G104" s="10">
        <v>125.29</v>
      </c>
      <c r="H104" s="11">
        <v>0.218</v>
      </c>
      <c r="I104" s="11">
        <v>879.298</v>
      </c>
      <c r="J104" s="11">
        <v>68.245999999999995</v>
      </c>
      <c r="K104" s="11">
        <v>18.32</v>
      </c>
      <c r="L104" s="11">
        <v>30.63</v>
      </c>
      <c r="M104" s="11">
        <v>2175.7040000000002</v>
      </c>
      <c r="N104" s="12">
        <v>2092.5140000000001</v>
      </c>
      <c r="O104" s="10">
        <v>177.56700000000001</v>
      </c>
      <c r="P104" s="11">
        <v>0.28199999999999997</v>
      </c>
      <c r="Q104" s="11">
        <v>795.52800000000002</v>
      </c>
      <c r="R104" s="11">
        <v>242.929</v>
      </c>
      <c r="S104" s="11">
        <v>12.294</v>
      </c>
      <c r="T104" s="11">
        <v>30.35</v>
      </c>
      <c r="U104" s="11">
        <v>1461.4059999999999</v>
      </c>
      <c r="V104" s="12">
        <v>1562.1759999999999</v>
      </c>
      <c r="W104" s="232">
        <f t="shared" si="170"/>
        <v>1.9787250913244007E-4</v>
      </c>
      <c r="X104" s="5">
        <f t="shared" si="171"/>
        <v>5.7448503543772476E-2</v>
      </c>
      <c r="Y104" s="5">
        <f t="shared" si="172"/>
        <v>1.3826954833560162E-4</v>
      </c>
      <c r="Z104" s="5">
        <f t="shared" si="173"/>
        <v>2.0147388164693339E-5</v>
      </c>
      <c r="AA104" s="5">
        <f t="shared" si="174"/>
        <v>5.7448503543772476E-2</v>
      </c>
      <c r="AB104" s="5">
        <f t="shared" si="175"/>
        <v>1.0452566248007366E-2</v>
      </c>
      <c r="AC104" s="5">
        <f t="shared" si="176"/>
        <v>1.0452566248007366E-2</v>
      </c>
      <c r="AD104" s="5">
        <f t="shared" si="177"/>
        <v>9.3368632225064724E-3</v>
      </c>
      <c r="AE104" s="5">
        <f t="shared" si="178"/>
        <v>8.9454041613637909E-3</v>
      </c>
      <c r="AF104" s="24">
        <f t="shared" si="179"/>
        <v>9.3368632225064724E-3</v>
      </c>
      <c r="AG104" s="23">
        <f t="shared" si="180"/>
        <v>1.0643841637641475E-3</v>
      </c>
      <c r="AH104" s="5">
        <f t="shared" si="181"/>
        <v>6.4664168782384332E-2</v>
      </c>
      <c r="AI104" s="5">
        <f t="shared" si="182"/>
        <v>3.4942943112058769E-4</v>
      </c>
      <c r="AJ104" s="5">
        <f t="shared" si="183"/>
        <v>4.3523863033028963E-5</v>
      </c>
      <c r="AK104" s="5">
        <f t="shared" si="184"/>
        <v>6.4664168782384332E-2</v>
      </c>
      <c r="AL104" s="5">
        <f t="shared" si="185"/>
        <v>6.2400754487016733E-3</v>
      </c>
      <c r="AM104" s="5">
        <f t="shared" si="186"/>
        <v>6.2400754487016733E-3</v>
      </c>
      <c r="AN104" s="5">
        <f t="shared" si="187"/>
        <v>9.1804630740407161E-3</v>
      </c>
      <c r="AO104" s="5">
        <f t="shared" si="188"/>
        <v>9.9058151071549985E-3</v>
      </c>
      <c r="AP104" s="24">
        <f t="shared" si="189"/>
        <v>9.9058151071549985E-3</v>
      </c>
      <c r="AQ104" s="232">
        <f t="shared" si="190"/>
        <v>7.5999999999999998E-2</v>
      </c>
      <c r="AR104" s="5">
        <f t="shared" si="191"/>
        <v>8.1000000000000003E-2</v>
      </c>
      <c r="AS104" s="5">
        <f t="shared" si="192"/>
        <v>7.9000000000000001E-2</v>
      </c>
      <c r="AT104" s="139">
        <f t="shared" si="193"/>
        <v>0.51</v>
      </c>
      <c r="AU104" s="139">
        <f t="shared" si="194"/>
        <v>0.54</v>
      </c>
      <c r="AV104" s="139">
        <f t="shared" si="195"/>
        <v>0.53</v>
      </c>
      <c r="AW104" s="50">
        <f t="shared" si="196"/>
        <v>5</v>
      </c>
      <c r="AX104" s="50">
        <f t="shared" si="197"/>
        <v>5</v>
      </c>
      <c r="AY104" s="233">
        <f t="shared" si="198"/>
        <v>5</v>
      </c>
    </row>
    <row r="105" spans="1:51" ht="13.35" customHeight="1">
      <c r="A105" s="68">
        <v>9557</v>
      </c>
      <c r="B105" s="68" t="s">
        <v>201</v>
      </c>
      <c r="C105" s="234" t="str">
        <f>Rollover!A105</f>
        <v>Volvo</v>
      </c>
      <c r="D105" s="235" t="str">
        <f>Rollover!B105</f>
        <v>XC90 T5 SUV FWD</v>
      </c>
      <c r="E105" s="138" t="s">
        <v>85</v>
      </c>
      <c r="F105" s="231">
        <f>Rollover!C105</f>
        <v>2020</v>
      </c>
      <c r="G105" s="10">
        <v>137.26900000000001</v>
      </c>
      <c r="H105" s="11">
        <v>0.26700000000000002</v>
      </c>
      <c r="I105" s="11">
        <v>1119.386</v>
      </c>
      <c r="J105" s="11">
        <v>78.352000000000004</v>
      </c>
      <c r="K105" s="11">
        <v>22.719000000000001</v>
      </c>
      <c r="L105" s="11">
        <v>31.823</v>
      </c>
      <c r="M105" s="11">
        <v>2524.4720000000002</v>
      </c>
      <c r="N105" s="12">
        <v>2804.8409999999999</v>
      </c>
      <c r="O105" s="10">
        <v>216.80799999999999</v>
      </c>
      <c r="P105" s="11">
        <v>0.314</v>
      </c>
      <c r="Q105" s="11">
        <v>788.13400000000001</v>
      </c>
      <c r="R105" s="11">
        <v>112.35899999999999</v>
      </c>
      <c r="S105" s="11">
        <v>10.654999999999999</v>
      </c>
      <c r="T105" s="11">
        <v>38.594000000000001</v>
      </c>
      <c r="U105" s="11">
        <v>1701.9069999999999</v>
      </c>
      <c r="V105" s="12">
        <v>1483.73</v>
      </c>
      <c r="W105" s="232">
        <f t="shared" si="170"/>
        <v>3.136724923352904E-4</v>
      </c>
      <c r="X105" s="5">
        <f t="shared" si="171"/>
        <v>6.2900791995682381E-2</v>
      </c>
      <c r="Y105" s="5">
        <f t="shared" si="172"/>
        <v>2.4452260422497854E-4</v>
      </c>
      <c r="Z105" s="5">
        <f t="shared" si="173"/>
        <v>2.0636800642150523E-5</v>
      </c>
      <c r="AA105" s="5">
        <f t="shared" si="174"/>
        <v>6.2900791995682381E-2</v>
      </c>
      <c r="AB105" s="5">
        <f t="shared" si="175"/>
        <v>1.9363442424102234E-2</v>
      </c>
      <c r="AC105" s="5">
        <f t="shared" si="176"/>
        <v>1.9363442424102234E-2</v>
      </c>
      <c r="AD105" s="5">
        <f t="shared" si="177"/>
        <v>1.1171175982538726E-2</v>
      </c>
      <c r="AE105" s="5">
        <f t="shared" si="178"/>
        <v>1.2900502014314797E-2</v>
      </c>
      <c r="AF105" s="24">
        <f t="shared" si="179"/>
        <v>1.2900502014314797E-2</v>
      </c>
      <c r="AG105" s="23">
        <f t="shared" si="180"/>
        <v>2.5406856502132738E-3</v>
      </c>
      <c r="AH105" s="5">
        <f t="shared" si="181"/>
        <v>6.8580802062592441E-2</v>
      </c>
      <c r="AI105" s="5">
        <f t="shared" si="182"/>
        <v>3.3982672436627795E-4</v>
      </c>
      <c r="AJ105" s="5">
        <f t="shared" si="183"/>
        <v>2.6604420420155793E-5</v>
      </c>
      <c r="AK105" s="5">
        <f t="shared" si="184"/>
        <v>6.8580802062592441E-2</v>
      </c>
      <c r="AL105" s="5">
        <f t="shared" si="185"/>
        <v>4.407009455588003E-3</v>
      </c>
      <c r="AM105" s="5">
        <f t="shared" si="186"/>
        <v>4.407009455588003E-3</v>
      </c>
      <c r="AN105" s="5">
        <f t="shared" si="187"/>
        <v>1.1006333403412465E-2</v>
      </c>
      <c r="AO105" s="5">
        <f t="shared" si="188"/>
        <v>9.3364755631799735E-3</v>
      </c>
      <c r="AP105" s="24">
        <f t="shared" si="189"/>
        <v>1.1006333403412465E-2</v>
      </c>
      <c r="AQ105" s="232">
        <f t="shared" si="190"/>
        <v>9.2999999999999999E-2</v>
      </c>
      <c r="AR105" s="5">
        <f t="shared" si="191"/>
        <v>8.5000000000000006E-2</v>
      </c>
      <c r="AS105" s="5">
        <f t="shared" si="192"/>
        <v>8.8999999999999996E-2</v>
      </c>
      <c r="AT105" s="139">
        <f t="shared" si="193"/>
        <v>0.62</v>
      </c>
      <c r="AU105" s="139">
        <f t="shared" si="194"/>
        <v>0.56999999999999995</v>
      </c>
      <c r="AV105" s="139">
        <f t="shared" si="195"/>
        <v>0.59</v>
      </c>
      <c r="AW105" s="50">
        <f t="shared" si="196"/>
        <v>5</v>
      </c>
      <c r="AX105" s="50">
        <f t="shared" si="197"/>
        <v>5</v>
      </c>
      <c r="AY105" s="233">
        <f t="shared" si="198"/>
        <v>5</v>
      </c>
    </row>
    <row r="106" spans="1:51" ht="13.35" customHeight="1">
      <c r="A106" s="68">
        <v>9557</v>
      </c>
      <c r="B106" s="68" t="s">
        <v>201</v>
      </c>
      <c r="C106" s="234" t="str">
        <f>Rollover!A106</f>
        <v>Volvo</v>
      </c>
      <c r="D106" s="235" t="str">
        <f>Rollover!B106</f>
        <v>XC90 (T5/T6) SUV AWD</v>
      </c>
      <c r="E106" s="138" t="s">
        <v>85</v>
      </c>
      <c r="F106" s="231">
        <f>Rollover!C106</f>
        <v>2020</v>
      </c>
      <c r="G106" s="10">
        <v>137.26900000000001</v>
      </c>
      <c r="H106" s="11">
        <v>0.26700000000000002</v>
      </c>
      <c r="I106" s="11">
        <v>1119.386</v>
      </c>
      <c r="J106" s="11">
        <v>78.352000000000004</v>
      </c>
      <c r="K106" s="11">
        <v>22.719000000000001</v>
      </c>
      <c r="L106" s="11">
        <v>31.823</v>
      </c>
      <c r="M106" s="11">
        <v>2524.4720000000002</v>
      </c>
      <c r="N106" s="12">
        <v>2804.8409999999999</v>
      </c>
      <c r="O106" s="10">
        <v>216.80799999999999</v>
      </c>
      <c r="P106" s="11">
        <v>0.314</v>
      </c>
      <c r="Q106" s="11">
        <v>788.13400000000001</v>
      </c>
      <c r="R106" s="11">
        <v>112.35899999999999</v>
      </c>
      <c r="S106" s="11">
        <v>10.654999999999999</v>
      </c>
      <c r="T106" s="11">
        <v>38.594000000000001</v>
      </c>
      <c r="U106" s="11">
        <v>1701.9069999999999</v>
      </c>
      <c r="V106" s="12">
        <v>1483.73</v>
      </c>
      <c r="W106" s="232">
        <f t="shared" si="170"/>
        <v>3.136724923352904E-4</v>
      </c>
      <c r="X106" s="5">
        <f t="shared" si="171"/>
        <v>6.2900791995682381E-2</v>
      </c>
      <c r="Y106" s="5">
        <f t="shared" si="172"/>
        <v>2.4452260422497854E-4</v>
      </c>
      <c r="Z106" s="5">
        <f t="shared" si="173"/>
        <v>2.0636800642150523E-5</v>
      </c>
      <c r="AA106" s="5">
        <f t="shared" si="174"/>
        <v>6.2900791995682381E-2</v>
      </c>
      <c r="AB106" s="5">
        <f t="shared" si="175"/>
        <v>1.9363442424102234E-2</v>
      </c>
      <c r="AC106" s="5">
        <f t="shared" si="176"/>
        <v>1.9363442424102234E-2</v>
      </c>
      <c r="AD106" s="5">
        <f t="shared" si="177"/>
        <v>1.1171175982538726E-2</v>
      </c>
      <c r="AE106" s="5">
        <f t="shared" si="178"/>
        <v>1.2900502014314797E-2</v>
      </c>
      <c r="AF106" s="24">
        <f t="shared" si="179"/>
        <v>1.2900502014314797E-2</v>
      </c>
      <c r="AG106" s="23">
        <f t="shared" si="180"/>
        <v>2.5406856502132738E-3</v>
      </c>
      <c r="AH106" s="5">
        <f t="shared" si="181"/>
        <v>6.8580802062592441E-2</v>
      </c>
      <c r="AI106" s="5">
        <f t="shared" si="182"/>
        <v>3.3982672436627795E-4</v>
      </c>
      <c r="AJ106" s="5">
        <f t="shared" si="183"/>
        <v>2.6604420420155793E-5</v>
      </c>
      <c r="AK106" s="5">
        <f t="shared" si="184"/>
        <v>6.8580802062592441E-2</v>
      </c>
      <c r="AL106" s="5">
        <f t="shared" si="185"/>
        <v>4.407009455588003E-3</v>
      </c>
      <c r="AM106" s="5">
        <f t="shared" si="186"/>
        <v>4.407009455588003E-3</v>
      </c>
      <c r="AN106" s="5">
        <f t="shared" si="187"/>
        <v>1.1006333403412465E-2</v>
      </c>
      <c r="AO106" s="5">
        <f t="shared" si="188"/>
        <v>9.3364755631799735E-3</v>
      </c>
      <c r="AP106" s="24">
        <f t="shared" si="189"/>
        <v>1.1006333403412465E-2</v>
      </c>
      <c r="AQ106" s="232">
        <f t="shared" si="190"/>
        <v>9.2999999999999999E-2</v>
      </c>
      <c r="AR106" s="5">
        <f t="shared" si="191"/>
        <v>8.5000000000000006E-2</v>
      </c>
      <c r="AS106" s="5">
        <f t="shared" si="192"/>
        <v>8.8999999999999996E-2</v>
      </c>
      <c r="AT106" s="139">
        <f t="shared" si="193"/>
        <v>0.62</v>
      </c>
      <c r="AU106" s="139">
        <f t="shared" si="194"/>
        <v>0.56999999999999995</v>
      </c>
      <c r="AV106" s="139">
        <f t="shared" si="195"/>
        <v>0.59</v>
      </c>
      <c r="AW106" s="50">
        <f t="shared" si="196"/>
        <v>5</v>
      </c>
      <c r="AX106" s="50">
        <f t="shared" si="197"/>
        <v>5</v>
      </c>
      <c r="AY106" s="233">
        <f t="shared" si="198"/>
        <v>5</v>
      </c>
    </row>
    <row r="107" spans="1:51">
      <c r="A107" s="107"/>
      <c r="B107" s="107"/>
      <c r="C107" s="107"/>
      <c r="G107" s="243"/>
      <c r="H107" s="243"/>
      <c r="I107" s="243"/>
      <c r="J107" s="243"/>
      <c r="K107" s="243"/>
      <c r="L107" s="243"/>
      <c r="M107" s="243"/>
      <c r="N107" s="243"/>
      <c r="O107" s="243"/>
      <c r="P107" s="243"/>
      <c r="Q107" s="243"/>
      <c r="R107" s="243"/>
      <c r="S107" s="243"/>
      <c r="T107" s="243"/>
      <c r="U107" s="243"/>
      <c r="V107" s="243"/>
    </row>
    <row r="108" spans="1:51">
      <c r="A108" s="107"/>
      <c r="B108" s="107"/>
      <c r="C108" s="107"/>
      <c r="G108" s="243"/>
      <c r="H108" s="243"/>
      <c r="I108" s="243"/>
      <c r="J108" s="243"/>
      <c r="K108" s="243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</row>
    <row r="109" spans="1:51">
      <c r="A109" s="107"/>
      <c r="B109" s="107"/>
      <c r="C109" s="107"/>
      <c r="G109" s="243"/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</row>
    <row r="110" spans="1:51">
      <c r="A110" s="107"/>
      <c r="B110" s="107"/>
      <c r="C110" s="107"/>
      <c r="D110" s="107"/>
      <c r="E110" s="107"/>
      <c r="F110" s="107"/>
      <c r="G110" s="243"/>
      <c r="H110" s="243"/>
      <c r="I110" s="243"/>
      <c r="J110" s="243"/>
      <c r="K110" s="243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</row>
    <row r="111" spans="1:51">
      <c r="A111" s="107"/>
      <c r="B111" s="107"/>
      <c r="C111" s="107"/>
      <c r="D111" s="107"/>
      <c r="E111" s="107"/>
      <c r="F111" s="107"/>
      <c r="G111" s="243"/>
      <c r="H111" s="243"/>
      <c r="I111" s="243"/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243"/>
      <c r="U111" s="243"/>
      <c r="V111" s="243"/>
    </row>
    <row r="112" spans="1:51">
      <c r="A112" s="107"/>
      <c r="B112" s="107"/>
      <c r="C112" s="107"/>
      <c r="D112" s="107"/>
      <c r="E112" s="107"/>
      <c r="F112" s="107"/>
      <c r="G112" s="243"/>
      <c r="H112" s="243"/>
      <c r="I112" s="243"/>
      <c r="J112" s="243"/>
      <c r="K112" s="243"/>
      <c r="L112" s="243"/>
      <c r="M112" s="243"/>
      <c r="N112" s="243"/>
      <c r="O112" s="243"/>
      <c r="P112" s="243"/>
      <c r="Q112" s="243"/>
      <c r="R112" s="243"/>
      <c r="S112" s="243"/>
      <c r="T112" s="243"/>
      <c r="U112" s="243"/>
      <c r="V112" s="243"/>
    </row>
    <row r="113" spans="1:26">
      <c r="A113" s="107"/>
      <c r="B113" s="107"/>
      <c r="C113" s="107"/>
      <c r="D113" s="107"/>
      <c r="E113" s="107"/>
      <c r="F113" s="107"/>
      <c r="G113" s="243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</row>
    <row r="114" spans="1:26">
      <c r="A114" s="107"/>
      <c r="B114" s="107"/>
      <c r="C114" s="107"/>
      <c r="D114" s="107"/>
      <c r="E114" s="107"/>
      <c r="F114" s="107"/>
      <c r="G114" s="243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</row>
    <row r="115" spans="1:26">
      <c r="A115" s="107"/>
      <c r="B115" s="107"/>
      <c r="C115" s="107"/>
      <c r="D115" s="107"/>
      <c r="E115" s="107"/>
      <c r="F115" s="107"/>
      <c r="G115" s="243"/>
      <c r="H115" s="243"/>
      <c r="I115" s="243"/>
      <c r="J115" s="243"/>
      <c r="K115" s="243"/>
      <c r="L115" s="243"/>
      <c r="M115" s="243"/>
      <c r="N115" s="243"/>
      <c r="O115" s="243"/>
      <c r="P115" s="243"/>
      <c r="Q115" s="243"/>
      <c r="R115" s="243"/>
      <c r="S115" s="243"/>
      <c r="T115" s="243"/>
      <c r="U115" s="243"/>
      <c r="V115" s="243"/>
    </row>
    <row r="116" spans="1:26">
      <c r="A116" s="245"/>
      <c r="B116" s="245"/>
      <c r="C116" s="107"/>
      <c r="D116" s="107"/>
      <c r="E116" s="107"/>
      <c r="F116" s="107"/>
      <c r="G116" s="243"/>
      <c r="H116" s="243"/>
      <c r="I116" s="243"/>
      <c r="J116" s="243"/>
      <c r="K116" s="243"/>
      <c r="L116" s="144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74"/>
      <c r="X116" s="74"/>
      <c r="Y116" s="74"/>
      <c r="Z116" s="74"/>
    </row>
    <row r="117" spans="1:26">
      <c r="L117" s="144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W117" s="74"/>
      <c r="X117" s="74"/>
      <c r="Y117" s="74"/>
      <c r="Z117" s="74"/>
    </row>
    <row r="118" spans="1:26">
      <c r="L118" s="144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W118" s="74"/>
      <c r="X118" s="74"/>
      <c r="Y118" s="74"/>
      <c r="Z118" s="74"/>
    </row>
    <row r="119" spans="1:26">
      <c r="C119" s="113"/>
      <c r="D119" s="113"/>
      <c r="E119" s="113"/>
      <c r="F119" s="113"/>
      <c r="G119" s="247"/>
      <c r="H119" s="247"/>
      <c r="K119" s="247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W119" s="74"/>
      <c r="X119" s="74"/>
      <c r="Y119" s="74"/>
      <c r="Z119" s="74"/>
    </row>
    <row r="120" spans="1:26">
      <c r="C120" s="113"/>
      <c r="D120" s="113"/>
      <c r="E120" s="113"/>
      <c r="F120" s="113"/>
      <c r="G120" s="247"/>
      <c r="H120" s="247"/>
      <c r="K120" s="248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W120" s="74"/>
      <c r="X120" s="74"/>
      <c r="Y120" s="74"/>
      <c r="Z120" s="74"/>
    </row>
    <row r="121" spans="1:26">
      <c r="C121" s="113"/>
      <c r="D121" s="113"/>
      <c r="E121" s="113"/>
      <c r="F121" s="113"/>
      <c r="G121" s="247"/>
      <c r="H121" s="247"/>
      <c r="K121" s="247"/>
      <c r="L121" s="144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W121" s="74"/>
      <c r="X121" s="74"/>
      <c r="Y121" s="74"/>
      <c r="Z121" s="74"/>
    </row>
    <row r="122" spans="1:26">
      <c r="C122" s="113"/>
      <c r="D122" s="113"/>
      <c r="E122" s="113"/>
      <c r="F122" s="113"/>
      <c r="G122" s="247"/>
      <c r="H122" s="247"/>
      <c r="K122" s="247"/>
      <c r="L122" s="144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W122" s="74"/>
      <c r="X122" s="74"/>
      <c r="Y122" s="74"/>
      <c r="Z122" s="74"/>
    </row>
    <row r="123" spans="1:26">
      <c r="C123" s="113"/>
      <c r="D123" s="113"/>
      <c r="E123" s="113"/>
      <c r="F123" s="113"/>
      <c r="G123" s="247"/>
      <c r="H123" s="247"/>
      <c r="K123" s="248"/>
      <c r="L123" s="144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W123" s="74"/>
      <c r="X123" s="74"/>
      <c r="Y123" s="74"/>
      <c r="Z123" s="74"/>
    </row>
    <row r="124" spans="1:26">
      <c r="C124" s="113"/>
      <c r="D124" s="113"/>
      <c r="E124" s="113"/>
      <c r="F124" s="113"/>
      <c r="G124" s="247"/>
      <c r="H124" s="247"/>
      <c r="K124" s="247"/>
      <c r="L124" s="144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W124" s="74"/>
      <c r="X124" s="74"/>
      <c r="Y124" s="74"/>
      <c r="Z124" s="74"/>
    </row>
    <row r="125" spans="1:26">
      <c r="C125" s="113"/>
      <c r="D125" s="113"/>
      <c r="E125" s="113"/>
      <c r="F125" s="113"/>
      <c r="G125" s="247"/>
      <c r="H125" s="247"/>
      <c r="K125" s="247"/>
    </row>
    <row r="126" spans="1:26">
      <c r="C126" s="113"/>
      <c r="D126" s="113"/>
      <c r="E126" s="113"/>
      <c r="F126" s="113"/>
      <c r="G126" s="247"/>
      <c r="H126" s="247"/>
      <c r="K126" s="247"/>
    </row>
    <row r="127" spans="1:26">
      <c r="C127" s="113"/>
      <c r="D127" s="113"/>
      <c r="E127" s="113"/>
      <c r="F127" s="113"/>
      <c r="G127" s="247"/>
      <c r="H127" s="247"/>
      <c r="K127" s="248"/>
      <c r="L127" s="243"/>
      <c r="M127" s="243"/>
      <c r="N127" s="243"/>
      <c r="O127" s="243"/>
      <c r="P127" s="243"/>
      <c r="Q127" s="243"/>
      <c r="R127" s="243"/>
      <c r="S127" s="243"/>
      <c r="T127" s="243"/>
      <c r="U127" s="243"/>
      <c r="V127" s="243"/>
    </row>
    <row r="128" spans="1:26">
      <c r="C128" s="113"/>
      <c r="D128" s="113"/>
      <c r="E128" s="113"/>
      <c r="F128" s="113"/>
      <c r="G128" s="247"/>
      <c r="H128" s="247"/>
      <c r="K128" s="247"/>
    </row>
    <row r="129" spans="1:31">
      <c r="G129" s="247"/>
      <c r="H129" s="247"/>
      <c r="K129" s="247"/>
    </row>
    <row r="130" spans="1:31">
      <c r="G130" s="247"/>
      <c r="H130" s="247"/>
      <c r="K130" s="247"/>
    </row>
    <row r="131" spans="1:31">
      <c r="C131" s="113"/>
      <c r="D131" s="113"/>
      <c r="E131" s="113"/>
      <c r="F131" s="113"/>
      <c r="G131" s="247"/>
      <c r="H131" s="247"/>
      <c r="K131" s="247"/>
    </row>
    <row r="132" spans="1:31">
      <c r="A132" s="107"/>
      <c r="B132" s="107"/>
      <c r="C132" s="113"/>
      <c r="D132" s="113"/>
      <c r="E132" s="113"/>
      <c r="F132" s="113"/>
      <c r="G132" s="247"/>
      <c r="H132" s="247"/>
      <c r="K132" s="247"/>
    </row>
    <row r="133" spans="1:31">
      <c r="A133" s="107"/>
      <c r="B133" s="107"/>
      <c r="C133" s="113"/>
      <c r="D133" s="113"/>
      <c r="E133" s="113"/>
      <c r="F133" s="113"/>
      <c r="G133" s="247"/>
      <c r="H133" s="247"/>
      <c r="K133" s="247"/>
    </row>
    <row r="134" spans="1:31">
      <c r="A134" s="107"/>
      <c r="B134" s="107"/>
      <c r="C134" s="113"/>
      <c r="D134" s="113"/>
      <c r="E134" s="113"/>
      <c r="F134" s="113"/>
      <c r="G134" s="247"/>
      <c r="H134" s="247"/>
      <c r="K134" s="247"/>
      <c r="N134" s="247"/>
      <c r="O134" s="247"/>
      <c r="P134" s="247"/>
      <c r="Q134" s="247"/>
      <c r="R134" s="247"/>
      <c r="S134" s="247"/>
      <c r="T134" s="247"/>
      <c r="U134" s="247"/>
      <c r="V134" s="247"/>
      <c r="W134" s="249"/>
      <c r="X134" s="250"/>
      <c r="Y134" s="249"/>
      <c r="Z134" s="249"/>
      <c r="AA134" s="113"/>
      <c r="AB134" s="113"/>
      <c r="AC134" s="113"/>
      <c r="AD134" s="113"/>
      <c r="AE134" s="113"/>
    </row>
    <row r="135" spans="1:31">
      <c r="C135" s="113"/>
      <c r="D135" s="113"/>
      <c r="E135" s="113"/>
      <c r="F135" s="113"/>
      <c r="H135" s="191"/>
      <c r="I135" s="191"/>
      <c r="J135" s="191"/>
      <c r="K135" s="191"/>
      <c r="L135" s="191"/>
      <c r="M135" s="191"/>
      <c r="N135" s="247"/>
      <c r="O135" s="247"/>
      <c r="P135" s="247"/>
      <c r="Q135" s="247"/>
      <c r="R135" s="247"/>
      <c r="S135" s="247"/>
      <c r="T135" s="247"/>
      <c r="U135" s="247"/>
      <c r="V135" s="247"/>
      <c r="W135" s="249"/>
      <c r="X135" s="250"/>
      <c r="Y135" s="249"/>
      <c r="Z135" s="249"/>
      <c r="AA135" s="77"/>
      <c r="AB135" s="77"/>
      <c r="AC135" s="77"/>
      <c r="AD135" s="77"/>
      <c r="AE135" s="77"/>
    </row>
    <row r="136" spans="1:31">
      <c r="C136" s="113"/>
      <c r="D136" s="113"/>
      <c r="E136" s="113"/>
      <c r="F136" s="113"/>
      <c r="H136" s="191"/>
      <c r="I136" s="191"/>
      <c r="J136" s="191"/>
      <c r="K136" s="191"/>
      <c r="L136" s="191"/>
      <c r="M136" s="191"/>
      <c r="N136" s="247"/>
      <c r="O136" s="247"/>
      <c r="P136" s="247"/>
      <c r="Q136" s="247"/>
      <c r="R136" s="247"/>
      <c r="S136" s="247"/>
      <c r="T136" s="247"/>
      <c r="U136" s="247"/>
      <c r="V136" s="247"/>
      <c r="W136" s="249"/>
      <c r="X136" s="250"/>
      <c r="Y136" s="249"/>
      <c r="Z136" s="249"/>
      <c r="AA136" s="207"/>
      <c r="AB136" s="249"/>
      <c r="AC136" s="249"/>
      <c r="AD136" s="207"/>
      <c r="AE136" s="207"/>
    </row>
    <row r="137" spans="1:31">
      <c r="A137" s="251"/>
      <c r="B137" s="251"/>
      <c r="C137" s="116"/>
      <c r="D137" s="116"/>
      <c r="E137" s="116"/>
      <c r="F137" s="116"/>
      <c r="G137" s="252"/>
      <c r="H137" s="191"/>
      <c r="I137" s="191"/>
      <c r="J137" s="191"/>
      <c r="K137" s="191"/>
      <c r="L137" s="191"/>
      <c r="M137" s="191"/>
      <c r="N137" s="247"/>
      <c r="O137" s="247"/>
      <c r="P137" s="247"/>
      <c r="Q137" s="247"/>
      <c r="R137" s="247"/>
      <c r="S137" s="247"/>
      <c r="T137" s="247"/>
      <c r="U137" s="247"/>
      <c r="V137" s="247"/>
      <c r="W137" s="249"/>
      <c r="X137" s="250"/>
      <c r="Y137" s="249"/>
      <c r="Z137" s="249"/>
      <c r="AA137" s="207"/>
      <c r="AB137" s="249"/>
      <c r="AC137" s="249"/>
      <c r="AD137" s="207"/>
      <c r="AE137" s="207"/>
    </row>
    <row r="138" spans="1:31">
      <c r="A138" s="107"/>
      <c r="B138" s="107"/>
      <c r="C138" s="107"/>
      <c r="D138" s="107"/>
      <c r="E138" s="107"/>
      <c r="F138" s="107"/>
      <c r="G138" s="243"/>
      <c r="H138" s="191"/>
      <c r="I138" s="191"/>
      <c r="J138" s="191"/>
      <c r="K138" s="191"/>
      <c r="L138" s="191"/>
      <c r="M138" s="191"/>
      <c r="N138" s="247"/>
      <c r="O138" s="247"/>
      <c r="P138" s="247"/>
      <c r="Q138" s="247"/>
      <c r="R138" s="247"/>
      <c r="S138" s="247"/>
      <c r="T138" s="247"/>
      <c r="U138" s="247"/>
      <c r="V138" s="247"/>
      <c r="W138" s="249"/>
      <c r="X138" s="250"/>
      <c r="Y138" s="249"/>
      <c r="Z138" s="249"/>
      <c r="AA138" s="207"/>
      <c r="AB138" s="249"/>
      <c r="AC138" s="249"/>
      <c r="AD138" s="207"/>
      <c r="AE138" s="207"/>
    </row>
    <row r="139" spans="1:31">
      <c r="C139" s="113"/>
      <c r="D139" s="113"/>
      <c r="E139" s="113"/>
      <c r="F139" s="113"/>
      <c r="H139" s="191"/>
      <c r="I139" s="191"/>
      <c r="J139" s="191"/>
      <c r="K139" s="191"/>
      <c r="L139" s="191"/>
      <c r="M139" s="191"/>
      <c r="N139" s="247"/>
      <c r="O139" s="247"/>
      <c r="P139" s="247"/>
      <c r="Q139" s="247"/>
      <c r="R139" s="247"/>
      <c r="S139" s="247"/>
      <c r="T139" s="247"/>
      <c r="U139" s="247"/>
      <c r="V139" s="247"/>
      <c r="W139" s="249"/>
      <c r="X139" s="250"/>
      <c r="Y139" s="249"/>
      <c r="Z139" s="249"/>
      <c r="AA139" s="207"/>
      <c r="AB139" s="249"/>
      <c r="AC139" s="249"/>
      <c r="AD139" s="207"/>
      <c r="AE139" s="207"/>
    </row>
    <row r="140" spans="1:31">
      <c r="A140" s="107"/>
      <c r="B140" s="107"/>
      <c r="C140" s="113"/>
      <c r="D140" s="113"/>
      <c r="E140" s="113"/>
      <c r="F140" s="113"/>
      <c r="H140" s="191"/>
      <c r="I140" s="191"/>
      <c r="J140" s="191"/>
      <c r="K140" s="191"/>
      <c r="L140" s="191"/>
      <c r="M140" s="191"/>
      <c r="N140" s="247"/>
      <c r="O140" s="247"/>
      <c r="P140" s="247"/>
      <c r="Q140" s="247"/>
      <c r="R140" s="247"/>
      <c r="S140" s="247"/>
      <c r="T140" s="247"/>
      <c r="U140" s="247"/>
      <c r="V140" s="247"/>
      <c r="W140" s="249"/>
      <c r="X140" s="250"/>
      <c r="Y140" s="249"/>
      <c r="Z140" s="249"/>
      <c r="AA140" s="207"/>
      <c r="AB140" s="249"/>
      <c r="AC140" s="249"/>
      <c r="AD140" s="207"/>
      <c r="AE140" s="207"/>
    </row>
    <row r="141" spans="1:31">
      <c r="C141" s="113"/>
      <c r="D141" s="113"/>
      <c r="E141" s="113"/>
      <c r="F141" s="113"/>
      <c r="H141" s="191"/>
      <c r="I141" s="191"/>
      <c r="J141" s="191"/>
      <c r="K141" s="191"/>
      <c r="L141" s="191"/>
      <c r="M141" s="191"/>
      <c r="N141" s="247"/>
      <c r="O141" s="247"/>
      <c r="P141" s="247"/>
      <c r="Q141" s="247"/>
      <c r="R141" s="247"/>
      <c r="S141" s="247"/>
      <c r="T141" s="247"/>
      <c r="U141" s="247"/>
      <c r="V141" s="247"/>
      <c r="W141" s="249"/>
      <c r="X141" s="250"/>
      <c r="Y141" s="249"/>
      <c r="Z141" s="249"/>
      <c r="AA141" s="207"/>
      <c r="AB141" s="249"/>
      <c r="AC141" s="249"/>
      <c r="AD141" s="207"/>
      <c r="AE141" s="207"/>
    </row>
    <row r="142" spans="1:31">
      <c r="C142" s="113"/>
      <c r="D142" s="113"/>
      <c r="E142" s="113"/>
      <c r="F142" s="113"/>
      <c r="H142" s="191"/>
      <c r="I142" s="191"/>
      <c r="J142" s="191"/>
      <c r="K142" s="191"/>
      <c r="L142" s="191"/>
      <c r="M142" s="191"/>
      <c r="N142" s="247"/>
      <c r="O142" s="247"/>
      <c r="P142" s="247"/>
      <c r="Q142" s="247"/>
      <c r="R142" s="247"/>
      <c r="S142" s="247"/>
      <c r="T142" s="247"/>
      <c r="U142" s="247"/>
      <c r="V142" s="247"/>
      <c r="W142" s="249"/>
      <c r="X142" s="250"/>
      <c r="Y142" s="249"/>
      <c r="Z142" s="249"/>
      <c r="AA142" s="207"/>
      <c r="AB142" s="249"/>
      <c r="AC142" s="249"/>
      <c r="AD142" s="207"/>
      <c r="AE142" s="207"/>
    </row>
    <row r="143" spans="1:31">
      <c r="A143" s="107"/>
      <c r="B143" s="107"/>
      <c r="C143" s="107"/>
      <c r="D143" s="107"/>
      <c r="E143" s="107"/>
      <c r="F143" s="107"/>
      <c r="G143" s="243"/>
      <c r="H143" s="191"/>
      <c r="I143" s="191"/>
      <c r="J143" s="191"/>
      <c r="K143" s="191"/>
      <c r="L143" s="191"/>
      <c r="M143" s="191"/>
      <c r="N143" s="247"/>
      <c r="O143" s="247"/>
      <c r="P143" s="247"/>
      <c r="Q143" s="247"/>
      <c r="R143" s="247"/>
      <c r="S143" s="247"/>
      <c r="T143" s="247"/>
      <c r="U143" s="247"/>
      <c r="V143" s="247"/>
      <c r="W143" s="249"/>
      <c r="X143" s="250"/>
      <c r="Y143" s="249"/>
      <c r="Z143" s="249"/>
      <c r="AA143" s="207"/>
      <c r="AB143" s="249"/>
      <c r="AC143" s="249"/>
      <c r="AD143" s="207"/>
      <c r="AE143" s="207"/>
    </row>
    <row r="144" spans="1:31">
      <c r="H144" s="191"/>
      <c r="I144" s="191"/>
      <c r="J144" s="191"/>
      <c r="K144" s="191"/>
      <c r="L144" s="191"/>
      <c r="M144" s="191"/>
      <c r="N144" s="247"/>
      <c r="O144" s="247"/>
      <c r="P144" s="247"/>
      <c r="Q144" s="247"/>
      <c r="R144" s="247"/>
      <c r="S144" s="247"/>
      <c r="T144" s="247"/>
      <c r="U144" s="247"/>
      <c r="V144" s="247"/>
      <c r="W144" s="249"/>
      <c r="X144" s="250"/>
      <c r="Y144" s="249"/>
      <c r="Z144" s="249"/>
      <c r="AA144" s="207"/>
      <c r="AB144" s="249"/>
      <c r="AC144" s="249"/>
      <c r="AD144" s="207"/>
      <c r="AE144" s="207"/>
    </row>
    <row r="145" spans="8:31">
      <c r="H145" s="191"/>
      <c r="I145" s="191"/>
      <c r="J145" s="191"/>
      <c r="K145" s="191"/>
      <c r="L145" s="191"/>
      <c r="M145" s="191"/>
      <c r="N145" s="247"/>
      <c r="O145" s="247"/>
      <c r="P145" s="247"/>
      <c r="Q145" s="247"/>
      <c r="R145" s="247"/>
      <c r="S145" s="247"/>
      <c r="T145" s="247"/>
      <c r="U145" s="247"/>
      <c r="V145" s="247"/>
      <c r="W145" s="249"/>
      <c r="X145" s="250"/>
      <c r="Y145" s="249"/>
      <c r="Z145" s="249"/>
      <c r="AA145" s="207"/>
      <c r="AB145" s="249"/>
      <c r="AC145" s="249"/>
      <c r="AD145" s="207"/>
      <c r="AE145" s="207"/>
    </row>
  </sheetData>
  <mergeCells count="4">
    <mergeCell ref="O1:V1"/>
    <mergeCell ref="W1:AF1"/>
    <mergeCell ref="AG1:AP1"/>
    <mergeCell ref="G1:N1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64"/>
  <sheetViews>
    <sheetView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3" sqref="A3:XFD6"/>
    </sheetView>
  </sheetViews>
  <sheetFormatPr defaultRowHeight="12.75"/>
  <cols>
    <col min="1" max="1" width="7.140625" style="206" customWidth="1"/>
    <col min="2" max="2" width="9" style="206" bestFit="1" customWidth="1"/>
    <col min="3" max="3" width="13.5703125" style="74" bestFit="1" customWidth="1"/>
    <col min="4" max="4" width="38.85546875" style="74" customWidth="1"/>
    <col min="5" max="5" width="6.5703125" style="74" bestFit="1" customWidth="1"/>
    <col min="6" max="6" width="5.85546875" style="74" customWidth="1"/>
    <col min="7" max="16" width="8.85546875" style="191" customWidth="1"/>
    <col min="17" max="20" width="9.140625" style="74" customWidth="1"/>
    <col min="21" max="21" width="10.85546875" style="74" customWidth="1"/>
    <col min="22" max="22" width="8.140625" style="74" customWidth="1"/>
    <col min="23" max="23" width="8" style="207" customWidth="1"/>
    <col min="24" max="24" width="10.140625" style="207" customWidth="1"/>
    <col min="25" max="25" width="9.140625" style="207" customWidth="1"/>
    <col min="26" max="26" width="8" style="207" customWidth="1"/>
    <col min="27" max="27" width="9.5703125" style="207" customWidth="1"/>
    <col min="28" max="28" width="6.140625" style="207" customWidth="1"/>
    <col min="29" max="29" width="5.85546875" style="2" customWidth="1"/>
    <col min="30" max="30" width="9" style="2" customWidth="1"/>
    <col min="31" max="31" width="8.140625" style="1" bestFit="1" customWidth="1"/>
    <col min="32" max="16384" width="9.140625" style="74"/>
  </cols>
  <sheetData>
    <row r="1" spans="1:51" s="60" customFormat="1" ht="13.5" thickBot="1">
      <c r="A1" s="121"/>
      <c r="B1" s="122"/>
      <c r="C1" s="123"/>
      <c r="D1" s="123"/>
      <c r="E1" s="124"/>
      <c r="F1" s="124"/>
      <c r="G1" s="125" t="s">
        <v>41</v>
      </c>
      <c r="H1" s="126"/>
      <c r="I1" s="126"/>
      <c r="J1" s="126"/>
      <c r="K1" s="127"/>
      <c r="L1" s="128" t="s">
        <v>42</v>
      </c>
      <c r="M1" s="129"/>
      <c r="N1" s="129"/>
      <c r="O1" s="129"/>
      <c r="P1" s="130"/>
      <c r="Q1" s="55" t="s">
        <v>43</v>
      </c>
      <c r="R1" s="131"/>
      <c r="S1" s="131"/>
      <c r="T1" s="132"/>
      <c r="U1" s="55" t="s">
        <v>42</v>
      </c>
      <c r="V1" s="56"/>
      <c r="W1" s="34" t="s">
        <v>13</v>
      </c>
      <c r="X1" s="35" t="s">
        <v>69</v>
      </c>
      <c r="Y1" s="36" t="s">
        <v>49</v>
      </c>
      <c r="Z1" s="34" t="s">
        <v>13</v>
      </c>
      <c r="AA1" s="35" t="s">
        <v>16</v>
      </c>
      <c r="AB1" s="36" t="s">
        <v>54</v>
      </c>
      <c r="AC1" s="38" t="s">
        <v>13</v>
      </c>
      <c r="AD1" s="39" t="s">
        <v>16</v>
      </c>
      <c r="AE1" s="40" t="s">
        <v>44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</row>
    <row r="2" spans="1:51" ht="34.5" thickBot="1">
      <c r="A2" s="133" t="s">
        <v>27</v>
      </c>
      <c r="B2" s="134" t="s">
        <v>84</v>
      </c>
      <c r="C2" s="54" t="s">
        <v>19</v>
      </c>
      <c r="D2" s="61" t="s">
        <v>20</v>
      </c>
      <c r="E2" s="61" t="s">
        <v>76</v>
      </c>
      <c r="F2" s="62" t="s">
        <v>21</v>
      </c>
      <c r="G2" s="135" t="s">
        <v>59</v>
      </c>
      <c r="H2" s="136" t="s">
        <v>33</v>
      </c>
      <c r="I2" s="136" t="s">
        <v>10</v>
      </c>
      <c r="J2" s="136" t="s">
        <v>11</v>
      </c>
      <c r="K2" s="137" t="s">
        <v>12</v>
      </c>
      <c r="L2" s="135" t="s">
        <v>59</v>
      </c>
      <c r="M2" s="136" t="s">
        <v>33</v>
      </c>
      <c r="N2" s="136" t="s">
        <v>10</v>
      </c>
      <c r="O2" s="136" t="s">
        <v>39</v>
      </c>
      <c r="P2" s="137" t="s">
        <v>40</v>
      </c>
      <c r="Q2" s="28" t="s">
        <v>1</v>
      </c>
      <c r="R2" s="29" t="s">
        <v>3</v>
      </c>
      <c r="S2" s="29" t="s">
        <v>14</v>
      </c>
      <c r="T2" s="30" t="s">
        <v>15</v>
      </c>
      <c r="U2" s="28" t="s">
        <v>1</v>
      </c>
      <c r="V2" s="30" t="s">
        <v>15</v>
      </c>
      <c r="W2" s="31" t="s">
        <v>17</v>
      </c>
      <c r="X2" s="32" t="s">
        <v>17</v>
      </c>
      <c r="Y2" s="33" t="s">
        <v>17</v>
      </c>
      <c r="Z2" s="201" t="s">
        <v>66</v>
      </c>
      <c r="AA2" s="202" t="s">
        <v>66</v>
      </c>
      <c r="AB2" s="37" t="s">
        <v>66</v>
      </c>
      <c r="AC2" s="203" t="s">
        <v>45</v>
      </c>
      <c r="AD2" s="183" t="s">
        <v>45</v>
      </c>
      <c r="AE2" s="30" t="s">
        <v>45</v>
      </c>
      <c r="AF2" s="204"/>
      <c r="AG2" s="204"/>
      <c r="AH2" s="205"/>
      <c r="AI2" s="205"/>
      <c r="AJ2" s="205"/>
      <c r="AK2" s="205"/>
      <c r="AL2" s="14"/>
      <c r="AM2" s="14"/>
      <c r="AN2" s="14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1:51">
      <c r="A3" s="68">
        <v>11297</v>
      </c>
      <c r="B3" s="138" t="s">
        <v>350</v>
      </c>
      <c r="C3" s="51" t="str">
        <f>Rollover!A3</f>
        <v>Audi</v>
      </c>
      <c r="D3" s="9" t="str">
        <f>Rollover!B3</f>
        <v>A6 4DR FWD (with rear seat torso/pelvis SABs)</v>
      </c>
      <c r="E3" s="9" t="s">
        <v>85</v>
      </c>
      <c r="F3" s="76">
        <f>Rollover!C3</f>
        <v>2020</v>
      </c>
      <c r="G3" s="10">
        <v>141.30500000000001</v>
      </c>
      <c r="H3" s="11">
        <v>24.962</v>
      </c>
      <c r="I3" s="11">
        <v>29.11</v>
      </c>
      <c r="J3" s="11">
        <v>787.32600000000002</v>
      </c>
      <c r="K3" s="12">
        <v>1263.9749999999999</v>
      </c>
      <c r="L3" s="10">
        <v>116.169</v>
      </c>
      <c r="M3" s="11">
        <v>19.367000000000001</v>
      </c>
      <c r="N3" s="11">
        <v>31.934999999999999</v>
      </c>
      <c r="O3" s="11">
        <v>22.978000000000002</v>
      </c>
      <c r="P3" s="12">
        <v>1661.586</v>
      </c>
      <c r="Q3" s="23">
        <f t="shared" ref="Q3:Q6" si="0">NORMDIST(LN(G3),7.45231,0.73998,1)</f>
        <v>3.6197157108891492E-4</v>
      </c>
      <c r="R3" s="5">
        <f t="shared" ref="R3:R6" si="1">1/(1+EXP(5.3895-0.0919*H3))</f>
        <v>4.3293580708761679E-2</v>
      </c>
      <c r="S3" s="5">
        <f t="shared" ref="S3:S6" si="2">1/(1+EXP(6.04044-0.002133*J3))</f>
        <v>1.2603792278358226E-2</v>
      </c>
      <c r="T3" s="24">
        <f t="shared" ref="T3:T6" si="3">1/(1+EXP(7.5969-0.0011*K3))</f>
        <v>2.0121696789786184E-3</v>
      </c>
      <c r="U3" s="23">
        <f t="shared" ref="U3:U6" si="4">NORMDIST(LN(L3),7.45231,0.73998,1)</f>
        <v>1.3366999896753548E-4</v>
      </c>
      <c r="V3" s="24">
        <f t="shared" ref="V3:V6" si="5">1/(1+EXP(6.3055-0.00094*P3))</f>
        <v>8.6320035900593738E-3</v>
      </c>
      <c r="W3" s="23">
        <f t="shared" ref="W3:W6" si="6">ROUND(1-(1-Q3)*(1-R3)*(1-S3)*(1-T3),3)</f>
        <v>5.8000000000000003E-2</v>
      </c>
      <c r="X3" s="5">
        <f t="shared" ref="X3:X6" si="7">IF(L3="N/A",L3,ROUND(1-(1-U3)*(1-V3),3))</f>
        <v>8.9999999999999993E-3</v>
      </c>
      <c r="Y3" s="24">
        <f t="shared" ref="Y3:Y6" si="8">ROUND(AVERAGE(W3:X3),3)</f>
        <v>3.4000000000000002E-2</v>
      </c>
      <c r="Z3" s="25">
        <f t="shared" ref="Z3:Z6" si="9">ROUND(W3/0.15,2)</f>
        <v>0.39</v>
      </c>
      <c r="AA3" s="139">
        <f t="shared" ref="AA3:AA6" si="10">IF(L3="N/A", L3, ROUND(X3/0.15,2))</f>
        <v>0.06</v>
      </c>
      <c r="AB3" s="26">
        <f t="shared" ref="AB3:AB6" si="11">ROUND(Y3/0.15,2)</f>
        <v>0.23</v>
      </c>
      <c r="AC3" s="21">
        <f t="shared" ref="AC3:AC6" si="12">IF(Z3&lt;0.67,5,IF(Z3&lt;1,4,IF(Z3&lt;1.33,3,IF(Z3&lt;2.67,2,1))))</f>
        <v>5</v>
      </c>
      <c r="AD3" s="50">
        <f t="shared" ref="AD3:AD6" si="13">IF(L3="N/A",L3,IF(AA3&lt;0.67,5,IF(AA3&lt;1,4,IF(AA3&lt;1.33,3,IF(AA3&lt;2.67,2,1)))))</f>
        <v>5</v>
      </c>
      <c r="AE3" s="22">
        <f t="shared" ref="AE3:AE6" si="14">IF(AB3&lt;0.67,5,IF(AB3&lt;1,4,IF(AB3&lt;1.33,3,IF(AB3&lt;2.67,2,1))))</f>
        <v>5</v>
      </c>
      <c r="AF3" s="13"/>
      <c r="AG3" s="13"/>
      <c r="AH3" s="15"/>
      <c r="AI3" s="15"/>
      <c r="AJ3" s="15"/>
      <c r="AK3" s="15"/>
      <c r="AL3" s="14"/>
      <c r="AM3" s="14"/>
      <c r="AN3" s="14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</row>
    <row r="4" spans="1:51">
      <c r="A4" s="68">
        <v>11297</v>
      </c>
      <c r="B4" s="68" t="s">
        <v>350</v>
      </c>
      <c r="C4" s="27" t="str">
        <f>Rollover!A4</f>
        <v>Audi</v>
      </c>
      <c r="D4" s="44" t="str">
        <f>Rollover!B4</f>
        <v>A6 4DR AWD (with rear seat torso/pelvis SABs)</v>
      </c>
      <c r="E4" s="9" t="s">
        <v>85</v>
      </c>
      <c r="F4" s="76">
        <f>Rollover!C4</f>
        <v>2020</v>
      </c>
      <c r="G4" s="10">
        <v>141.30500000000001</v>
      </c>
      <c r="H4" s="11">
        <v>24.962</v>
      </c>
      <c r="I4" s="11">
        <v>29.11</v>
      </c>
      <c r="J4" s="11">
        <v>787.32600000000002</v>
      </c>
      <c r="K4" s="12">
        <v>1263.9749999999999</v>
      </c>
      <c r="L4" s="10">
        <v>116.169</v>
      </c>
      <c r="M4" s="11">
        <v>19.367000000000001</v>
      </c>
      <c r="N4" s="11">
        <v>31.934999999999999</v>
      </c>
      <c r="O4" s="11">
        <v>22.978000000000002</v>
      </c>
      <c r="P4" s="12">
        <v>1661.586</v>
      </c>
      <c r="Q4" s="23">
        <f t="shared" si="0"/>
        <v>3.6197157108891492E-4</v>
      </c>
      <c r="R4" s="5">
        <f t="shared" si="1"/>
        <v>4.3293580708761679E-2</v>
      </c>
      <c r="S4" s="5">
        <f t="shared" si="2"/>
        <v>1.2603792278358226E-2</v>
      </c>
      <c r="T4" s="24">
        <f t="shared" si="3"/>
        <v>2.0121696789786184E-3</v>
      </c>
      <c r="U4" s="23">
        <f t="shared" si="4"/>
        <v>1.3366999896753548E-4</v>
      </c>
      <c r="V4" s="24">
        <f t="shared" si="5"/>
        <v>8.6320035900593738E-3</v>
      </c>
      <c r="W4" s="23">
        <f t="shared" si="6"/>
        <v>5.8000000000000003E-2</v>
      </c>
      <c r="X4" s="5">
        <f t="shared" si="7"/>
        <v>8.9999999999999993E-3</v>
      </c>
      <c r="Y4" s="24">
        <f t="shared" si="8"/>
        <v>3.4000000000000002E-2</v>
      </c>
      <c r="Z4" s="25">
        <f t="shared" si="9"/>
        <v>0.39</v>
      </c>
      <c r="AA4" s="139">
        <f t="shared" si="10"/>
        <v>0.06</v>
      </c>
      <c r="AB4" s="26">
        <f t="shared" si="11"/>
        <v>0.23</v>
      </c>
      <c r="AC4" s="21">
        <f t="shared" si="12"/>
        <v>5</v>
      </c>
      <c r="AD4" s="50">
        <f t="shared" si="13"/>
        <v>5</v>
      </c>
      <c r="AE4" s="22">
        <f t="shared" si="14"/>
        <v>5</v>
      </c>
      <c r="AF4" s="13"/>
      <c r="AG4" s="13"/>
      <c r="AH4" s="15"/>
      <c r="AI4" s="15"/>
      <c r="AJ4" s="15"/>
      <c r="AK4" s="15"/>
      <c r="AL4" s="14"/>
      <c r="AM4" s="14"/>
      <c r="AN4" s="14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1:51">
      <c r="A5" s="68">
        <v>11297</v>
      </c>
      <c r="B5" s="138" t="s">
        <v>350</v>
      </c>
      <c r="C5" s="51" t="str">
        <f>Rollover!A5</f>
        <v>Audi</v>
      </c>
      <c r="D5" s="9" t="str">
        <f>Rollover!B5</f>
        <v>A6 Allroad SW AWD</v>
      </c>
      <c r="E5" s="9" t="s">
        <v>85</v>
      </c>
      <c r="F5" s="76">
        <f>Rollover!C5</f>
        <v>2020</v>
      </c>
      <c r="G5" s="10">
        <v>141.30500000000001</v>
      </c>
      <c r="H5" s="11">
        <v>24.962</v>
      </c>
      <c r="I5" s="11">
        <v>29.11</v>
      </c>
      <c r="J5" s="11">
        <v>787.32600000000002</v>
      </c>
      <c r="K5" s="12">
        <v>1263.9749999999999</v>
      </c>
      <c r="L5" s="10">
        <v>116.169</v>
      </c>
      <c r="M5" s="11">
        <v>19.367000000000001</v>
      </c>
      <c r="N5" s="11">
        <v>31.934999999999999</v>
      </c>
      <c r="O5" s="11">
        <v>22.978000000000002</v>
      </c>
      <c r="P5" s="12">
        <v>1661.586</v>
      </c>
      <c r="Q5" s="23">
        <f t="shared" si="0"/>
        <v>3.6197157108891492E-4</v>
      </c>
      <c r="R5" s="5">
        <f t="shared" si="1"/>
        <v>4.3293580708761679E-2</v>
      </c>
      <c r="S5" s="5">
        <f t="shared" si="2"/>
        <v>1.2603792278358226E-2</v>
      </c>
      <c r="T5" s="24">
        <f t="shared" si="3"/>
        <v>2.0121696789786184E-3</v>
      </c>
      <c r="U5" s="23">
        <f t="shared" si="4"/>
        <v>1.3366999896753548E-4</v>
      </c>
      <c r="V5" s="24">
        <f t="shared" si="5"/>
        <v>8.6320035900593738E-3</v>
      </c>
      <c r="W5" s="23">
        <f t="shared" si="6"/>
        <v>5.8000000000000003E-2</v>
      </c>
      <c r="X5" s="5">
        <f t="shared" si="7"/>
        <v>8.9999999999999993E-3</v>
      </c>
      <c r="Y5" s="24">
        <f t="shared" si="8"/>
        <v>3.4000000000000002E-2</v>
      </c>
      <c r="Z5" s="25">
        <f t="shared" si="9"/>
        <v>0.39</v>
      </c>
      <c r="AA5" s="139">
        <f t="shared" si="10"/>
        <v>0.06</v>
      </c>
      <c r="AB5" s="26">
        <f t="shared" si="11"/>
        <v>0.23</v>
      </c>
      <c r="AC5" s="21">
        <f t="shared" si="12"/>
        <v>5</v>
      </c>
      <c r="AD5" s="50">
        <f t="shared" si="13"/>
        <v>5</v>
      </c>
      <c r="AE5" s="22">
        <f t="shared" si="14"/>
        <v>5</v>
      </c>
      <c r="AF5" s="13"/>
      <c r="AG5" s="13"/>
      <c r="AH5" s="15"/>
      <c r="AI5" s="15"/>
      <c r="AJ5" s="15"/>
      <c r="AK5" s="15"/>
      <c r="AL5" s="14"/>
      <c r="AM5" s="14"/>
      <c r="AN5" s="14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</row>
    <row r="6" spans="1:51">
      <c r="A6" s="68">
        <v>11297</v>
      </c>
      <c r="B6" s="138" t="s">
        <v>350</v>
      </c>
      <c r="C6" s="51" t="str">
        <f>Rollover!A6</f>
        <v>Audi</v>
      </c>
      <c r="D6" s="9" t="str">
        <f>Rollover!B6</f>
        <v>A7 4DR AWD (with rear seat torso/pelvis SABs)</v>
      </c>
      <c r="E6" s="9" t="s">
        <v>85</v>
      </c>
      <c r="F6" s="76">
        <f>Rollover!C6</f>
        <v>2020</v>
      </c>
      <c r="G6" s="10">
        <v>141.30500000000001</v>
      </c>
      <c r="H6" s="11">
        <v>24.962</v>
      </c>
      <c r="I6" s="11">
        <v>29.11</v>
      </c>
      <c r="J6" s="11">
        <v>787.32600000000002</v>
      </c>
      <c r="K6" s="12">
        <v>1263.9749999999999</v>
      </c>
      <c r="L6" s="10">
        <v>116.169</v>
      </c>
      <c r="M6" s="11">
        <v>19.367000000000001</v>
      </c>
      <c r="N6" s="11">
        <v>31.934999999999999</v>
      </c>
      <c r="O6" s="11">
        <v>22.978000000000002</v>
      </c>
      <c r="P6" s="12">
        <v>1661.586</v>
      </c>
      <c r="Q6" s="23">
        <f t="shared" si="0"/>
        <v>3.6197157108891492E-4</v>
      </c>
      <c r="R6" s="5">
        <f t="shared" si="1"/>
        <v>4.3293580708761679E-2</v>
      </c>
      <c r="S6" s="5">
        <f t="shared" si="2"/>
        <v>1.2603792278358226E-2</v>
      </c>
      <c r="T6" s="24">
        <f t="shared" si="3"/>
        <v>2.0121696789786184E-3</v>
      </c>
      <c r="U6" s="23">
        <f t="shared" si="4"/>
        <v>1.3366999896753548E-4</v>
      </c>
      <c r="V6" s="24">
        <f t="shared" si="5"/>
        <v>8.6320035900593738E-3</v>
      </c>
      <c r="W6" s="23">
        <f t="shared" si="6"/>
        <v>5.8000000000000003E-2</v>
      </c>
      <c r="X6" s="5">
        <f t="shared" si="7"/>
        <v>8.9999999999999993E-3</v>
      </c>
      <c r="Y6" s="24">
        <f t="shared" si="8"/>
        <v>3.4000000000000002E-2</v>
      </c>
      <c r="Z6" s="25">
        <f t="shared" si="9"/>
        <v>0.39</v>
      </c>
      <c r="AA6" s="139">
        <f t="shared" si="10"/>
        <v>0.06</v>
      </c>
      <c r="AB6" s="26">
        <f t="shared" si="11"/>
        <v>0.23</v>
      </c>
      <c r="AC6" s="21">
        <f t="shared" si="12"/>
        <v>5</v>
      </c>
      <c r="AD6" s="50">
        <f t="shared" si="13"/>
        <v>5</v>
      </c>
      <c r="AE6" s="22">
        <f t="shared" si="14"/>
        <v>5</v>
      </c>
      <c r="AF6" s="13"/>
      <c r="AG6" s="13"/>
      <c r="AH6" s="15"/>
      <c r="AI6" s="15"/>
      <c r="AJ6" s="15"/>
      <c r="AK6" s="15"/>
      <c r="AL6" s="14"/>
      <c r="AM6" s="14"/>
      <c r="AN6" s="14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13.35" customHeight="1">
      <c r="A7" s="68">
        <v>11055</v>
      </c>
      <c r="B7" s="138" t="s">
        <v>289</v>
      </c>
      <c r="C7" s="51" t="str">
        <f>Rollover!A7</f>
        <v xml:space="preserve">Buick </v>
      </c>
      <c r="D7" s="9" t="str">
        <f>Rollover!B7</f>
        <v>Encore GX SUV AWD</v>
      </c>
      <c r="E7" s="9" t="s">
        <v>100</v>
      </c>
      <c r="F7" s="76">
        <f>Rollover!C7</f>
        <v>2020</v>
      </c>
      <c r="G7" s="10">
        <v>80.516999999999996</v>
      </c>
      <c r="H7" s="11">
        <v>25.702999999999999</v>
      </c>
      <c r="I7" s="11">
        <v>32.667000000000002</v>
      </c>
      <c r="J7" s="11">
        <v>746.18299999999999</v>
      </c>
      <c r="K7" s="12">
        <v>1758.1579999999999</v>
      </c>
      <c r="L7" s="10">
        <v>144.51300000000001</v>
      </c>
      <c r="M7" s="11">
        <v>23.584</v>
      </c>
      <c r="N7" s="11">
        <v>42.668999999999997</v>
      </c>
      <c r="O7" s="11">
        <v>24.998999999999999</v>
      </c>
      <c r="P7" s="12">
        <v>3515.6849999999999</v>
      </c>
      <c r="Q7" s="23">
        <f t="shared" ref="Q7:Q31" si="15">NORMDIST(LN(G7),7.45231,0.73998,1)</f>
        <v>1.7332129338340229E-5</v>
      </c>
      <c r="R7" s="5">
        <f t="shared" ref="R7:R31" si="16">1/(1+EXP(5.3895-0.0919*H7))</f>
        <v>4.6203521308605118E-2</v>
      </c>
      <c r="S7" s="5">
        <f t="shared" ref="S7:S31" si="17">1/(1+EXP(6.04044-0.002133*J7))</f>
        <v>1.1557091420158401E-2</v>
      </c>
      <c r="T7" s="24">
        <f t="shared" ref="T7:T31" si="18">1/(1+EXP(7.5969-0.0011*K7))</f>
        <v>3.4603258204188385E-3</v>
      </c>
      <c r="U7" s="23">
        <f t="shared" ref="U7:U31" si="19">NORMDIST(LN(L7),7.45231,0.73998,1)</f>
        <v>4.040429559833331E-4</v>
      </c>
      <c r="V7" s="24">
        <f t="shared" ref="V7:V31" si="20">1/(1+EXP(6.3055-0.00094*P7))</f>
        <v>4.7391726791367175E-2</v>
      </c>
      <c r="W7" s="23">
        <f t="shared" ref="W7:W31" si="21">ROUND(1-(1-Q7)*(1-R7)*(1-S7)*(1-T7),3)</f>
        <v>6.0999999999999999E-2</v>
      </c>
      <c r="X7" s="5">
        <f t="shared" ref="X7:X31" si="22">IF(L7="N/A",L7,ROUND(1-(1-U7)*(1-V7),3))</f>
        <v>4.8000000000000001E-2</v>
      </c>
      <c r="Y7" s="24">
        <f t="shared" ref="Y7:Y31" si="23">ROUND(AVERAGE(W7:X7),3)</f>
        <v>5.5E-2</v>
      </c>
      <c r="Z7" s="25">
        <f t="shared" ref="Z7:Z31" si="24">ROUND(W7/0.15,2)</f>
        <v>0.41</v>
      </c>
      <c r="AA7" s="139">
        <f t="shared" ref="AA7:AA31" si="25">IF(L7="N/A", L7, ROUND(X7/0.15,2))</f>
        <v>0.32</v>
      </c>
      <c r="AB7" s="26">
        <f t="shared" ref="AB7:AB31" si="26">ROUND(Y7/0.15,2)</f>
        <v>0.37</v>
      </c>
      <c r="AC7" s="21">
        <f t="shared" ref="AC7:AC31" si="27">IF(Z7&lt;0.67,5,IF(Z7&lt;1,4,IF(Z7&lt;1.33,3,IF(Z7&lt;2.67,2,1))))</f>
        <v>5</v>
      </c>
      <c r="AD7" s="50">
        <f t="shared" ref="AD7:AD31" si="28">IF(L7="N/A",L7,IF(AA7&lt;0.67,5,IF(AA7&lt;1,4,IF(AA7&lt;1.33,3,IF(AA7&lt;2.67,2,1)))))</f>
        <v>5</v>
      </c>
      <c r="AE7" s="22">
        <f t="shared" ref="AE7:AE31" si="29">IF(AB7&lt;0.67,5,IF(AB7&lt;1,4,IF(AB7&lt;1.33,3,IF(AB7&lt;2.67,2,1))))</f>
        <v>5</v>
      </c>
      <c r="AF7" s="13"/>
      <c r="AG7" s="13"/>
      <c r="AH7" s="15"/>
      <c r="AI7" s="15"/>
      <c r="AJ7" s="15"/>
      <c r="AK7" s="15"/>
      <c r="AL7" s="14"/>
      <c r="AM7" s="14"/>
      <c r="AN7" s="14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</row>
    <row r="8" spans="1:51">
      <c r="A8" s="68">
        <v>11055</v>
      </c>
      <c r="B8" s="138" t="s">
        <v>289</v>
      </c>
      <c r="C8" s="27" t="str">
        <f>Rollover!A8</f>
        <v xml:space="preserve">Buick </v>
      </c>
      <c r="D8" s="44" t="str">
        <f>Rollover!B8</f>
        <v>Encore GX SUV FWD</v>
      </c>
      <c r="E8" s="9" t="s">
        <v>100</v>
      </c>
      <c r="F8" s="76">
        <f>Rollover!C8</f>
        <v>2020</v>
      </c>
      <c r="G8" s="10">
        <v>80.516999999999996</v>
      </c>
      <c r="H8" s="11">
        <v>25.702999999999999</v>
      </c>
      <c r="I8" s="11">
        <v>32.667000000000002</v>
      </c>
      <c r="J8" s="11">
        <v>746.18299999999999</v>
      </c>
      <c r="K8" s="12">
        <v>1758.1579999999999</v>
      </c>
      <c r="L8" s="10">
        <v>144.51300000000001</v>
      </c>
      <c r="M8" s="11">
        <v>23.584</v>
      </c>
      <c r="N8" s="11">
        <v>42.668999999999997</v>
      </c>
      <c r="O8" s="11">
        <v>24.998999999999999</v>
      </c>
      <c r="P8" s="12">
        <v>3515.6849999999999</v>
      </c>
      <c r="Q8" s="23">
        <f t="shared" si="15"/>
        <v>1.7332129338340229E-5</v>
      </c>
      <c r="R8" s="5">
        <f t="shared" si="16"/>
        <v>4.6203521308605118E-2</v>
      </c>
      <c r="S8" s="5">
        <f t="shared" si="17"/>
        <v>1.1557091420158401E-2</v>
      </c>
      <c r="T8" s="24">
        <f t="shared" si="18"/>
        <v>3.4603258204188385E-3</v>
      </c>
      <c r="U8" s="23">
        <f t="shared" si="19"/>
        <v>4.040429559833331E-4</v>
      </c>
      <c r="V8" s="24">
        <f t="shared" si="20"/>
        <v>4.7391726791367175E-2</v>
      </c>
      <c r="W8" s="23">
        <f t="shared" si="21"/>
        <v>6.0999999999999999E-2</v>
      </c>
      <c r="X8" s="5">
        <f t="shared" si="22"/>
        <v>4.8000000000000001E-2</v>
      </c>
      <c r="Y8" s="24">
        <f t="shared" si="23"/>
        <v>5.5E-2</v>
      </c>
      <c r="Z8" s="25">
        <f t="shared" si="24"/>
        <v>0.41</v>
      </c>
      <c r="AA8" s="139">
        <f t="shared" si="25"/>
        <v>0.32</v>
      </c>
      <c r="AB8" s="26">
        <f t="shared" si="26"/>
        <v>0.37</v>
      </c>
      <c r="AC8" s="21">
        <f t="shared" si="27"/>
        <v>5</v>
      </c>
      <c r="AD8" s="50">
        <f t="shared" si="28"/>
        <v>5</v>
      </c>
      <c r="AE8" s="22">
        <f t="shared" si="29"/>
        <v>5</v>
      </c>
      <c r="AF8" s="13"/>
      <c r="AG8" s="13"/>
      <c r="AH8" s="15"/>
      <c r="AI8" s="15"/>
      <c r="AJ8" s="15"/>
      <c r="AK8" s="15"/>
      <c r="AL8" s="14"/>
      <c r="AM8" s="14"/>
      <c r="AN8" s="14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</row>
    <row r="9" spans="1:51" ht="13.35" customHeight="1">
      <c r="A9" s="68">
        <v>11127</v>
      </c>
      <c r="B9" s="138" t="s">
        <v>311</v>
      </c>
      <c r="C9" s="27" t="str">
        <f>Rollover!A9</f>
        <v>Cadillac</v>
      </c>
      <c r="D9" s="44" t="str">
        <f>Rollover!B9</f>
        <v>CT5 4DR wo/V6 AWD</v>
      </c>
      <c r="E9" s="9" t="s">
        <v>85</v>
      </c>
      <c r="F9" s="76">
        <f>Rollover!C9</f>
        <v>2020</v>
      </c>
      <c r="G9" s="10">
        <v>129.32900000000001</v>
      </c>
      <c r="H9" s="11">
        <v>23.585999999999999</v>
      </c>
      <c r="I9" s="11">
        <v>27.241</v>
      </c>
      <c r="J9" s="11">
        <v>928.88599999999997</v>
      </c>
      <c r="K9" s="12">
        <v>1037.633</v>
      </c>
      <c r="L9" s="10">
        <v>92.722999999999999</v>
      </c>
      <c r="M9" s="11">
        <v>25.501999999999999</v>
      </c>
      <c r="N9" s="11">
        <v>56.5</v>
      </c>
      <c r="O9" s="11">
        <v>22.08</v>
      </c>
      <c r="P9" s="12">
        <v>2547.2809999999999</v>
      </c>
      <c r="Q9" s="23">
        <f t="shared" si="15"/>
        <v>2.3260495723183779E-4</v>
      </c>
      <c r="R9" s="5">
        <f t="shared" si="16"/>
        <v>3.8348135105977843E-2</v>
      </c>
      <c r="S9" s="5">
        <f t="shared" si="17"/>
        <v>1.6971107675805605E-2</v>
      </c>
      <c r="T9" s="24">
        <f t="shared" si="18"/>
        <v>1.5693805160000838E-3</v>
      </c>
      <c r="U9" s="23">
        <f t="shared" si="19"/>
        <v>3.9125830682098772E-5</v>
      </c>
      <c r="V9" s="24">
        <f t="shared" si="20"/>
        <v>1.9626443577587496E-2</v>
      </c>
      <c r="W9" s="23">
        <f t="shared" si="21"/>
        <v>5.6000000000000001E-2</v>
      </c>
      <c r="X9" s="5">
        <f t="shared" si="22"/>
        <v>0.02</v>
      </c>
      <c r="Y9" s="24">
        <f t="shared" si="23"/>
        <v>3.7999999999999999E-2</v>
      </c>
      <c r="Z9" s="25">
        <f t="shared" si="24"/>
        <v>0.37</v>
      </c>
      <c r="AA9" s="139">
        <f t="shared" si="25"/>
        <v>0.13</v>
      </c>
      <c r="AB9" s="26">
        <f t="shared" si="26"/>
        <v>0.25</v>
      </c>
      <c r="AC9" s="21">
        <f t="shared" si="27"/>
        <v>5</v>
      </c>
      <c r="AD9" s="50">
        <f t="shared" si="28"/>
        <v>5</v>
      </c>
      <c r="AE9" s="22">
        <f t="shared" si="29"/>
        <v>5</v>
      </c>
      <c r="AF9" s="13"/>
      <c r="AG9" s="13"/>
      <c r="AH9" s="15"/>
      <c r="AI9" s="15"/>
      <c r="AJ9" s="15"/>
      <c r="AK9" s="15"/>
      <c r="AL9" s="14"/>
      <c r="AM9" s="14"/>
      <c r="AN9" s="14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</row>
    <row r="10" spans="1:51">
      <c r="A10" s="68">
        <v>11127</v>
      </c>
      <c r="B10" s="138" t="s">
        <v>311</v>
      </c>
      <c r="C10" s="27" t="str">
        <f>Rollover!A10</f>
        <v>Cadillac</v>
      </c>
      <c r="D10" s="44" t="str">
        <f>Rollover!B10</f>
        <v>CT5 4DR wo/V6 RWD</v>
      </c>
      <c r="E10" s="9" t="s">
        <v>85</v>
      </c>
      <c r="F10" s="76">
        <f>Rollover!C10</f>
        <v>2020</v>
      </c>
      <c r="G10" s="10">
        <v>129.32900000000001</v>
      </c>
      <c r="H10" s="11">
        <v>23.585999999999999</v>
      </c>
      <c r="I10" s="11">
        <v>27.241</v>
      </c>
      <c r="J10" s="11">
        <v>928.88599999999997</v>
      </c>
      <c r="K10" s="12">
        <v>1037.633</v>
      </c>
      <c r="L10" s="10">
        <v>92.722999999999999</v>
      </c>
      <c r="M10" s="11">
        <v>25.501999999999999</v>
      </c>
      <c r="N10" s="11">
        <v>56.5</v>
      </c>
      <c r="O10" s="11">
        <v>22.08</v>
      </c>
      <c r="P10" s="12">
        <v>2547.2809999999999</v>
      </c>
      <c r="Q10" s="23">
        <f t="shared" si="15"/>
        <v>2.3260495723183779E-4</v>
      </c>
      <c r="R10" s="5">
        <f t="shared" si="16"/>
        <v>3.8348135105977843E-2</v>
      </c>
      <c r="S10" s="5">
        <f t="shared" si="17"/>
        <v>1.6971107675805605E-2</v>
      </c>
      <c r="T10" s="24">
        <f t="shared" si="18"/>
        <v>1.5693805160000838E-3</v>
      </c>
      <c r="U10" s="23">
        <f t="shared" si="19"/>
        <v>3.9125830682098772E-5</v>
      </c>
      <c r="V10" s="24">
        <f t="shared" si="20"/>
        <v>1.9626443577587496E-2</v>
      </c>
      <c r="W10" s="23">
        <f t="shared" si="21"/>
        <v>5.6000000000000001E-2</v>
      </c>
      <c r="X10" s="5">
        <f t="shared" si="22"/>
        <v>0.02</v>
      </c>
      <c r="Y10" s="24">
        <f t="shared" si="23"/>
        <v>3.7999999999999999E-2</v>
      </c>
      <c r="Z10" s="25">
        <f t="shared" si="24"/>
        <v>0.37</v>
      </c>
      <c r="AA10" s="139">
        <f t="shared" si="25"/>
        <v>0.13</v>
      </c>
      <c r="AB10" s="26">
        <f t="shared" si="26"/>
        <v>0.25</v>
      </c>
      <c r="AC10" s="21">
        <f t="shared" si="27"/>
        <v>5</v>
      </c>
      <c r="AD10" s="50">
        <f t="shared" si="28"/>
        <v>5</v>
      </c>
      <c r="AE10" s="22">
        <f t="shared" si="29"/>
        <v>5</v>
      </c>
      <c r="AF10" s="13"/>
      <c r="AG10" s="13"/>
      <c r="AH10" s="15"/>
      <c r="AI10" s="15"/>
      <c r="AJ10" s="15"/>
      <c r="AK10" s="15"/>
      <c r="AL10" s="14"/>
      <c r="AM10" s="14"/>
      <c r="AN10" s="14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</row>
    <row r="11" spans="1:51">
      <c r="A11" s="68">
        <v>11127</v>
      </c>
      <c r="B11" s="138" t="s">
        <v>311</v>
      </c>
      <c r="C11" s="27" t="str">
        <f>Rollover!A11</f>
        <v>Cadillac</v>
      </c>
      <c r="D11" s="44" t="str">
        <f>Rollover!B11</f>
        <v>CT5-V 4DR AWD/CT5 w/V6 AWD</v>
      </c>
      <c r="E11" s="9" t="s">
        <v>85</v>
      </c>
      <c r="F11" s="76">
        <f>Rollover!C11</f>
        <v>2020</v>
      </c>
      <c r="G11" s="10">
        <v>129.32900000000001</v>
      </c>
      <c r="H11" s="11">
        <v>23.585999999999999</v>
      </c>
      <c r="I11" s="11">
        <v>27.241</v>
      </c>
      <c r="J11" s="11">
        <v>928.88599999999997</v>
      </c>
      <c r="K11" s="12">
        <v>1037.633</v>
      </c>
      <c r="L11" s="10">
        <v>92.722999999999999</v>
      </c>
      <c r="M11" s="11">
        <v>25.501999999999999</v>
      </c>
      <c r="N11" s="11">
        <v>56.5</v>
      </c>
      <c r="O11" s="11">
        <v>22.08</v>
      </c>
      <c r="P11" s="12">
        <v>2547.2809999999999</v>
      </c>
      <c r="Q11" s="23">
        <f t="shared" si="15"/>
        <v>2.3260495723183779E-4</v>
      </c>
      <c r="R11" s="5">
        <f t="shared" si="16"/>
        <v>3.8348135105977843E-2</v>
      </c>
      <c r="S11" s="5">
        <f t="shared" si="17"/>
        <v>1.6971107675805605E-2</v>
      </c>
      <c r="T11" s="24">
        <f t="shared" si="18"/>
        <v>1.5693805160000838E-3</v>
      </c>
      <c r="U11" s="23">
        <f t="shared" si="19"/>
        <v>3.9125830682098772E-5</v>
      </c>
      <c r="V11" s="24">
        <f t="shared" si="20"/>
        <v>1.9626443577587496E-2</v>
      </c>
      <c r="W11" s="23">
        <f t="shared" si="21"/>
        <v>5.6000000000000001E-2</v>
      </c>
      <c r="X11" s="5">
        <f t="shared" si="22"/>
        <v>0.02</v>
      </c>
      <c r="Y11" s="24">
        <f t="shared" si="23"/>
        <v>3.7999999999999999E-2</v>
      </c>
      <c r="Z11" s="25">
        <f t="shared" si="24"/>
        <v>0.37</v>
      </c>
      <c r="AA11" s="139">
        <f t="shared" si="25"/>
        <v>0.13</v>
      </c>
      <c r="AB11" s="26">
        <f t="shared" si="26"/>
        <v>0.25</v>
      </c>
      <c r="AC11" s="21">
        <f t="shared" si="27"/>
        <v>5</v>
      </c>
      <c r="AD11" s="50">
        <f t="shared" si="28"/>
        <v>5</v>
      </c>
      <c r="AE11" s="22">
        <f t="shared" si="29"/>
        <v>5</v>
      </c>
      <c r="AF11" s="13"/>
      <c r="AG11" s="13"/>
      <c r="AH11" s="15"/>
      <c r="AI11" s="15"/>
      <c r="AJ11" s="15"/>
      <c r="AK11" s="15"/>
      <c r="AL11" s="14"/>
      <c r="AM11" s="14"/>
      <c r="AN11" s="14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1:51">
      <c r="A12" s="68">
        <v>11127</v>
      </c>
      <c r="B12" s="138" t="s">
        <v>311</v>
      </c>
      <c r="C12" s="27" t="str">
        <f>Rollover!A12</f>
        <v>Cadillac</v>
      </c>
      <c r="D12" s="44" t="str">
        <f>Rollover!B12</f>
        <v>CT5-V 4DR RWD/CT5 w/V6 RWD</v>
      </c>
      <c r="E12" s="9" t="s">
        <v>85</v>
      </c>
      <c r="F12" s="76">
        <f>Rollover!C12</f>
        <v>2020</v>
      </c>
      <c r="G12" s="10">
        <v>129.32900000000001</v>
      </c>
      <c r="H12" s="11">
        <v>23.585999999999999</v>
      </c>
      <c r="I12" s="11">
        <v>27.241</v>
      </c>
      <c r="J12" s="11">
        <v>928.88599999999997</v>
      </c>
      <c r="K12" s="12">
        <v>1037.633</v>
      </c>
      <c r="L12" s="10">
        <v>92.722999999999999</v>
      </c>
      <c r="M12" s="11">
        <v>25.501999999999999</v>
      </c>
      <c r="N12" s="11">
        <v>56.5</v>
      </c>
      <c r="O12" s="11">
        <v>22.08</v>
      </c>
      <c r="P12" s="12">
        <v>2547.2809999999999</v>
      </c>
      <c r="Q12" s="23">
        <f t="shared" si="15"/>
        <v>2.3260495723183779E-4</v>
      </c>
      <c r="R12" s="5">
        <f t="shared" si="16"/>
        <v>3.8348135105977843E-2</v>
      </c>
      <c r="S12" s="5">
        <f t="shared" si="17"/>
        <v>1.6971107675805605E-2</v>
      </c>
      <c r="T12" s="24">
        <f t="shared" si="18"/>
        <v>1.5693805160000838E-3</v>
      </c>
      <c r="U12" s="23">
        <f t="shared" si="19"/>
        <v>3.9125830682098772E-5</v>
      </c>
      <c r="V12" s="24">
        <f t="shared" si="20"/>
        <v>1.9626443577587496E-2</v>
      </c>
      <c r="W12" s="23">
        <f t="shared" si="21"/>
        <v>5.6000000000000001E-2</v>
      </c>
      <c r="X12" s="5">
        <f t="shared" si="22"/>
        <v>0.02</v>
      </c>
      <c r="Y12" s="24">
        <f t="shared" si="23"/>
        <v>3.7999999999999999E-2</v>
      </c>
      <c r="Z12" s="25">
        <f t="shared" si="24"/>
        <v>0.37</v>
      </c>
      <c r="AA12" s="139">
        <f t="shared" si="25"/>
        <v>0.13</v>
      </c>
      <c r="AB12" s="26">
        <f t="shared" si="26"/>
        <v>0.25</v>
      </c>
      <c r="AC12" s="21">
        <f t="shared" si="27"/>
        <v>5</v>
      </c>
      <c r="AD12" s="50">
        <f t="shared" si="28"/>
        <v>5</v>
      </c>
      <c r="AE12" s="22">
        <f t="shared" si="29"/>
        <v>5</v>
      </c>
      <c r="AF12" s="13"/>
      <c r="AG12" s="13"/>
      <c r="AH12" s="15"/>
      <c r="AI12" s="15"/>
      <c r="AJ12" s="15"/>
      <c r="AK12" s="15"/>
      <c r="AL12" s="14"/>
      <c r="AM12" s="14"/>
      <c r="AN12" s="14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1:51">
      <c r="A13" s="68">
        <v>9975</v>
      </c>
      <c r="B13" s="68" t="s">
        <v>99</v>
      </c>
      <c r="C13" s="27" t="str">
        <f>Rollover!A13</f>
        <v>Cadillac</v>
      </c>
      <c r="D13" s="44" t="str">
        <f>Rollover!B13</f>
        <v>XT5 SUV AWD</v>
      </c>
      <c r="E13" s="9" t="s">
        <v>100</v>
      </c>
      <c r="F13" s="76">
        <f>Rollover!C13</f>
        <v>2020</v>
      </c>
      <c r="G13" s="10">
        <v>111.917</v>
      </c>
      <c r="H13" s="11">
        <v>22.794</v>
      </c>
      <c r="I13" s="11">
        <v>23.802</v>
      </c>
      <c r="J13" s="11">
        <v>671.524</v>
      </c>
      <c r="K13" s="12">
        <v>816.59299999999996</v>
      </c>
      <c r="L13" s="10">
        <v>182.965</v>
      </c>
      <c r="M13" s="11">
        <v>13.635999999999999</v>
      </c>
      <c r="N13" s="11">
        <v>43.148000000000003</v>
      </c>
      <c r="O13" s="11">
        <v>37.31</v>
      </c>
      <c r="P13" s="12">
        <v>3670.7069999999999</v>
      </c>
      <c r="Q13" s="23">
        <f t="shared" si="15"/>
        <v>1.0975270001146088E-4</v>
      </c>
      <c r="R13" s="5">
        <f t="shared" si="16"/>
        <v>3.5752376155962086E-2</v>
      </c>
      <c r="S13" s="5">
        <f t="shared" si="17"/>
        <v>9.8725127127944051E-3</v>
      </c>
      <c r="T13" s="24">
        <f t="shared" si="18"/>
        <v>1.231060213608413E-3</v>
      </c>
      <c r="U13" s="23">
        <f t="shared" si="19"/>
        <v>1.2179860187177664E-3</v>
      </c>
      <c r="V13" s="24">
        <f t="shared" si="20"/>
        <v>5.442161285843379E-2</v>
      </c>
      <c r="W13" s="23">
        <f t="shared" si="21"/>
        <v>4.7E-2</v>
      </c>
      <c r="X13" s="5">
        <f t="shared" si="22"/>
        <v>5.6000000000000001E-2</v>
      </c>
      <c r="Y13" s="24">
        <f t="shared" si="23"/>
        <v>5.1999999999999998E-2</v>
      </c>
      <c r="Z13" s="25">
        <f t="shared" si="24"/>
        <v>0.31</v>
      </c>
      <c r="AA13" s="139">
        <f t="shared" si="25"/>
        <v>0.37</v>
      </c>
      <c r="AB13" s="26">
        <f t="shared" si="26"/>
        <v>0.35</v>
      </c>
      <c r="AC13" s="21">
        <f t="shared" si="27"/>
        <v>5</v>
      </c>
      <c r="AD13" s="50">
        <f t="shared" si="28"/>
        <v>5</v>
      </c>
      <c r="AE13" s="22">
        <f t="shared" si="29"/>
        <v>5</v>
      </c>
      <c r="AF13" s="13"/>
      <c r="AG13" s="13"/>
      <c r="AH13" s="15"/>
      <c r="AI13" s="15"/>
      <c r="AJ13" s="15"/>
      <c r="AK13" s="15"/>
      <c r="AL13" s="14"/>
      <c r="AM13" s="14"/>
      <c r="AN13" s="14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1:51">
      <c r="A14" s="68">
        <v>9975</v>
      </c>
      <c r="B14" s="68" t="s">
        <v>99</v>
      </c>
      <c r="C14" s="27" t="str">
        <f>Rollover!A14</f>
        <v>Cadillac</v>
      </c>
      <c r="D14" s="44" t="str">
        <f>Rollover!B14</f>
        <v>XT5 SUV FWD</v>
      </c>
      <c r="E14" s="9" t="s">
        <v>100</v>
      </c>
      <c r="F14" s="76">
        <f>Rollover!C14</f>
        <v>2020</v>
      </c>
      <c r="G14" s="10">
        <v>111.917</v>
      </c>
      <c r="H14" s="11">
        <v>22.794</v>
      </c>
      <c r="I14" s="11">
        <v>23.802</v>
      </c>
      <c r="J14" s="11">
        <v>671.524</v>
      </c>
      <c r="K14" s="12">
        <v>816.59299999999996</v>
      </c>
      <c r="L14" s="10">
        <v>182.965</v>
      </c>
      <c r="M14" s="11">
        <v>13.635999999999999</v>
      </c>
      <c r="N14" s="11">
        <v>43.148000000000003</v>
      </c>
      <c r="O14" s="11">
        <v>37.31</v>
      </c>
      <c r="P14" s="12">
        <v>3670.7069999999999</v>
      </c>
      <c r="Q14" s="23">
        <f t="shared" si="15"/>
        <v>1.0975270001146088E-4</v>
      </c>
      <c r="R14" s="5">
        <f t="shared" si="16"/>
        <v>3.5752376155962086E-2</v>
      </c>
      <c r="S14" s="5">
        <f t="shared" si="17"/>
        <v>9.8725127127944051E-3</v>
      </c>
      <c r="T14" s="24">
        <f t="shared" si="18"/>
        <v>1.231060213608413E-3</v>
      </c>
      <c r="U14" s="23">
        <f t="shared" si="19"/>
        <v>1.2179860187177664E-3</v>
      </c>
      <c r="V14" s="24">
        <f t="shared" si="20"/>
        <v>5.442161285843379E-2</v>
      </c>
      <c r="W14" s="23">
        <f t="shared" si="21"/>
        <v>4.7E-2</v>
      </c>
      <c r="X14" s="5">
        <f t="shared" si="22"/>
        <v>5.6000000000000001E-2</v>
      </c>
      <c r="Y14" s="24">
        <f t="shared" si="23"/>
        <v>5.1999999999999998E-2</v>
      </c>
      <c r="Z14" s="25">
        <f t="shared" si="24"/>
        <v>0.31</v>
      </c>
      <c r="AA14" s="139">
        <f t="shared" si="25"/>
        <v>0.37</v>
      </c>
      <c r="AB14" s="26">
        <f t="shared" si="26"/>
        <v>0.35</v>
      </c>
      <c r="AC14" s="21">
        <f t="shared" si="27"/>
        <v>5</v>
      </c>
      <c r="AD14" s="50">
        <f t="shared" si="28"/>
        <v>5</v>
      </c>
      <c r="AE14" s="22">
        <f t="shared" si="29"/>
        <v>5</v>
      </c>
      <c r="AF14" s="13"/>
      <c r="AG14" s="13"/>
      <c r="AH14" s="15"/>
      <c r="AI14" s="15"/>
      <c r="AJ14" s="15"/>
      <c r="AK14" s="15"/>
      <c r="AL14" s="14"/>
      <c r="AM14" s="14"/>
      <c r="AN14" s="14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1:51">
      <c r="A15" s="68">
        <v>10920</v>
      </c>
      <c r="B15" s="138" t="s">
        <v>230</v>
      </c>
      <c r="C15" s="27" t="str">
        <f>Rollover!A15</f>
        <v>Cadillac</v>
      </c>
      <c r="D15" s="44" t="str">
        <f>Rollover!B15</f>
        <v>XT6 SUV AWD</v>
      </c>
      <c r="E15" s="9" t="s">
        <v>107</v>
      </c>
      <c r="F15" s="76">
        <f>Rollover!C15</f>
        <v>2020</v>
      </c>
      <c r="G15" s="10">
        <v>97.825000000000003</v>
      </c>
      <c r="H15" s="11">
        <v>17.117000000000001</v>
      </c>
      <c r="I15" s="11">
        <v>21.286999999999999</v>
      </c>
      <c r="J15" s="11">
        <v>519.88699999999994</v>
      </c>
      <c r="K15" s="12">
        <v>1134.4390000000001</v>
      </c>
      <c r="L15" s="10">
        <v>179.57400000000001</v>
      </c>
      <c r="M15" s="11">
        <v>19.873999999999999</v>
      </c>
      <c r="N15" s="11">
        <v>41.015000000000001</v>
      </c>
      <c r="O15" s="11">
        <v>37.171999999999997</v>
      </c>
      <c r="P15" s="12">
        <v>1106.912</v>
      </c>
      <c r="Q15" s="23">
        <f t="shared" si="15"/>
        <v>5.2809467715494205E-5</v>
      </c>
      <c r="R15" s="5">
        <f t="shared" si="16"/>
        <v>2.1532003844675983E-2</v>
      </c>
      <c r="S15" s="5">
        <f t="shared" si="17"/>
        <v>7.1638291634438019E-3</v>
      </c>
      <c r="T15" s="24">
        <f t="shared" si="18"/>
        <v>1.7454130646511012E-3</v>
      </c>
      <c r="U15" s="23">
        <f t="shared" si="19"/>
        <v>1.1198198976819207E-3</v>
      </c>
      <c r="V15" s="24">
        <f t="shared" si="20"/>
        <v>5.1427939168818366E-3</v>
      </c>
      <c r="W15" s="23">
        <f t="shared" si="21"/>
        <v>0.03</v>
      </c>
      <c r="X15" s="5">
        <f t="shared" si="22"/>
        <v>6.0000000000000001E-3</v>
      </c>
      <c r="Y15" s="24">
        <f t="shared" si="23"/>
        <v>1.7999999999999999E-2</v>
      </c>
      <c r="Z15" s="25">
        <f t="shared" si="24"/>
        <v>0.2</v>
      </c>
      <c r="AA15" s="139">
        <f t="shared" si="25"/>
        <v>0.04</v>
      </c>
      <c r="AB15" s="26">
        <f t="shared" si="26"/>
        <v>0.12</v>
      </c>
      <c r="AC15" s="21">
        <f t="shared" si="27"/>
        <v>5</v>
      </c>
      <c r="AD15" s="50">
        <f t="shared" si="28"/>
        <v>5</v>
      </c>
      <c r="AE15" s="22">
        <f t="shared" si="29"/>
        <v>5</v>
      </c>
      <c r="AF15" s="13"/>
      <c r="AG15" s="13"/>
      <c r="AH15" s="15"/>
      <c r="AI15" s="15"/>
      <c r="AJ15" s="15"/>
      <c r="AK15" s="15"/>
      <c r="AL15" s="14"/>
      <c r="AM15" s="14"/>
      <c r="AN15" s="14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1:51">
      <c r="A16" s="68">
        <v>10920</v>
      </c>
      <c r="B16" s="138" t="s">
        <v>230</v>
      </c>
      <c r="C16" s="27" t="str">
        <f>Rollover!A16</f>
        <v>Cadillac</v>
      </c>
      <c r="D16" s="44" t="str">
        <f>Rollover!B16</f>
        <v>XT6 SUV FWD</v>
      </c>
      <c r="E16" s="9" t="s">
        <v>107</v>
      </c>
      <c r="F16" s="76">
        <f>Rollover!C16</f>
        <v>2020</v>
      </c>
      <c r="G16" s="10">
        <v>97.825000000000003</v>
      </c>
      <c r="H16" s="11">
        <v>17.117000000000001</v>
      </c>
      <c r="I16" s="11">
        <v>21.286999999999999</v>
      </c>
      <c r="J16" s="11">
        <v>519.88699999999994</v>
      </c>
      <c r="K16" s="12">
        <v>1134.4390000000001</v>
      </c>
      <c r="L16" s="10">
        <v>179.57400000000001</v>
      </c>
      <c r="M16" s="11">
        <v>19.873999999999999</v>
      </c>
      <c r="N16" s="11">
        <v>41.015000000000001</v>
      </c>
      <c r="O16" s="11">
        <v>37.171999999999997</v>
      </c>
      <c r="P16" s="12">
        <v>1106.912</v>
      </c>
      <c r="Q16" s="23">
        <f t="shared" si="15"/>
        <v>5.2809467715494205E-5</v>
      </c>
      <c r="R16" s="5">
        <f t="shared" si="16"/>
        <v>2.1532003844675983E-2</v>
      </c>
      <c r="S16" s="5">
        <f t="shared" si="17"/>
        <v>7.1638291634438019E-3</v>
      </c>
      <c r="T16" s="24">
        <f t="shared" si="18"/>
        <v>1.7454130646511012E-3</v>
      </c>
      <c r="U16" s="23">
        <f t="shared" si="19"/>
        <v>1.1198198976819207E-3</v>
      </c>
      <c r="V16" s="24">
        <f t="shared" si="20"/>
        <v>5.1427939168818366E-3</v>
      </c>
      <c r="W16" s="23">
        <f t="shared" si="21"/>
        <v>0.03</v>
      </c>
      <c r="X16" s="5">
        <f t="shared" si="22"/>
        <v>6.0000000000000001E-3</v>
      </c>
      <c r="Y16" s="24">
        <f t="shared" si="23"/>
        <v>1.7999999999999999E-2</v>
      </c>
      <c r="Z16" s="25">
        <f t="shared" si="24"/>
        <v>0.2</v>
      </c>
      <c r="AA16" s="139">
        <f t="shared" si="25"/>
        <v>0.04</v>
      </c>
      <c r="AB16" s="26">
        <f t="shared" si="26"/>
        <v>0.12</v>
      </c>
      <c r="AC16" s="21">
        <f t="shared" si="27"/>
        <v>5</v>
      </c>
      <c r="AD16" s="50">
        <f t="shared" si="28"/>
        <v>5</v>
      </c>
      <c r="AE16" s="22">
        <f t="shared" si="29"/>
        <v>5</v>
      </c>
      <c r="AF16" s="13"/>
      <c r="AG16" s="13"/>
      <c r="AH16" s="15"/>
      <c r="AI16" s="15"/>
      <c r="AJ16" s="15"/>
      <c r="AK16" s="15"/>
      <c r="AL16" s="14"/>
      <c r="AM16" s="14"/>
      <c r="AN16" s="14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1:51">
      <c r="A17" s="68">
        <v>10776</v>
      </c>
      <c r="B17" s="138" t="s">
        <v>106</v>
      </c>
      <c r="C17" s="27" t="str">
        <f>Rollover!A17</f>
        <v>Chevrolet</v>
      </c>
      <c r="D17" s="44" t="str">
        <f>Rollover!B17</f>
        <v>Malibu 4DR FWD</v>
      </c>
      <c r="E17" s="9" t="s">
        <v>107</v>
      </c>
      <c r="F17" s="76">
        <f>Rollover!C17</f>
        <v>2020</v>
      </c>
      <c r="G17" s="10">
        <v>160.44499999999999</v>
      </c>
      <c r="H17" s="11">
        <v>34.103000000000002</v>
      </c>
      <c r="I17" s="11">
        <v>34.262</v>
      </c>
      <c r="J17" s="11">
        <v>1031.3389999999999</v>
      </c>
      <c r="K17" s="12">
        <v>1057.1369999999999</v>
      </c>
      <c r="L17" s="10">
        <v>364.77100000000002</v>
      </c>
      <c r="M17" s="11">
        <v>35.837000000000003</v>
      </c>
      <c r="N17" s="11">
        <v>61.893999999999998</v>
      </c>
      <c r="O17" s="11">
        <v>32.206000000000003</v>
      </c>
      <c r="P17" s="12">
        <v>4969.1210000000001</v>
      </c>
      <c r="Q17" s="23">
        <f t="shared" si="15"/>
        <v>6.6672978515960857E-4</v>
      </c>
      <c r="R17" s="5">
        <f t="shared" si="16"/>
        <v>9.4881743019533157E-2</v>
      </c>
      <c r="S17" s="5">
        <f t="shared" si="17"/>
        <v>2.1029116718346456E-2</v>
      </c>
      <c r="T17" s="24">
        <f t="shared" si="18"/>
        <v>1.6033598477601537E-3</v>
      </c>
      <c r="U17" s="23">
        <f t="shared" si="19"/>
        <v>1.7919042258889861E-2</v>
      </c>
      <c r="V17" s="24">
        <f t="shared" si="20"/>
        <v>0.16321125207180645</v>
      </c>
      <c r="W17" s="23">
        <f t="shared" si="21"/>
        <v>0.11600000000000001</v>
      </c>
      <c r="X17" s="5">
        <f t="shared" si="22"/>
        <v>0.17799999999999999</v>
      </c>
      <c r="Y17" s="24">
        <f t="shared" si="23"/>
        <v>0.14699999999999999</v>
      </c>
      <c r="Z17" s="25">
        <f t="shared" si="24"/>
        <v>0.77</v>
      </c>
      <c r="AA17" s="139">
        <f t="shared" si="25"/>
        <v>1.19</v>
      </c>
      <c r="AB17" s="26">
        <f t="shared" si="26"/>
        <v>0.98</v>
      </c>
      <c r="AC17" s="21">
        <f t="shared" si="27"/>
        <v>4</v>
      </c>
      <c r="AD17" s="50">
        <f t="shared" si="28"/>
        <v>3</v>
      </c>
      <c r="AE17" s="22">
        <f t="shared" si="29"/>
        <v>4</v>
      </c>
      <c r="AF17" s="13"/>
      <c r="AG17" s="13"/>
      <c r="AH17" s="15"/>
      <c r="AI17" s="15"/>
      <c r="AJ17" s="15"/>
      <c r="AK17" s="15"/>
      <c r="AL17" s="14"/>
      <c r="AM17" s="14"/>
      <c r="AN17" s="14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1:51" ht="13.35" customHeight="1">
      <c r="A18" s="68">
        <v>11071</v>
      </c>
      <c r="B18" s="138" t="s">
        <v>304</v>
      </c>
      <c r="C18" s="27" t="str">
        <f>Rollover!A18</f>
        <v>Chrysler</v>
      </c>
      <c r="D18" s="44" t="str">
        <f>Rollover!B18</f>
        <v>Pacifica Hybrid PHEV Mini Van FWD</v>
      </c>
      <c r="E18" s="9" t="s">
        <v>100</v>
      </c>
      <c r="F18" s="76">
        <f>Rollover!C18</f>
        <v>2020</v>
      </c>
      <c r="G18" s="10">
        <v>68.272999999999996</v>
      </c>
      <c r="H18" s="11">
        <v>17.364000000000001</v>
      </c>
      <c r="I18" s="11">
        <v>22.7</v>
      </c>
      <c r="J18" s="11">
        <v>453.46199999999999</v>
      </c>
      <c r="K18" s="12">
        <v>1361.085</v>
      </c>
      <c r="L18" s="10">
        <v>47.44</v>
      </c>
      <c r="M18" s="11">
        <v>3.3919999999999999</v>
      </c>
      <c r="N18" s="11">
        <v>61.802999999999997</v>
      </c>
      <c r="O18" s="11">
        <v>3.2109999999999999</v>
      </c>
      <c r="P18" s="12">
        <v>2500.7890000000002</v>
      </c>
      <c r="Q18" s="23">
        <f t="shared" si="15"/>
        <v>6.4041346298362413E-6</v>
      </c>
      <c r="R18" s="5">
        <f t="shared" si="16"/>
        <v>2.2015471374822741E-2</v>
      </c>
      <c r="S18" s="5">
        <f t="shared" si="17"/>
        <v>6.2233412317234385E-3</v>
      </c>
      <c r="T18" s="24">
        <f t="shared" si="18"/>
        <v>2.2385039557291111E-3</v>
      </c>
      <c r="U18" s="23">
        <f t="shared" si="19"/>
        <v>6.0094379294668529E-7</v>
      </c>
      <c r="V18" s="24">
        <f t="shared" si="20"/>
        <v>1.8802972018217769E-2</v>
      </c>
      <c r="W18" s="23">
        <f t="shared" si="21"/>
        <v>0.03</v>
      </c>
      <c r="X18" s="5">
        <f t="shared" si="22"/>
        <v>1.9E-2</v>
      </c>
      <c r="Y18" s="24">
        <f t="shared" si="23"/>
        <v>2.5000000000000001E-2</v>
      </c>
      <c r="Z18" s="25">
        <f t="shared" si="24"/>
        <v>0.2</v>
      </c>
      <c r="AA18" s="139">
        <f t="shared" si="25"/>
        <v>0.13</v>
      </c>
      <c r="AB18" s="26">
        <f t="shared" si="26"/>
        <v>0.17</v>
      </c>
      <c r="AC18" s="21">
        <f t="shared" si="27"/>
        <v>5</v>
      </c>
      <c r="AD18" s="50">
        <f t="shared" si="28"/>
        <v>5</v>
      </c>
      <c r="AE18" s="22">
        <f t="shared" si="29"/>
        <v>5</v>
      </c>
      <c r="AF18" s="13"/>
      <c r="AG18" s="13"/>
      <c r="AH18" s="15"/>
      <c r="AI18" s="15"/>
      <c r="AJ18" s="15"/>
      <c r="AK18" s="15"/>
      <c r="AL18" s="14"/>
      <c r="AM18" s="14"/>
      <c r="AN18" s="14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1:51" ht="13.35" customHeight="1">
      <c r="A19" s="68">
        <v>11137</v>
      </c>
      <c r="B19" s="138" t="s">
        <v>317</v>
      </c>
      <c r="C19" s="51" t="str">
        <f>Rollover!A19</f>
        <v>Dodge</v>
      </c>
      <c r="D19" s="9" t="str">
        <f>Rollover!B19</f>
        <v>Challenger 2DR AWD</v>
      </c>
      <c r="E19" s="9" t="s">
        <v>85</v>
      </c>
      <c r="F19" s="76">
        <f>Rollover!C19</f>
        <v>2020</v>
      </c>
      <c r="G19" s="10">
        <v>144.86500000000001</v>
      </c>
      <c r="H19" s="11">
        <v>26.661999999999999</v>
      </c>
      <c r="I19" s="11">
        <v>38.590000000000003</v>
      </c>
      <c r="J19" s="11">
        <v>773.45899999999995</v>
      </c>
      <c r="K19" s="12">
        <v>2246.2429999999999</v>
      </c>
      <c r="L19" s="10">
        <v>306.75700000000001</v>
      </c>
      <c r="M19" s="11">
        <v>23.611000000000001</v>
      </c>
      <c r="N19" s="11">
        <v>37.841999999999999</v>
      </c>
      <c r="O19" s="11">
        <v>32.26</v>
      </c>
      <c r="P19" s="12">
        <v>1163.82</v>
      </c>
      <c r="Q19" s="23">
        <f t="shared" si="15"/>
        <v>4.0886510619255937E-4</v>
      </c>
      <c r="R19" s="5">
        <f t="shared" si="16"/>
        <v>5.0246470625775044E-2</v>
      </c>
      <c r="S19" s="5">
        <f t="shared" si="17"/>
        <v>1.2240949395873908E-2</v>
      </c>
      <c r="T19" s="24">
        <f t="shared" si="18"/>
        <v>5.9050036740048292E-3</v>
      </c>
      <c r="U19" s="23">
        <f t="shared" si="19"/>
        <v>9.8283022365442431E-3</v>
      </c>
      <c r="V19" s="24">
        <f t="shared" si="20"/>
        <v>5.4238584752818036E-3</v>
      </c>
      <c r="W19" s="23">
        <f t="shared" si="21"/>
        <v>6.8000000000000005E-2</v>
      </c>
      <c r="X19" s="5">
        <f t="shared" si="22"/>
        <v>1.4999999999999999E-2</v>
      </c>
      <c r="Y19" s="24">
        <f t="shared" si="23"/>
        <v>4.2000000000000003E-2</v>
      </c>
      <c r="Z19" s="25">
        <f t="shared" si="24"/>
        <v>0.45</v>
      </c>
      <c r="AA19" s="139">
        <f t="shared" si="25"/>
        <v>0.1</v>
      </c>
      <c r="AB19" s="26">
        <f t="shared" si="26"/>
        <v>0.28000000000000003</v>
      </c>
      <c r="AC19" s="21">
        <f t="shared" si="27"/>
        <v>5</v>
      </c>
      <c r="AD19" s="50">
        <f t="shared" si="28"/>
        <v>5</v>
      </c>
      <c r="AE19" s="22">
        <f t="shared" si="29"/>
        <v>5</v>
      </c>
      <c r="AF19" s="13"/>
      <c r="AG19" s="13"/>
      <c r="AH19" s="15"/>
      <c r="AI19" s="15"/>
      <c r="AJ19" s="15"/>
      <c r="AK19" s="15"/>
      <c r="AL19" s="14"/>
      <c r="AM19" s="14"/>
      <c r="AN19" s="14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1:51" ht="13.35" customHeight="1">
      <c r="A20" s="68">
        <v>11137</v>
      </c>
      <c r="B20" s="138" t="s">
        <v>317</v>
      </c>
      <c r="C20" s="27" t="str">
        <f>Rollover!A20</f>
        <v>Dodge</v>
      </c>
      <c r="D20" s="44" t="str">
        <f>Rollover!B20</f>
        <v>Challenger 2DR RWD</v>
      </c>
      <c r="E20" s="9" t="s">
        <v>85</v>
      </c>
      <c r="F20" s="76">
        <f>Rollover!C20</f>
        <v>2020</v>
      </c>
      <c r="G20" s="10">
        <v>144.86500000000001</v>
      </c>
      <c r="H20" s="11">
        <v>26.661999999999999</v>
      </c>
      <c r="I20" s="11">
        <v>38.590000000000003</v>
      </c>
      <c r="J20" s="11">
        <v>773.45899999999995</v>
      </c>
      <c r="K20" s="12">
        <v>2246.2429999999999</v>
      </c>
      <c r="L20" s="10">
        <v>306.75700000000001</v>
      </c>
      <c r="M20" s="11">
        <v>23.611000000000001</v>
      </c>
      <c r="N20" s="11">
        <v>37.841999999999999</v>
      </c>
      <c r="O20" s="11">
        <v>32.26</v>
      </c>
      <c r="P20" s="12">
        <v>1163.82</v>
      </c>
      <c r="Q20" s="23">
        <f t="shared" si="15"/>
        <v>4.0886510619255937E-4</v>
      </c>
      <c r="R20" s="5">
        <f t="shared" si="16"/>
        <v>5.0246470625775044E-2</v>
      </c>
      <c r="S20" s="5">
        <f t="shared" si="17"/>
        <v>1.2240949395873908E-2</v>
      </c>
      <c r="T20" s="24">
        <f t="shared" si="18"/>
        <v>5.9050036740048292E-3</v>
      </c>
      <c r="U20" s="23">
        <f t="shared" si="19"/>
        <v>9.8283022365442431E-3</v>
      </c>
      <c r="V20" s="24">
        <f t="shared" si="20"/>
        <v>5.4238584752818036E-3</v>
      </c>
      <c r="W20" s="23">
        <f t="shared" si="21"/>
        <v>6.8000000000000005E-2</v>
      </c>
      <c r="X20" s="5">
        <f t="shared" si="22"/>
        <v>1.4999999999999999E-2</v>
      </c>
      <c r="Y20" s="24">
        <f t="shared" si="23"/>
        <v>4.2000000000000003E-2</v>
      </c>
      <c r="Z20" s="25">
        <f t="shared" si="24"/>
        <v>0.45</v>
      </c>
      <c r="AA20" s="139">
        <f t="shared" si="25"/>
        <v>0.1</v>
      </c>
      <c r="AB20" s="26">
        <f t="shared" si="26"/>
        <v>0.28000000000000003</v>
      </c>
      <c r="AC20" s="21">
        <f t="shared" si="27"/>
        <v>5</v>
      </c>
      <c r="AD20" s="50">
        <f t="shared" si="28"/>
        <v>5</v>
      </c>
      <c r="AE20" s="22">
        <f t="shared" si="29"/>
        <v>5</v>
      </c>
      <c r="AF20" s="13"/>
      <c r="AG20" s="13"/>
      <c r="AH20" s="15"/>
      <c r="AI20" s="15"/>
      <c r="AJ20" s="15"/>
      <c r="AK20" s="15"/>
      <c r="AL20" s="14"/>
      <c r="AM20" s="14"/>
      <c r="AN20" s="14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1:51" ht="13.35" customHeight="1">
      <c r="A21" s="17">
        <v>10965</v>
      </c>
      <c r="B21" s="140" t="s">
        <v>247</v>
      </c>
      <c r="C21" s="27" t="str">
        <f>Rollover!A21</f>
        <v>Ford</v>
      </c>
      <c r="D21" s="44" t="str">
        <f>Rollover!B21</f>
        <v>Escape SUV AWD</v>
      </c>
      <c r="E21" s="9" t="s">
        <v>100</v>
      </c>
      <c r="F21" s="76">
        <f>Rollover!C21</f>
        <v>2020</v>
      </c>
      <c r="G21" s="18">
        <v>197.124</v>
      </c>
      <c r="H21" s="19">
        <v>22.675000000000001</v>
      </c>
      <c r="I21" s="19">
        <v>23.055</v>
      </c>
      <c r="J21" s="19">
        <v>850.29300000000001</v>
      </c>
      <c r="K21" s="20">
        <v>1068.4559999999999</v>
      </c>
      <c r="L21" s="18">
        <v>96.789000000000001</v>
      </c>
      <c r="M21" s="19">
        <v>17.957999999999998</v>
      </c>
      <c r="N21" s="19">
        <v>42.622999999999998</v>
      </c>
      <c r="O21" s="19">
        <v>17.042999999999999</v>
      </c>
      <c r="P21" s="20">
        <v>3628.9169999999999</v>
      </c>
      <c r="Q21" s="23">
        <f t="shared" si="15"/>
        <v>1.6923378858193117E-3</v>
      </c>
      <c r="R21" s="5">
        <f t="shared" si="16"/>
        <v>3.5377271638477842E-2</v>
      </c>
      <c r="S21" s="5">
        <f t="shared" si="17"/>
        <v>1.438946370983624E-2</v>
      </c>
      <c r="T21" s="24">
        <f t="shared" si="18"/>
        <v>1.6234153073758631E-3</v>
      </c>
      <c r="U21" s="23">
        <f t="shared" si="19"/>
        <v>4.9773117150322211E-5</v>
      </c>
      <c r="V21" s="24">
        <f t="shared" si="20"/>
        <v>5.2435159436274179E-2</v>
      </c>
      <c r="W21" s="23">
        <f t="shared" si="21"/>
        <v>5.1999999999999998E-2</v>
      </c>
      <c r="X21" s="5">
        <f t="shared" si="22"/>
        <v>5.1999999999999998E-2</v>
      </c>
      <c r="Y21" s="24">
        <f t="shared" si="23"/>
        <v>5.1999999999999998E-2</v>
      </c>
      <c r="Z21" s="25">
        <f t="shared" si="24"/>
        <v>0.35</v>
      </c>
      <c r="AA21" s="139">
        <f t="shared" si="25"/>
        <v>0.35</v>
      </c>
      <c r="AB21" s="26">
        <f t="shared" si="26"/>
        <v>0.35</v>
      </c>
      <c r="AC21" s="21">
        <f t="shared" si="27"/>
        <v>5</v>
      </c>
      <c r="AD21" s="50">
        <f t="shared" si="28"/>
        <v>5</v>
      </c>
      <c r="AE21" s="22">
        <f t="shared" si="29"/>
        <v>5</v>
      </c>
      <c r="AF21" s="13"/>
      <c r="AG21" s="13"/>
      <c r="AH21" s="15"/>
      <c r="AI21" s="15"/>
      <c r="AJ21" s="15"/>
      <c r="AK21" s="15"/>
      <c r="AL21" s="14"/>
      <c r="AM21" s="14"/>
      <c r="AN21" s="14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1:51" ht="13.35" customHeight="1">
      <c r="A22" s="17">
        <v>10965</v>
      </c>
      <c r="B22" s="140" t="s">
        <v>247</v>
      </c>
      <c r="C22" s="27" t="str">
        <f>Rollover!A22</f>
        <v>Ford</v>
      </c>
      <c r="D22" s="44" t="str">
        <f>Rollover!B22</f>
        <v>Escape SUV FWD</v>
      </c>
      <c r="E22" s="9" t="s">
        <v>100</v>
      </c>
      <c r="F22" s="76">
        <f>Rollover!C22</f>
        <v>2020</v>
      </c>
      <c r="G22" s="18">
        <v>197.124</v>
      </c>
      <c r="H22" s="19">
        <v>22.675000000000001</v>
      </c>
      <c r="I22" s="19">
        <v>23.055</v>
      </c>
      <c r="J22" s="19">
        <v>850.29300000000001</v>
      </c>
      <c r="K22" s="20">
        <v>1068.4559999999999</v>
      </c>
      <c r="L22" s="18">
        <v>96.789000000000001</v>
      </c>
      <c r="M22" s="19">
        <v>17.957999999999998</v>
      </c>
      <c r="N22" s="19">
        <v>42.622999999999998</v>
      </c>
      <c r="O22" s="19">
        <v>17.042999999999999</v>
      </c>
      <c r="P22" s="20">
        <v>3628.9169999999999</v>
      </c>
      <c r="Q22" s="23">
        <f t="shared" si="15"/>
        <v>1.6923378858193117E-3</v>
      </c>
      <c r="R22" s="5">
        <f t="shared" si="16"/>
        <v>3.5377271638477842E-2</v>
      </c>
      <c r="S22" s="5">
        <f t="shared" si="17"/>
        <v>1.438946370983624E-2</v>
      </c>
      <c r="T22" s="24">
        <f t="shared" si="18"/>
        <v>1.6234153073758631E-3</v>
      </c>
      <c r="U22" s="23">
        <f t="shared" si="19"/>
        <v>4.9773117150322211E-5</v>
      </c>
      <c r="V22" s="24">
        <f t="shared" si="20"/>
        <v>5.2435159436274179E-2</v>
      </c>
      <c r="W22" s="23">
        <f t="shared" si="21"/>
        <v>5.1999999999999998E-2</v>
      </c>
      <c r="X22" s="5">
        <f t="shared" si="22"/>
        <v>5.1999999999999998E-2</v>
      </c>
      <c r="Y22" s="24">
        <f t="shared" si="23"/>
        <v>5.1999999999999998E-2</v>
      </c>
      <c r="Z22" s="25">
        <f t="shared" si="24"/>
        <v>0.35</v>
      </c>
      <c r="AA22" s="139">
        <f t="shared" si="25"/>
        <v>0.35</v>
      </c>
      <c r="AB22" s="26">
        <f t="shared" si="26"/>
        <v>0.35</v>
      </c>
      <c r="AC22" s="21">
        <f t="shared" si="27"/>
        <v>5</v>
      </c>
      <c r="AD22" s="50">
        <f t="shared" si="28"/>
        <v>5</v>
      </c>
      <c r="AE22" s="22">
        <f t="shared" si="29"/>
        <v>5</v>
      </c>
      <c r="AF22" s="13"/>
      <c r="AG22" s="13"/>
      <c r="AH22" s="15"/>
      <c r="AI22" s="15"/>
      <c r="AJ22" s="15"/>
      <c r="AK22" s="15"/>
      <c r="AL22" s="14"/>
      <c r="AM22" s="14"/>
      <c r="AN22" s="14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1:51" ht="13.35" customHeight="1">
      <c r="A23" s="17">
        <v>10965</v>
      </c>
      <c r="B23" s="140" t="s">
        <v>247</v>
      </c>
      <c r="C23" s="51" t="str">
        <f>Rollover!A23</f>
        <v>Ford</v>
      </c>
      <c r="D23" s="9" t="str">
        <f>Rollover!B23</f>
        <v>Escape HEV SUV AWD</v>
      </c>
      <c r="E23" s="9" t="s">
        <v>100</v>
      </c>
      <c r="F23" s="76">
        <f>Rollover!C23</f>
        <v>2020</v>
      </c>
      <c r="G23" s="18">
        <v>197.124</v>
      </c>
      <c r="H23" s="19">
        <v>22.675000000000001</v>
      </c>
      <c r="I23" s="19">
        <v>23.055</v>
      </c>
      <c r="J23" s="19">
        <v>850.29300000000001</v>
      </c>
      <c r="K23" s="20">
        <v>1068.4559999999999</v>
      </c>
      <c r="L23" s="18">
        <v>96.789000000000001</v>
      </c>
      <c r="M23" s="19">
        <v>17.957999999999998</v>
      </c>
      <c r="N23" s="19">
        <v>42.622999999999998</v>
      </c>
      <c r="O23" s="19">
        <v>17.042999999999999</v>
      </c>
      <c r="P23" s="20">
        <v>3628.9169999999999</v>
      </c>
      <c r="Q23" s="23">
        <f t="shared" si="15"/>
        <v>1.6923378858193117E-3</v>
      </c>
      <c r="R23" s="5">
        <f t="shared" si="16"/>
        <v>3.5377271638477842E-2</v>
      </c>
      <c r="S23" s="5">
        <f t="shared" si="17"/>
        <v>1.438946370983624E-2</v>
      </c>
      <c r="T23" s="24">
        <f t="shared" si="18"/>
        <v>1.6234153073758631E-3</v>
      </c>
      <c r="U23" s="23">
        <f t="shared" si="19"/>
        <v>4.9773117150322211E-5</v>
      </c>
      <c r="V23" s="24">
        <f t="shared" si="20"/>
        <v>5.2435159436274179E-2</v>
      </c>
      <c r="W23" s="23">
        <f t="shared" si="21"/>
        <v>5.1999999999999998E-2</v>
      </c>
      <c r="X23" s="5">
        <f t="shared" si="22"/>
        <v>5.1999999999999998E-2</v>
      </c>
      <c r="Y23" s="24">
        <f t="shared" si="23"/>
        <v>5.1999999999999998E-2</v>
      </c>
      <c r="Z23" s="25">
        <f t="shared" si="24"/>
        <v>0.35</v>
      </c>
      <c r="AA23" s="139">
        <f t="shared" si="25"/>
        <v>0.35</v>
      </c>
      <c r="AB23" s="26">
        <f t="shared" si="26"/>
        <v>0.35</v>
      </c>
      <c r="AC23" s="21">
        <f t="shared" si="27"/>
        <v>5</v>
      </c>
      <c r="AD23" s="50">
        <f t="shared" si="28"/>
        <v>5</v>
      </c>
      <c r="AE23" s="22">
        <f t="shared" si="29"/>
        <v>5</v>
      </c>
      <c r="AF23" s="13"/>
      <c r="AG23" s="13"/>
      <c r="AH23" s="15"/>
      <c r="AI23" s="15"/>
      <c r="AJ23" s="15"/>
      <c r="AK23" s="15"/>
      <c r="AL23" s="14"/>
      <c r="AM23" s="14"/>
      <c r="AN23" s="14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1:51" ht="13.35" customHeight="1">
      <c r="A24" s="17">
        <v>10965</v>
      </c>
      <c r="B24" s="140" t="s">
        <v>247</v>
      </c>
      <c r="C24" s="51" t="str">
        <f>Rollover!A24</f>
        <v>Ford</v>
      </c>
      <c r="D24" s="9" t="str">
        <f>Rollover!B24</f>
        <v>Escape HEV SUV FWD</v>
      </c>
      <c r="E24" s="9" t="s">
        <v>100</v>
      </c>
      <c r="F24" s="76">
        <f>Rollover!C24</f>
        <v>2020</v>
      </c>
      <c r="G24" s="18">
        <v>197.124</v>
      </c>
      <c r="H24" s="19">
        <v>22.675000000000001</v>
      </c>
      <c r="I24" s="19">
        <v>23.055</v>
      </c>
      <c r="J24" s="19">
        <v>850.29300000000001</v>
      </c>
      <c r="K24" s="20">
        <v>1068.4559999999999</v>
      </c>
      <c r="L24" s="18">
        <v>96.789000000000001</v>
      </c>
      <c r="M24" s="19">
        <v>17.957999999999998</v>
      </c>
      <c r="N24" s="19">
        <v>42.622999999999998</v>
      </c>
      <c r="O24" s="19">
        <v>17.042999999999999</v>
      </c>
      <c r="P24" s="20">
        <v>3628.9169999999999</v>
      </c>
      <c r="Q24" s="23">
        <f t="shared" si="15"/>
        <v>1.6923378858193117E-3</v>
      </c>
      <c r="R24" s="5">
        <f t="shared" si="16"/>
        <v>3.5377271638477842E-2</v>
      </c>
      <c r="S24" s="5">
        <f t="shared" si="17"/>
        <v>1.438946370983624E-2</v>
      </c>
      <c r="T24" s="24">
        <f t="shared" si="18"/>
        <v>1.6234153073758631E-3</v>
      </c>
      <c r="U24" s="23">
        <f t="shared" si="19"/>
        <v>4.9773117150322211E-5</v>
      </c>
      <c r="V24" s="24">
        <f t="shared" si="20"/>
        <v>5.2435159436274179E-2</v>
      </c>
      <c r="W24" s="23">
        <f t="shared" si="21"/>
        <v>5.1999999999999998E-2</v>
      </c>
      <c r="X24" s="5">
        <f t="shared" si="22"/>
        <v>5.1999999999999998E-2</v>
      </c>
      <c r="Y24" s="24">
        <f t="shared" si="23"/>
        <v>5.1999999999999998E-2</v>
      </c>
      <c r="Z24" s="25">
        <f t="shared" si="24"/>
        <v>0.35</v>
      </c>
      <c r="AA24" s="139">
        <f t="shared" si="25"/>
        <v>0.35</v>
      </c>
      <c r="AB24" s="26">
        <f t="shared" si="26"/>
        <v>0.35</v>
      </c>
      <c r="AC24" s="21">
        <f t="shared" si="27"/>
        <v>5</v>
      </c>
      <c r="AD24" s="50">
        <f t="shared" si="28"/>
        <v>5</v>
      </c>
      <c r="AE24" s="22">
        <f t="shared" si="29"/>
        <v>5</v>
      </c>
      <c r="AF24" s="13"/>
      <c r="AG24" s="13"/>
      <c r="AH24" s="15"/>
      <c r="AI24" s="15"/>
      <c r="AJ24" s="15"/>
      <c r="AK24" s="15"/>
      <c r="AL24" s="14"/>
      <c r="AM24" s="14"/>
      <c r="AN24" s="14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1:51">
      <c r="A25" s="17">
        <v>10965</v>
      </c>
      <c r="B25" s="140" t="s">
        <v>247</v>
      </c>
      <c r="C25" s="51" t="str">
        <f>Rollover!A25</f>
        <v>Lincoln</v>
      </c>
      <c r="D25" s="9" t="str">
        <f>Rollover!B25</f>
        <v>Corsair SUV AWD</v>
      </c>
      <c r="E25" s="9" t="s">
        <v>100</v>
      </c>
      <c r="F25" s="76">
        <f>Rollover!C25</f>
        <v>2020</v>
      </c>
      <c r="G25" s="18">
        <v>197.124</v>
      </c>
      <c r="H25" s="19">
        <v>22.675000000000001</v>
      </c>
      <c r="I25" s="19">
        <v>23.055</v>
      </c>
      <c r="J25" s="19">
        <v>850.29300000000001</v>
      </c>
      <c r="K25" s="20">
        <v>1068.4559999999999</v>
      </c>
      <c r="L25" s="18">
        <v>96.789000000000001</v>
      </c>
      <c r="M25" s="19">
        <v>17.957999999999998</v>
      </c>
      <c r="N25" s="19">
        <v>42.622999999999998</v>
      </c>
      <c r="O25" s="19">
        <v>17.042999999999999</v>
      </c>
      <c r="P25" s="20">
        <v>3628.9169999999999</v>
      </c>
      <c r="Q25" s="23">
        <f t="shared" si="15"/>
        <v>1.6923378858193117E-3</v>
      </c>
      <c r="R25" s="5">
        <f t="shared" si="16"/>
        <v>3.5377271638477842E-2</v>
      </c>
      <c r="S25" s="5">
        <f t="shared" si="17"/>
        <v>1.438946370983624E-2</v>
      </c>
      <c r="T25" s="24">
        <f t="shared" si="18"/>
        <v>1.6234153073758631E-3</v>
      </c>
      <c r="U25" s="23">
        <f t="shared" si="19"/>
        <v>4.9773117150322211E-5</v>
      </c>
      <c r="V25" s="24">
        <f t="shared" si="20"/>
        <v>5.2435159436274179E-2</v>
      </c>
      <c r="W25" s="23">
        <f t="shared" si="21"/>
        <v>5.1999999999999998E-2</v>
      </c>
      <c r="X25" s="5">
        <f t="shared" si="22"/>
        <v>5.1999999999999998E-2</v>
      </c>
      <c r="Y25" s="24">
        <f t="shared" si="23"/>
        <v>5.1999999999999998E-2</v>
      </c>
      <c r="Z25" s="25">
        <f t="shared" si="24"/>
        <v>0.35</v>
      </c>
      <c r="AA25" s="139">
        <f t="shared" si="25"/>
        <v>0.35</v>
      </c>
      <c r="AB25" s="26">
        <f t="shared" si="26"/>
        <v>0.35</v>
      </c>
      <c r="AC25" s="21">
        <f t="shared" si="27"/>
        <v>5</v>
      </c>
      <c r="AD25" s="50">
        <f t="shared" si="28"/>
        <v>5</v>
      </c>
      <c r="AE25" s="22">
        <f t="shared" si="29"/>
        <v>5</v>
      </c>
      <c r="AF25" s="13"/>
      <c r="AG25" s="13"/>
      <c r="AH25" s="15"/>
      <c r="AI25" s="15"/>
      <c r="AJ25" s="15"/>
      <c r="AK25" s="15"/>
      <c r="AL25" s="14"/>
      <c r="AM25" s="14"/>
      <c r="AN25" s="14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1:51">
      <c r="A26" s="17">
        <v>10965</v>
      </c>
      <c r="B26" s="140" t="s">
        <v>247</v>
      </c>
      <c r="C26" s="51" t="str">
        <f>Rollover!A26</f>
        <v>Lincoln</v>
      </c>
      <c r="D26" s="9" t="str">
        <f>Rollover!B26</f>
        <v>Corsair SUV FWD</v>
      </c>
      <c r="E26" s="9" t="s">
        <v>100</v>
      </c>
      <c r="F26" s="76">
        <f>Rollover!C26</f>
        <v>2020</v>
      </c>
      <c r="G26" s="18">
        <v>197.124</v>
      </c>
      <c r="H26" s="19">
        <v>22.675000000000001</v>
      </c>
      <c r="I26" s="19">
        <v>23.055</v>
      </c>
      <c r="J26" s="19">
        <v>850.29300000000001</v>
      </c>
      <c r="K26" s="20">
        <v>1068.4559999999999</v>
      </c>
      <c r="L26" s="18">
        <v>96.789000000000001</v>
      </c>
      <c r="M26" s="19">
        <v>17.957999999999998</v>
      </c>
      <c r="N26" s="19">
        <v>42.622999999999998</v>
      </c>
      <c r="O26" s="19">
        <v>17.042999999999999</v>
      </c>
      <c r="P26" s="20">
        <v>3628.9169999999999</v>
      </c>
      <c r="Q26" s="23">
        <f t="shared" si="15"/>
        <v>1.6923378858193117E-3</v>
      </c>
      <c r="R26" s="5">
        <f t="shared" si="16"/>
        <v>3.5377271638477842E-2</v>
      </c>
      <c r="S26" s="5">
        <f t="shared" si="17"/>
        <v>1.438946370983624E-2</v>
      </c>
      <c r="T26" s="24">
        <f t="shared" si="18"/>
        <v>1.6234153073758631E-3</v>
      </c>
      <c r="U26" s="23">
        <f t="shared" si="19"/>
        <v>4.9773117150322211E-5</v>
      </c>
      <c r="V26" s="24">
        <f t="shared" si="20"/>
        <v>5.2435159436274179E-2</v>
      </c>
      <c r="W26" s="23">
        <f t="shared" si="21"/>
        <v>5.1999999999999998E-2</v>
      </c>
      <c r="X26" s="5">
        <f t="shared" si="22"/>
        <v>5.1999999999999998E-2</v>
      </c>
      <c r="Y26" s="24">
        <f t="shared" si="23"/>
        <v>5.1999999999999998E-2</v>
      </c>
      <c r="Z26" s="25">
        <f t="shared" si="24"/>
        <v>0.35</v>
      </c>
      <c r="AA26" s="139">
        <f t="shared" si="25"/>
        <v>0.35</v>
      </c>
      <c r="AB26" s="26">
        <f t="shared" si="26"/>
        <v>0.35</v>
      </c>
      <c r="AC26" s="21">
        <f t="shared" si="27"/>
        <v>5</v>
      </c>
      <c r="AD26" s="50">
        <f t="shared" si="28"/>
        <v>5</v>
      </c>
      <c r="AE26" s="22">
        <f t="shared" si="29"/>
        <v>5</v>
      </c>
      <c r="AF26" s="13"/>
      <c r="AG26" s="13"/>
      <c r="AH26" s="15"/>
      <c r="AI26" s="15"/>
      <c r="AJ26" s="15"/>
      <c r="AK26" s="15"/>
      <c r="AL26" s="14"/>
      <c r="AM26" s="14"/>
      <c r="AN26" s="14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1:51" ht="13.35" customHeight="1">
      <c r="A27" s="68">
        <v>11052</v>
      </c>
      <c r="B27" s="138" t="s">
        <v>284</v>
      </c>
      <c r="C27" s="51" t="str">
        <f>Rollover!A27</f>
        <v>Ford</v>
      </c>
      <c r="D27" s="9" t="str">
        <f>Rollover!B27</f>
        <v>Explorer SUV 4WD</v>
      </c>
      <c r="E27" s="9" t="s">
        <v>100</v>
      </c>
      <c r="F27" s="76">
        <f>Rollover!C27</f>
        <v>2020</v>
      </c>
      <c r="G27" s="10">
        <v>65.322000000000003</v>
      </c>
      <c r="H27" s="11">
        <v>23.38</v>
      </c>
      <c r="I27" s="11">
        <v>25.954999999999998</v>
      </c>
      <c r="J27" s="11">
        <v>717.81600000000003</v>
      </c>
      <c r="K27" s="12">
        <v>995.78800000000001</v>
      </c>
      <c r="L27" s="10">
        <v>85.927000000000007</v>
      </c>
      <c r="M27" s="11">
        <v>5.3220000000000001</v>
      </c>
      <c r="N27" s="11">
        <v>37.997999999999998</v>
      </c>
      <c r="O27" s="11">
        <v>17.690000000000001</v>
      </c>
      <c r="P27" s="12">
        <v>2684.75</v>
      </c>
      <c r="Q27" s="23">
        <f t="shared" si="15"/>
        <v>4.865477539214934E-6</v>
      </c>
      <c r="R27" s="5">
        <f t="shared" si="16"/>
        <v>3.7656060553967911E-2</v>
      </c>
      <c r="S27" s="5">
        <f t="shared" si="17"/>
        <v>1.0885930667405867E-2</v>
      </c>
      <c r="T27" s="24">
        <f t="shared" si="18"/>
        <v>1.4988858548271365E-3</v>
      </c>
      <c r="U27" s="23">
        <f t="shared" si="19"/>
        <v>2.5330324765789975E-5</v>
      </c>
      <c r="V27" s="24">
        <f t="shared" si="20"/>
        <v>2.2273442236653236E-2</v>
      </c>
      <c r="W27" s="23">
        <f t="shared" si="21"/>
        <v>0.05</v>
      </c>
      <c r="X27" s="5">
        <f t="shared" si="22"/>
        <v>2.1999999999999999E-2</v>
      </c>
      <c r="Y27" s="24">
        <f t="shared" si="23"/>
        <v>3.5999999999999997E-2</v>
      </c>
      <c r="Z27" s="25">
        <f t="shared" si="24"/>
        <v>0.33</v>
      </c>
      <c r="AA27" s="139">
        <f t="shared" si="25"/>
        <v>0.15</v>
      </c>
      <c r="AB27" s="26">
        <f t="shared" si="26"/>
        <v>0.24</v>
      </c>
      <c r="AC27" s="21">
        <f t="shared" si="27"/>
        <v>5</v>
      </c>
      <c r="AD27" s="50">
        <f t="shared" si="28"/>
        <v>5</v>
      </c>
      <c r="AE27" s="22">
        <f t="shared" si="29"/>
        <v>5</v>
      </c>
      <c r="AF27" s="13"/>
      <c r="AG27" s="13"/>
      <c r="AH27" s="15"/>
      <c r="AI27" s="15"/>
      <c r="AJ27" s="15"/>
      <c r="AK27" s="15"/>
      <c r="AL27" s="14"/>
      <c r="AM27" s="14"/>
      <c r="AN27" s="14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1:51" ht="13.35" customHeight="1">
      <c r="A28" s="68">
        <v>11052</v>
      </c>
      <c r="B28" s="138" t="s">
        <v>284</v>
      </c>
      <c r="C28" s="27" t="str">
        <f>Rollover!A28</f>
        <v>Ford</v>
      </c>
      <c r="D28" s="44" t="str">
        <f>Rollover!B28</f>
        <v>Explorer SUV RWD</v>
      </c>
      <c r="E28" s="9" t="s">
        <v>100</v>
      </c>
      <c r="F28" s="76">
        <f>Rollover!C28</f>
        <v>2020</v>
      </c>
      <c r="G28" s="10">
        <v>65.322000000000003</v>
      </c>
      <c r="H28" s="11">
        <v>23.38</v>
      </c>
      <c r="I28" s="11">
        <v>25.954999999999998</v>
      </c>
      <c r="J28" s="11">
        <v>717.81600000000003</v>
      </c>
      <c r="K28" s="12">
        <v>995.78800000000001</v>
      </c>
      <c r="L28" s="10">
        <v>85.927000000000007</v>
      </c>
      <c r="M28" s="11">
        <v>5.3220000000000001</v>
      </c>
      <c r="N28" s="11">
        <v>37.997999999999998</v>
      </c>
      <c r="O28" s="11">
        <v>17.690000000000001</v>
      </c>
      <c r="P28" s="12">
        <v>2684.75</v>
      </c>
      <c r="Q28" s="23">
        <f t="shared" si="15"/>
        <v>4.865477539214934E-6</v>
      </c>
      <c r="R28" s="5">
        <f t="shared" si="16"/>
        <v>3.7656060553967911E-2</v>
      </c>
      <c r="S28" s="5">
        <f t="shared" si="17"/>
        <v>1.0885930667405867E-2</v>
      </c>
      <c r="T28" s="24">
        <f t="shared" si="18"/>
        <v>1.4988858548271365E-3</v>
      </c>
      <c r="U28" s="23">
        <f t="shared" si="19"/>
        <v>2.5330324765789975E-5</v>
      </c>
      <c r="V28" s="24">
        <f t="shared" si="20"/>
        <v>2.2273442236653236E-2</v>
      </c>
      <c r="W28" s="23">
        <f t="shared" si="21"/>
        <v>0.05</v>
      </c>
      <c r="X28" s="5">
        <f t="shared" si="22"/>
        <v>2.1999999999999999E-2</v>
      </c>
      <c r="Y28" s="24">
        <f t="shared" si="23"/>
        <v>3.5999999999999997E-2</v>
      </c>
      <c r="Z28" s="25">
        <f t="shared" si="24"/>
        <v>0.33</v>
      </c>
      <c r="AA28" s="139">
        <f t="shared" si="25"/>
        <v>0.15</v>
      </c>
      <c r="AB28" s="26">
        <f t="shared" si="26"/>
        <v>0.24</v>
      </c>
      <c r="AC28" s="21">
        <f t="shared" si="27"/>
        <v>5</v>
      </c>
      <c r="AD28" s="50">
        <f t="shared" si="28"/>
        <v>5</v>
      </c>
      <c r="AE28" s="22">
        <f t="shared" si="29"/>
        <v>5</v>
      </c>
      <c r="AF28" s="13"/>
      <c r="AG28" s="13"/>
      <c r="AH28" s="15"/>
      <c r="AI28" s="15"/>
      <c r="AJ28" s="15"/>
      <c r="AK28" s="15"/>
      <c r="AL28" s="14"/>
      <c r="AM28" s="14"/>
      <c r="AN28" s="14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1:51" ht="13.35" customHeight="1">
      <c r="A29" s="68">
        <v>11052</v>
      </c>
      <c r="B29" s="138" t="s">
        <v>284</v>
      </c>
      <c r="C29" s="51" t="str">
        <f>Rollover!A29</f>
        <v>Ford</v>
      </c>
      <c r="D29" s="9" t="str">
        <f>Rollover!B29</f>
        <v>Explorer HEV SUV 4WD</v>
      </c>
      <c r="E29" s="9" t="s">
        <v>100</v>
      </c>
      <c r="F29" s="76">
        <f>Rollover!C29</f>
        <v>2020</v>
      </c>
      <c r="G29" s="10">
        <v>65.322000000000003</v>
      </c>
      <c r="H29" s="11">
        <v>23.38</v>
      </c>
      <c r="I29" s="11">
        <v>25.954999999999998</v>
      </c>
      <c r="J29" s="11">
        <v>717.81600000000003</v>
      </c>
      <c r="K29" s="12">
        <v>995.78800000000001</v>
      </c>
      <c r="L29" s="10">
        <v>85.927000000000007</v>
      </c>
      <c r="M29" s="11">
        <v>5.3220000000000001</v>
      </c>
      <c r="N29" s="11">
        <v>37.997999999999998</v>
      </c>
      <c r="O29" s="11">
        <v>17.690000000000001</v>
      </c>
      <c r="P29" s="12">
        <v>2684.75</v>
      </c>
      <c r="Q29" s="23">
        <f t="shared" si="15"/>
        <v>4.865477539214934E-6</v>
      </c>
      <c r="R29" s="5">
        <f t="shared" si="16"/>
        <v>3.7656060553967911E-2</v>
      </c>
      <c r="S29" s="5">
        <f t="shared" si="17"/>
        <v>1.0885930667405867E-2</v>
      </c>
      <c r="T29" s="24">
        <f t="shared" si="18"/>
        <v>1.4988858548271365E-3</v>
      </c>
      <c r="U29" s="23">
        <f t="shared" si="19"/>
        <v>2.5330324765789975E-5</v>
      </c>
      <c r="V29" s="24">
        <f t="shared" si="20"/>
        <v>2.2273442236653236E-2</v>
      </c>
      <c r="W29" s="23">
        <f t="shared" si="21"/>
        <v>0.05</v>
      </c>
      <c r="X29" s="5">
        <f t="shared" si="22"/>
        <v>2.1999999999999999E-2</v>
      </c>
      <c r="Y29" s="24">
        <f t="shared" si="23"/>
        <v>3.5999999999999997E-2</v>
      </c>
      <c r="Z29" s="25">
        <f t="shared" si="24"/>
        <v>0.33</v>
      </c>
      <c r="AA29" s="139">
        <f t="shared" si="25"/>
        <v>0.15</v>
      </c>
      <c r="AB29" s="26">
        <f t="shared" si="26"/>
        <v>0.24</v>
      </c>
      <c r="AC29" s="21">
        <f t="shared" si="27"/>
        <v>5</v>
      </c>
      <c r="AD29" s="50">
        <f t="shared" si="28"/>
        <v>5</v>
      </c>
      <c r="AE29" s="22">
        <f t="shared" si="29"/>
        <v>5</v>
      </c>
      <c r="AF29" s="13"/>
      <c r="AG29" s="13"/>
      <c r="AH29" s="15"/>
      <c r="AI29" s="15"/>
      <c r="AJ29" s="15"/>
      <c r="AK29" s="15"/>
      <c r="AL29" s="14"/>
      <c r="AM29" s="14"/>
      <c r="AN29" s="14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1:51" ht="13.35" customHeight="1">
      <c r="A30" s="68">
        <v>11052</v>
      </c>
      <c r="B30" s="138" t="s">
        <v>284</v>
      </c>
      <c r="C30" s="51" t="str">
        <f>Rollover!A30</f>
        <v>Ford</v>
      </c>
      <c r="D30" s="9" t="str">
        <f>Rollover!B30</f>
        <v>Explorer HEV SUV RWD</v>
      </c>
      <c r="E30" s="9" t="s">
        <v>100</v>
      </c>
      <c r="F30" s="76">
        <f>Rollover!C30</f>
        <v>2020</v>
      </c>
      <c r="G30" s="10">
        <v>65.322000000000003</v>
      </c>
      <c r="H30" s="11">
        <v>23.38</v>
      </c>
      <c r="I30" s="11">
        <v>25.954999999999998</v>
      </c>
      <c r="J30" s="11">
        <v>717.81600000000003</v>
      </c>
      <c r="K30" s="12">
        <v>995.78800000000001</v>
      </c>
      <c r="L30" s="10">
        <v>85.927000000000007</v>
      </c>
      <c r="M30" s="11">
        <v>5.3220000000000001</v>
      </c>
      <c r="N30" s="11">
        <v>37.997999999999998</v>
      </c>
      <c r="O30" s="11">
        <v>17.690000000000001</v>
      </c>
      <c r="P30" s="12">
        <v>2684.75</v>
      </c>
      <c r="Q30" s="23">
        <f t="shared" si="15"/>
        <v>4.865477539214934E-6</v>
      </c>
      <c r="R30" s="5">
        <f t="shared" si="16"/>
        <v>3.7656060553967911E-2</v>
      </c>
      <c r="S30" s="5">
        <f t="shared" si="17"/>
        <v>1.0885930667405867E-2</v>
      </c>
      <c r="T30" s="24">
        <f t="shared" si="18"/>
        <v>1.4988858548271365E-3</v>
      </c>
      <c r="U30" s="23">
        <f t="shared" si="19"/>
        <v>2.5330324765789975E-5</v>
      </c>
      <c r="V30" s="24">
        <f t="shared" si="20"/>
        <v>2.2273442236653236E-2</v>
      </c>
      <c r="W30" s="23">
        <f t="shared" si="21"/>
        <v>0.05</v>
      </c>
      <c r="X30" s="5">
        <f t="shared" si="22"/>
        <v>2.1999999999999999E-2</v>
      </c>
      <c r="Y30" s="24">
        <f t="shared" si="23"/>
        <v>3.5999999999999997E-2</v>
      </c>
      <c r="Z30" s="25">
        <f t="shared" si="24"/>
        <v>0.33</v>
      </c>
      <c r="AA30" s="139">
        <f t="shared" si="25"/>
        <v>0.15</v>
      </c>
      <c r="AB30" s="26">
        <f t="shared" si="26"/>
        <v>0.24</v>
      </c>
      <c r="AC30" s="21">
        <f t="shared" si="27"/>
        <v>5</v>
      </c>
      <c r="AD30" s="50">
        <f t="shared" si="28"/>
        <v>5</v>
      </c>
      <c r="AE30" s="22">
        <f t="shared" si="29"/>
        <v>5</v>
      </c>
      <c r="AF30" s="13"/>
      <c r="AG30" s="13"/>
      <c r="AH30" s="15"/>
      <c r="AI30" s="15"/>
      <c r="AJ30" s="15"/>
      <c r="AK30" s="15"/>
      <c r="AL30" s="14"/>
      <c r="AM30" s="14"/>
      <c r="AN30" s="14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1:51">
      <c r="A31" s="68">
        <v>11052</v>
      </c>
      <c r="B31" s="138" t="s">
        <v>284</v>
      </c>
      <c r="C31" s="51" t="str">
        <f>Rollover!A31</f>
        <v>Lincoln</v>
      </c>
      <c r="D31" s="9" t="str">
        <f>Rollover!B31</f>
        <v>Aviator SUV 4WD</v>
      </c>
      <c r="E31" s="9" t="s">
        <v>100</v>
      </c>
      <c r="F31" s="76">
        <f>Rollover!C31</f>
        <v>2020</v>
      </c>
      <c r="G31" s="10">
        <v>65.322000000000003</v>
      </c>
      <c r="H31" s="11">
        <v>23.38</v>
      </c>
      <c r="I31" s="11">
        <v>25.954999999999998</v>
      </c>
      <c r="J31" s="11">
        <v>717.81600000000003</v>
      </c>
      <c r="K31" s="12">
        <v>995.78800000000001</v>
      </c>
      <c r="L31" s="10">
        <v>85.927000000000007</v>
      </c>
      <c r="M31" s="11">
        <v>5.3220000000000001</v>
      </c>
      <c r="N31" s="11">
        <v>37.997999999999998</v>
      </c>
      <c r="O31" s="11">
        <v>17.690000000000001</v>
      </c>
      <c r="P31" s="12">
        <v>2684.75</v>
      </c>
      <c r="Q31" s="23">
        <f t="shared" si="15"/>
        <v>4.865477539214934E-6</v>
      </c>
      <c r="R31" s="5">
        <f t="shared" si="16"/>
        <v>3.7656060553967911E-2</v>
      </c>
      <c r="S31" s="5">
        <f t="shared" si="17"/>
        <v>1.0885930667405867E-2</v>
      </c>
      <c r="T31" s="24">
        <f t="shared" si="18"/>
        <v>1.4988858548271365E-3</v>
      </c>
      <c r="U31" s="23">
        <f t="shared" si="19"/>
        <v>2.5330324765789975E-5</v>
      </c>
      <c r="V31" s="24">
        <f t="shared" si="20"/>
        <v>2.2273442236653236E-2</v>
      </c>
      <c r="W31" s="23">
        <f t="shared" si="21"/>
        <v>0.05</v>
      </c>
      <c r="X31" s="5">
        <f t="shared" si="22"/>
        <v>2.1999999999999999E-2</v>
      </c>
      <c r="Y31" s="24">
        <f t="shared" si="23"/>
        <v>3.5999999999999997E-2</v>
      </c>
      <c r="Z31" s="25">
        <f t="shared" si="24"/>
        <v>0.33</v>
      </c>
      <c r="AA31" s="139">
        <f t="shared" si="25"/>
        <v>0.15</v>
      </c>
      <c r="AB31" s="26">
        <f t="shared" si="26"/>
        <v>0.24</v>
      </c>
      <c r="AC31" s="21">
        <f t="shared" si="27"/>
        <v>5</v>
      </c>
      <c r="AD31" s="50">
        <f t="shared" si="28"/>
        <v>5</v>
      </c>
      <c r="AE31" s="22">
        <f t="shared" si="29"/>
        <v>5</v>
      </c>
      <c r="AF31" s="13"/>
      <c r="AG31" s="13"/>
      <c r="AH31" s="15"/>
      <c r="AI31" s="15"/>
      <c r="AJ31" s="15"/>
      <c r="AK31" s="15"/>
      <c r="AL31" s="14"/>
      <c r="AM31" s="14"/>
      <c r="AN31" s="14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1:51">
      <c r="A32" s="68">
        <v>11052</v>
      </c>
      <c r="B32" s="138" t="s">
        <v>284</v>
      </c>
      <c r="C32" s="51" t="str">
        <f>Rollover!A32</f>
        <v>Lincoln</v>
      </c>
      <c r="D32" s="9" t="str">
        <f>Rollover!B32</f>
        <v>Aviator SUV RWD</v>
      </c>
      <c r="E32" s="9" t="s">
        <v>100</v>
      </c>
      <c r="F32" s="76">
        <f>Rollover!C32</f>
        <v>2020</v>
      </c>
      <c r="G32" s="10">
        <v>65.322000000000003</v>
      </c>
      <c r="H32" s="11">
        <v>23.38</v>
      </c>
      <c r="I32" s="11">
        <v>25.954999999999998</v>
      </c>
      <c r="J32" s="11">
        <v>717.81600000000003</v>
      </c>
      <c r="K32" s="12">
        <v>995.78800000000001</v>
      </c>
      <c r="L32" s="10">
        <v>85.927000000000007</v>
      </c>
      <c r="M32" s="11">
        <v>5.3220000000000001</v>
      </c>
      <c r="N32" s="11">
        <v>37.997999999999998</v>
      </c>
      <c r="O32" s="11">
        <v>17.690000000000001</v>
      </c>
      <c r="P32" s="12">
        <v>2684.75</v>
      </c>
      <c r="Q32" s="23">
        <f t="shared" ref="Q32:Q87" si="30">NORMDIST(LN(G32),7.45231,0.73998,1)</f>
        <v>4.865477539214934E-6</v>
      </c>
      <c r="R32" s="5">
        <f t="shared" ref="R32:R87" si="31">1/(1+EXP(5.3895-0.0919*H32))</f>
        <v>3.7656060553967911E-2</v>
      </c>
      <c r="S32" s="5">
        <f t="shared" ref="S32:S87" si="32">1/(1+EXP(6.04044-0.002133*J32))</f>
        <v>1.0885930667405867E-2</v>
      </c>
      <c r="T32" s="24">
        <f t="shared" ref="T32:T87" si="33">1/(1+EXP(7.5969-0.0011*K32))</f>
        <v>1.4988858548271365E-3</v>
      </c>
      <c r="U32" s="23">
        <f t="shared" ref="U32:U87" si="34">NORMDIST(LN(L32),7.45231,0.73998,1)</f>
        <v>2.5330324765789975E-5</v>
      </c>
      <c r="V32" s="24">
        <f t="shared" ref="V32:V87" si="35">1/(1+EXP(6.3055-0.00094*P32))</f>
        <v>2.2273442236653236E-2</v>
      </c>
      <c r="W32" s="23">
        <f t="shared" ref="W32:W87" si="36">ROUND(1-(1-Q32)*(1-R32)*(1-S32)*(1-T32),3)</f>
        <v>0.05</v>
      </c>
      <c r="X32" s="5">
        <f t="shared" ref="X32:X87" si="37">IF(L32="N/A",L32,ROUND(1-(1-U32)*(1-V32),3))</f>
        <v>2.1999999999999999E-2</v>
      </c>
      <c r="Y32" s="24">
        <f t="shared" ref="Y32:Y87" si="38">ROUND(AVERAGE(W32:X32),3)</f>
        <v>3.5999999999999997E-2</v>
      </c>
      <c r="Z32" s="25">
        <f t="shared" ref="Z32:Z87" si="39">ROUND(W32/0.15,2)</f>
        <v>0.33</v>
      </c>
      <c r="AA32" s="139">
        <f t="shared" ref="AA32:AA87" si="40">IF(L32="N/A", L32, ROUND(X32/0.15,2))</f>
        <v>0.15</v>
      </c>
      <c r="AB32" s="26">
        <f t="shared" ref="AB32:AB87" si="41">ROUND(Y32/0.15,2)</f>
        <v>0.24</v>
      </c>
      <c r="AC32" s="21">
        <f t="shared" ref="AC32:AC87" si="42">IF(Z32&lt;0.67,5,IF(Z32&lt;1,4,IF(Z32&lt;1.33,3,IF(Z32&lt;2.67,2,1))))</f>
        <v>5</v>
      </c>
      <c r="AD32" s="50">
        <f t="shared" ref="AD32:AD87" si="43">IF(L32="N/A",L32,IF(AA32&lt;0.67,5,IF(AA32&lt;1,4,IF(AA32&lt;1.33,3,IF(AA32&lt;2.67,2,1)))))</f>
        <v>5</v>
      </c>
      <c r="AE32" s="22">
        <f t="shared" ref="AE32:AE87" si="44">IF(AB32&lt;0.67,5,IF(AB32&lt;1,4,IF(AB32&lt;1.33,3,IF(AB32&lt;2.67,2,1))))</f>
        <v>5</v>
      </c>
      <c r="AF32" s="13"/>
      <c r="AG32" s="13"/>
      <c r="AH32" s="15"/>
      <c r="AI32" s="15"/>
      <c r="AJ32" s="15"/>
      <c r="AK32" s="15"/>
      <c r="AL32" s="14"/>
      <c r="AM32" s="14"/>
      <c r="AN32" s="14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1:51">
      <c r="A33" s="68">
        <v>8997</v>
      </c>
      <c r="B33" s="68" t="s">
        <v>134</v>
      </c>
      <c r="C33" s="27" t="str">
        <f>Rollover!A33</f>
        <v>Ford</v>
      </c>
      <c r="D33" s="44" t="str">
        <f>Rollover!B33</f>
        <v>Transit Wagon High Roof (8,10,12 Pass) RWD</v>
      </c>
      <c r="E33" s="9" t="s">
        <v>85</v>
      </c>
      <c r="F33" s="76">
        <f>Rollover!C33</f>
        <v>2020</v>
      </c>
      <c r="G33" s="10">
        <v>34.774999999999999</v>
      </c>
      <c r="H33" s="11">
        <v>10.8</v>
      </c>
      <c r="I33" s="11">
        <v>14.317</v>
      </c>
      <c r="J33" s="11">
        <v>357.77199999999999</v>
      </c>
      <c r="K33" s="12">
        <v>647.89099999999996</v>
      </c>
      <c r="L33" s="10">
        <v>24.399000000000001</v>
      </c>
      <c r="M33" s="11">
        <v>8.0090000000000003</v>
      </c>
      <c r="N33" s="11">
        <v>36.615000000000002</v>
      </c>
      <c r="O33" s="11">
        <v>9.2560000000000002</v>
      </c>
      <c r="P33" s="12">
        <v>1755.0129999999999</v>
      </c>
      <c r="Q33" s="23">
        <f t="shared" si="30"/>
        <v>6.6369845262072164E-8</v>
      </c>
      <c r="R33" s="5">
        <f t="shared" si="31"/>
        <v>1.2164671982183881E-2</v>
      </c>
      <c r="S33" s="5">
        <f t="shared" si="32"/>
        <v>5.0801958351869379E-3</v>
      </c>
      <c r="T33" s="24">
        <f t="shared" si="33"/>
        <v>1.0227673975077595E-3</v>
      </c>
      <c r="U33" s="23">
        <f t="shared" si="34"/>
        <v>4.3604948178913116E-9</v>
      </c>
      <c r="V33" s="24">
        <f t="shared" si="35"/>
        <v>9.4169003009539967E-3</v>
      </c>
      <c r="W33" s="23">
        <f t="shared" si="36"/>
        <v>1.7999999999999999E-2</v>
      </c>
      <c r="X33" s="5">
        <f t="shared" si="37"/>
        <v>8.9999999999999993E-3</v>
      </c>
      <c r="Y33" s="24">
        <f t="shared" si="38"/>
        <v>1.4E-2</v>
      </c>
      <c r="Z33" s="25">
        <f t="shared" si="39"/>
        <v>0.12</v>
      </c>
      <c r="AA33" s="139">
        <f t="shared" si="40"/>
        <v>0.06</v>
      </c>
      <c r="AB33" s="26">
        <f t="shared" si="41"/>
        <v>0.09</v>
      </c>
      <c r="AC33" s="21">
        <f t="shared" si="42"/>
        <v>5</v>
      </c>
      <c r="AD33" s="50">
        <f t="shared" si="43"/>
        <v>5</v>
      </c>
      <c r="AE33" s="22">
        <f t="shared" si="44"/>
        <v>5</v>
      </c>
      <c r="AF33" s="13"/>
      <c r="AG33" s="13"/>
      <c r="AH33" s="15"/>
      <c r="AI33" s="15"/>
      <c r="AJ33" s="15"/>
      <c r="AK33" s="15"/>
      <c r="AL33" s="14"/>
      <c r="AM33" s="14"/>
      <c r="AN33" s="14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1:51">
      <c r="A34" s="68">
        <v>8997</v>
      </c>
      <c r="B34" s="68" t="s">
        <v>134</v>
      </c>
      <c r="C34" s="27" t="str">
        <f>Rollover!A34</f>
        <v>Ford</v>
      </c>
      <c r="D34" s="44" t="str">
        <f>Rollover!B34</f>
        <v>Transit Wagon High Roof (15 Pass) RWD</v>
      </c>
      <c r="E34" s="9" t="s">
        <v>85</v>
      </c>
      <c r="F34" s="76">
        <f>Rollover!C35</f>
        <v>2020</v>
      </c>
      <c r="G34" s="10">
        <v>34.774999999999999</v>
      </c>
      <c r="H34" s="11">
        <v>10.8</v>
      </c>
      <c r="I34" s="11">
        <v>14.317</v>
      </c>
      <c r="J34" s="11">
        <v>357.77199999999999</v>
      </c>
      <c r="K34" s="12">
        <v>647.89099999999996</v>
      </c>
      <c r="L34" s="10">
        <v>24.399000000000001</v>
      </c>
      <c r="M34" s="11">
        <v>8.0090000000000003</v>
      </c>
      <c r="N34" s="11">
        <v>36.615000000000002</v>
      </c>
      <c r="O34" s="11">
        <v>9.2560000000000002</v>
      </c>
      <c r="P34" s="12">
        <v>1755.0129999999999</v>
      </c>
      <c r="Q34" s="23">
        <f t="shared" si="30"/>
        <v>6.6369845262072164E-8</v>
      </c>
      <c r="R34" s="5">
        <f t="shared" si="31"/>
        <v>1.2164671982183881E-2</v>
      </c>
      <c r="S34" s="5">
        <f t="shared" si="32"/>
        <v>5.0801958351869379E-3</v>
      </c>
      <c r="T34" s="24">
        <f t="shared" si="33"/>
        <v>1.0227673975077595E-3</v>
      </c>
      <c r="U34" s="23">
        <f t="shared" si="34"/>
        <v>4.3604948178913116E-9</v>
      </c>
      <c r="V34" s="24">
        <f t="shared" si="35"/>
        <v>9.4169003009539967E-3</v>
      </c>
      <c r="W34" s="23">
        <f t="shared" si="36"/>
        <v>1.7999999999999999E-2</v>
      </c>
      <c r="X34" s="5">
        <f t="shared" si="37"/>
        <v>8.9999999999999993E-3</v>
      </c>
      <c r="Y34" s="24">
        <f t="shared" si="38"/>
        <v>1.4E-2</v>
      </c>
      <c r="Z34" s="25">
        <f t="shared" si="39"/>
        <v>0.12</v>
      </c>
      <c r="AA34" s="139">
        <f t="shared" si="40"/>
        <v>0.06</v>
      </c>
      <c r="AB34" s="26">
        <f t="shared" si="41"/>
        <v>0.09</v>
      </c>
      <c r="AC34" s="21">
        <f t="shared" si="42"/>
        <v>5</v>
      </c>
      <c r="AD34" s="50">
        <f t="shared" si="43"/>
        <v>5</v>
      </c>
      <c r="AE34" s="22">
        <f t="shared" si="44"/>
        <v>5</v>
      </c>
      <c r="AF34" s="13"/>
      <c r="AG34" s="13"/>
      <c r="AH34" s="15"/>
      <c r="AI34" s="15"/>
      <c r="AJ34" s="15"/>
      <c r="AK34" s="15"/>
      <c r="AL34" s="14"/>
      <c r="AM34" s="14"/>
      <c r="AN34" s="14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1:51">
      <c r="A35" s="68">
        <v>8997</v>
      </c>
      <c r="B35" s="68" t="s">
        <v>134</v>
      </c>
      <c r="C35" s="51" t="str">
        <f>Rollover!A35</f>
        <v>Ford</v>
      </c>
      <c r="D35" s="9" t="str">
        <f>Rollover!B35</f>
        <v>Transit Wagon Medium Roof (8,10,12 Pass) RWD</v>
      </c>
      <c r="E35" s="9" t="s">
        <v>85</v>
      </c>
      <c r="F35" s="76">
        <f>Rollover!C36</f>
        <v>2020</v>
      </c>
      <c r="G35" s="10">
        <v>34.774999999999999</v>
      </c>
      <c r="H35" s="11">
        <v>10.8</v>
      </c>
      <c r="I35" s="11">
        <v>14.317</v>
      </c>
      <c r="J35" s="11">
        <v>357.77199999999999</v>
      </c>
      <c r="K35" s="12">
        <v>647.89099999999996</v>
      </c>
      <c r="L35" s="10">
        <v>24.399000000000001</v>
      </c>
      <c r="M35" s="11">
        <v>8.0090000000000003</v>
      </c>
      <c r="N35" s="11">
        <v>36.615000000000002</v>
      </c>
      <c r="O35" s="11">
        <v>9.2560000000000002</v>
      </c>
      <c r="P35" s="12">
        <v>1755.0129999999999</v>
      </c>
      <c r="Q35" s="23">
        <f t="shared" si="30"/>
        <v>6.6369845262072164E-8</v>
      </c>
      <c r="R35" s="5">
        <f t="shared" si="31"/>
        <v>1.2164671982183881E-2</v>
      </c>
      <c r="S35" s="5">
        <f t="shared" si="32"/>
        <v>5.0801958351869379E-3</v>
      </c>
      <c r="T35" s="24">
        <f t="shared" si="33"/>
        <v>1.0227673975077595E-3</v>
      </c>
      <c r="U35" s="23">
        <f t="shared" si="34"/>
        <v>4.3604948178913116E-9</v>
      </c>
      <c r="V35" s="24">
        <f t="shared" si="35"/>
        <v>9.4169003009539967E-3</v>
      </c>
      <c r="W35" s="23">
        <f t="shared" si="36"/>
        <v>1.7999999999999999E-2</v>
      </c>
      <c r="X35" s="5">
        <f t="shared" si="37"/>
        <v>8.9999999999999993E-3</v>
      </c>
      <c r="Y35" s="24">
        <f t="shared" si="38"/>
        <v>1.4E-2</v>
      </c>
      <c r="Z35" s="25">
        <f t="shared" si="39"/>
        <v>0.12</v>
      </c>
      <c r="AA35" s="139">
        <f t="shared" si="40"/>
        <v>0.06</v>
      </c>
      <c r="AB35" s="26">
        <f t="shared" si="41"/>
        <v>0.09</v>
      </c>
      <c r="AC35" s="21">
        <f t="shared" si="42"/>
        <v>5</v>
      </c>
      <c r="AD35" s="50">
        <f t="shared" si="43"/>
        <v>5</v>
      </c>
      <c r="AE35" s="22">
        <f t="shared" si="44"/>
        <v>5</v>
      </c>
      <c r="AF35" s="13"/>
      <c r="AG35" s="13"/>
      <c r="AH35" s="15"/>
      <c r="AI35" s="15"/>
      <c r="AJ35" s="15"/>
      <c r="AK35" s="15"/>
      <c r="AL35" s="14"/>
      <c r="AM35" s="14"/>
      <c r="AN35" s="14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>
      <c r="A36" s="68">
        <v>8997</v>
      </c>
      <c r="B36" s="68" t="s">
        <v>134</v>
      </c>
      <c r="C36" s="51" t="str">
        <f>Rollover!A36</f>
        <v>Ford</v>
      </c>
      <c r="D36" s="9" t="str">
        <f>Rollover!B36</f>
        <v>Transit Wagon Medium Roof (15 Pass) RWD</v>
      </c>
      <c r="E36" s="9" t="s">
        <v>85</v>
      </c>
      <c r="F36" s="76">
        <f>Rollover!C36</f>
        <v>2020</v>
      </c>
      <c r="G36" s="10">
        <v>34.774999999999999</v>
      </c>
      <c r="H36" s="11">
        <v>10.8</v>
      </c>
      <c r="I36" s="11">
        <v>14.317</v>
      </c>
      <c r="J36" s="11">
        <v>357.77199999999999</v>
      </c>
      <c r="K36" s="12">
        <v>647.89099999999996</v>
      </c>
      <c r="L36" s="10">
        <v>24.399000000000001</v>
      </c>
      <c r="M36" s="11">
        <v>8.0090000000000003</v>
      </c>
      <c r="N36" s="11">
        <v>36.615000000000002</v>
      </c>
      <c r="O36" s="11">
        <v>9.2560000000000002</v>
      </c>
      <c r="P36" s="12">
        <v>1755.0129999999999</v>
      </c>
      <c r="Q36" s="23">
        <f t="shared" si="30"/>
        <v>6.6369845262072164E-8</v>
      </c>
      <c r="R36" s="5">
        <f t="shared" si="31"/>
        <v>1.2164671982183881E-2</v>
      </c>
      <c r="S36" s="5">
        <f t="shared" si="32"/>
        <v>5.0801958351869379E-3</v>
      </c>
      <c r="T36" s="24">
        <f t="shared" si="33"/>
        <v>1.0227673975077595E-3</v>
      </c>
      <c r="U36" s="23">
        <f t="shared" si="34"/>
        <v>4.3604948178913116E-9</v>
      </c>
      <c r="V36" s="24">
        <f t="shared" si="35"/>
        <v>9.4169003009539967E-3</v>
      </c>
      <c r="W36" s="23">
        <f t="shared" si="36"/>
        <v>1.7999999999999999E-2</v>
      </c>
      <c r="X36" s="5">
        <f t="shared" si="37"/>
        <v>8.9999999999999993E-3</v>
      </c>
      <c r="Y36" s="24">
        <f t="shared" si="38"/>
        <v>1.4E-2</v>
      </c>
      <c r="Z36" s="25">
        <f t="shared" si="39"/>
        <v>0.12</v>
      </c>
      <c r="AA36" s="139">
        <f t="shared" si="40"/>
        <v>0.06</v>
      </c>
      <c r="AB36" s="26">
        <f t="shared" si="41"/>
        <v>0.09</v>
      </c>
      <c r="AC36" s="21">
        <f t="shared" si="42"/>
        <v>5</v>
      </c>
      <c r="AD36" s="50">
        <f t="shared" si="43"/>
        <v>5</v>
      </c>
      <c r="AE36" s="22">
        <f t="shared" si="44"/>
        <v>5</v>
      </c>
      <c r="AF36" s="13"/>
      <c r="AG36" s="13"/>
      <c r="AH36" s="15"/>
      <c r="AI36" s="15"/>
      <c r="AJ36" s="15"/>
      <c r="AK36" s="15"/>
      <c r="AL36" s="14"/>
      <c r="AM36" s="14"/>
      <c r="AN36" s="14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>
      <c r="A37" s="68">
        <v>8997</v>
      </c>
      <c r="B37" s="68" t="s">
        <v>134</v>
      </c>
      <c r="C37" s="27" t="str">
        <f>Rollover!A37</f>
        <v>Ford</v>
      </c>
      <c r="D37" s="44" t="str">
        <f>Rollover!B37</f>
        <v>Transit Wagon Low Roof (8,10,12 Pass) RWD</v>
      </c>
      <c r="E37" s="9" t="s">
        <v>85</v>
      </c>
      <c r="F37" s="76">
        <f>Rollover!C37</f>
        <v>2020</v>
      </c>
      <c r="G37" s="10">
        <v>34.774999999999999</v>
      </c>
      <c r="H37" s="11">
        <v>10.8</v>
      </c>
      <c r="I37" s="11">
        <v>14.317</v>
      </c>
      <c r="J37" s="11">
        <v>357.77199999999999</v>
      </c>
      <c r="K37" s="12">
        <v>647.89099999999996</v>
      </c>
      <c r="L37" s="10">
        <v>24.399000000000001</v>
      </c>
      <c r="M37" s="11">
        <v>8.0090000000000003</v>
      </c>
      <c r="N37" s="11">
        <v>36.615000000000002</v>
      </c>
      <c r="O37" s="11">
        <v>9.2560000000000002</v>
      </c>
      <c r="P37" s="12">
        <v>1755.0129999999999</v>
      </c>
      <c r="Q37" s="23">
        <f t="shared" si="30"/>
        <v>6.6369845262072164E-8</v>
      </c>
      <c r="R37" s="5">
        <f t="shared" si="31"/>
        <v>1.2164671982183881E-2</v>
      </c>
      <c r="S37" s="5">
        <f t="shared" si="32"/>
        <v>5.0801958351869379E-3</v>
      </c>
      <c r="T37" s="24">
        <f t="shared" si="33"/>
        <v>1.0227673975077595E-3</v>
      </c>
      <c r="U37" s="23">
        <f t="shared" si="34"/>
        <v>4.3604948178913116E-9</v>
      </c>
      <c r="V37" s="24">
        <f t="shared" si="35"/>
        <v>9.4169003009539967E-3</v>
      </c>
      <c r="W37" s="23">
        <f t="shared" si="36"/>
        <v>1.7999999999999999E-2</v>
      </c>
      <c r="X37" s="5">
        <f t="shared" si="37"/>
        <v>8.9999999999999993E-3</v>
      </c>
      <c r="Y37" s="24">
        <f t="shared" si="38"/>
        <v>1.4E-2</v>
      </c>
      <c r="Z37" s="25">
        <f t="shared" si="39"/>
        <v>0.12</v>
      </c>
      <c r="AA37" s="139">
        <f t="shared" si="40"/>
        <v>0.06</v>
      </c>
      <c r="AB37" s="26">
        <f t="shared" si="41"/>
        <v>0.09</v>
      </c>
      <c r="AC37" s="21">
        <f t="shared" si="42"/>
        <v>5</v>
      </c>
      <c r="AD37" s="50">
        <f t="shared" si="43"/>
        <v>5</v>
      </c>
      <c r="AE37" s="22">
        <f t="shared" si="44"/>
        <v>5</v>
      </c>
      <c r="AF37" s="13"/>
      <c r="AG37" s="13"/>
      <c r="AH37" s="15"/>
      <c r="AI37" s="15"/>
      <c r="AJ37" s="15"/>
      <c r="AK37" s="15"/>
      <c r="AL37" s="14"/>
      <c r="AM37" s="14"/>
      <c r="AN37" s="14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</row>
    <row r="38" spans="1:51">
      <c r="A38" s="68">
        <v>8997</v>
      </c>
      <c r="B38" s="68" t="s">
        <v>134</v>
      </c>
      <c r="C38" s="27" t="str">
        <f>Rollover!A38</f>
        <v>Ford</v>
      </c>
      <c r="D38" s="44" t="str">
        <f>Rollover!B38</f>
        <v>Transit Wagon Low Roof (15 Pass) RWD</v>
      </c>
      <c r="E38" s="9" t="s">
        <v>85</v>
      </c>
      <c r="F38" s="76">
        <f>Rollover!C38</f>
        <v>2020</v>
      </c>
      <c r="G38" s="10">
        <v>34.774999999999999</v>
      </c>
      <c r="H38" s="11">
        <v>10.8</v>
      </c>
      <c r="I38" s="11">
        <v>14.317</v>
      </c>
      <c r="J38" s="11">
        <v>357.77199999999999</v>
      </c>
      <c r="K38" s="12">
        <v>647.89099999999996</v>
      </c>
      <c r="L38" s="10">
        <v>24.399000000000001</v>
      </c>
      <c r="M38" s="11">
        <v>8.0090000000000003</v>
      </c>
      <c r="N38" s="11">
        <v>36.615000000000002</v>
      </c>
      <c r="O38" s="11">
        <v>9.2560000000000002</v>
      </c>
      <c r="P38" s="12">
        <v>1755.0129999999999</v>
      </c>
      <c r="Q38" s="23">
        <f t="shared" ref="Q38:Q55" si="45">NORMDIST(LN(G38),7.45231,0.73998,1)</f>
        <v>6.6369845262072164E-8</v>
      </c>
      <c r="R38" s="5">
        <f t="shared" ref="R38:R55" si="46">1/(1+EXP(5.3895-0.0919*H38))</f>
        <v>1.2164671982183881E-2</v>
      </c>
      <c r="S38" s="5">
        <f t="shared" ref="S38:S55" si="47">1/(1+EXP(6.04044-0.002133*J38))</f>
        <v>5.0801958351869379E-3</v>
      </c>
      <c r="T38" s="24">
        <f t="shared" ref="T38:T55" si="48">1/(1+EXP(7.5969-0.0011*K38))</f>
        <v>1.0227673975077595E-3</v>
      </c>
      <c r="U38" s="23">
        <f t="shared" ref="U38:U55" si="49">NORMDIST(LN(L38),7.45231,0.73998,1)</f>
        <v>4.3604948178913116E-9</v>
      </c>
      <c r="V38" s="24">
        <f t="shared" ref="V38:V55" si="50">1/(1+EXP(6.3055-0.00094*P38))</f>
        <v>9.4169003009539967E-3</v>
      </c>
      <c r="W38" s="23">
        <f t="shared" ref="W38:W55" si="51">ROUND(1-(1-Q38)*(1-R38)*(1-S38)*(1-T38),3)</f>
        <v>1.7999999999999999E-2</v>
      </c>
      <c r="X38" s="5">
        <f t="shared" ref="X38:X55" si="52">IF(L38="N/A",L38,ROUND(1-(1-U38)*(1-V38),3))</f>
        <v>8.9999999999999993E-3</v>
      </c>
      <c r="Y38" s="24">
        <f t="shared" ref="Y38:Y55" si="53">ROUND(AVERAGE(W38:X38),3)</f>
        <v>1.4E-2</v>
      </c>
      <c r="Z38" s="25">
        <f t="shared" ref="Z38:Z55" si="54">ROUND(W38/0.15,2)</f>
        <v>0.12</v>
      </c>
      <c r="AA38" s="139">
        <f t="shared" ref="AA38:AA55" si="55">IF(L38="N/A", L38, ROUND(X38/0.15,2))</f>
        <v>0.06</v>
      </c>
      <c r="AB38" s="26">
        <f t="shared" ref="AB38:AB55" si="56">ROUND(Y38/0.15,2)</f>
        <v>0.09</v>
      </c>
      <c r="AC38" s="21">
        <f t="shared" ref="AC38:AC55" si="57">IF(Z38&lt;0.67,5,IF(Z38&lt;1,4,IF(Z38&lt;1.33,3,IF(Z38&lt;2.67,2,1))))</f>
        <v>5</v>
      </c>
      <c r="AD38" s="50">
        <f t="shared" ref="AD38:AD55" si="58">IF(L38="N/A",L38,IF(AA38&lt;0.67,5,IF(AA38&lt;1,4,IF(AA38&lt;1.33,3,IF(AA38&lt;2.67,2,1)))))</f>
        <v>5</v>
      </c>
      <c r="AE38" s="22">
        <f t="shared" ref="AE38:AE55" si="59">IF(AB38&lt;0.67,5,IF(AB38&lt;1,4,IF(AB38&lt;1.33,3,IF(AB38&lt;2.67,2,1))))</f>
        <v>5</v>
      </c>
      <c r="AF38" s="13"/>
      <c r="AG38" s="13"/>
      <c r="AH38" s="15"/>
      <c r="AI38" s="15"/>
      <c r="AJ38" s="15"/>
      <c r="AK38" s="15"/>
      <c r="AL38" s="14"/>
      <c r="AM38" s="14"/>
      <c r="AN38" s="14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</row>
    <row r="39" spans="1:51">
      <c r="A39" s="68"/>
      <c r="B39" s="138"/>
      <c r="C39" s="27" t="str">
        <f>Rollover!A39</f>
        <v>Ford</v>
      </c>
      <c r="D39" s="44" t="str">
        <f>Rollover!B39</f>
        <v>Transit Van RWD</v>
      </c>
      <c r="E39" s="9"/>
      <c r="F39" s="76">
        <f>Rollover!C39</f>
        <v>2020</v>
      </c>
      <c r="G39" s="10"/>
      <c r="H39" s="11"/>
      <c r="I39" s="11"/>
      <c r="J39" s="11"/>
      <c r="K39" s="12"/>
      <c r="L39" s="10"/>
      <c r="M39" s="11"/>
      <c r="N39" s="11"/>
      <c r="O39" s="11"/>
      <c r="P39" s="12"/>
      <c r="Q39" s="23" t="e">
        <f t="shared" si="45"/>
        <v>#NUM!</v>
      </c>
      <c r="R39" s="5">
        <f t="shared" si="46"/>
        <v>4.5435171224880964E-3</v>
      </c>
      <c r="S39" s="5">
        <f t="shared" si="47"/>
        <v>2.3748578822706131E-3</v>
      </c>
      <c r="T39" s="24">
        <f t="shared" si="48"/>
        <v>5.0175335722563109E-4</v>
      </c>
      <c r="U39" s="23" t="e">
        <f t="shared" si="49"/>
        <v>#NUM!</v>
      </c>
      <c r="V39" s="24">
        <f t="shared" si="50"/>
        <v>1.8229037773026034E-3</v>
      </c>
      <c r="W39" s="23" t="e">
        <f t="shared" si="51"/>
        <v>#NUM!</v>
      </c>
      <c r="X39" s="5" t="e">
        <f t="shared" si="52"/>
        <v>#NUM!</v>
      </c>
      <c r="Y39" s="24" t="e">
        <f t="shared" si="53"/>
        <v>#NUM!</v>
      </c>
      <c r="Z39" s="25" t="e">
        <f t="shared" si="54"/>
        <v>#NUM!</v>
      </c>
      <c r="AA39" s="139" t="e">
        <f t="shared" si="55"/>
        <v>#NUM!</v>
      </c>
      <c r="AB39" s="26" t="e">
        <f t="shared" si="56"/>
        <v>#NUM!</v>
      </c>
      <c r="AC39" s="21" t="e">
        <f t="shared" si="57"/>
        <v>#NUM!</v>
      </c>
      <c r="AD39" s="50" t="e">
        <f t="shared" si="58"/>
        <v>#NUM!</v>
      </c>
      <c r="AE39" s="22" t="e">
        <f t="shared" si="59"/>
        <v>#NUM!</v>
      </c>
      <c r="AF39" s="13"/>
      <c r="AG39" s="13"/>
      <c r="AH39" s="15"/>
      <c r="AI39" s="15"/>
      <c r="AJ39" s="15"/>
      <c r="AK39" s="15"/>
      <c r="AL39" s="14"/>
      <c r="AM39" s="14"/>
      <c r="AN39" s="14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</row>
    <row r="40" spans="1:51">
      <c r="A40" s="68">
        <v>10992</v>
      </c>
      <c r="B40" s="68" t="s">
        <v>274</v>
      </c>
      <c r="C40" s="51" t="str">
        <f>Rollover!A40</f>
        <v xml:space="preserve">GMC </v>
      </c>
      <c r="D40" s="9" t="str">
        <f>Rollover!B40</f>
        <v>Acadia SUV AWD</v>
      </c>
      <c r="E40" s="9" t="s">
        <v>85</v>
      </c>
      <c r="F40" s="76">
        <f>Rollover!C40</f>
        <v>2020</v>
      </c>
      <c r="G40" s="10">
        <v>124.91800000000001</v>
      </c>
      <c r="H40" s="11">
        <v>23.902999999999999</v>
      </c>
      <c r="I40" s="11">
        <v>24.041</v>
      </c>
      <c r="J40" s="11">
        <v>694.601</v>
      </c>
      <c r="K40" s="12">
        <v>1083.2460000000001</v>
      </c>
      <c r="L40" s="10">
        <v>275.51400000000001</v>
      </c>
      <c r="M40" s="11">
        <v>26.541</v>
      </c>
      <c r="N40" s="11">
        <v>50.953000000000003</v>
      </c>
      <c r="O40" s="11">
        <v>28.422999999999998</v>
      </c>
      <c r="P40" s="12">
        <v>3552.7930000000001</v>
      </c>
      <c r="Q40" s="23">
        <f t="shared" si="45"/>
        <v>1.9487884827320683E-4</v>
      </c>
      <c r="R40" s="5">
        <f t="shared" si="46"/>
        <v>3.9437030644927533E-2</v>
      </c>
      <c r="S40" s="5">
        <f t="shared" si="47"/>
        <v>1.0365465451438943E-2</v>
      </c>
      <c r="T40" s="24">
        <f t="shared" si="48"/>
        <v>1.6499987288300761E-3</v>
      </c>
      <c r="U40" s="23">
        <f t="shared" si="49"/>
        <v>6.6060293398992869E-3</v>
      </c>
      <c r="V40" s="24">
        <f t="shared" si="50"/>
        <v>4.8991574862550083E-2</v>
      </c>
      <c r="W40" s="23">
        <f t="shared" si="51"/>
        <v>5.0999999999999997E-2</v>
      </c>
      <c r="X40" s="5">
        <f t="shared" si="52"/>
        <v>5.5E-2</v>
      </c>
      <c r="Y40" s="24">
        <f t="shared" si="53"/>
        <v>5.2999999999999999E-2</v>
      </c>
      <c r="Z40" s="25">
        <f t="shared" si="54"/>
        <v>0.34</v>
      </c>
      <c r="AA40" s="139">
        <f t="shared" si="55"/>
        <v>0.37</v>
      </c>
      <c r="AB40" s="26">
        <f t="shared" si="56"/>
        <v>0.35</v>
      </c>
      <c r="AC40" s="21">
        <f t="shared" si="57"/>
        <v>5</v>
      </c>
      <c r="AD40" s="50">
        <f t="shared" si="58"/>
        <v>5</v>
      </c>
      <c r="AE40" s="22">
        <f t="shared" si="59"/>
        <v>5</v>
      </c>
      <c r="AF40" s="13"/>
      <c r="AG40" s="13"/>
      <c r="AH40" s="15"/>
      <c r="AI40" s="15"/>
      <c r="AJ40" s="15"/>
      <c r="AK40" s="15"/>
      <c r="AL40" s="14"/>
      <c r="AM40" s="14"/>
      <c r="AN40" s="14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>
      <c r="A41" s="68">
        <v>10992</v>
      </c>
      <c r="B41" s="68" t="s">
        <v>274</v>
      </c>
      <c r="C41" s="27" t="str">
        <f>Rollover!A41</f>
        <v xml:space="preserve">GMC </v>
      </c>
      <c r="D41" s="44" t="str">
        <f>Rollover!B41</f>
        <v>Acadia SUV FWD</v>
      </c>
      <c r="E41" s="9" t="s">
        <v>85</v>
      </c>
      <c r="F41" s="76">
        <f>Rollover!C41</f>
        <v>2020</v>
      </c>
      <c r="G41" s="10">
        <v>124.91800000000001</v>
      </c>
      <c r="H41" s="11">
        <v>23.902999999999999</v>
      </c>
      <c r="I41" s="11">
        <v>24.041</v>
      </c>
      <c r="J41" s="11">
        <v>694.601</v>
      </c>
      <c r="K41" s="12">
        <v>1083.2460000000001</v>
      </c>
      <c r="L41" s="10">
        <v>275.51400000000001</v>
      </c>
      <c r="M41" s="11">
        <v>26.541</v>
      </c>
      <c r="N41" s="11">
        <v>50.953000000000003</v>
      </c>
      <c r="O41" s="11">
        <v>28.422999999999998</v>
      </c>
      <c r="P41" s="12">
        <v>3552.7930000000001</v>
      </c>
      <c r="Q41" s="23">
        <f t="shared" si="45"/>
        <v>1.9487884827320683E-4</v>
      </c>
      <c r="R41" s="5">
        <f t="shared" si="46"/>
        <v>3.9437030644927533E-2</v>
      </c>
      <c r="S41" s="5">
        <f t="shared" si="47"/>
        <v>1.0365465451438943E-2</v>
      </c>
      <c r="T41" s="24">
        <f t="shared" si="48"/>
        <v>1.6499987288300761E-3</v>
      </c>
      <c r="U41" s="23">
        <f t="shared" si="49"/>
        <v>6.6060293398992869E-3</v>
      </c>
      <c r="V41" s="24">
        <f t="shared" si="50"/>
        <v>4.8991574862550083E-2</v>
      </c>
      <c r="W41" s="23">
        <f t="shared" si="51"/>
        <v>5.0999999999999997E-2</v>
      </c>
      <c r="X41" s="5">
        <f t="shared" si="52"/>
        <v>5.5E-2</v>
      </c>
      <c r="Y41" s="24">
        <f t="shared" si="53"/>
        <v>5.2999999999999999E-2</v>
      </c>
      <c r="Z41" s="25">
        <f t="shared" si="54"/>
        <v>0.34</v>
      </c>
      <c r="AA41" s="139">
        <f t="shared" si="55"/>
        <v>0.37</v>
      </c>
      <c r="AB41" s="26">
        <f t="shared" si="56"/>
        <v>0.35</v>
      </c>
      <c r="AC41" s="21">
        <f t="shared" si="57"/>
        <v>5</v>
      </c>
      <c r="AD41" s="50">
        <f t="shared" si="58"/>
        <v>5</v>
      </c>
      <c r="AE41" s="22">
        <f t="shared" si="59"/>
        <v>5</v>
      </c>
      <c r="AF41" s="13"/>
      <c r="AG41" s="13"/>
      <c r="AH41" s="15"/>
      <c r="AI41" s="15"/>
      <c r="AJ41" s="15"/>
      <c r="AK41" s="15"/>
      <c r="AL41" s="14"/>
      <c r="AM41" s="14"/>
      <c r="AN41" s="14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3.35" customHeight="1">
      <c r="A42" s="68">
        <v>10968</v>
      </c>
      <c r="B42" s="68" t="s">
        <v>249</v>
      </c>
      <c r="C42" s="27" t="str">
        <f>Rollover!A42</f>
        <v>Hyundai</v>
      </c>
      <c r="D42" s="44" t="str">
        <f>Rollover!B42</f>
        <v>Accent 4DR FWD</v>
      </c>
      <c r="E42" s="9" t="s">
        <v>85</v>
      </c>
      <c r="F42" s="76">
        <f>Rollover!C42</f>
        <v>2020</v>
      </c>
      <c r="G42" s="10">
        <v>193.93700000000001</v>
      </c>
      <c r="H42" s="11">
        <v>33.042000000000002</v>
      </c>
      <c r="I42" s="11">
        <v>43.648000000000003</v>
      </c>
      <c r="J42" s="11">
        <v>1148.5509999999999</v>
      </c>
      <c r="K42" s="12">
        <v>1380.097</v>
      </c>
      <c r="L42" s="10">
        <v>527.17100000000005</v>
      </c>
      <c r="M42" s="45">
        <v>41.048000000000002</v>
      </c>
      <c r="N42" s="45">
        <v>84.213999999999999</v>
      </c>
      <c r="O42" s="45">
        <v>46.183999999999997</v>
      </c>
      <c r="P42" s="12">
        <v>2825.0279999999998</v>
      </c>
      <c r="Q42" s="23">
        <f t="shared" si="45"/>
        <v>1.5761591007472293E-3</v>
      </c>
      <c r="R42" s="5">
        <f t="shared" si="46"/>
        <v>8.6832353256037581E-2</v>
      </c>
      <c r="S42" s="5">
        <f t="shared" si="47"/>
        <v>2.684194544282285E-2</v>
      </c>
      <c r="T42" s="24">
        <f t="shared" si="48"/>
        <v>2.285703054967325E-3</v>
      </c>
      <c r="U42" s="23">
        <f t="shared" si="49"/>
        <v>5.4676930046486653E-2</v>
      </c>
      <c r="V42" s="24">
        <f t="shared" si="50"/>
        <v>2.5333353100988804E-2</v>
      </c>
      <c r="W42" s="23">
        <f t="shared" si="51"/>
        <v>0.115</v>
      </c>
      <c r="X42" s="5">
        <f t="shared" si="52"/>
        <v>7.9000000000000001E-2</v>
      </c>
      <c r="Y42" s="24">
        <f t="shared" si="53"/>
        <v>9.7000000000000003E-2</v>
      </c>
      <c r="Z42" s="25">
        <f t="shared" si="54"/>
        <v>0.77</v>
      </c>
      <c r="AA42" s="139">
        <f t="shared" si="55"/>
        <v>0.53</v>
      </c>
      <c r="AB42" s="26">
        <f t="shared" si="56"/>
        <v>0.65</v>
      </c>
      <c r="AC42" s="21">
        <f t="shared" si="57"/>
        <v>4</v>
      </c>
      <c r="AD42" s="50">
        <f t="shared" si="58"/>
        <v>5</v>
      </c>
      <c r="AE42" s="22">
        <f t="shared" si="59"/>
        <v>5</v>
      </c>
      <c r="AF42" s="13"/>
      <c r="AG42" s="13"/>
      <c r="AH42" s="15"/>
      <c r="AI42" s="15"/>
      <c r="AJ42" s="15"/>
      <c r="AK42" s="15"/>
      <c r="AL42" s="14"/>
      <c r="AM42" s="14"/>
      <c r="AN42" s="14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3.35" customHeight="1">
      <c r="A43" s="68">
        <v>10990</v>
      </c>
      <c r="B43" s="68" t="s">
        <v>271</v>
      </c>
      <c r="C43" s="27" t="str">
        <f>Rollover!A43</f>
        <v>Hyundai</v>
      </c>
      <c r="D43" s="44" t="str">
        <f>Rollover!B43</f>
        <v>Palisade SUV FWD</v>
      </c>
      <c r="E43" s="9" t="s">
        <v>91</v>
      </c>
      <c r="F43" s="76">
        <f>Rollover!C43</f>
        <v>2020</v>
      </c>
      <c r="G43" s="10">
        <v>24.968</v>
      </c>
      <c r="H43" s="11">
        <v>17.728999999999999</v>
      </c>
      <c r="I43" s="11">
        <v>24.687000000000001</v>
      </c>
      <c r="J43" s="11">
        <v>500.678</v>
      </c>
      <c r="K43" s="12">
        <v>1348.799</v>
      </c>
      <c r="L43" s="10">
        <v>189.34399999999999</v>
      </c>
      <c r="M43" s="11">
        <v>7.5209999999999999</v>
      </c>
      <c r="N43" s="11">
        <v>35.529000000000003</v>
      </c>
      <c r="O43" s="11">
        <v>16.155999999999999</v>
      </c>
      <c r="P43" s="12">
        <v>842.45100000000002</v>
      </c>
      <c r="Q43" s="23">
        <f t="shared" si="45"/>
        <v>5.2409036694547688E-9</v>
      </c>
      <c r="R43" s="5">
        <f t="shared" si="46"/>
        <v>2.2749387710625145E-2</v>
      </c>
      <c r="S43" s="5">
        <f t="shared" si="47"/>
        <v>6.8782170726413502E-3</v>
      </c>
      <c r="T43" s="24">
        <f t="shared" si="48"/>
        <v>2.2085213412945497E-3</v>
      </c>
      <c r="U43" s="23">
        <f t="shared" si="49"/>
        <v>1.4184916267288474E-3</v>
      </c>
      <c r="V43" s="24">
        <f t="shared" si="50"/>
        <v>4.015395068016501E-3</v>
      </c>
      <c r="W43" s="23">
        <f t="shared" si="51"/>
        <v>3.2000000000000001E-2</v>
      </c>
      <c r="X43" s="5">
        <f t="shared" si="52"/>
        <v>5.0000000000000001E-3</v>
      </c>
      <c r="Y43" s="24">
        <f t="shared" si="53"/>
        <v>1.9E-2</v>
      </c>
      <c r="Z43" s="25">
        <f t="shared" si="54"/>
        <v>0.21</v>
      </c>
      <c r="AA43" s="139">
        <f t="shared" si="55"/>
        <v>0.03</v>
      </c>
      <c r="AB43" s="26">
        <f t="shared" si="56"/>
        <v>0.13</v>
      </c>
      <c r="AC43" s="21">
        <f t="shared" si="57"/>
        <v>5</v>
      </c>
      <c r="AD43" s="50">
        <f t="shared" si="58"/>
        <v>5</v>
      </c>
      <c r="AE43" s="22">
        <f t="shared" si="59"/>
        <v>5</v>
      </c>
      <c r="AF43" s="13"/>
      <c r="AG43" s="13"/>
      <c r="AH43" s="15"/>
      <c r="AI43" s="15"/>
      <c r="AJ43" s="15"/>
      <c r="AK43" s="15"/>
      <c r="AL43" s="14"/>
      <c r="AM43" s="14"/>
      <c r="AN43" s="14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>
      <c r="A44" s="68">
        <v>10990</v>
      </c>
      <c r="B44" s="68" t="s">
        <v>271</v>
      </c>
      <c r="C44" s="51" t="str">
        <f>Rollover!A44</f>
        <v>Hyundai</v>
      </c>
      <c r="D44" s="9" t="str">
        <f>Rollover!B44</f>
        <v>Palisade SUV AWD</v>
      </c>
      <c r="E44" s="9" t="s">
        <v>91</v>
      </c>
      <c r="F44" s="76">
        <f>Rollover!C44</f>
        <v>2020</v>
      </c>
      <c r="G44" s="10">
        <v>24.968</v>
      </c>
      <c r="H44" s="11">
        <v>17.728999999999999</v>
      </c>
      <c r="I44" s="11">
        <v>24.687000000000001</v>
      </c>
      <c r="J44" s="11">
        <v>500.678</v>
      </c>
      <c r="K44" s="12">
        <v>1348.799</v>
      </c>
      <c r="L44" s="10">
        <v>189.34399999999999</v>
      </c>
      <c r="M44" s="11">
        <v>7.5209999999999999</v>
      </c>
      <c r="N44" s="11">
        <v>35.529000000000003</v>
      </c>
      <c r="O44" s="11">
        <v>16.155999999999999</v>
      </c>
      <c r="P44" s="12">
        <v>842.45100000000002</v>
      </c>
      <c r="Q44" s="23">
        <f t="shared" si="45"/>
        <v>5.2409036694547688E-9</v>
      </c>
      <c r="R44" s="5">
        <f t="shared" si="46"/>
        <v>2.2749387710625145E-2</v>
      </c>
      <c r="S44" s="5">
        <f t="shared" si="47"/>
        <v>6.8782170726413502E-3</v>
      </c>
      <c r="T44" s="24">
        <f t="shared" si="48"/>
        <v>2.2085213412945497E-3</v>
      </c>
      <c r="U44" s="23">
        <f t="shared" si="49"/>
        <v>1.4184916267288474E-3</v>
      </c>
      <c r="V44" s="24">
        <f t="shared" si="50"/>
        <v>4.015395068016501E-3</v>
      </c>
      <c r="W44" s="23">
        <f t="shared" si="51"/>
        <v>3.2000000000000001E-2</v>
      </c>
      <c r="X44" s="5">
        <f t="shared" si="52"/>
        <v>5.0000000000000001E-3</v>
      </c>
      <c r="Y44" s="24">
        <f t="shared" si="53"/>
        <v>1.9E-2</v>
      </c>
      <c r="Z44" s="25">
        <f t="shared" si="54"/>
        <v>0.21</v>
      </c>
      <c r="AA44" s="139">
        <f t="shared" si="55"/>
        <v>0.03</v>
      </c>
      <c r="AB44" s="26">
        <f t="shared" si="56"/>
        <v>0.13</v>
      </c>
      <c r="AC44" s="21">
        <f t="shared" si="57"/>
        <v>5</v>
      </c>
      <c r="AD44" s="50">
        <f t="shared" si="58"/>
        <v>5</v>
      </c>
      <c r="AE44" s="22">
        <f t="shared" si="59"/>
        <v>5</v>
      </c>
      <c r="AF44" s="13"/>
      <c r="AG44" s="13"/>
      <c r="AH44" s="15"/>
      <c r="AI44" s="15"/>
      <c r="AJ44" s="15"/>
      <c r="AK44" s="15"/>
      <c r="AL44" s="14"/>
      <c r="AM44" s="14"/>
      <c r="AN44" s="1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3.35" customHeight="1">
      <c r="A45" s="68">
        <v>11048</v>
      </c>
      <c r="B45" s="68" t="s">
        <v>280</v>
      </c>
      <c r="C45" s="27" t="str">
        <f>Rollover!A45</f>
        <v>Hyundai</v>
      </c>
      <c r="D45" s="44" t="str">
        <f>Rollover!B45</f>
        <v>Sonata 4DR FWD</v>
      </c>
      <c r="E45" s="9" t="s">
        <v>85</v>
      </c>
      <c r="F45" s="76">
        <f>Rollover!C45</f>
        <v>2020</v>
      </c>
      <c r="G45" s="10">
        <v>162.96</v>
      </c>
      <c r="H45" s="11">
        <v>25.459</v>
      </c>
      <c r="I45" s="11">
        <v>40.478999999999999</v>
      </c>
      <c r="J45" s="11">
        <v>1357.4169999999999</v>
      </c>
      <c r="K45" s="12">
        <v>2216.6089999999999</v>
      </c>
      <c r="L45" s="10">
        <v>301.29899999999998</v>
      </c>
      <c r="M45" s="11">
        <v>27.93</v>
      </c>
      <c r="N45" s="11">
        <v>71.739000000000004</v>
      </c>
      <c r="O45" s="11">
        <v>33.031999999999996</v>
      </c>
      <c r="P45" s="12">
        <v>2397.4079999999999</v>
      </c>
      <c r="Q45" s="23">
        <f t="shared" si="45"/>
        <v>7.1714345245751129E-4</v>
      </c>
      <c r="R45" s="5">
        <f t="shared" si="46"/>
        <v>4.5225335911035787E-2</v>
      </c>
      <c r="S45" s="5">
        <f t="shared" si="47"/>
        <v>4.1285992267219171E-2</v>
      </c>
      <c r="T45" s="24">
        <f t="shared" si="48"/>
        <v>5.7167020478312075E-3</v>
      </c>
      <c r="U45" s="23">
        <f t="shared" si="49"/>
        <v>9.2091426086036397E-3</v>
      </c>
      <c r="V45" s="24">
        <f t="shared" si="50"/>
        <v>1.7091471264883695E-2</v>
      </c>
      <c r="W45" s="23">
        <f t="shared" si="51"/>
        <v>9.0999999999999998E-2</v>
      </c>
      <c r="X45" s="5">
        <f t="shared" si="52"/>
        <v>2.5999999999999999E-2</v>
      </c>
      <c r="Y45" s="24">
        <f t="shared" si="53"/>
        <v>5.8999999999999997E-2</v>
      </c>
      <c r="Z45" s="25">
        <f t="shared" si="54"/>
        <v>0.61</v>
      </c>
      <c r="AA45" s="139">
        <f t="shared" si="55"/>
        <v>0.17</v>
      </c>
      <c r="AB45" s="26">
        <f t="shared" si="56"/>
        <v>0.39</v>
      </c>
      <c r="AC45" s="21">
        <f t="shared" si="57"/>
        <v>5</v>
      </c>
      <c r="AD45" s="50">
        <f t="shared" si="58"/>
        <v>5</v>
      </c>
      <c r="AE45" s="22">
        <f t="shared" si="59"/>
        <v>5</v>
      </c>
      <c r="AF45" s="13"/>
      <c r="AG45" s="13"/>
      <c r="AH45" s="15"/>
      <c r="AI45" s="15"/>
      <c r="AJ45" s="15"/>
      <c r="AK45" s="15"/>
      <c r="AL45" s="14"/>
      <c r="AM45" s="14"/>
      <c r="AN45" s="1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3.35" customHeight="1">
      <c r="A46" s="68">
        <v>11048</v>
      </c>
      <c r="B46" s="68" t="s">
        <v>280</v>
      </c>
      <c r="C46" s="51" t="str">
        <f>Rollover!A46</f>
        <v>Hyundai</v>
      </c>
      <c r="D46" s="9" t="str">
        <f>Rollover!B46</f>
        <v>Sonata HEV 4DR FWD</v>
      </c>
      <c r="E46" s="9" t="s">
        <v>85</v>
      </c>
      <c r="F46" s="76">
        <f>Rollover!C46</f>
        <v>2020</v>
      </c>
      <c r="G46" s="10">
        <v>162.96</v>
      </c>
      <c r="H46" s="11">
        <v>25.459</v>
      </c>
      <c r="I46" s="11">
        <v>40.478999999999999</v>
      </c>
      <c r="J46" s="11">
        <v>1357.4169999999999</v>
      </c>
      <c r="K46" s="12">
        <v>2216.6089999999999</v>
      </c>
      <c r="L46" s="10">
        <v>301.29899999999998</v>
      </c>
      <c r="M46" s="11">
        <v>27.93</v>
      </c>
      <c r="N46" s="11">
        <v>71.739000000000004</v>
      </c>
      <c r="O46" s="11">
        <v>33.031999999999996</v>
      </c>
      <c r="P46" s="12">
        <v>2397.4079999999999</v>
      </c>
      <c r="Q46" s="23">
        <f t="shared" si="45"/>
        <v>7.1714345245751129E-4</v>
      </c>
      <c r="R46" s="5">
        <f t="shared" si="46"/>
        <v>4.5225335911035787E-2</v>
      </c>
      <c r="S46" s="5">
        <f t="shared" si="47"/>
        <v>4.1285992267219171E-2</v>
      </c>
      <c r="T46" s="24">
        <f t="shared" si="48"/>
        <v>5.7167020478312075E-3</v>
      </c>
      <c r="U46" s="23">
        <f t="shared" si="49"/>
        <v>9.2091426086036397E-3</v>
      </c>
      <c r="V46" s="24">
        <f t="shared" si="50"/>
        <v>1.7091471264883695E-2</v>
      </c>
      <c r="W46" s="23">
        <f t="shared" si="51"/>
        <v>9.0999999999999998E-2</v>
      </c>
      <c r="X46" s="5">
        <f t="shared" si="52"/>
        <v>2.5999999999999999E-2</v>
      </c>
      <c r="Y46" s="24">
        <f t="shared" si="53"/>
        <v>5.8999999999999997E-2</v>
      </c>
      <c r="Z46" s="25">
        <f t="shared" si="54"/>
        <v>0.61</v>
      </c>
      <c r="AA46" s="139">
        <f t="shared" si="55"/>
        <v>0.17</v>
      </c>
      <c r="AB46" s="26">
        <f t="shared" si="56"/>
        <v>0.39</v>
      </c>
      <c r="AC46" s="21">
        <f t="shared" si="57"/>
        <v>5</v>
      </c>
      <c r="AD46" s="50">
        <f t="shared" si="58"/>
        <v>5</v>
      </c>
      <c r="AE46" s="22">
        <f t="shared" si="59"/>
        <v>5</v>
      </c>
      <c r="AF46" s="13"/>
      <c r="AG46" s="13"/>
      <c r="AH46" s="15"/>
      <c r="AI46" s="15"/>
      <c r="AJ46" s="15"/>
      <c r="AK46" s="15"/>
      <c r="AL46" s="14"/>
      <c r="AM46" s="14"/>
      <c r="AN46" s="1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3.35" customHeight="1">
      <c r="A47" s="68">
        <v>10979</v>
      </c>
      <c r="B47" s="68" t="s">
        <v>259</v>
      </c>
      <c r="C47" s="27" t="str">
        <f>Rollover!A47</f>
        <v>Hyundai</v>
      </c>
      <c r="D47" s="44" t="str">
        <f>Rollover!B47</f>
        <v>Venue 5HB FWD</v>
      </c>
      <c r="E47" s="9" t="s">
        <v>107</v>
      </c>
      <c r="F47" s="76">
        <f>Rollover!C47</f>
        <v>2020</v>
      </c>
      <c r="G47" s="10">
        <v>153.82400000000001</v>
      </c>
      <c r="H47" s="11">
        <v>28.853000000000002</v>
      </c>
      <c r="I47" s="11">
        <v>41.726999999999997</v>
      </c>
      <c r="J47" s="11">
        <v>957.41</v>
      </c>
      <c r="K47" s="12">
        <v>1223.6969999999999</v>
      </c>
      <c r="L47" s="10">
        <v>223.36</v>
      </c>
      <c r="M47" s="11">
        <v>31.571999999999999</v>
      </c>
      <c r="N47" s="11">
        <v>81.474000000000004</v>
      </c>
      <c r="O47" s="11">
        <v>39.869999999999997</v>
      </c>
      <c r="P47" s="12">
        <v>3751.76</v>
      </c>
      <c r="Q47" s="23">
        <f t="shared" si="45"/>
        <v>5.4610423872762561E-4</v>
      </c>
      <c r="R47" s="5">
        <f t="shared" si="46"/>
        <v>6.0773130435028189E-2</v>
      </c>
      <c r="S47" s="5">
        <f t="shared" si="47"/>
        <v>1.8016535933866637E-2</v>
      </c>
      <c r="T47" s="24">
        <f t="shared" si="48"/>
        <v>1.9251328737040852E-3</v>
      </c>
      <c r="U47" s="23">
        <f t="shared" si="49"/>
        <v>2.8759876626738212E-3</v>
      </c>
      <c r="V47" s="24">
        <f t="shared" si="50"/>
        <v>5.8478082568903328E-2</v>
      </c>
      <c r="W47" s="23">
        <f t="shared" si="51"/>
        <v>0.08</v>
      </c>
      <c r="X47" s="5">
        <f t="shared" si="52"/>
        <v>6.0999999999999999E-2</v>
      </c>
      <c r="Y47" s="24">
        <f t="shared" si="53"/>
        <v>7.0999999999999994E-2</v>
      </c>
      <c r="Z47" s="25">
        <f t="shared" si="54"/>
        <v>0.53</v>
      </c>
      <c r="AA47" s="139">
        <f t="shared" si="55"/>
        <v>0.41</v>
      </c>
      <c r="AB47" s="26">
        <f t="shared" si="56"/>
        <v>0.47</v>
      </c>
      <c r="AC47" s="21">
        <f t="shared" si="57"/>
        <v>5</v>
      </c>
      <c r="AD47" s="50">
        <f t="shared" si="58"/>
        <v>5</v>
      </c>
      <c r="AE47" s="22">
        <f t="shared" si="59"/>
        <v>5</v>
      </c>
      <c r="AF47" s="13"/>
      <c r="AG47" s="13"/>
      <c r="AH47" s="15"/>
      <c r="AI47" s="15"/>
      <c r="AJ47" s="15"/>
      <c r="AK47" s="15"/>
      <c r="AL47" s="14"/>
      <c r="AM47" s="14"/>
      <c r="AN47" s="1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3.35" customHeight="1">
      <c r="A48" s="68"/>
      <c r="B48" s="68"/>
      <c r="C48" s="27" t="str">
        <f>Rollover!A48</f>
        <v>Jeep</v>
      </c>
      <c r="D48" s="44" t="str">
        <f>Rollover!B48</f>
        <v>Gladiator PU/CC 4WD</v>
      </c>
      <c r="E48" s="9"/>
      <c r="F48" s="76">
        <f>Rollover!C48</f>
        <v>2020</v>
      </c>
      <c r="G48" s="10"/>
      <c r="H48" s="11"/>
      <c r="I48" s="11"/>
      <c r="J48" s="11"/>
      <c r="K48" s="12"/>
      <c r="L48" s="10"/>
      <c r="M48" s="11"/>
      <c r="N48" s="11"/>
      <c r="O48" s="11"/>
      <c r="P48" s="12"/>
      <c r="Q48" s="23" t="e">
        <f t="shared" si="45"/>
        <v>#NUM!</v>
      </c>
      <c r="R48" s="5">
        <f t="shared" si="46"/>
        <v>4.5435171224880964E-3</v>
      </c>
      <c r="S48" s="5">
        <f t="shared" si="47"/>
        <v>2.3748578822706131E-3</v>
      </c>
      <c r="T48" s="24">
        <f t="shared" si="48"/>
        <v>5.0175335722563109E-4</v>
      </c>
      <c r="U48" s="23" t="e">
        <f t="shared" si="49"/>
        <v>#NUM!</v>
      </c>
      <c r="V48" s="24">
        <f t="shared" si="50"/>
        <v>1.8229037773026034E-3</v>
      </c>
      <c r="W48" s="23" t="e">
        <f t="shared" si="51"/>
        <v>#NUM!</v>
      </c>
      <c r="X48" s="5" t="e">
        <f t="shared" si="52"/>
        <v>#NUM!</v>
      </c>
      <c r="Y48" s="24" t="e">
        <f t="shared" si="53"/>
        <v>#NUM!</v>
      </c>
      <c r="Z48" s="25" t="e">
        <f t="shared" si="54"/>
        <v>#NUM!</v>
      </c>
      <c r="AA48" s="139" t="e">
        <f t="shared" si="55"/>
        <v>#NUM!</v>
      </c>
      <c r="AB48" s="26" t="e">
        <f t="shared" si="56"/>
        <v>#NUM!</v>
      </c>
      <c r="AC48" s="21" t="e">
        <f t="shared" si="57"/>
        <v>#NUM!</v>
      </c>
      <c r="AD48" s="50" t="e">
        <f t="shared" si="58"/>
        <v>#NUM!</v>
      </c>
      <c r="AE48" s="22" t="e">
        <f t="shared" si="59"/>
        <v>#NUM!</v>
      </c>
      <c r="AF48" s="13"/>
      <c r="AG48" s="13"/>
      <c r="AH48" s="15"/>
      <c r="AI48" s="15"/>
      <c r="AJ48" s="15"/>
      <c r="AK48" s="15"/>
      <c r="AL48" s="14"/>
      <c r="AM48" s="14"/>
      <c r="AN48" s="1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3.35" customHeight="1">
      <c r="A49" s="68">
        <v>10959</v>
      </c>
      <c r="B49" s="68" t="s">
        <v>242</v>
      </c>
      <c r="C49" s="27" t="str">
        <f>Rollover!A49</f>
        <v>Jeep</v>
      </c>
      <c r="D49" s="44" t="str">
        <f>Rollover!B49</f>
        <v>Renegade SUV AWD</v>
      </c>
      <c r="E49" s="9" t="s">
        <v>107</v>
      </c>
      <c r="F49" s="76">
        <f>Rollover!C49</f>
        <v>2020</v>
      </c>
      <c r="G49" s="10">
        <v>160.809</v>
      </c>
      <c r="H49" s="11">
        <v>25.032</v>
      </c>
      <c r="I49" s="11">
        <v>32.69</v>
      </c>
      <c r="J49" s="11">
        <v>714.6</v>
      </c>
      <c r="K49" s="12">
        <v>1459.9659999999999</v>
      </c>
      <c r="L49" s="10">
        <v>286.45800000000003</v>
      </c>
      <c r="M49" s="11">
        <v>28.779</v>
      </c>
      <c r="N49" s="11">
        <v>72.784999999999997</v>
      </c>
      <c r="O49" s="45">
        <v>51.496000000000002</v>
      </c>
      <c r="P49" s="12">
        <v>5147.0590000000002</v>
      </c>
      <c r="Q49" s="23">
        <f t="shared" si="45"/>
        <v>6.7386556244552933E-4</v>
      </c>
      <c r="R49" s="5">
        <f t="shared" si="46"/>
        <v>4.3560814932526538E-2</v>
      </c>
      <c r="S49" s="5">
        <f t="shared" si="47"/>
        <v>1.0812316324419279E-2</v>
      </c>
      <c r="T49" s="24">
        <f t="shared" si="48"/>
        <v>2.4950772330547548E-3</v>
      </c>
      <c r="U49" s="23">
        <f t="shared" si="49"/>
        <v>7.6466014414749419E-3</v>
      </c>
      <c r="V49" s="24">
        <f t="shared" si="50"/>
        <v>0.18735874650866979</v>
      </c>
      <c r="W49" s="23">
        <f t="shared" si="51"/>
        <v>5.7000000000000002E-2</v>
      </c>
      <c r="X49" s="5">
        <f t="shared" si="52"/>
        <v>0.19400000000000001</v>
      </c>
      <c r="Y49" s="24">
        <f t="shared" si="53"/>
        <v>0.126</v>
      </c>
      <c r="Z49" s="25">
        <f t="shared" si="54"/>
        <v>0.38</v>
      </c>
      <c r="AA49" s="139">
        <f t="shared" si="55"/>
        <v>1.29</v>
      </c>
      <c r="AB49" s="26">
        <f t="shared" si="56"/>
        <v>0.84</v>
      </c>
      <c r="AC49" s="21">
        <f t="shared" si="57"/>
        <v>5</v>
      </c>
      <c r="AD49" s="50">
        <f t="shared" si="58"/>
        <v>3</v>
      </c>
      <c r="AE49" s="22">
        <f t="shared" si="59"/>
        <v>4</v>
      </c>
      <c r="AF49" s="13"/>
      <c r="AG49" s="13"/>
      <c r="AH49" s="15"/>
      <c r="AI49" s="15"/>
      <c r="AJ49" s="15"/>
      <c r="AK49" s="15"/>
      <c r="AL49" s="14"/>
      <c r="AM49" s="14"/>
      <c r="AN49" s="1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3.35" customHeight="1">
      <c r="A50" s="68">
        <v>10959</v>
      </c>
      <c r="B50" s="68" t="s">
        <v>242</v>
      </c>
      <c r="C50" s="51" t="str">
        <f>Rollover!A50</f>
        <v>Jeep</v>
      </c>
      <c r="D50" s="9" t="str">
        <f>Rollover!B50</f>
        <v>Renegade SUV FWD</v>
      </c>
      <c r="E50" s="9" t="s">
        <v>107</v>
      </c>
      <c r="F50" s="76">
        <f>Rollover!C50</f>
        <v>2020</v>
      </c>
      <c r="G50" s="10">
        <v>160.809</v>
      </c>
      <c r="H50" s="11">
        <v>25.032</v>
      </c>
      <c r="I50" s="11">
        <v>32.69</v>
      </c>
      <c r="J50" s="11">
        <v>714.6</v>
      </c>
      <c r="K50" s="12">
        <v>1459.9659999999999</v>
      </c>
      <c r="L50" s="10">
        <v>286.45800000000003</v>
      </c>
      <c r="M50" s="11">
        <v>28.779</v>
      </c>
      <c r="N50" s="11">
        <v>72.784999999999997</v>
      </c>
      <c r="O50" s="45">
        <v>51.496000000000002</v>
      </c>
      <c r="P50" s="12">
        <v>5147.0590000000002</v>
      </c>
      <c r="Q50" s="23">
        <f t="shared" si="45"/>
        <v>6.7386556244552933E-4</v>
      </c>
      <c r="R50" s="5">
        <f t="shared" si="46"/>
        <v>4.3560814932526538E-2</v>
      </c>
      <c r="S50" s="5">
        <f t="shared" si="47"/>
        <v>1.0812316324419279E-2</v>
      </c>
      <c r="T50" s="24">
        <f t="shared" si="48"/>
        <v>2.4950772330547548E-3</v>
      </c>
      <c r="U50" s="23">
        <f t="shared" si="49"/>
        <v>7.6466014414749419E-3</v>
      </c>
      <c r="V50" s="24">
        <f t="shared" si="50"/>
        <v>0.18735874650866979</v>
      </c>
      <c r="W50" s="23">
        <f t="shared" si="51"/>
        <v>5.7000000000000002E-2</v>
      </c>
      <c r="X50" s="5">
        <f t="shared" si="52"/>
        <v>0.19400000000000001</v>
      </c>
      <c r="Y50" s="24">
        <f t="shared" si="53"/>
        <v>0.126</v>
      </c>
      <c r="Z50" s="25">
        <f t="shared" si="54"/>
        <v>0.38</v>
      </c>
      <c r="AA50" s="139">
        <f t="shared" si="55"/>
        <v>1.29</v>
      </c>
      <c r="AB50" s="26">
        <f t="shared" si="56"/>
        <v>0.84</v>
      </c>
      <c r="AC50" s="21">
        <f t="shared" si="57"/>
        <v>5</v>
      </c>
      <c r="AD50" s="50">
        <f t="shared" si="58"/>
        <v>3</v>
      </c>
      <c r="AE50" s="22">
        <f t="shared" si="59"/>
        <v>4</v>
      </c>
      <c r="AF50" s="13"/>
      <c r="AG50" s="13"/>
      <c r="AH50" s="15"/>
      <c r="AI50" s="15"/>
      <c r="AJ50" s="15"/>
      <c r="AK50" s="15"/>
      <c r="AL50" s="14"/>
      <c r="AM50" s="14"/>
      <c r="AN50" s="14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3.35" customHeight="1">
      <c r="A51" s="68"/>
      <c r="B51" s="68"/>
      <c r="C51" s="51" t="str">
        <f>Rollover!A51</f>
        <v>Jeep</v>
      </c>
      <c r="D51" s="9" t="str">
        <f>Rollover!B51</f>
        <v>Wrangler 4WD</v>
      </c>
      <c r="E51" s="9"/>
      <c r="F51" s="76">
        <f>Rollover!C51</f>
        <v>2020</v>
      </c>
      <c r="G51" s="10"/>
      <c r="H51" s="11"/>
      <c r="I51" s="11"/>
      <c r="J51" s="11"/>
      <c r="K51" s="12"/>
      <c r="L51" s="10"/>
      <c r="M51" s="11"/>
      <c r="N51" s="11"/>
      <c r="O51" s="11"/>
      <c r="P51" s="12"/>
      <c r="Q51" s="23" t="e">
        <f t="shared" si="45"/>
        <v>#NUM!</v>
      </c>
      <c r="R51" s="5">
        <f t="shared" si="46"/>
        <v>4.5435171224880964E-3</v>
      </c>
      <c r="S51" s="5">
        <f t="shared" si="47"/>
        <v>2.3748578822706131E-3</v>
      </c>
      <c r="T51" s="24">
        <f t="shared" si="48"/>
        <v>5.0175335722563109E-4</v>
      </c>
      <c r="U51" s="23" t="e">
        <f t="shared" si="49"/>
        <v>#NUM!</v>
      </c>
      <c r="V51" s="24">
        <f t="shared" si="50"/>
        <v>1.8229037773026034E-3</v>
      </c>
      <c r="W51" s="23" t="e">
        <f t="shared" si="51"/>
        <v>#NUM!</v>
      </c>
      <c r="X51" s="5" t="e">
        <f t="shared" si="52"/>
        <v>#NUM!</v>
      </c>
      <c r="Y51" s="24" t="e">
        <f t="shared" si="53"/>
        <v>#NUM!</v>
      </c>
      <c r="Z51" s="25" t="e">
        <f t="shared" si="54"/>
        <v>#NUM!</v>
      </c>
      <c r="AA51" s="139" t="e">
        <f t="shared" si="55"/>
        <v>#NUM!</v>
      </c>
      <c r="AB51" s="26" t="e">
        <f t="shared" si="56"/>
        <v>#NUM!</v>
      </c>
      <c r="AC51" s="21" t="e">
        <f t="shared" si="57"/>
        <v>#NUM!</v>
      </c>
      <c r="AD51" s="50" t="e">
        <f t="shared" si="58"/>
        <v>#NUM!</v>
      </c>
      <c r="AE51" s="22" t="e">
        <f t="shared" si="59"/>
        <v>#NUM!</v>
      </c>
      <c r="AF51" s="13"/>
      <c r="AG51" s="13"/>
      <c r="AH51" s="15"/>
      <c r="AI51" s="15"/>
      <c r="AJ51" s="15"/>
      <c r="AK51" s="15"/>
      <c r="AL51" s="14"/>
      <c r="AM51" s="14"/>
      <c r="AN51" s="14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>
      <c r="A52" s="17">
        <v>10833</v>
      </c>
      <c r="B52" s="138" t="s">
        <v>211</v>
      </c>
      <c r="C52" s="27" t="str">
        <f>Rollover!A52</f>
        <v>Kia</v>
      </c>
      <c r="D52" s="44" t="str">
        <f>Rollover!B52</f>
        <v>Soul SUV FWD</v>
      </c>
      <c r="E52" s="9" t="s">
        <v>107</v>
      </c>
      <c r="F52" s="76">
        <f>Rollover!C52</f>
        <v>2020</v>
      </c>
      <c r="G52" s="18">
        <v>142.08600000000001</v>
      </c>
      <c r="H52" s="19">
        <v>26.34</v>
      </c>
      <c r="I52" s="19">
        <v>38.634999999999998</v>
      </c>
      <c r="J52" s="19">
        <v>1152.1769999999999</v>
      </c>
      <c r="K52" s="20">
        <v>2180.5810000000001</v>
      </c>
      <c r="L52" s="18">
        <v>421.66500000000002</v>
      </c>
      <c r="M52" s="19">
        <v>25.728999999999999</v>
      </c>
      <c r="N52" s="19">
        <v>72.527000000000001</v>
      </c>
      <c r="O52" s="19">
        <v>40.795999999999999</v>
      </c>
      <c r="P52" s="20">
        <v>2716.7339999999999</v>
      </c>
      <c r="Q52" s="23">
        <f t="shared" si="45"/>
        <v>3.7190672256363845E-4</v>
      </c>
      <c r="R52" s="5">
        <f t="shared" si="46"/>
        <v>4.8852945896531524E-2</v>
      </c>
      <c r="S52" s="5">
        <f t="shared" si="47"/>
        <v>2.7044716553736917E-2</v>
      </c>
      <c r="T52" s="24">
        <f t="shared" si="48"/>
        <v>5.4957959410138826E-3</v>
      </c>
      <c r="U52" s="23">
        <f t="shared" si="49"/>
        <v>2.8527600154920986E-2</v>
      </c>
      <c r="V52" s="24">
        <f t="shared" si="50"/>
        <v>2.2937667089081418E-2</v>
      </c>
      <c r="W52" s="23">
        <f t="shared" si="51"/>
        <v>0.08</v>
      </c>
      <c r="X52" s="5">
        <f t="shared" si="52"/>
        <v>5.0999999999999997E-2</v>
      </c>
      <c r="Y52" s="24">
        <f t="shared" si="53"/>
        <v>6.6000000000000003E-2</v>
      </c>
      <c r="Z52" s="25">
        <f t="shared" si="54"/>
        <v>0.53</v>
      </c>
      <c r="AA52" s="139">
        <f t="shared" si="55"/>
        <v>0.34</v>
      </c>
      <c r="AB52" s="26">
        <f t="shared" si="56"/>
        <v>0.44</v>
      </c>
      <c r="AC52" s="21">
        <f t="shared" si="57"/>
        <v>5</v>
      </c>
      <c r="AD52" s="50">
        <f t="shared" si="58"/>
        <v>5</v>
      </c>
      <c r="AE52" s="22">
        <f t="shared" si="59"/>
        <v>5</v>
      </c>
      <c r="AF52" s="13"/>
      <c r="AG52" s="13"/>
      <c r="AH52" s="15"/>
      <c r="AI52" s="15"/>
      <c r="AJ52" s="15"/>
      <c r="AK52" s="15"/>
      <c r="AL52" s="14"/>
      <c r="AM52" s="14"/>
      <c r="AN52" s="14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>
      <c r="A53" s="17">
        <v>11065</v>
      </c>
      <c r="B53" s="138" t="s">
        <v>299</v>
      </c>
      <c r="C53" s="51" t="str">
        <f>Rollover!A53</f>
        <v>Kia</v>
      </c>
      <c r="D53" s="9" t="str">
        <f>Rollover!B53</f>
        <v>Stinger 4DR AWD</v>
      </c>
      <c r="E53" s="9" t="s">
        <v>100</v>
      </c>
      <c r="F53" s="76">
        <f>Rollover!C53</f>
        <v>2020</v>
      </c>
      <c r="G53" s="18">
        <v>119.06100000000001</v>
      </c>
      <c r="H53" s="19">
        <v>26.184000000000001</v>
      </c>
      <c r="I53" s="19">
        <v>26.303999999999998</v>
      </c>
      <c r="J53" s="19">
        <v>876.61800000000005</v>
      </c>
      <c r="K53" s="20">
        <v>1120.367</v>
      </c>
      <c r="L53" s="18">
        <v>262.61</v>
      </c>
      <c r="M53" s="19">
        <v>29.72</v>
      </c>
      <c r="N53" s="19">
        <v>61.533000000000001</v>
      </c>
      <c r="O53" s="19">
        <v>22.396000000000001</v>
      </c>
      <c r="P53" s="20">
        <v>2539.172</v>
      </c>
      <c r="Q53" s="23">
        <f t="shared" si="45"/>
        <v>1.520282156513032E-4</v>
      </c>
      <c r="R53" s="5">
        <f t="shared" si="46"/>
        <v>4.8191078104250433E-2</v>
      </c>
      <c r="S53" s="5">
        <f t="shared" si="47"/>
        <v>1.5207925718273615E-2</v>
      </c>
      <c r="T53" s="24">
        <f t="shared" si="48"/>
        <v>1.7186495736271439E-3</v>
      </c>
      <c r="U53" s="23">
        <f t="shared" si="49"/>
        <v>5.4980076396479718E-3</v>
      </c>
      <c r="V53" s="24">
        <f t="shared" si="50"/>
        <v>1.9480313728106102E-2</v>
      </c>
      <c r="W53" s="23">
        <f t="shared" si="51"/>
        <v>6.4000000000000001E-2</v>
      </c>
      <c r="X53" s="5">
        <f t="shared" si="52"/>
        <v>2.5000000000000001E-2</v>
      </c>
      <c r="Y53" s="24">
        <f t="shared" si="53"/>
        <v>4.4999999999999998E-2</v>
      </c>
      <c r="Z53" s="25">
        <f t="shared" si="54"/>
        <v>0.43</v>
      </c>
      <c r="AA53" s="139">
        <f t="shared" si="55"/>
        <v>0.17</v>
      </c>
      <c r="AB53" s="26">
        <f t="shared" si="56"/>
        <v>0.3</v>
      </c>
      <c r="AC53" s="21">
        <f t="shared" si="57"/>
        <v>5</v>
      </c>
      <c r="AD53" s="50">
        <f t="shared" si="58"/>
        <v>5</v>
      </c>
      <c r="AE53" s="22">
        <f t="shared" si="59"/>
        <v>5</v>
      </c>
      <c r="AF53" s="13"/>
      <c r="AG53" s="13"/>
      <c r="AH53" s="15"/>
      <c r="AI53" s="15"/>
      <c r="AJ53" s="15"/>
      <c r="AK53" s="15"/>
      <c r="AL53" s="14"/>
      <c r="AM53" s="14"/>
      <c r="AN53" s="14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>
      <c r="A54" s="17">
        <v>11065</v>
      </c>
      <c r="B54" s="138" t="s">
        <v>299</v>
      </c>
      <c r="C54" s="27" t="str">
        <f>Rollover!A54</f>
        <v>Kia</v>
      </c>
      <c r="D54" s="44" t="str">
        <f>Rollover!B54</f>
        <v>Stinger 4DR RWD</v>
      </c>
      <c r="E54" s="9" t="s">
        <v>100</v>
      </c>
      <c r="F54" s="76">
        <f>Rollover!C54</f>
        <v>2020</v>
      </c>
      <c r="G54" s="18">
        <v>119.06100000000001</v>
      </c>
      <c r="H54" s="19">
        <v>26.184000000000001</v>
      </c>
      <c r="I54" s="19">
        <v>26.303999999999998</v>
      </c>
      <c r="J54" s="19">
        <v>876.61800000000005</v>
      </c>
      <c r="K54" s="20">
        <v>1120.367</v>
      </c>
      <c r="L54" s="18">
        <v>262.61</v>
      </c>
      <c r="M54" s="19">
        <v>29.72</v>
      </c>
      <c r="N54" s="19">
        <v>61.533000000000001</v>
      </c>
      <c r="O54" s="19">
        <v>22.396000000000001</v>
      </c>
      <c r="P54" s="20">
        <v>2539.172</v>
      </c>
      <c r="Q54" s="23">
        <f t="shared" si="45"/>
        <v>1.520282156513032E-4</v>
      </c>
      <c r="R54" s="5">
        <f t="shared" si="46"/>
        <v>4.8191078104250433E-2</v>
      </c>
      <c r="S54" s="5">
        <f t="shared" si="47"/>
        <v>1.5207925718273615E-2</v>
      </c>
      <c r="T54" s="24">
        <f t="shared" si="48"/>
        <v>1.7186495736271439E-3</v>
      </c>
      <c r="U54" s="23">
        <f t="shared" si="49"/>
        <v>5.4980076396479718E-3</v>
      </c>
      <c r="V54" s="24">
        <f t="shared" si="50"/>
        <v>1.9480313728106102E-2</v>
      </c>
      <c r="W54" s="23">
        <f t="shared" si="51"/>
        <v>6.4000000000000001E-2</v>
      </c>
      <c r="X54" s="5">
        <f t="shared" si="52"/>
        <v>2.5000000000000001E-2</v>
      </c>
      <c r="Y54" s="24">
        <f t="shared" si="53"/>
        <v>4.4999999999999998E-2</v>
      </c>
      <c r="Z54" s="25">
        <f t="shared" si="54"/>
        <v>0.43</v>
      </c>
      <c r="AA54" s="139">
        <f t="shared" si="55"/>
        <v>0.17</v>
      </c>
      <c r="AB54" s="26">
        <f t="shared" si="56"/>
        <v>0.3</v>
      </c>
      <c r="AC54" s="21">
        <f t="shared" si="57"/>
        <v>5</v>
      </c>
      <c r="AD54" s="50">
        <f t="shared" si="58"/>
        <v>5</v>
      </c>
      <c r="AE54" s="22">
        <f t="shared" si="59"/>
        <v>5</v>
      </c>
      <c r="AF54" s="13"/>
      <c r="AG54" s="13"/>
      <c r="AH54" s="15"/>
      <c r="AI54" s="15"/>
      <c r="AJ54" s="15"/>
      <c r="AK54" s="15"/>
      <c r="AL54" s="14"/>
      <c r="AM54" s="14"/>
      <c r="AN54" s="14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>
      <c r="A55" s="17">
        <v>10839</v>
      </c>
      <c r="B55" s="138" t="s">
        <v>219</v>
      </c>
      <c r="C55" s="27" t="str">
        <f>Rollover!A55</f>
        <v>Kia</v>
      </c>
      <c r="D55" s="44" t="str">
        <f>Rollover!B55</f>
        <v>Telluride SUV AWD</v>
      </c>
      <c r="E55" s="9" t="s">
        <v>85</v>
      </c>
      <c r="F55" s="76">
        <f>Rollover!C55</f>
        <v>2020</v>
      </c>
      <c r="G55" s="18">
        <v>41.006999999999998</v>
      </c>
      <c r="H55" s="19">
        <v>13.342000000000001</v>
      </c>
      <c r="I55" s="19">
        <v>24.198</v>
      </c>
      <c r="J55" s="19">
        <v>413.37099999999998</v>
      </c>
      <c r="K55" s="20">
        <v>1954.62</v>
      </c>
      <c r="L55" s="18">
        <v>136.827</v>
      </c>
      <c r="M55" s="19">
        <v>10.06</v>
      </c>
      <c r="N55" s="19">
        <v>46.813000000000002</v>
      </c>
      <c r="O55" s="19">
        <v>35.887999999999998</v>
      </c>
      <c r="P55" s="20">
        <v>1997.0150000000001</v>
      </c>
      <c r="Q55" s="23">
        <f t="shared" si="45"/>
        <v>2.1831279526411896E-7</v>
      </c>
      <c r="R55" s="5">
        <f t="shared" si="46"/>
        <v>1.531679245685956E-2</v>
      </c>
      <c r="S55" s="5">
        <f t="shared" si="47"/>
        <v>5.7161930264627197E-3</v>
      </c>
      <c r="T55" s="24">
        <f t="shared" si="48"/>
        <v>4.2915009481515358E-3</v>
      </c>
      <c r="U55" s="23">
        <f t="shared" si="49"/>
        <v>3.0868484001604998E-4</v>
      </c>
      <c r="V55" s="24">
        <f t="shared" si="50"/>
        <v>1.1793934155352768E-2</v>
      </c>
      <c r="W55" s="23">
        <f t="shared" si="51"/>
        <v>2.5000000000000001E-2</v>
      </c>
      <c r="X55" s="5">
        <f t="shared" si="52"/>
        <v>1.2E-2</v>
      </c>
      <c r="Y55" s="24">
        <f t="shared" si="53"/>
        <v>1.9E-2</v>
      </c>
      <c r="Z55" s="25">
        <f t="shared" si="54"/>
        <v>0.17</v>
      </c>
      <c r="AA55" s="139">
        <f t="shared" si="55"/>
        <v>0.08</v>
      </c>
      <c r="AB55" s="26">
        <f t="shared" si="56"/>
        <v>0.13</v>
      </c>
      <c r="AC55" s="21">
        <f t="shared" si="57"/>
        <v>5</v>
      </c>
      <c r="AD55" s="50">
        <f t="shared" si="58"/>
        <v>5</v>
      </c>
      <c r="AE55" s="22">
        <f t="shared" si="59"/>
        <v>5</v>
      </c>
      <c r="AF55" s="13"/>
      <c r="AG55" s="13"/>
      <c r="AH55" s="15"/>
      <c r="AI55" s="15"/>
      <c r="AJ55" s="15"/>
      <c r="AK55" s="15"/>
      <c r="AL55" s="14"/>
      <c r="AM55" s="14"/>
      <c r="AN55" s="14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>
      <c r="A56" s="17">
        <v>10839</v>
      </c>
      <c r="B56" s="138" t="s">
        <v>219</v>
      </c>
      <c r="C56" s="27" t="str">
        <f>Rollover!A56</f>
        <v>Kia</v>
      </c>
      <c r="D56" s="44" t="str">
        <f>Rollover!B56</f>
        <v>Telluride SUV FWD</v>
      </c>
      <c r="E56" s="9" t="s">
        <v>85</v>
      </c>
      <c r="F56" s="76">
        <f>Rollover!C56</f>
        <v>2020</v>
      </c>
      <c r="G56" s="18">
        <v>41.006999999999998</v>
      </c>
      <c r="H56" s="19">
        <v>13.342000000000001</v>
      </c>
      <c r="I56" s="19">
        <v>24.198</v>
      </c>
      <c r="J56" s="19">
        <v>413.37099999999998</v>
      </c>
      <c r="K56" s="20">
        <v>1954.62</v>
      </c>
      <c r="L56" s="18">
        <v>136.827</v>
      </c>
      <c r="M56" s="19">
        <v>10.06</v>
      </c>
      <c r="N56" s="19">
        <v>46.813000000000002</v>
      </c>
      <c r="O56" s="19">
        <v>35.887999999999998</v>
      </c>
      <c r="P56" s="20">
        <v>1997.0150000000001</v>
      </c>
      <c r="Q56" s="23">
        <f t="shared" si="30"/>
        <v>2.1831279526411896E-7</v>
      </c>
      <c r="R56" s="5">
        <f t="shared" si="31"/>
        <v>1.531679245685956E-2</v>
      </c>
      <c r="S56" s="5">
        <f t="shared" si="32"/>
        <v>5.7161930264627197E-3</v>
      </c>
      <c r="T56" s="24">
        <f t="shared" si="33"/>
        <v>4.2915009481515358E-3</v>
      </c>
      <c r="U56" s="23">
        <f t="shared" si="34"/>
        <v>3.0868484001604998E-4</v>
      </c>
      <c r="V56" s="24">
        <f t="shared" si="35"/>
        <v>1.1793934155352768E-2</v>
      </c>
      <c r="W56" s="23">
        <f t="shared" si="36"/>
        <v>2.5000000000000001E-2</v>
      </c>
      <c r="X56" s="5">
        <f t="shared" si="37"/>
        <v>1.2E-2</v>
      </c>
      <c r="Y56" s="24">
        <f t="shared" si="38"/>
        <v>1.9E-2</v>
      </c>
      <c r="Z56" s="25">
        <f t="shared" si="39"/>
        <v>0.17</v>
      </c>
      <c r="AA56" s="139">
        <f t="shared" si="40"/>
        <v>0.08</v>
      </c>
      <c r="AB56" s="26">
        <f t="shared" si="41"/>
        <v>0.13</v>
      </c>
      <c r="AC56" s="21">
        <f t="shared" si="42"/>
        <v>5</v>
      </c>
      <c r="AD56" s="50">
        <f t="shared" si="43"/>
        <v>5</v>
      </c>
      <c r="AE56" s="22">
        <f t="shared" si="44"/>
        <v>5</v>
      </c>
      <c r="AF56" s="13"/>
      <c r="AG56" s="13"/>
      <c r="AH56" s="15"/>
      <c r="AI56" s="15"/>
      <c r="AJ56" s="15"/>
      <c r="AK56" s="15"/>
      <c r="AL56" s="14"/>
      <c r="AM56" s="14"/>
      <c r="AN56" s="14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>
      <c r="A57" s="17">
        <v>10985</v>
      </c>
      <c r="B57" s="138" t="s">
        <v>264</v>
      </c>
      <c r="C57" s="51" t="str">
        <f>Rollover!A57</f>
        <v>Mazda</v>
      </c>
      <c r="D57" s="9" t="str">
        <f>Rollover!B57</f>
        <v>CX-30 SUV AWD</v>
      </c>
      <c r="E57" s="9" t="s">
        <v>100</v>
      </c>
      <c r="F57" s="76">
        <f>Rollover!C57</f>
        <v>2020</v>
      </c>
      <c r="G57" s="18">
        <v>73.406999999999996</v>
      </c>
      <c r="H57" s="19">
        <v>25.451000000000001</v>
      </c>
      <c r="I57" s="19">
        <v>29.95</v>
      </c>
      <c r="J57" s="19">
        <v>929.173</v>
      </c>
      <c r="K57" s="20">
        <v>1222.2619999999999</v>
      </c>
      <c r="L57" s="18">
        <v>196.863</v>
      </c>
      <c r="M57" s="19">
        <v>16.238</v>
      </c>
      <c r="N57" s="19">
        <v>60.491</v>
      </c>
      <c r="O57" s="19">
        <v>21.088000000000001</v>
      </c>
      <c r="P57" s="20">
        <v>2337.136</v>
      </c>
      <c r="Q57" s="23">
        <f t="shared" si="30"/>
        <v>9.9784261626735655E-6</v>
      </c>
      <c r="R57" s="5">
        <f t="shared" si="31"/>
        <v>4.519360058357804E-2</v>
      </c>
      <c r="S57" s="5">
        <f t="shared" si="32"/>
        <v>1.6981323599683708E-2</v>
      </c>
      <c r="T57" s="24">
        <f t="shared" si="33"/>
        <v>1.9221022849115882E-3</v>
      </c>
      <c r="U57" s="23">
        <f t="shared" si="34"/>
        <v>1.6826109706529755E-3</v>
      </c>
      <c r="V57" s="24">
        <f t="shared" si="35"/>
        <v>1.6165280366804896E-2</v>
      </c>
      <c r="W57" s="23">
        <f t="shared" si="36"/>
        <v>6.3E-2</v>
      </c>
      <c r="X57" s="5">
        <f t="shared" si="37"/>
        <v>1.7999999999999999E-2</v>
      </c>
      <c r="Y57" s="24">
        <f t="shared" si="38"/>
        <v>4.1000000000000002E-2</v>
      </c>
      <c r="Z57" s="25">
        <f t="shared" si="39"/>
        <v>0.42</v>
      </c>
      <c r="AA57" s="139">
        <f t="shared" si="40"/>
        <v>0.12</v>
      </c>
      <c r="AB57" s="26">
        <f t="shared" si="41"/>
        <v>0.27</v>
      </c>
      <c r="AC57" s="21">
        <f t="shared" si="42"/>
        <v>5</v>
      </c>
      <c r="AD57" s="50">
        <f t="shared" si="43"/>
        <v>5</v>
      </c>
      <c r="AE57" s="22">
        <f t="shared" si="44"/>
        <v>5</v>
      </c>
      <c r="AF57" s="13"/>
      <c r="AG57" s="13"/>
      <c r="AH57" s="15"/>
      <c r="AI57" s="15"/>
      <c r="AJ57" s="15"/>
      <c r="AK57" s="15"/>
      <c r="AL57" s="14"/>
      <c r="AM57" s="14"/>
      <c r="AN57" s="14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3.5" customHeight="1">
      <c r="A58" s="17">
        <v>10985</v>
      </c>
      <c r="B58" s="138" t="s">
        <v>264</v>
      </c>
      <c r="C58" s="27" t="str">
        <f>Rollover!A58</f>
        <v>Mazda</v>
      </c>
      <c r="D58" s="44" t="str">
        <f>Rollover!B58</f>
        <v>CX-30 SUV FWD</v>
      </c>
      <c r="E58" s="9" t="s">
        <v>100</v>
      </c>
      <c r="F58" s="76">
        <f>Rollover!C58</f>
        <v>2020</v>
      </c>
      <c r="G58" s="18">
        <v>73.406999999999996</v>
      </c>
      <c r="H58" s="19">
        <v>25.451000000000001</v>
      </c>
      <c r="I58" s="19">
        <v>29.95</v>
      </c>
      <c r="J58" s="19">
        <v>929.173</v>
      </c>
      <c r="K58" s="20">
        <v>1222.2619999999999</v>
      </c>
      <c r="L58" s="18">
        <v>196.863</v>
      </c>
      <c r="M58" s="19">
        <v>16.238</v>
      </c>
      <c r="N58" s="19">
        <v>60.491</v>
      </c>
      <c r="O58" s="19">
        <v>21.088000000000001</v>
      </c>
      <c r="P58" s="20">
        <v>2337.136</v>
      </c>
      <c r="Q58" s="23">
        <f t="shared" si="30"/>
        <v>9.9784261626735655E-6</v>
      </c>
      <c r="R58" s="5">
        <f t="shared" si="31"/>
        <v>4.519360058357804E-2</v>
      </c>
      <c r="S58" s="5">
        <f t="shared" si="32"/>
        <v>1.6981323599683708E-2</v>
      </c>
      <c r="T58" s="24">
        <f t="shared" si="33"/>
        <v>1.9221022849115882E-3</v>
      </c>
      <c r="U58" s="23">
        <f t="shared" si="34"/>
        <v>1.6826109706529755E-3</v>
      </c>
      <c r="V58" s="24">
        <f t="shared" si="35"/>
        <v>1.6165280366804896E-2</v>
      </c>
      <c r="W58" s="23">
        <f t="shared" si="36"/>
        <v>6.3E-2</v>
      </c>
      <c r="X58" s="5">
        <f t="shared" si="37"/>
        <v>1.7999999999999999E-2</v>
      </c>
      <c r="Y58" s="24">
        <f t="shared" si="38"/>
        <v>4.1000000000000002E-2</v>
      </c>
      <c r="Z58" s="25">
        <f t="shared" si="39"/>
        <v>0.42</v>
      </c>
      <c r="AA58" s="139">
        <f t="shared" si="40"/>
        <v>0.12</v>
      </c>
      <c r="AB58" s="26">
        <f t="shared" si="41"/>
        <v>0.27</v>
      </c>
      <c r="AC58" s="21">
        <f t="shared" si="42"/>
        <v>5</v>
      </c>
      <c r="AD58" s="50">
        <f t="shared" si="43"/>
        <v>5</v>
      </c>
      <c r="AE58" s="22">
        <f t="shared" si="44"/>
        <v>5</v>
      </c>
      <c r="AF58" s="13"/>
      <c r="AG58" s="13"/>
      <c r="AH58" s="15"/>
      <c r="AI58" s="15"/>
      <c r="AJ58" s="15"/>
      <c r="AK58" s="15"/>
      <c r="AL58" s="14"/>
      <c r="AM58" s="14"/>
      <c r="AN58" s="14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>
      <c r="A59" s="68">
        <v>10972</v>
      </c>
      <c r="B59" s="138" t="s">
        <v>254</v>
      </c>
      <c r="C59" s="51" t="str">
        <f>Rollover!A59</f>
        <v>Mazda</v>
      </c>
      <c r="D59" s="9" t="str">
        <f>Rollover!B59</f>
        <v>Mazda3 4DR AWD</v>
      </c>
      <c r="E59" s="9" t="s">
        <v>91</v>
      </c>
      <c r="F59" s="76">
        <f>Rollover!C59</f>
        <v>2020</v>
      </c>
      <c r="G59" s="10">
        <v>112.215</v>
      </c>
      <c r="H59" s="11">
        <v>24.155000000000001</v>
      </c>
      <c r="I59" s="11">
        <v>30.564</v>
      </c>
      <c r="J59" s="11">
        <v>1056.8969999999999</v>
      </c>
      <c r="K59" s="12">
        <v>1063.9480000000001</v>
      </c>
      <c r="L59" s="10">
        <v>370.53399999999999</v>
      </c>
      <c r="M59" s="11">
        <v>26.387</v>
      </c>
      <c r="N59" s="11">
        <v>71.34</v>
      </c>
      <c r="O59" s="11">
        <v>36.756</v>
      </c>
      <c r="P59" s="12">
        <v>2757.1790000000001</v>
      </c>
      <c r="Q59" s="23">
        <f t="shared" si="30"/>
        <v>1.1131546658768858E-4</v>
      </c>
      <c r="R59" s="5">
        <f t="shared" si="31"/>
        <v>4.0323744683308738E-2</v>
      </c>
      <c r="S59" s="5">
        <f t="shared" si="32"/>
        <v>2.2181212895128442E-2</v>
      </c>
      <c r="T59" s="24">
        <f t="shared" si="33"/>
        <v>1.6153980143185059E-3</v>
      </c>
      <c r="U59" s="23">
        <f t="shared" si="34"/>
        <v>1.8874207871493104E-2</v>
      </c>
      <c r="V59" s="24">
        <f t="shared" si="35"/>
        <v>2.3805348086802583E-2</v>
      </c>
      <c r="W59" s="23">
        <f t="shared" si="36"/>
        <v>6.3E-2</v>
      </c>
      <c r="X59" s="5">
        <f t="shared" si="37"/>
        <v>4.2000000000000003E-2</v>
      </c>
      <c r="Y59" s="24">
        <f t="shared" si="38"/>
        <v>5.2999999999999999E-2</v>
      </c>
      <c r="Z59" s="25">
        <f t="shared" si="39"/>
        <v>0.42</v>
      </c>
      <c r="AA59" s="139">
        <f t="shared" si="40"/>
        <v>0.28000000000000003</v>
      </c>
      <c r="AB59" s="26">
        <f t="shared" si="41"/>
        <v>0.35</v>
      </c>
      <c r="AC59" s="21">
        <f t="shared" si="42"/>
        <v>5</v>
      </c>
      <c r="AD59" s="50">
        <f t="shared" si="43"/>
        <v>5</v>
      </c>
      <c r="AE59" s="22">
        <f t="shared" si="44"/>
        <v>5</v>
      </c>
      <c r="AF59" s="13"/>
      <c r="AG59" s="13"/>
      <c r="AH59" s="15"/>
      <c r="AI59" s="15"/>
      <c r="AJ59" s="15"/>
      <c r="AK59" s="15"/>
      <c r="AL59" s="14"/>
      <c r="AM59" s="14"/>
      <c r="AN59" s="14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>
      <c r="A60" s="68">
        <v>10972</v>
      </c>
      <c r="B60" s="138" t="s">
        <v>254</v>
      </c>
      <c r="C60" s="27" t="str">
        <f>Rollover!A60</f>
        <v>Mazda</v>
      </c>
      <c r="D60" s="44" t="str">
        <f>Rollover!B60</f>
        <v>Mazda3 4DR FWD</v>
      </c>
      <c r="E60" s="9" t="s">
        <v>91</v>
      </c>
      <c r="F60" s="76">
        <f>Rollover!C60</f>
        <v>2020</v>
      </c>
      <c r="G60" s="10">
        <v>112.215</v>
      </c>
      <c r="H60" s="11">
        <v>24.155000000000001</v>
      </c>
      <c r="I60" s="11">
        <v>30.564</v>
      </c>
      <c r="J60" s="11">
        <v>1056.8969999999999</v>
      </c>
      <c r="K60" s="12">
        <v>1063.9480000000001</v>
      </c>
      <c r="L60" s="10">
        <v>370.53399999999999</v>
      </c>
      <c r="M60" s="11">
        <v>26.387</v>
      </c>
      <c r="N60" s="11">
        <v>71.34</v>
      </c>
      <c r="O60" s="11">
        <v>36.756</v>
      </c>
      <c r="P60" s="12">
        <v>2757.1790000000001</v>
      </c>
      <c r="Q60" s="23">
        <f t="shared" si="30"/>
        <v>1.1131546658768858E-4</v>
      </c>
      <c r="R60" s="5">
        <f t="shared" si="31"/>
        <v>4.0323744683308738E-2</v>
      </c>
      <c r="S60" s="5">
        <f t="shared" si="32"/>
        <v>2.2181212895128442E-2</v>
      </c>
      <c r="T60" s="24">
        <f t="shared" si="33"/>
        <v>1.6153980143185059E-3</v>
      </c>
      <c r="U60" s="23">
        <f t="shared" si="34"/>
        <v>1.8874207871493104E-2</v>
      </c>
      <c r="V60" s="24">
        <f t="shared" si="35"/>
        <v>2.3805348086802583E-2</v>
      </c>
      <c r="W60" s="23">
        <f t="shared" si="36"/>
        <v>6.3E-2</v>
      </c>
      <c r="X60" s="5">
        <f t="shared" si="37"/>
        <v>4.2000000000000003E-2</v>
      </c>
      <c r="Y60" s="24">
        <f t="shared" si="38"/>
        <v>5.2999999999999999E-2</v>
      </c>
      <c r="Z60" s="25">
        <f t="shared" si="39"/>
        <v>0.42</v>
      </c>
      <c r="AA60" s="139">
        <f t="shared" si="40"/>
        <v>0.28000000000000003</v>
      </c>
      <c r="AB60" s="26">
        <f t="shared" si="41"/>
        <v>0.35</v>
      </c>
      <c r="AC60" s="21">
        <f t="shared" si="42"/>
        <v>5</v>
      </c>
      <c r="AD60" s="50">
        <f t="shared" si="43"/>
        <v>5</v>
      </c>
      <c r="AE60" s="22">
        <f t="shared" si="44"/>
        <v>5</v>
      </c>
      <c r="AF60" s="13"/>
      <c r="AG60" s="13"/>
      <c r="AH60" s="15"/>
      <c r="AI60" s="15"/>
      <c r="AJ60" s="15"/>
      <c r="AK60" s="15"/>
      <c r="AL60" s="14"/>
      <c r="AM60" s="14"/>
      <c r="AN60" s="14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>
      <c r="A61" s="68">
        <v>10972</v>
      </c>
      <c r="B61" s="138" t="s">
        <v>254</v>
      </c>
      <c r="C61" s="51" t="str">
        <f>Rollover!A61</f>
        <v>Mazda</v>
      </c>
      <c r="D61" s="9" t="str">
        <f>Rollover!B61</f>
        <v>Mazda3 5HB AWD</v>
      </c>
      <c r="E61" s="9" t="s">
        <v>91</v>
      </c>
      <c r="F61" s="76">
        <f>Rollover!C61</f>
        <v>2020</v>
      </c>
      <c r="G61" s="10">
        <v>112.215</v>
      </c>
      <c r="H61" s="11">
        <v>24.155000000000001</v>
      </c>
      <c r="I61" s="11">
        <v>30.564</v>
      </c>
      <c r="J61" s="11">
        <v>1056.8969999999999</v>
      </c>
      <c r="K61" s="12">
        <v>1063.9480000000001</v>
      </c>
      <c r="L61" s="10">
        <v>370.53399999999999</v>
      </c>
      <c r="M61" s="11">
        <v>26.387</v>
      </c>
      <c r="N61" s="11">
        <v>71.34</v>
      </c>
      <c r="O61" s="11">
        <v>36.756</v>
      </c>
      <c r="P61" s="12">
        <v>2757.1790000000001</v>
      </c>
      <c r="Q61" s="23">
        <f t="shared" si="30"/>
        <v>1.1131546658768858E-4</v>
      </c>
      <c r="R61" s="5">
        <f t="shared" si="31"/>
        <v>4.0323744683308738E-2</v>
      </c>
      <c r="S61" s="5">
        <f t="shared" si="32"/>
        <v>2.2181212895128442E-2</v>
      </c>
      <c r="T61" s="24">
        <f t="shared" si="33"/>
        <v>1.6153980143185059E-3</v>
      </c>
      <c r="U61" s="23">
        <f t="shared" si="34"/>
        <v>1.8874207871493104E-2</v>
      </c>
      <c r="V61" s="24">
        <f t="shared" si="35"/>
        <v>2.3805348086802583E-2</v>
      </c>
      <c r="W61" s="23">
        <f t="shared" si="36"/>
        <v>6.3E-2</v>
      </c>
      <c r="X61" s="5">
        <f t="shared" si="37"/>
        <v>4.2000000000000003E-2</v>
      </c>
      <c r="Y61" s="24">
        <f t="shared" si="38"/>
        <v>5.2999999999999999E-2</v>
      </c>
      <c r="Z61" s="25">
        <f t="shared" si="39"/>
        <v>0.42</v>
      </c>
      <c r="AA61" s="139">
        <f t="shared" si="40"/>
        <v>0.28000000000000003</v>
      </c>
      <c r="AB61" s="26">
        <f t="shared" si="41"/>
        <v>0.35</v>
      </c>
      <c r="AC61" s="21">
        <f t="shared" si="42"/>
        <v>5</v>
      </c>
      <c r="AD61" s="50">
        <f t="shared" si="43"/>
        <v>5</v>
      </c>
      <c r="AE61" s="22">
        <f t="shared" si="44"/>
        <v>5</v>
      </c>
      <c r="AF61" s="13"/>
      <c r="AG61" s="13"/>
      <c r="AH61" s="15"/>
      <c r="AI61" s="15"/>
      <c r="AJ61" s="15"/>
      <c r="AK61" s="15"/>
      <c r="AL61" s="14"/>
      <c r="AM61" s="14"/>
      <c r="AN61" s="14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>
      <c r="A62" s="68">
        <v>10972</v>
      </c>
      <c r="B62" s="138" t="s">
        <v>254</v>
      </c>
      <c r="C62" s="51" t="str">
        <f>Rollover!A62</f>
        <v>Mazda</v>
      </c>
      <c r="D62" s="9" t="str">
        <f>Rollover!B62</f>
        <v>Mazda3 5HB FWD</v>
      </c>
      <c r="E62" s="9" t="s">
        <v>91</v>
      </c>
      <c r="F62" s="76">
        <f>Rollover!C62</f>
        <v>2020</v>
      </c>
      <c r="G62" s="10">
        <v>112.215</v>
      </c>
      <c r="H62" s="11">
        <v>24.155000000000001</v>
      </c>
      <c r="I62" s="11">
        <v>30.564</v>
      </c>
      <c r="J62" s="11">
        <v>1056.8969999999999</v>
      </c>
      <c r="K62" s="12">
        <v>1063.9480000000001</v>
      </c>
      <c r="L62" s="10">
        <v>370.53399999999999</v>
      </c>
      <c r="M62" s="11">
        <v>26.387</v>
      </c>
      <c r="N62" s="11">
        <v>71.34</v>
      </c>
      <c r="O62" s="11">
        <v>36.756</v>
      </c>
      <c r="P62" s="12">
        <v>2757.1790000000001</v>
      </c>
      <c r="Q62" s="23">
        <f t="shared" si="30"/>
        <v>1.1131546658768858E-4</v>
      </c>
      <c r="R62" s="5">
        <f t="shared" si="31"/>
        <v>4.0323744683308738E-2</v>
      </c>
      <c r="S62" s="5">
        <f t="shared" si="32"/>
        <v>2.2181212895128442E-2</v>
      </c>
      <c r="T62" s="24">
        <f t="shared" si="33"/>
        <v>1.6153980143185059E-3</v>
      </c>
      <c r="U62" s="23">
        <f t="shared" si="34"/>
        <v>1.8874207871493104E-2</v>
      </c>
      <c r="V62" s="24">
        <f t="shared" si="35"/>
        <v>2.3805348086802583E-2</v>
      </c>
      <c r="W62" s="23">
        <f t="shared" si="36"/>
        <v>6.3E-2</v>
      </c>
      <c r="X62" s="5">
        <f t="shared" si="37"/>
        <v>4.2000000000000003E-2</v>
      </c>
      <c r="Y62" s="24">
        <f t="shared" si="38"/>
        <v>5.2999999999999999E-2</v>
      </c>
      <c r="Z62" s="25">
        <f t="shared" si="39"/>
        <v>0.42</v>
      </c>
      <c r="AA62" s="139">
        <f t="shared" si="40"/>
        <v>0.28000000000000003</v>
      </c>
      <c r="AB62" s="26">
        <f t="shared" si="41"/>
        <v>0.35</v>
      </c>
      <c r="AC62" s="21">
        <f t="shared" si="42"/>
        <v>5</v>
      </c>
      <c r="AD62" s="50">
        <f t="shared" si="43"/>
        <v>5</v>
      </c>
      <c r="AE62" s="22">
        <f t="shared" si="44"/>
        <v>5</v>
      </c>
      <c r="AF62" s="13"/>
      <c r="AG62" s="13"/>
      <c r="AH62" s="15"/>
      <c r="AI62" s="15"/>
      <c r="AJ62" s="15"/>
      <c r="AK62" s="15"/>
      <c r="AL62" s="14"/>
      <c r="AM62" s="14"/>
      <c r="AN62" s="14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3.35" customHeight="1">
      <c r="A63" s="68">
        <v>10835</v>
      </c>
      <c r="B63" s="138" t="s">
        <v>214</v>
      </c>
      <c r="C63" s="27" t="str">
        <f>Rollover!A63</f>
        <v>Mitsubishi</v>
      </c>
      <c r="D63" s="44" t="str">
        <f>Rollover!B63</f>
        <v>Eclipse Cross SUV AWD</v>
      </c>
      <c r="E63" s="9" t="s">
        <v>100</v>
      </c>
      <c r="F63" s="76">
        <f>Rollover!C63</f>
        <v>2020</v>
      </c>
      <c r="G63" s="10">
        <v>144.69499999999999</v>
      </c>
      <c r="H63" s="11">
        <v>11.705</v>
      </c>
      <c r="I63" s="11">
        <v>26.678999999999998</v>
      </c>
      <c r="J63" s="11">
        <v>683.97900000000004</v>
      </c>
      <c r="K63" s="12">
        <v>1298.925</v>
      </c>
      <c r="L63" s="10">
        <v>162.101</v>
      </c>
      <c r="M63" s="11">
        <v>15.973000000000001</v>
      </c>
      <c r="N63" s="11">
        <v>55.374000000000002</v>
      </c>
      <c r="O63" s="11">
        <v>38.148000000000003</v>
      </c>
      <c r="P63" s="12">
        <v>2064.259</v>
      </c>
      <c r="Q63" s="23">
        <f t="shared" si="30"/>
        <v>4.065310636660894E-4</v>
      </c>
      <c r="R63" s="5">
        <f t="shared" si="31"/>
        <v>1.3205733279719625E-2</v>
      </c>
      <c r="S63" s="5">
        <f t="shared" si="32"/>
        <v>1.0135611960285668E-2</v>
      </c>
      <c r="T63" s="24">
        <f t="shared" si="33"/>
        <v>2.0908688999106092E-3</v>
      </c>
      <c r="U63" s="23">
        <f t="shared" si="34"/>
        <v>6.9963133102703167E-4</v>
      </c>
      <c r="V63" s="24">
        <f t="shared" si="35"/>
        <v>1.2553825606703666E-2</v>
      </c>
      <c r="W63" s="23">
        <f t="shared" si="36"/>
        <v>2.5999999999999999E-2</v>
      </c>
      <c r="X63" s="5">
        <f t="shared" si="37"/>
        <v>1.2999999999999999E-2</v>
      </c>
      <c r="Y63" s="24">
        <f t="shared" si="38"/>
        <v>0.02</v>
      </c>
      <c r="Z63" s="25">
        <f t="shared" si="39"/>
        <v>0.17</v>
      </c>
      <c r="AA63" s="139">
        <f t="shared" si="40"/>
        <v>0.09</v>
      </c>
      <c r="AB63" s="26">
        <f t="shared" si="41"/>
        <v>0.13</v>
      </c>
      <c r="AC63" s="21">
        <f t="shared" si="42"/>
        <v>5</v>
      </c>
      <c r="AD63" s="50">
        <f t="shared" si="43"/>
        <v>5</v>
      </c>
      <c r="AE63" s="22">
        <f t="shared" si="44"/>
        <v>5</v>
      </c>
      <c r="AF63" s="13"/>
      <c r="AG63" s="13"/>
      <c r="AH63" s="15"/>
      <c r="AI63" s="15"/>
      <c r="AJ63" s="15"/>
      <c r="AK63" s="15"/>
      <c r="AL63" s="14"/>
      <c r="AM63" s="14"/>
      <c r="AN63" s="14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3.35" customHeight="1">
      <c r="A64" s="68">
        <v>10835</v>
      </c>
      <c r="B64" s="138" t="s">
        <v>214</v>
      </c>
      <c r="C64" s="27" t="str">
        <f>Rollover!A64</f>
        <v>Mitsubishi</v>
      </c>
      <c r="D64" s="44" t="str">
        <f>Rollover!B64</f>
        <v>Eclipse Cross SUV FWD</v>
      </c>
      <c r="E64" s="9" t="s">
        <v>100</v>
      </c>
      <c r="F64" s="76">
        <f>Rollover!C64</f>
        <v>2020</v>
      </c>
      <c r="G64" s="10">
        <v>144.69499999999999</v>
      </c>
      <c r="H64" s="11">
        <v>11.705</v>
      </c>
      <c r="I64" s="11">
        <v>26.678999999999998</v>
      </c>
      <c r="J64" s="11">
        <v>683.97900000000004</v>
      </c>
      <c r="K64" s="12">
        <v>1298.925</v>
      </c>
      <c r="L64" s="10">
        <v>162.101</v>
      </c>
      <c r="M64" s="11">
        <v>15.973000000000001</v>
      </c>
      <c r="N64" s="11">
        <v>55.374000000000002</v>
      </c>
      <c r="O64" s="11">
        <v>38.148000000000003</v>
      </c>
      <c r="P64" s="12">
        <v>2064.259</v>
      </c>
      <c r="Q64" s="23">
        <f t="shared" si="30"/>
        <v>4.065310636660894E-4</v>
      </c>
      <c r="R64" s="5">
        <f t="shared" si="31"/>
        <v>1.3205733279719625E-2</v>
      </c>
      <c r="S64" s="5">
        <f t="shared" si="32"/>
        <v>1.0135611960285668E-2</v>
      </c>
      <c r="T64" s="24">
        <f t="shared" si="33"/>
        <v>2.0908688999106092E-3</v>
      </c>
      <c r="U64" s="23">
        <f t="shared" si="34"/>
        <v>6.9963133102703167E-4</v>
      </c>
      <c r="V64" s="24">
        <f t="shared" si="35"/>
        <v>1.2553825606703666E-2</v>
      </c>
      <c r="W64" s="23">
        <f t="shared" si="36"/>
        <v>2.5999999999999999E-2</v>
      </c>
      <c r="X64" s="5">
        <f t="shared" si="37"/>
        <v>1.2999999999999999E-2</v>
      </c>
      <c r="Y64" s="24">
        <f t="shared" si="38"/>
        <v>0.02</v>
      </c>
      <c r="Z64" s="25">
        <f t="shared" si="39"/>
        <v>0.17</v>
      </c>
      <c r="AA64" s="139">
        <f t="shared" si="40"/>
        <v>0.09</v>
      </c>
      <c r="AB64" s="26">
        <f t="shared" si="41"/>
        <v>0.13</v>
      </c>
      <c r="AC64" s="21">
        <f t="shared" si="42"/>
        <v>5</v>
      </c>
      <c r="AD64" s="50">
        <f t="shared" si="43"/>
        <v>5</v>
      </c>
      <c r="AE64" s="22">
        <f t="shared" si="44"/>
        <v>5</v>
      </c>
      <c r="AF64" s="13"/>
      <c r="AG64" s="13"/>
      <c r="AH64" s="15"/>
      <c r="AI64" s="15"/>
      <c r="AJ64" s="15"/>
      <c r="AK64" s="15"/>
      <c r="AL64" s="14"/>
      <c r="AM64" s="14"/>
      <c r="AN64" s="14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>
      <c r="A65" s="17">
        <v>10995</v>
      </c>
      <c r="B65" s="140" t="s">
        <v>277</v>
      </c>
      <c r="C65" s="27" t="str">
        <f>Rollover!A65</f>
        <v>Nissan</v>
      </c>
      <c r="D65" s="44" t="str">
        <f>Rollover!B65</f>
        <v>Kicks SUV FWD</v>
      </c>
      <c r="E65" s="9" t="s">
        <v>91</v>
      </c>
      <c r="F65" s="76">
        <f>Rollover!C65</f>
        <v>2020</v>
      </c>
      <c r="G65" s="10">
        <v>138.94</v>
      </c>
      <c r="H65" s="11">
        <v>23.837</v>
      </c>
      <c r="I65" s="11">
        <v>35.759</v>
      </c>
      <c r="J65" s="11">
        <v>766.36099999999999</v>
      </c>
      <c r="K65" s="12">
        <v>1542.298</v>
      </c>
      <c r="L65" s="10">
        <v>317.46199999999999</v>
      </c>
      <c r="M65" s="11">
        <v>17.795000000000002</v>
      </c>
      <c r="N65" s="11">
        <v>47.316000000000003</v>
      </c>
      <c r="O65" s="11">
        <v>19.943000000000001</v>
      </c>
      <c r="P65" s="12">
        <v>2297.7820000000002</v>
      </c>
      <c r="Q65" s="23">
        <f>NORMDIST(LN(G65),7.45231,0.73998,1)</f>
        <v>3.3306045726213683E-4</v>
      </c>
      <c r="R65" s="5">
        <f>1/(1+EXP(5.3895-0.0919*H65))</f>
        <v>3.9207903439824505E-2</v>
      </c>
      <c r="S65" s="5">
        <f>1/(1+EXP(6.04044-0.002133*J65))</f>
        <v>1.2059234976718208E-2</v>
      </c>
      <c r="T65" s="24">
        <f>1/(1+EXP(7.5969-0.0011*K65))</f>
        <v>2.7309468928325706E-3</v>
      </c>
      <c r="U65" s="23">
        <f>NORMDIST(LN(L65),7.45231,0.73998,1)</f>
        <v>1.1113001526802408E-2</v>
      </c>
      <c r="V65" s="24">
        <f>1/(1+EXP(6.3055-0.00094*P65))</f>
        <v>1.5587358608772871E-2</v>
      </c>
      <c r="W65" s="23">
        <f>ROUND(1-(1-Q65)*(1-R65)*(1-S65)*(1-T65),3)</f>
        <v>5.3999999999999999E-2</v>
      </c>
      <c r="X65" s="5">
        <f>IF(L65="N/A",L65,ROUND(1-(1-U65)*(1-V65),3))</f>
        <v>2.7E-2</v>
      </c>
      <c r="Y65" s="24">
        <f>ROUND(AVERAGE(W65:X65),3)</f>
        <v>4.1000000000000002E-2</v>
      </c>
      <c r="Z65" s="25">
        <f>ROUND(W65/0.15,2)</f>
        <v>0.36</v>
      </c>
      <c r="AA65" s="139">
        <f>IF(L65="N/A", L65, ROUND(X65/0.15,2))</f>
        <v>0.18</v>
      </c>
      <c r="AB65" s="26">
        <f>ROUND(Y65/0.15,2)</f>
        <v>0.27</v>
      </c>
      <c r="AC65" s="21">
        <f>IF(Z65&lt;0.67,5,IF(Z65&lt;1,4,IF(Z65&lt;1.33,3,IF(Z65&lt;2.67,2,1))))</f>
        <v>5</v>
      </c>
      <c r="AD65" s="50">
        <f>IF(L65="N/A",L65,IF(AA65&lt;0.67,5,IF(AA65&lt;1,4,IF(AA65&lt;1.33,3,IF(AA65&lt;2.67,2,1)))))</f>
        <v>5</v>
      </c>
      <c r="AE65" s="22">
        <f>IF(AB65&lt;0.67,5,IF(AB65&lt;1,4,IF(AB65&lt;1.33,3,IF(AB65&lt;2.67,2,1))))</f>
        <v>5</v>
      </c>
      <c r="AF65" s="13"/>
      <c r="AG65" s="13"/>
      <c r="AH65" s="15"/>
      <c r="AI65" s="15"/>
      <c r="AJ65" s="15"/>
      <c r="AK65" s="15"/>
      <c r="AL65" s="14"/>
      <c r="AM65" s="14"/>
      <c r="AN65" s="14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3.35" customHeight="1">
      <c r="A66" s="68">
        <v>11147</v>
      </c>
      <c r="B66" s="138" t="s">
        <v>323</v>
      </c>
      <c r="C66" s="27" t="str">
        <f>Rollover!A66</f>
        <v>Nissan</v>
      </c>
      <c r="D66" s="44" t="str">
        <f>Rollover!B66</f>
        <v>LEAF (40 KWh Battery) 5HB FWD</v>
      </c>
      <c r="E66" s="9" t="s">
        <v>85</v>
      </c>
      <c r="F66" s="76">
        <f>Rollover!C66</f>
        <v>2020</v>
      </c>
      <c r="G66" s="18">
        <v>130.917</v>
      </c>
      <c r="H66" s="19">
        <v>20.436</v>
      </c>
      <c r="I66" s="19">
        <v>29.673999999999999</v>
      </c>
      <c r="J66" s="19">
        <v>609.60500000000002</v>
      </c>
      <c r="K66" s="20">
        <v>1677.511</v>
      </c>
      <c r="L66" s="18">
        <v>257.40600000000001</v>
      </c>
      <c r="M66" s="19">
        <v>19.405000000000001</v>
      </c>
      <c r="N66" s="19">
        <v>47.780999999999999</v>
      </c>
      <c r="O66" s="19">
        <v>29.175999999999998</v>
      </c>
      <c r="P66" s="20">
        <v>3944.86</v>
      </c>
      <c r="Q66" s="23">
        <f t="shared" ref="Q66" si="60">NORMDIST(LN(G66),7.45231,0.73998,1)</f>
        <v>2.4741891235043165E-4</v>
      </c>
      <c r="R66" s="5">
        <f t="shared" ref="R66" si="61">1/(1+EXP(5.3895-0.0919*H66))</f>
        <v>2.8988711451653291E-2</v>
      </c>
      <c r="S66" s="5">
        <f t="shared" ref="S66" si="62">1/(1+EXP(6.04044-0.002133*J66))</f>
        <v>8.6616339280865089E-3</v>
      </c>
      <c r="T66" s="24">
        <f t="shared" ref="T66" si="63">1/(1+EXP(7.5969-0.0011*K66))</f>
        <v>3.167507005234581E-3</v>
      </c>
      <c r="U66" s="23">
        <f t="shared" ref="U66" si="64">NORMDIST(LN(L66),7.45231,0.73998,1)</f>
        <v>5.0867748616572452E-3</v>
      </c>
      <c r="V66" s="24">
        <f t="shared" ref="V66" si="65">1/(1+EXP(6.3055-0.00094*P66))</f>
        <v>6.9310351598111344E-2</v>
      </c>
      <c r="W66" s="23">
        <f t="shared" ref="W66" si="66">ROUND(1-(1-Q66)*(1-R66)*(1-S66)*(1-T66),3)</f>
        <v>4.1000000000000002E-2</v>
      </c>
      <c r="X66" s="5">
        <f t="shared" ref="X66" si="67">IF(L66="N/A",L66,ROUND(1-(1-U66)*(1-V66),3))</f>
        <v>7.3999999999999996E-2</v>
      </c>
      <c r="Y66" s="24">
        <f t="shared" ref="Y66" si="68">ROUND(AVERAGE(W66:X66),3)</f>
        <v>5.8000000000000003E-2</v>
      </c>
      <c r="Z66" s="25">
        <f t="shared" ref="Z66" si="69">ROUND(W66/0.15,2)</f>
        <v>0.27</v>
      </c>
      <c r="AA66" s="139">
        <f t="shared" ref="AA66" si="70">IF(L66="N/A", L66, ROUND(X66/0.15,2))</f>
        <v>0.49</v>
      </c>
      <c r="AB66" s="26">
        <f t="shared" ref="AB66" si="71">ROUND(Y66/0.15,2)</f>
        <v>0.39</v>
      </c>
      <c r="AC66" s="21">
        <f t="shared" ref="AC66" si="72">IF(Z66&lt;0.67,5,IF(Z66&lt;1,4,IF(Z66&lt;1.33,3,IF(Z66&lt;2.67,2,1))))</f>
        <v>5</v>
      </c>
      <c r="AD66" s="50">
        <f t="shared" ref="AD66" si="73">IF(L66="N/A",L66,IF(AA66&lt;0.67,5,IF(AA66&lt;1,4,IF(AA66&lt;1.33,3,IF(AA66&lt;2.67,2,1)))))</f>
        <v>5</v>
      </c>
      <c r="AE66" s="22">
        <f t="shared" ref="AE66" si="74">IF(AB66&lt;0.67,5,IF(AB66&lt;1,4,IF(AB66&lt;1.33,3,IF(AB66&lt;2.67,2,1))))</f>
        <v>5</v>
      </c>
      <c r="AF66" s="13"/>
      <c r="AG66" s="13"/>
      <c r="AH66" s="15"/>
      <c r="AI66" s="15"/>
      <c r="AJ66" s="15"/>
      <c r="AK66" s="15"/>
      <c r="AL66" s="14"/>
      <c r="AM66" s="14"/>
      <c r="AN66" s="14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>
      <c r="A67" s="17">
        <v>11074</v>
      </c>
      <c r="B67" s="140" t="s">
        <v>307</v>
      </c>
      <c r="C67" s="27" t="str">
        <f>Rollover!A67</f>
        <v>Nissan</v>
      </c>
      <c r="D67" s="44" t="str">
        <f>Rollover!B67</f>
        <v>LEAF Plus (62 KWh Battery) 5HB FWD</v>
      </c>
      <c r="E67" s="9" t="s">
        <v>100</v>
      </c>
      <c r="F67" s="76">
        <f>Rollover!C67</f>
        <v>2020</v>
      </c>
      <c r="G67" s="18">
        <v>112.483</v>
      </c>
      <c r="H67" s="19">
        <v>19.829999999999998</v>
      </c>
      <c r="I67" s="19">
        <v>31.651</v>
      </c>
      <c r="J67" s="19">
        <v>572.86900000000003</v>
      </c>
      <c r="K67" s="20">
        <v>1535.271</v>
      </c>
      <c r="L67" s="18">
        <v>149.67599999999999</v>
      </c>
      <c r="M67" s="19">
        <v>16.529</v>
      </c>
      <c r="N67" s="19">
        <v>42.112000000000002</v>
      </c>
      <c r="O67" s="19">
        <v>20.419</v>
      </c>
      <c r="P67" s="20">
        <v>3562.5459999999998</v>
      </c>
      <c r="Q67" s="23">
        <f t="shared" si="30"/>
        <v>1.1273511880561253E-4</v>
      </c>
      <c r="R67" s="5">
        <f t="shared" si="31"/>
        <v>2.7461543790527267E-2</v>
      </c>
      <c r="S67" s="5">
        <f t="shared" si="32"/>
        <v>8.0140680429590591E-3</v>
      </c>
      <c r="T67" s="24">
        <f t="shared" si="33"/>
        <v>2.709975852938543E-3</v>
      </c>
      <c r="U67" s="23">
        <f t="shared" si="34"/>
        <v>4.7901287923249981E-4</v>
      </c>
      <c r="V67" s="24">
        <f t="shared" si="35"/>
        <v>4.9420486881341444E-2</v>
      </c>
      <c r="W67" s="23">
        <f t="shared" si="36"/>
        <v>3.7999999999999999E-2</v>
      </c>
      <c r="X67" s="5">
        <f t="shared" si="37"/>
        <v>0.05</v>
      </c>
      <c r="Y67" s="24">
        <f t="shared" si="38"/>
        <v>4.3999999999999997E-2</v>
      </c>
      <c r="Z67" s="25">
        <f t="shared" si="39"/>
        <v>0.25</v>
      </c>
      <c r="AA67" s="139">
        <f t="shared" si="40"/>
        <v>0.33</v>
      </c>
      <c r="AB67" s="26">
        <f t="shared" si="41"/>
        <v>0.28999999999999998</v>
      </c>
      <c r="AC67" s="21">
        <f t="shared" si="42"/>
        <v>5</v>
      </c>
      <c r="AD67" s="50">
        <f t="shared" si="43"/>
        <v>5</v>
      </c>
      <c r="AE67" s="22">
        <f t="shared" si="44"/>
        <v>5</v>
      </c>
      <c r="AF67" s="13"/>
      <c r="AG67" s="13"/>
      <c r="AH67" s="15"/>
      <c r="AI67" s="15"/>
      <c r="AJ67" s="15"/>
      <c r="AK67" s="15"/>
      <c r="AL67" s="14"/>
      <c r="AM67" s="14"/>
      <c r="AN67" s="14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3.35" customHeight="1">
      <c r="A68" s="68">
        <v>10964</v>
      </c>
      <c r="B68" s="138" t="s">
        <v>244</v>
      </c>
      <c r="C68" s="27" t="str">
        <f>Rollover!A68</f>
        <v>Nissan</v>
      </c>
      <c r="D68" s="44" t="str">
        <f>Rollover!B68</f>
        <v>Maxima 4DR FWD</v>
      </c>
      <c r="E68" s="9" t="s">
        <v>85</v>
      </c>
      <c r="F68" s="76">
        <f>Rollover!C68</f>
        <v>2020</v>
      </c>
      <c r="G68" s="10">
        <v>301.13200000000001</v>
      </c>
      <c r="H68" s="11">
        <v>29.355</v>
      </c>
      <c r="I68" s="11">
        <v>39.840000000000003</v>
      </c>
      <c r="J68" s="11">
        <v>1107.085</v>
      </c>
      <c r="K68" s="12">
        <v>1568.4459999999999</v>
      </c>
      <c r="L68" s="10">
        <v>325.98399999999998</v>
      </c>
      <c r="M68" s="11">
        <v>20.675999999999998</v>
      </c>
      <c r="N68" s="11">
        <v>32.529000000000003</v>
      </c>
      <c r="O68" s="11">
        <v>19.484000000000002</v>
      </c>
      <c r="P68" s="12">
        <v>1642.5319999999999</v>
      </c>
      <c r="Q68" s="23">
        <f t="shared" si="30"/>
        <v>9.1905776934093318E-3</v>
      </c>
      <c r="R68" s="5">
        <f t="shared" si="31"/>
        <v>6.3460412883686104E-2</v>
      </c>
      <c r="S68" s="5">
        <f t="shared" si="32"/>
        <v>2.4625771738804262E-2</v>
      </c>
      <c r="T68" s="24">
        <f t="shared" si="33"/>
        <v>2.8104131729761749E-3</v>
      </c>
      <c r="U68" s="23">
        <f t="shared" si="34"/>
        <v>1.2202755737339295E-2</v>
      </c>
      <c r="V68" s="24">
        <f t="shared" si="35"/>
        <v>8.4800735661394733E-3</v>
      </c>
      <c r="W68" s="23">
        <f t="shared" si="36"/>
        <v>9.7000000000000003E-2</v>
      </c>
      <c r="X68" s="5">
        <f t="shared" si="37"/>
        <v>2.1000000000000001E-2</v>
      </c>
      <c r="Y68" s="24">
        <f t="shared" si="38"/>
        <v>5.8999999999999997E-2</v>
      </c>
      <c r="Z68" s="25">
        <f t="shared" si="39"/>
        <v>0.65</v>
      </c>
      <c r="AA68" s="139">
        <f t="shared" si="40"/>
        <v>0.14000000000000001</v>
      </c>
      <c r="AB68" s="26">
        <f t="shared" si="41"/>
        <v>0.39</v>
      </c>
      <c r="AC68" s="21">
        <f t="shared" si="42"/>
        <v>5</v>
      </c>
      <c r="AD68" s="50">
        <f t="shared" si="43"/>
        <v>5</v>
      </c>
      <c r="AE68" s="22">
        <f t="shared" si="44"/>
        <v>5</v>
      </c>
      <c r="AF68" s="13"/>
      <c r="AG68" s="13"/>
      <c r="AH68" s="15"/>
      <c r="AI68" s="15"/>
      <c r="AJ68" s="15"/>
      <c r="AK68" s="15"/>
      <c r="AL68" s="14"/>
      <c r="AM68" s="14"/>
      <c r="AN68" s="14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3.35" customHeight="1">
      <c r="A69" s="68">
        <v>11068</v>
      </c>
      <c r="B69" s="138" t="s">
        <v>301</v>
      </c>
      <c r="C69" s="27" t="str">
        <f>Rollover!A69</f>
        <v>Nissan</v>
      </c>
      <c r="D69" s="44" t="str">
        <f>Rollover!B69</f>
        <v>Sentra 4DR FWD</v>
      </c>
      <c r="E69" s="9" t="s">
        <v>91</v>
      </c>
      <c r="F69" s="76">
        <f>Rollover!C69</f>
        <v>2020</v>
      </c>
      <c r="G69" s="10">
        <v>161.47900000000001</v>
      </c>
      <c r="H69" s="11">
        <v>29.091999999999999</v>
      </c>
      <c r="I69" s="11">
        <v>35.795000000000002</v>
      </c>
      <c r="J69" s="11">
        <v>873.73699999999997</v>
      </c>
      <c r="K69" s="12">
        <v>1878.2940000000001</v>
      </c>
      <c r="L69" s="10">
        <v>160.06399999999999</v>
      </c>
      <c r="M69" s="11">
        <v>18.728000000000002</v>
      </c>
      <c r="N69" s="11">
        <v>44.963000000000001</v>
      </c>
      <c r="O69" s="11">
        <v>14.791</v>
      </c>
      <c r="P69" s="12">
        <v>1974.9380000000001</v>
      </c>
      <c r="Q69" s="23">
        <f t="shared" si="30"/>
        <v>6.8714149240014903E-4</v>
      </c>
      <c r="R69" s="5">
        <f t="shared" si="31"/>
        <v>6.2038997135379317E-2</v>
      </c>
      <c r="S69" s="5">
        <f t="shared" si="32"/>
        <v>1.511616530063219E-2</v>
      </c>
      <c r="T69" s="24">
        <f t="shared" si="33"/>
        <v>3.9472676300752844E-3</v>
      </c>
      <c r="U69" s="23">
        <f t="shared" si="34"/>
        <v>6.5931837280792081E-4</v>
      </c>
      <c r="V69" s="24">
        <f t="shared" si="35"/>
        <v>1.1554502918866699E-2</v>
      </c>
      <c r="W69" s="23">
        <f t="shared" si="36"/>
        <v>0.08</v>
      </c>
      <c r="X69" s="5">
        <f t="shared" si="37"/>
        <v>1.2E-2</v>
      </c>
      <c r="Y69" s="24">
        <f t="shared" si="38"/>
        <v>4.5999999999999999E-2</v>
      </c>
      <c r="Z69" s="25">
        <f t="shared" si="39"/>
        <v>0.53</v>
      </c>
      <c r="AA69" s="139">
        <f t="shared" si="40"/>
        <v>0.08</v>
      </c>
      <c r="AB69" s="26">
        <f t="shared" si="41"/>
        <v>0.31</v>
      </c>
      <c r="AC69" s="21">
        <f t="shared" si="42"/>
        <v>5</v>
      </c>
      <c r="AD69" s="50">
        <f t="shared" si="43"/>
        <v>5</v>
      </c>
      <c r="AE69" s="22">
        <f t="shared" si="44"/>
        <v>5</v>
      </c>
      <c r="AF69" s="13"/>
      <c r="AG69" s="13"/>
      <c r="AH69" s="15"/>
      <c r="AI69" s="15"/>
      <c r="AJ69" s="15"/>
      <c r="AK69" s="15"/>
      <c r="AL69" s="14"/>
      <c r="AM69" s="14"/>
      <c r="AN69" s="14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>
      <c r="A70" s="68">
        <v>11130</v>
      </c>
      <c r="B70" s="138" t="s">
        <v>315</v>
      </c>
      <c r="C70" s="27" t="str">
        <f>Rollover!A70</f>
        <v>Nissan</v>
      </c>
      <c r="D70" s="44" t="str">
        <f>Rollover!B70</f>
        <v>Titan Crew Cab PU/CC 4WD</v>
      </c>
      <c r="E70" s="9" t="s">
        <v>85</v>
      </c>
      <c r="F70" s="76">
        <f>Rollover!C70</f>
        <v>2020</v>
      </c>
      <c r="G70" s="10">
        <v>39.993000000000002</v>
      </c>
      <c r="H70" s="11">
        <v>19.244</v>
      </c>
      <c r="I70" s="11">
        <v>21.565000000000001</v>
      </c>
      <c r="J70" s="11">
        <v>556.69799999999998</v>
      </c>
      <c r="K70" s="12">
        <v>1000.779</v>
      </c>
      <c r="L70" s="10">
        <v>93.228999999999999</v>
      </c>
      <c r="M70" s="11">
        <v>15.02</v>
      </c>
      <c r="N70" s="11">
        <v>30.576000000000001</v>
      </c>
      <c r="O70" s="11">
        <v>15.45</v>
      </c>
      <c r="P70" s="12">
        <v>1981.829</v>
      </c>
      <c r="Q70" s="23">
        <f t="shared" si="30"/>
        <v>1.8275943647035387E-7</v>
      </c>
      <c r="R70" s="5">
        <f t="shared" si="31"/>
        <v>2.6059282451773094E-2</v>
      </c>
      <c r="S70" s="5">
        <f t="shared" si="32"/>
        <v>7.7444581548126064E-3</v>
      </c>
      <c r="T70" s="24">
        <f t="shared" si="33"/>
        <v>1.5071250822726312E-3</v>
      </c>
      <c r="U70" s="23">
        <f t="shared" si="34"/>
        <v>4.034559978249441E-5</v>
      </c>
      <c r="V70" s="24">
        <f t="shared" si="35"/>
        <v>1.1628717429434991E-2</v>
      </c>
      <c r="W70" s="23">
        <f t="shared" si="36"/>
        <v>3.5000000000000003E-2</v>
      </c>
      <c r="X70" s="5">
        <f t="shared" si="37"/>
        <v>1.2E-2</v>
      </c>
      <c r="Y70" s="24">
        <f t="shared" si="38"/>
        <v>2.4E-2</v>
      </c>
      <c r="Z70" s="25">
        <f t="shared" si="39"/>
        <v>0.23</v>
      </c>
      <c r="AA70" s="139">
        <f t="shared" si="40"/>
        <v>0.08</v>
      </c>
      <c r="AB70" s="26">
        <f t="shared" si="41"/>
        <v>0.16</v>
      </c>
      <c r="AC70" s="21">
        <f t="shared" si="42"/>
        <v>5</v>
      </c>
      <c r="AD70" s="50">
        <f t="shared" si="43"/>
        <v>5</v>
      </c>
      <c r="AE70" s="22">
        <f t="shared" si="44"/>
        <v>5</v>
      </c>
      <c r="AF70" s="13"/>
      <c r="AG70" s="13"/>
      <c r="AH70" s="15"/>
      <c r="AI70" s="15"/>
      <c r="AJ70" s="15"/>
      <c r="AK70" s="15"/>
      <c r="AL70" s="14"/>
      <c r="AM70" s="14"/>
      <c r="AN70" s="14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3.35" customHeight="1">
      <c r="A71" s="68">
        <v>11130</v>
      </c>
      <c r="B71" s="138" t="s">
        <v>315</v>
      </c>
      <c r="C71" s="27" t="str">
        <f>Rollover!A71</f>
        <v>Nissan</v>
      </c>
      <c r="D71" s="44" t="str">
        <f>Rollover!B71</f>
        <v>Titan Crew Cab PU/CC RWD</v>
      </c>
      <c r="E71" s="9" t="s">
        <v>85</v>
      </c>
      <c r="F71" s="76">
        <f>Rollover!C71</f>
        <v>2020</v>
      </c>
      <c r="G71" s="10">
        <v>39.993000000000002</v>
      </c>
      <c r="H71" s="11">
        <v>19.244</v>
      </c>
      <c r="I71" s="11">
        <v>21.565000000000001</v>
      </c>
      <c r="J71" s="11">
        <v>556.69799999999998</v>
      </c>
      <c r="K71" s="12">
        <v>1000.779</v>
      </c>
      <c r="L71" s="10">
        <v>93.228999999999999</v>
      </c>
      <c r="M71" s="11">
        <v>15.02</v>
      </c>
      <c r="N71" s="11">
        <v>30.576000000000001</v>
      </c>
      <c r="O71" s="11">
        <v>15.45</v>
      </c>
      <c r="P71" s="12">
        <v>1981.829</v>
      </c>
      <c r="Q71" s="23">
        <f t="shared" si="30"/>
        <v>1.8275943647035387E-7</v>
      </c>
      <c r="R71" s="5">
        <f t="shared" si="31"/>
        <v>2.6059282451773094E-2</v>
      </c>
      <c r="S71" s="5">
        <f t="shared" si="32"/>
        <v>7.7444581548126064E-3</v>
      </c>
      <c r="T71" s="24">
        <f t="shared" si="33"/>
        <v>1.5071250822726312E-3</v>
      </c>
      <c r="U71" s="23">
        <f t="shared" si="34"/>
        <v>4.034559978249441E-5</v>
      </c>
      <c r="V71" s="24">
        <f t="shared" si="35"/>
        <v>1.1628717429434991E-2</v>
      </c>
      <c r="W71" s="23">
        <f t="shared" si="36"/>
        <v>3.5000000000000003E-2</v>
      </c>
      <c r="X71" s="5">
        <f t="shared" si="37"/>
        <v>1.2E-2</v>
      </c>
      <c r="Y71" s="24">
        <f t="shared" si="38"/>
        <v>2.4E-2</v>
      </c>
      <c r="Z71" s="25">
        <f t="shared" si="39"/>
        <v>0.23</v>
      </c>
      <c r="AA71" s="139">
        <f t="shared" si="40"/>
        <v>0.08</v>
      </c>
      <c r="AB71" s="26">
        <f t="shared" si="41"/>
        <v>0.16</v>
      </c>
      <c r="AC71" s="21">
        <f t="shared" si="42"/>
        <v>5</v>
      </c>
      <c r="AD71" s="50">
        <f t="shared" si="43"/>
        <v>5</v>
      </c>
      <c r="AE71" s="22">
        <f t="shared" si="44"/>
        <v>5</v>
      </c>
      <c r="AF71" s="13"/>
      <c r="AG71" s="13"/>
      <c r="AH71" s="15"/>
      <c r="AI71" s="15"/>
      <c r="AJ71" s="15"/>
      <c r="AK71" s="15"/>
      <c r="AL71" s="14"/>
      <c r="AM71" s="14"/>
      <c r="AN71" s="14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ht="13.35" customHeight="1">
      <c r="A72" s="68">
        <v>10926</v>
      </c>
      <c r="B72" s="68" t="s">
        <v>239</v>
      </c>
      <c r="C72" s="27" t="str">
        <f>Rollover!A72</f>
        <v>Nissan</v>
      </c>
      <c r="D72" s="44" t="str">
        <f>Rollover!B72</f>
        <v>Versa 4DR FWD</v>
      </c>
      <c r="E72" s="9" t="s">
        <v>91</v>
      </c>
      <c r="F72" s="76">
        <f>Rollover!C72</f>
        <v>2020</v>
      </c>
      <c r="G72" s="10">
        <v>145.19399999999999</v>
      </c>
      <c r="H72" s="11">
        <v>26.215</v>
      </c>
      <c r="I72" s="11">
        <v>28.413</v>
      </c>
      <c r="J72" s="11">
        <v>960.11199999999997</v>
      </c>
      <c r="K72" s="12">
        <v>1414.154</v>
      </c>
      <c r="L72" s="10">
        <v>249.93100000000001</v>
      </c>
      <c r="M72" s="11">
        <v>31.97</v>
      </c>
      <c r="N72" s="11">
        <v>31.992999999999999</v>
      </c>
      <c r="O72" s="11">
        <v>28.846</v>
      </c>
      <c r="P72" s="12">
        <v>2050.0520000000001</v>
      </c>
      <c r="Q72" s="23">
        <f t="shared" si="30"/>
        <v>4.1340964752562898E-4</v>
      </c>
      <c r="R72" s="5">
        <f t="shared" si="31"/>
        <v>4.8321921766281549E-2</v>
      </c>
      <c r="S72" s="5">
        <f t="shared" si="32"/>
        <v>1.8118784810168168E-2</v>
      </c>
      <c r="T72" s="24">
        <f t="shared" si="33"/>
        <v>2.3727487916367341E-3</v>
      </c>
      <c r="U72" s="23">
        <f t="shared" si="34"/>
        <v>4.5310950719539564E-3</v>
      </c>
      <c r="V72" s="24">
        <f t="shared" si="35"/>
        <v>1.2389352306810181E-2</v>
      </c>
      <c r="W72" s="23">
        <f t="shared" si="36"/>
        <v>6.8000000000000005E-2</v>
      </c>
      <c r="X72" s="5">
        <f t="shared" si="37"/>
        <v>1.7000000000000001E-2</v>
      </c>
      <c r="Y72" s="24">
        <f t="shared" si="38"/>
        <v>4.2999999999999997E-2</v>
      </c>
      <c r="Z72" s="25">
        <f t="shared" si="39"/>
        <v>0.45</v>
      </c>
      <c r="AA72" s="139">
        <f t="shared" si="40"/>
        <v>0.11</v>
      </c>
      <c r="AB72" s="26">
        <f t="shared" si="41"/>
        <v>0.28999999999999998</v>
      </c>
      <c r="AC72" s="21">
        <f t="shared" si="42"/>
        <v>5</v>
      </c>
      <c r="AD72" s="50">
        <f t="shared" si="43"/>
        <v>5</v>
      </c>
      <c r="AE72" s="22">
        <f t="shared" si="44"/>
        <v>5</v>
      </c>
      <c r="AF72" s="13"/>
      <c r="AG72" s="13"/>
      <c r="AH72" s="15"/>
      <c r="AI72" s="15"/>
      <c r="AJ72" s="15"/>
      <c r="AK72" s="15"/>
      <c r="AL72" s="14"/>
      <c r="AM72" s="14"/>
      <c r="AN72" s="14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>
      <c r="A73" s="68">
        <v>11160</v>
      </c>
      <c r="B73" s="138" t="s">
        <v>329</v>
      </c>
      <c r="C73" s="51" t="str">
        <f>Rollover!A73</f>
        <v>Ram</v>
      </c>
      <c r="D73" s="9" t="str">
        <f>Rollover!B73</f>
        <v>Ram 1500 Classic Crew Cab PU/CC 4WD</v>
      </c>
      <c r="E73" s="9" t="s">
        <v>100</v>
      </c>
      <c r="F73" s="76">
        <f>Rollover!C73</f>
        <v>2020</v>
      </c>
      <c r="G73" s="10">
        <v>15.696</v>
      </c>
      <c r="H73" s="11">
        <v>18.068999999999999</v>
      </c>
      <c r="I73" s="11">
        <v>19.673999999999999</v>
      </c>
      <c r="J73" s="11">
        <v>477.93400000000003</v>
      </c>
      <c r="K73" s="12">
        <v>580.61199999999997</v>
      </c>
      <c r="L73" s="10">
        <v>57.573999999999998</v>
      </c>
      <c r="M73" s="11">
        <v>2.4670000000000001</v>
      </c>
      <c r="N73" s="11">
        <v>31.564</v>
      </c>
      <c r="O73" s="11">
        <v>3.7829999999999999</v>
      </c>
      <c r="P73" s="12">
        <v>952.88199999999995</v>
      </c>
      <c r="Q73" s="23">
        <f t="shared" si="30"/>
        <v>1.0762805801861663E-10</v>
      </c>
      <c r="R73" s="5">
        <f t="shared" si="31"/>
        <v>2.3454501605057611E-2</v>
      </c>
      <c r="S73" s="5">
        <f t="shared" si="32"/>
        <v>6.554634069146483E-3</v>
      </c>
      <c r="T73" s="24">
        <f t="shared" si="33"/>
        <v>9.4987787971640022E-4</v>
      </c>
      <c r="U73" s="23">
        <f t="shared" si="34"/>
        <v>2.1773779872482666E-6</v>
      </c>
      <c r="V73" s="24">
        <f t="shared" si="35"/>
        <v>4.4526603810573781E-3</v>
      </c>
      <c r="W73" s="23">
        <f t="shared" si="36"/>
        <v>3.1E-2</v>
      </c>
      <c r="X73" s="5">
        <f t="shared" si="37"/>
        <v>4.0000000000000001E-3</v>
      </c>
      <c r="Y73" s="24">
        <f t="shared" si="38"/>
        <v>1.7999999999999999E-2</v>
      </c>
      <c r="Z73" s="25">
        <f t="shared" si="39"/>
        <v>0.21</v>
      </c>
      <c r="AA73" s="139">
        <f t="shared" si="40"/>
        <v>0.03</v>
      </c>
      <c r="AB73" s="26">
        <f t="shared" si="41"/>
        <v>0.12</v>
      </c>
      <c r="AC73" s="21">
        <f t="shared" si="42"/>
        <v>5</v>
      </c>
      <c r="AD73" s="50">
        <f t="shared" si="43"/>
        <v>5</v>
      </c>
      <c r="AE73" s="22">
        <f t="shared" si="44"/>
        <v>5</v>
      </c>
      <c r="AF73" s="13"/>
      <c r="AG73" s="13"/>
      <c r="AH73" s="15"/>
      <c r="AI73" s="15"/>
      <c r="AJ73" s="15"/>
      <c r="AK73" s="15"/>
      <c r="AL73" s="14"/>
      <c r="AM73" s="14"/>
      <c r="AN73" s="14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>
      <c r="A74" s="68">
        <v>11160</v>
      </c>
      <c r="B74" s="138" t="s">
        <v>329</v>
      </c>
      <c r="C74" s="27" t="str">
        <f>Rollover!A74</f>
        <v>Ram</v>
      </c>
      <c r="D74" s="44" t="str">
        <f>Rollover!B74</f>
        <v>Ram 1500 Classic Crew Cab PU/CC 2WD</v>
      </c>
      <c r="E74" s="9" t="s">
        <v>100</v>
      </c>
      <c r="F74" s="76">
        <f>Rollover!C74</f>
        <v>2020</v>
      </c>
      <c r="G74" s="10">
        <v>15.696</v>
      </c>
      <c r="H74" s="11">
        <v>18.068999999999999</v>
      </c>
      <c r="I74" s="11">
        <v>19.673999999999999</v>
      </c>
      <c r="J74" s="11">
        <v>477.93400000000003</v>
      </c>
      <c r="K74" s="12">
        <v>580.61199999999997</v>
      </c>
      <c r="L74" s="10">
        <v>57.573999999999998</v>
      </c>
      <c r="M74" s="11">
        <v>2.4670000000000001</v>
      </c>
      <c r="N74" s="11">
        <v>31.564</v>
      </c>
      <c r="O74" s="11">
        <v>3.7829999999999999</v>
      </c>
      <c r="P74" s="12">
        <v>952.88199999999995</v>
      </c>
      <c r="Q74" s="23">
        <f t="shared" si="30"/>
        <v>1.0762805801861663E-10</v>
      </c>
      <c r="R74" s="5">
        <f t="shared" si="31"/>
        <v>2.3454501605057611E-2</v>
      </c>
      <c r="S74" s="5">
        <f t="shared" si="32"/>
        <v>6.554634069146483E-3</v>
      </c>
      <c r="T74" s="24">
        <f t="shared" si="33"/>
        <v>9.4987787971640022E-4</v>
      </c>
      <c r="U74" s="23">
        <f t="shared" si="34"/>
        <v>2.1773779872482666E-6</v>
      </c>
      <c r="V74" s="24">
        <f t="shared" si="35"/>
        <v>4.4526603810573781E-3</v>
      </c>
      <c r="W74" s="23">
        <f t="shared" si="36"/>
        <v>3.1E-2</v>
      </c>
      <c r="X74" s="5">
        <f t="shared" si="37"/>
        <v>4.0000000000000001E-3</v>
      </c>
      <c r="Y74" s="24">
        <f t="shared" si="38"/>
        <v>1.7999999999999999E-2</v>
      </c>
      <c r="Z74" s="25">
        <f t="shared" si="39"/>
        <v>0.21</v>
      </c>
      <c r="AA74" s="139">
        <f t="shared" si="40"/>
        <v>0.03</v>
      </c>
      <c r="AB74" s="26">
        <f t="shared" si="41"/>
        <v>0.12</v>
      </c>
      <c r="AC74" s="21">
        <f t="shared" si="42"/>
        <v>5</v>
      </c>
      <c r="AD74" s="50">
        <f t="shared" si="43"/>
        <v>5</v>
      </c>
      <c r="AE74" s="22">
        <f t="shared" si="44"/>
        <v>5</v>
      </c>
      <c r="AF74" s="13"/>
      <c r="AG74" s="13"/>
      <c r="AH74" s="15"/>
      <c r="AI74" s="15"/>
      <c r="AJ74" s="15"/>
      <c r="AK74" s="15"/>
      <c r="AL74" s="14"/>
      <c r="AM74" s="14"/>
      <c r="AN74" s="14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>
      <c r="A75" s="68">
        <v>11265</v>
      </c>
      <c r="B75" s="138" t="s">
        <v>343</v>
      </c>
      <c r="C75" s="51" t="str">
        <f>Rollover!A75</f>
        <v>Ram</v>
      </c>
      <c r="D75" s="9" t="str">
        <f>Rollover!B75</f>
        <v>Ram 2500 Crew Cab PU/CC 4WD</v>
      </c>
      <c r="E75" s="9" t="s">
        <v>107</v>
      </c>
      <c r="F75" s="76">
        <f>Rollover!C75</f>
        <v>2020</v>
      </c>
      <c r="G75" s="10">
        <v>16.635000000000002</v>
      </c>
      <c r="H75" s="11">
        <v>27.149000000000001</v>
      </c>
      <c r="I75" s="11">
        <v>26.715</v>
      </c>
      <c r="J75" s="11">
        <v>532.96199999999999</v>
      </c>
      <c r="K75" s="12">
        <v>697.52800000000002</v>
      </c>
      <c r="L75" s="10">
        <v>44.354999999999997</v>
      </c>
      <c r="M75" s="11">
        <v>0.94399999999999995</v>
      </c>
      <c r="N75" s="11">
        <v>24.151</v>
      </c>
      <c r="O75" s="11">
        <v>0.376</v>
      </c>
      <c r="P75" s="12">
        <v>822.40300000000002</v>
      </c>
      <c r="Q75" s="23">
        <f t="shared" si="30"/>
        <v>1.7876751017964578E-10</v>
      </c>
      <c r="R75" s="5">
        <f t="shared" si="31"/>
        <v>5.242577559201099E-2</v>
      </c>
      <c r="S75" s="5">
        <f t="shared" si="32"/>
        <v>7.3649409260158321E-3</v>
      </c>
      <c r="T75" s="24">
        <f t="shared" si="33"/>
        <v>1.0801019051946336E-3</v>
      </c>
      <c r="U75" s="23">
        <f t="shared" si="34"/>
        <v>3.7839290491998105E-7</v>
      </c>
      <c r="V75" s="24">
        <f t="shared" si="35"/>
        <v>3.9407284240738734E-3</v>
      </c>
      <c r="W75" s="23">
        <f t="shared" si="36"/>
        <v>0.06</v>
      </c>
      <c r="X75" s="5">
        <f t="shared" si="37"/>
        <v>4.0000000000000001E-3</v>
      </c>
      <c r="Y75" s="24">
        <f t="shared" si="38"/>
        <v>3.2000000000000001E-2</v>
      </c>
      <c r="Z75" s="25">
        <f t="shared" si="39"/>
        <v>0.4</v>
      </c>
      <c r="AA75" s="139">
        <f t="shared" si="40"/>
        <v>0.03</v>
      </c>
      <c r="AB75" s="26">
        <f t="shared" si="41"/>
        <v>0.21</v>
      </c>
      <c r="AC75" s="21">
        <f t="shared" si="42"/>
        <v>5</v>
      </c>
      <c r="AD75" s="50">
        <f t="shared" si="43"/>
        <v>5</v>
      </c>
      <c r="AE75" s="22">
        <f t="shared" si="44"/>
        <v>5</v>
      </c>
      <c r="AF75" s="13"/>
      <c r="AG75" s="13"/>
      <c r="AH75" s="15"/>
      <c r="AI75" s="15"/>
      <c r="AJ75" s="15"/>
      <c r="AK75" s="15"/>
      <c r="AL75" s="14"/>
      <c r="AM75" s="14"/>
      <c r="AN75" s="14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>
      <c r="A76" s="68">
        <v>11265</v>
      </c>
      <c r="B76" s="138" t="s">
        <v>343</v>
      </c>
      <c r="C76" s="27" t="str">
        <f>Rollover!A76</f>
        <v>Ram</v>
      </c>
      <c r="D76" s="44" t="str">
        <f>Rollover!B76</f>
        <v>Ram 2500 Crew Cab PU/CC 2WD</v>
      </c>
      <c r="E76" s="9" t="s">
        <v>107</v>
      </c>
      <c r="F76" s="76">
        <f>Rollover!C76</f>
        <v>2020</v>
      </c>
      <c r="G76" s="10">
        <v>16.635000000000002</v>
      </c>
      <c r="H76" s="11">
        <v>27.149000000000001</v>
      </c>
      <c r="I76" s="11">
        <v>26.715</v>
      </c>
      <c r="J76" s="11">
        <v>532.96199999999999</v>
      </c>
      <c r="K76" s="12">
        <v>697.52800000000002</v>
      </c>
      <c r="L76" s="10">
        <v>44.354999999999997</v>
      </c>
      <c r="M76" s="11">
        <v>0.94399999999999995</v>
      </c>
      <c r="N76" s="11">
        <v>24.151</v>
      </c>
      <c r="O76" s="11">
        <v>0.376</v>
      </c>
      <c r="P76" s="12">
        <v>822.40300000000002</v>
      </c>
      <c r="Q76" s="23">
        <f t="shared" si="30"/>
        <v>1.7876751017964578E-10</v>
      </c>
      <c r="R76" s="5">
        <f t="shared" si="31"/>
        <v>5.242577559201099E-2</v>
      </c>
      <c r="S76" s="5">
        <f t="shared" si="32"/>
        <v>7.3649409260158321E-3</v>
      </c>
      <c r="T76" s="24">
        <f t="shared" si="33"/>
        <v>1.0801019051946336E-3</v>
      </c>
      <c r="U76" s="23">
        <f t="shared" si="34"/>
        <v>3.7839290491998105E-7</v>
      </c>
      <c r="V76" s="24">
        <f t="shared" si="35"/>
        <v>3.9407284240738734E-3</v>
      </c>
      <c r="W76" s="23">
        <f t="shared" si="36"/>
        <v>0.06</v>
      </c>
      <c r="X76" s="5">
        <f t="shared" si="37"/>
        <v>4.0000000000000001E-3</v>
      </c>
      <c r="Y76" s="24">
        <f t="shared" si="38"/>
        <v>3.2000000000000001E-2</v>
      </c>
      <c r="Z76" s="25">
        <f t="shared" si="39"/>
        <v>0.4</v>
      </c>
      <c r="AA76" s="139">
        <f t="shared" si="40"/>
        <v>0.03</v>
      </c>
      <c r="AB76" s="26">
        <f t="shared" si="41"/>
        <v>0.21</v>
      </c>
      <c r="AC76" s="21">
        <f t="shared" si="42"/>
        <v>5</v>
      </c>
      <c r="AD76" s="50">
        <f t="shared" si="43"/>
        <v>5</v>
      </c>
      <c r="AE76" s="22">
        <f t="shared" si="44"/>
        <v>5</v>
      </c>
      <c r="AF76" s="13"/>
      <c r="AG76" s="13"/>
      <c r="AH76" s="15"/>
      <c r="AI76" s="15"/>
      <c r="AJ76" s="15"/>
      <c r="AK76" s="15"/>
      <c r="AL76" s="14"/>
      <c r="AM76" s="14"/>
      <c r="AN76" s="14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>
      <c r="A77" s="68"/>
      <c r="B77" s="138"/>
      <c r="C77" s="27" t="str">
        <f>Rollover!A77</f>
        <v>Ram</v>
      </c>
      <c r="D77" s="44" t="str">
        <f>Rollover!B77</f>
        <v>Ram 2500 Regular Cab PU/RC 4WD</v>
      </c>
      <c r="E77" s="9"/>
      <c r="F77" s="76">
        <f>Rollover!C77</f>
        <v>2020</v>
      </c>
      <c r="G77" s="10"/>
      <c r="H77" s="11"/>
      <c r="I77" s="11"/>
      <c r="J77" s="11"/>
      <c r="K77" s="12"/>
      <c r="L77" s="10"/>
      <c r="M77" s="11"/>
      <c r="N77" s="11"/>
      <c r="O77" s="11"/>
      <c r="P77" s="12"/>
      <c r="Q77" s="23" t="e">
        <f t="shared" si="30"/>
        <v>#NUM!</v>
      </c>
      <c r="R77" s="5">
        <f t="shared" si="31"/>
        <v>4.5435171224880964E-3</v>
      </c>
      <c r="S77" s="5">
        <f t="shared" si="32"/>
        <v>2.3748578822706131E-3</v>
      </c>
      <c r="T77" s="24">
        <f t="shared" si="33"/>
        <v>5.0175335722563109E-4</v>
      </c>
      <c r="U77" s="23" t="e">
        <f t="shared" si="34"/>
        <v>#NUM!</v>
      </c>
      <c r="V77" s="24">
        <f t="shared" si="35"/>
        <v>1.8229037773026034E-3</v>
      </c>
      <c r="W77" s="23" t="e">
        <f t="shared" si="36"/>
        <v>#NUM!</v>
      </c>
      <c r="X77" s="5" t="e">
        <f t="shared" si="37"/>
        <v>#NUM!</v>
      </c>
      <c r="Y77" s="24" t="e">
        <f t="shared" si="38"/>
        <v>#NUM!</v>
      </c>
      <c r="Z77" s="25" t="e">
        <f t="shared" si="39"/>
        <v>#NUM!</v>
      </c>
      <c r="AA77" s="139" t="e">
        <f t="shared" si="40"/>
        <v>#NUM!</v>
      </c>
      <c r="AB77" s="26" t="e">
        <f t="shared" si="41"/>
        <v>#NUM!</v>
      </c>
      <c r="AC77" s="21" t="e">
        <f t="shared" si="42"/>
        <v>#NUM!</v>
      </c>
      <c r="AD77" s="50" t="e">
        <f t="shared" si="43"/>
        <v>#NUM!</v>
      </c>
      <c r="AE77" s="22" t="e">
        <f t="shared" si="44"/>
        <v>#NUM!</v>
      </c>
      <c r="AF77" s="13"/>
      <c r="AG77" s="13"/>
      <c r="AH77" s="15"/>
      <c r="AI77" s="15"/>
      <c r="AJ77" s="15"/>
      <c r="AK77" s="15"/>
      <c r="AL77" s="14"/>
      <c r="AM77" s="14"/>
      <c r="AN77" s="14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>
      <c r="A78" s="68"/>
      <c r="B78" s="138"/>
      <c r="C78" s="27" t="str">
        <f>Rollover!A78</f>
        <v>Ram</v>
      </c>
      <c r="D78" s="44" t="str">
        <f>Rollover!B78</f>
        <v>Ram 2500 Regular  Cab PU/RC 2WD</v>
      </c>
      <c r="E78" s="9"/>
      <c r="F78" s="76">
        <f>Rollover!C78</f>
        <v>2020</v>
      </c>
      <c r="G78" s="10"/>
      <c r="H78" s="11"/>
      <c r="I78" s="11"/>
      <c r="J78" s="11"/>
      <c r="K78" s="12"/>
      <c r="L78" s="10"/>
      <c r="M78" s="11"/>
      <c r="N78" s="11"/>
      <c r="O78" s="11"/>
      <c r="P78" s="12"/>
      <c r="Q78" s="23" t="e">
        <f t="shared" si="30"/>
        <v>#NUM!</v>
      </c>
      <c r="R78" s="5">
        <f t="shared" si="31"/>
        <v>4.5435171224880964E-3</v>
      </c>
      <c r="S78" s="5">
        <f t="shared" si="32"/>
        <v>2.3748578822706131E-3</v>
      </c>
      <c r="T78" s="24">
        <f t="shared" si="33"/>
        <v>5.0175335722563109E-4</v>
      </c>
      <c r="U78" s="23" t="e">
        <f t="shared" si="34"/>
        <v>#NUM!</v>
      </c>
      <c r="V78" s="24">
        <f t="shared" si="35"/>
        <v>1.8229037773026034E-3</v>
      </c>
      <c r="W78" s="23" t="e">
        <f t="shared" si="36"/>
        <v>#NUM!</v>
      </c>
      <c r="X78" s="5" t="e">
        <f t="shared" si="37"/>
        <v>#NUM!</v>
      </c>
      <c r="Y78" s="24" t="e">
        <f t="shared" si="38"/>
        <v>#NUM!</v>
      </c>
      <c r="Z78" s="25" t="e">
        <f t="shared" si="39"/>
        <v>#NUM!</v>
      </c>
      <c r="AA78" s="139" t="e">
        <f t="shared" si="40"/>
        <v>#NUM!</v>
      </c>
      <c r="AB78" s="26" t="e">
        <f t="shared" si="41"/>
        <v>#NUM!</v>
      </c>
      <c r="AC78" s="21" t="e">
        <f t="shared" si="42"/>
        <v>#NUM!</v>
      </c>
      <c r="AD78" s="50" t="e">
        <f t="shared" si="43"/>
        <v>#NUM!</v>
      </c>
      <c r="AE78" s="22" t="e">
        <f t="shared" si="44"/>
        <v>#NUM!</v>
      </c>
      <c r="AF78" s="13"/>
      <c r="AG78" s="13"/>
      <c r="AH78" s="15"/>
      <c r="AI78" s="15"/>
      <c r="AJ78" s="15"/>
      <c r="AK78" s="15"/>
      <c r="AL78" s="14"/>
      <c r="AM78" s="14"/>
      <c r="AN78" s="14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ht="13.35" customHeight="1">
      <c r="A79" s="68"/>
      <c r="B79" s="138"/>
      <c r="C79" s="27" t="str">
        <f>Rollover!A79</f>
        <v>Ram</v>
      </c>
      <c r="D79" s="44" t="str">
        <f>Rollover!B79</f>
        <v>Ram 2500 Mega Cab PU/EC 4WD</v>
      </c>
      <c r="E79" s="9"/>
      <c r="F79" s="76">
        <f>Rollover!C79</f>
        <v>2020</v>
      </c>
      <c r="G79" s="10"/>
      <c r="H79" s="11"/>
      <c r="I79" s="11"/>
      <c r="J79" s="11"/>
      <c r="K79" s="12"/>
      <c r="L79" s="10"/>
      <c r="M79" s="11"/>
      <c r="N79" s="11"/>
      <c r="O79" s="11"/>
      <c r="P79" s="12"/>
      <c r="Q79" s="23" t="e">
        <f t="shared" si="30"/>
        <v>#NUM!</v>
      </c>
      <c r="R79" s="5">
        <f t="shared" si="31"/>
        <v>4.5435171224880964E-3</v>
      </c>
      <c r="S79" s="5">
        <f t="shared" si="32"/>
        <v>2.3748578822706131E-3</v>
      </c>
      <c r="T79" s="24">
        <f t="shared" si="33"/>
        <v>5.0175335722563109E-4</v>
      </c>
      <c r="U79" s="23" t="e">
        <f t="shared" si="34"/>
        <v>#NUM!</v>
      </c>
      <c r="V79" s="24">
        <f t="shared" si="35"/>
        <v>1.8229037773026034E-3</v>
      </c>
      <c r="W79" s="23" t="e">
        <f t="shared" si="36"/>
        <v>#NUM!</v>
      </c>
      <c r="X79" s="5" t="e">
        <f t="shared" si="37"/>
        <v>#NUM!</v>
      </c>
      <c r="Y79" s="24" t="e">
        <f t="shared" si="38"/>
        <v>#NUM!</v>
      </c>
      <c r="Z79" s="25" t="e">
        <f t="shared" si="39"/>
        <v>#NUM!</v>
      </c>
      <c r="AA79" s="139" t="e">
        <f t="shared" si="40"/>
        <v>#NUM!</v>
      </c>
      <c r="AB79" s="26" t="e">
        <f t="shared" si="41"/>
        <v>#NUM!</v>
      </c>
      <c r="AC79" s="21" t="e">
        <f t="shared" si="42"/>
        <v>#NUM!</v>
      </c>
      <c r="AD79" s="50" t="e">
        <f t="shared" si="43"/>
        <v>#NUM!</v>
      </c>
      <c r="AE79" s="22" t="e">
        <f t="shared" si="44"/>
        <v>#NUM!</v>
      </c>
      <c r="AF79" s="13"/>
      <c r="AG79" s="13"/>
      <c r="AH79" s="15"/>
      <c r="AI79" s="15"/>
      <c r="AJ79" s="15"/>
      <c r="AK79" s="15"/>
      <c r="AL79" s="14"/>
      <c r="AM79" s="14"/>
      <c r="AN79" s="14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3.35" customHeight="1">
      <c r="A80" s="68"/>
      <c r="B80" s="138"/>
      <c r="C80" s="27" t="str">
        <f>Rollover!A80</f>
        <v>Ram</v>
      </c>
      <c r="D80" s="44" t="str">
        <f>Rollover!B80</f>
        <v>Ram 2500 Mega Cab PU/EC 2WD</v>
      </c>
      <c r="E80" s="9"/>
      <c r="F80" s="76">
        <f>Rollover!C80</f>
        <v>2020</v>
      </c>
      <c r="G80" s="10"/>
      <c r="H80" s="11"/>
      <c r="I80" s="11"/>
      <c r="J80" s="11"/>
      <c r="K80" s="12"/>
      <c r="L80" s="10"/>
      <c r="M80" s="11"/>
      <c r="N80" s="11"/>
      <c r="O80" s="11"/>
      <c r="P80" s="12"/>
      <c r="Q80" s="23" t="e">
        <f t="shared" si="30"/>
        <v>#NUM!</v>
      </c>
      <c r="R80" s="5">
        <f t="shared" si="31"/>
        <v>4.5435171224880964E-3</v>
      </c>
      <c r="S80" s="5">
        <f t="shared" si="32"/>
        <v>2.3748578822706131E-3</v>
      </c>
      <c r="T80" s="24">
        <f t="shared" si="33"/>
        <v>5.0175335722563109E-4</v>
      </c>
      <c r="U80" s="23" t="e">
        <f t="shared" si="34"/>
        <v>#NUM!</v>
      </c>
      <c r="V80" s="24">
        <f t="shared" si="35"/>
        <v>1.8229037773026034E-3</v>
      </c>
      <c r="W80" s="23" t="e">
        <f t="shared" si="36"/>
        <v>#NUM!</v>
      </c>
      <c r="X80" s="5" t="e">
        <f t="shared" si="37"/>
        <v>#NUM!</v>
      </c>
      <c r="Y80" s="24" t="e">
        <f t="shared" si="38"/>
        <v>#NUM!</v>
      </c>
      <c r="Z80" s="25" t="e">
        <f t="shared" si="39"/>
        <v>#NUM!</v>
      </c>
      <c r="AA80" s="139" t="e">
        <f t="shared" si="40"/>
        <v>#NUM!</v>
      </c>
      <c r="AB80" s="26" t="e">
        <f t="shared" si="41"/>
        <v>#NUM!</v>
      </c>
      <c r="AC80" s="21" t="e">
        <f t="shared" si="42"/>
        <v>#NUM!</v>
      </c>
      <c r="AD80" s="50" t="e">
        <f t="shared" si="43"/>
        <v>#NUM!</v>
      </c>
      <c r="AE80" s="22" t="e">
        <f t="shared" si="44"/>
        <v>#NUM!</v>
      </c>
      <c r="AF80" s="13"/>
      <c r="AG80" s="13"/>
      <c r="AH80" s="15"/>
      <c r="AI80" s="15"/>
      <c r="AJ80" s="15"/>
      <c r="AK80" s="15"/>
      <c r="AL80" s="14"/>
      <c r="AM80" s="14"/>
      <c r="AN80" s="14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>
      <c r="A81" s="68">
        <v>10912</v>
      </c>
      <c r="B81" s="138" t="s">
        <v>222</v>
      </c>
      <c r="C81" s="27" t="str">
        <f>Rollover!A81</f>
        <v>Subaru</v>
      </c>
      <c r="D81" s="44" t="str">
        <f>Rollover!B81</f>
        <v>Legacy 4DR AWD</v>
      </c>
      <c r="E81" s="9" t="s">
        <v>91</v>
      </c>
      <c r="F81" s="76">
        <f>Rollover!C81</f>
        <v>2020</v>
      </c>
      <c r="G81" s="10">
        <v>50.405999999999999</v>
      </c>
      <c r="H81" s="11">
        <v>19.109000000000002</v>
      </c>
      <c r="I81" s="11">
        <v>30.044</v>
      </c>
      <c r="J81" s="11">
        <v>960.92200000000003</v>
      </c>
      <c r="K81" s="12">
        <v>1487.779</v>
      </c>
      <c r="L81" s="10">
        <v>220.37899999999999</v>
      </c>
      <c r="M81" s="11">
        <v>18.289000000000001</v>
      </c>
      <c r="N81" s="11">
        <v>62.070999999999998</v>
      </c>
      <c r="O81" s="11">
        <v>17.741</v>
      </c>
      <c r="P81" s="12">
        <v>2584.3000000000002</v>
      </c>
      <c r="Q81" s="23">
        <f t="shared" si="30"/>
        <v>9.0583371576187033E-7</v>
      </c>
      <c r="R81" s="5">
        <f t="shared" si="31"/>
        <v>2.5746247689558976E-2</v>
      </c>
      <c r="S81" s="5">
        <f t="shared" si="32"/>
        <v>1.8149547585362569E-2</v>
      </c>
      <c r="T81" s="24">
        <f t="shared" si="33"/>
        <v>2.5723926859840185E-3</v>
      </c>
      <c r="U81" s="23">
        <f t="shared" si="34"/>
        <v>2.7200176585358768E-3</v>
      </c>
      <c r="V81" s="24">
        <f t="shared" si="35"/>
        <v>2.0307310419881684E-2</v>
      </c>
      <c r="W81" s="23">
        <f t="shared" si="36"/>
        <v>4.5999999999999999E-2</v>
      </c>
      <c r="X81" s="5">
        <f t="shared" si="37"/>
        <v>2.3E-2</v>
      </c>
      <c r="Y81" s="24">
        <f t="shared" si="38"/>
        <v>3.5000000000000003E-2</v>
      </c>
      <c r="Z81" s="25">
        <f t="shared" si="39"/>
        <v>0.31</v>
      </c>
      <c r="AA81" s="139">
        <f t="shared" si="40"/>
        <v>0.15</v>
      </c>
      <c r="AB81" s="26">
        <f t="shared" si="41"/>
        <v>0.23</v>
      </c>
      <c r="AC81" s="21">
        <f t="shared" si="42"/>
        <v>5</v>
      </c>
      <c r="AD81" s="50">
        <f t="shared" si="43"/>
        <v>5</v>
      </c>
      <c r="AE81" s="22">
        <f t="shared" si="44"/>
        <v>5</v>
      </c>
      <c r="AF81" s="13"/>
      <c r="AG81" s="13"/>
      <c r="AH81" s="15"/>
      <c r="AI81" s="15"/>
      <c r="AJ81" s="15"/>
      <c r="AK81" s="15"/>
      <c r="AL81" s="14"/>
      <c r="AM81" s="14"/>
      <c r="AN81" s="14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3.35" customHeight="1">
      <c r="A82" s="68">
        <v>10913</v>
      </c>
      <c r="B82" s="138" t="s">
        <v>224</v>
      </c>
      <c r="C82" s="27" t="str">
        <f>Rollover!A82</f>
        <v>Subaru</v>
      </c>
      <c r="D82" s="44" t="str">
        <f>Rollover!B82</f>
        <v>Outback SW AWD</v>
      </c>
      <c r="E82" s="9" t="s">
        <v>91</v>
      </c>
      <c r="F82" s="76">
        <f>Rollover!C82</f>
        <v>2020</v>
      </c>
      <c r="G82" s="10">
        <v>28.306000000000001</v>
      </c>
      <c r="H82" s="11">
        <v>12.315</v>
      </c>
      <c r="I82" s="11">
        <v>17.428000000000001</v>
      </c>
      <c r="J82" s="11">
        <v>448.30399999999997</v>
      </c>
      <c r="K82" s="12">
        <v>1098.097</v>
      </c>
      <c r="L82" s="10">
        <v>116.06399999999999</v>
      </c>
      <c r="M82" s="11">
        <v>7.4880000000000004</v>
      </c>
      <c r="N82" s="11">
        <v>51.052</v>
      </c>
      <c r="O82" s="11">
        <v>9.1820000000000004</v>
      </c>
      <c r="P82" s="12">
        <v>2825.4050000000002</v>
      </c>
      <c r="Q82" s="23">
        <f t="shared" si="30"/>
        <v>1.4026591142925212E-8</v>
      </c>
      <c r="R82" s="5">
        <f t="shared" si="31"/>
        <v>1.3956549841022738E-2</v>
      </c>
      <c r="S82" s="5">
        <f t="shared" si="32"/>
        <v>6.1556663809201528E-3</v>
      </c>
      <c r="T82" s="24">
        <f t="shared" si="33"/>
        <v>1.677129065411007E-3</v>
      </c>
      <c r="U82" s="23">
        <f t="shared" si="34"/>
        <v>1.3303625193766548E-4</v>
      </c>
      <c r="V82" s="24">
        <f t="shared" si="35"/>
        <v>2.5342104773144802E-2</v>
      </c>
      <c r="W82" s="23">
        <f t="shared" si="36"/>
        <v>2.1999999999999999E-2</v>
      </c>
      <c r="X82" s="5">
        <f t="shared" si="37"/>
        <v>2.5000000000000001E-2</v>
      </c>
      <c r="Y82" s="24">
        <f t="shared" si="38"/>
        <v>2.4E-2</v>
      </c>
      <c r="Z82" s="25">
        <f t="shared" si="39"/>
        <v>0.15</v>
      </c>
      <c r="AA82" s="139">
        <f t="shared" si="40"/>
        <v>0.17</v>
      </c>
      <c r="AB82" s="26">
        <f t="shared" si="41"/>
        <v>0.16</v>
      </c>
      <c r="AC82" s="21">
        <f t="shared" si="42"/>
        <v>5</v>
      </c>
      <c r="AD82" s="50">
        <f t="shared" si="43"/>
        <v>5</v>
      </c>
      <c r="AE82" s="22">
        <f t="shared" si="44"/>
        <v>5</v>
      </c>
      <c r="AF82" s="13"/>
      <c r="AG82" s="13"/>
      <c r="AH82" s="15"/>
      <c r="AI82" s="15"/>
      <c r="AJ82" s="15"/>
      <c r="AK82" s="15"/>
      <c r="AL82" s="14"/>
      <c r="AM82" s="14"/>
      <c r="AN82" s="14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3.35" customHeight="1">
      <c r="A83" s="68">
        <v>10919</v>
      </c>
      <c r="B83" s="138" t="s">
        <v>234</v>
      </c>
      <c r="C83" s="27" t="str">
        <f>Rollover!A83</f>
        <v>Subaru</v>
      </c>
      <c r="D83" s="44" t="str">
        <f>Rollover!B83</f>
        <v>WRX 4DR AWD</v>
      </c>
      <c r="E83" s="9" t="s">
        <v>100</v>
      </c>
      <c r="F83" s="76">
        <f>Rollover!C83</f>
        <v>2020</v>
      </c>
      <c r="G83" s="10">
        <v>117.803</v>
      </c>
      <c r="H83" s="11">
        <v>28.911999999999999</v>
      </c>
      <c r="I83" s="11">
        <v>29.681000000000001</v>
      </c>
      <c r="J83" s="11">
        <v>687.20799999999997</v>
      </c>
      <c r="K83" s="12">
        <v>1969.633</v>
      </c>
      <c r="L83" s="10">
        <v>234.548</v>
      </c>
      <c r="M83" s="11">
        <v>25.381</v>
      </c>
      <c r="N83" s="11">
        <v>64.531999999999996</v>
      </c>
      <c r="O83" s="11">
        <v>33.155000000000001</v>
      </c>
      <c r="P83" s="12">
        <v>2161.3470000000002</v>
      </c>
      <c r="Q83" s="23">
        <f t="shared" si="30"/>
        <v>1.4382576310162558E-4</v>
      </c>
      <c r="R83" s="5">
        <f t="shared" si="31"/>
        <v>6.1083360648883117E-2</v>
      </c>
      <c r="S83" s="5">
        <f t="shared" si="32"/>
        <v>1.0204946654655123E-2</v>
      </c>
      <c r="T83" s="24">
        <f t="shared" si="33"/>
        <v>4.3626487575713071E-3</v>
      </c>
      <c r="U83" s="23">
        <f t="shared" si="34"/>
        <v>3.5136742155711274E-3</v>
      </c>
      <c r="V83" s="24">
        <f t="shared" si="35"/>
        <v>1.3736950020053687E-2</v>
      </c>
      <c r="W83" s="23">
        <f t="shared" si="36"/>
        <v>7.4999999999999997E-2</v>
      </c>
      <c r="X83" s="5">
        <f t="shared" si="37"/>
        <v>1.7000000000000001E-2</v>
      </c>
      <c r="Y83" s="24">
        <f t="shared" si="38"/>
        <v>4.5999999999999999E-2</v>
      </c>
      <c r="Z83" s="25">
        <f t="shared" si="39"/>
        <v>0.5</v>
      </c>
      <c r="AA83" s="139">
        <f t="shared" si="40"/>
        <v>0.11</v>
      </c>
      <c r="AB83" s="26">
        <f t="shared" si="41"/>
        <v>0.31</v>
      </c>
      <c r="AC83" s="21">
        <f t="shared" si="42"/>
        <v>5</v>
      </c>
      <c r="AD83" s="50">
        <f t="shared" si="43"/>
        <v>5</v>
      </c>
      <c r="AE83" s="22">
        <f t="shared" si="44"/>
        <v>5</v>
      </c>
      <c r="AF83" s="13"/>
      <c r="AG83" s="13"/>
      <c r="AH83" s="15"/>
      <c r="AI83" s="15"/>
      <c r="AJ83" s="15"/>
      <c r="AK83" s="15"/>
      <c r="AL83" s="14"/>
      <c r="AM83" s="14"/>
      <c r="AN83" s="14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13.35" customHeight="1">
      <c r="A84" s="8">
        <v>10798</v>
      </c>
      <c r="B84" s="141" t="s">
        <v>88</v>
      </c>
      <c r="C84" s="27" t="str">
        <f>Rollover!A84</f>
        <v>Toyota</v>
      </c>
      <c r="D84" s="44" t="str">
        <f>Rollover!B84</f>
        <v>Corolla 4DR FWD</v>
      </c>
      <c r="E84" s="9" t="s">
        <v>85</v>
      </c>
      <c r="F84" s="76">
        <f>Rollover!C84</f>
        <v>2020</v>
      </c>
      <c r="G84" s="10">
        <v>84.995999999999995</v>
      </c>
      <c r="H84" s="11">
        <v>22.896999999999998</v>
      </c>
      <c r="I84" s="11">
        <v>33.213000000000001</v>
      </c>
      <c r="J84" s="11">
        <v>606.36099999999999</v>
      </c>
      <c r="K84" s="12">
        <v>1781.702</v>
      </c>
      <c r="L84" s="10">
        <v>162.178</v>
      </c>
      <c r="M84" s="45">
        <v>43.720999999999997</v>
      </c>
      <c r="N84" s="11">
        <v>59.920999999999999</v>
      </c>
      <c r="O84" s="11">
        <v>35.392000000000003</v>
      </c>
      <c r="P84" s="12">
        <v>2241.2860000000001</v>
      </c>
      <c r="Q84" s="23">
        <f t="shared" si="30"/>
        <v>2.3782546118213887E-5</v>
      </c>
      <c r="R84" s="5">
        <f t="shared" si="31"/>
        <v>3.6080135928211028E-2</v>
      </c>
      <c r="S84" s="5">
        <f t="shared" si="32"/>
        <v>8.6024208406198423E-3</v>
      </c>
      <c r="T84" s="24">
        <f t="shared" si="33"/>
        <v>3.5507909058569418E-3</v>
      </c>
      <c r="U84" s="23">
        <f t="shared" si="34"/>
        <v>7.0118860846596668E-4</v>
      </c>
      <c r="V84" s="24">
        <f t="shared" si="35"/>
        <v>1.4793094957810496E-2</v>
      </c>
      <c r="W84" s="23">
        <f t="shared" si="36"/>
        <v>4.8000000000000001E-2</v>
      </c>
      <c r="X84" s="5">
        <f t="shared" si="37"/>
        <v>1.4999999999999999E-2</v>
      </c>
      <c r="Y84" s="24">
        <f t="shared" si="38"/>
        <v>3.2000000000000001E-2</v>
      </c>
      <c r="Z84" s="25">
        <f t="shared" si="39"/>
        <v>0.32</v>
      </c>
      <c r="AA84" s="139">
        <f t="shared" si="40"/>
        <v>0.1</v>
      </c>
      <c r="AB84" s="26">
        <f t="shared" si="41"/>
        <v>0.21</v>
      </c>
      <c r="AC84" s="21">
        <f t="shared" si="42"/>
        <v>5</v>
      </c>
      <c r="AD84" s="50">
        <f t="shared" si="43"/>
        <v>5</v>
      </c>
      <c r="AE84" s="22">
        <f t="shared" si="44"/>
        <v>5</v>
      </c>
      <c r="AF84" s="13"/>
      <c r="AG84" s="13"/>
      <c r="AH84" s="15"/>
      <c r="AI84" s="15"/>
      <c r="AJ84" s="15"/>
      <c r="AK84" s="15"/>
      <c r="AL84" s="14"/>
      <c r="AM84" s="14"/>
      <c r="AN84" s="14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ht="13.35" customHeight="1">
      <c r="A85" s="68">
        <v>10798</v>
      </c>
      <c r="B85" s="138" t="s">
        <v>88</v>
      </c>
      <c r="C85" s="27" t="str">
        <f>Rollover!A85</f>
        <v>Toyota</v>
      </c>
      <c r="D85" s="44" t="str">
        <f>Rollover!B85</f>
        <v>Corolla Hybrid 4DR FWD</v>
      </c>
      <c r="E85" s="9" t="s">
        <v>85</v>
      </c>
      <c r="F85" s="76">
        <f>Rollover!C85</f>
        <v>2020</v>
      </c>
      <c r="G85" s="10">
        <v>84.995999999999995</v>
      </c>
      <c r="H85" s="11">
        <v>22.896999999999998</v>
      </c>
      <c r="I85" s="11">
        <v>33.213000000000001</v>
      </c>
      <c r="J85" s="11">
        <v>606.36099999999999</v>
      </c>
      <c r="K85" s="12">
        <v>1781.702</v>
      </c>
      <c r="L85" s="10">
        <v>162.178</v>
      </c>
      <c r="M85" s="45">
        <v>43.720999999999997</v>
      </c>
      <c r="N85" s="11">
        <v>59.920999999999999</v>
      </c>
      <c r="O85" s="11">
        <v>35.392000000000003</v>
      </c>
      <c r="P85" s="12">
        <v>2241.2860000000001</v>
      </c>
      <c r="Q85" s="23">
        <f t="shared" si="30"/>
        <v>2.3782546118213887E-5</v>
      </c>
      <c r="R85" s="5">
        <f t="shared" si="31"/>
        <v>3.6080135928211028E-2</v>
      </c>
      <c r="S85" s="5">
        <f t="shared" si="32"/>
        <v>8.6024208406198423E-3</v>
      </c>
      <c r="T85" s="24">
        <f t="shared" si="33"/>
        <v>3.5507909058569418E-3</v>
      </c>
      <c r="U85" s="23">
        <f t="shared" si="34"/>
        <v>7.0118860846596668E-4</v>
      </c>
      <c r="V85" s="24">
        <f t="shared" si="35"/>
        <v>1.4793094957810496E-2</v>
      </c>
      <c r="W85" s="23">
        <f t="shared" si="36"/>
        <v>4.8000000000000001E-2</v>
      </c>
      <c r="X85" s="5">
        <f t="shared" si="37"/>
        <v>1.4999999999999999E-2</v>
      </c>
      <c r="Y85" s="24">
        <f t="shared" si="38"/>
        <v>3.2000000000000001E-2</v>
      </c>
      <c r="Z85" s="25">
        <f t="shared" si="39"/>
        <v>0.32</v>
      </c>
      <c r="AA85" s="139">
        <f t="shared" si="40"/>
        <v>0.1</v>
      </c>
      <c r="AB85" s="26">
        <f t="shared" si="41"/>
        <v>0.21</v>
      </c>
      <c r="AC85" s="21">
        <f t="shared" si="42"/>
        <v>5</v>
      </c>
      <c r="AD85" s="50">
        <f t="shared" si="43"/>
        <v>5</v>
      </c>
      <c r="AE85" s="22">
        <f t="shared" si="44"/>
        <v>5</v>
      </c>
      <c r="AF85" s="13"/>
      <c r="AG85" s="13"/>
      <c r="AH85" s="15"/>
      <c r="AI85" s="15"/>
      <c r="AJ85" s="15"/>
      <c r="AK85" s="15"/>
      <c r="AL85" s="14"/>
      <c r="AM85" s="14"/>
      <c r="AN85" s="14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>
      <c r="A86" s="17">
        <v>11153</v>
      </c>
      <c r="B86" s="138" t="s">
        <v>325</v>
      </c>
      <c r="C86" s="27" t="str">
        <f>Rollover!A86</f>
        <v>Toyota</v>
      </c>
      <c r="D86" s="44" t="str">
        <f>Rollover!B86</f>
        <v>Highlander SUV AWD</v>
      </c>
      <c r="E86" s="9" t="s">
        <v>100</v>
      </c>
      <c r="F86" s="76">
        <f>Rollover!C86</f>
        <v>2020</v>
      </c>
      <c r="G86" s="18">
        <v>55.46</v>
      </c>
      <c r="H86" s="19">
        <v>8.2289999999999992</v>
      </c>
      <c r="I86" s="19">
        <v>17.997</v>
      </c>
      <c r="J86" s="19">
        <v>353.334</v>
      </c>
      <c r="K86" s="20">
        <v>1335.2940000000001</v>
      </c>
      <c r="L86" s="18">
        <v>113.905</v>
      </c>
      <c r="M86" s="19">
        <v>13.555</v>
      </c>
      <c r="N86" s="19">
        <v>36.976999999999997</v>
      </c>
      <c r="O86" s="19">
        <v>17.335999999999999</v>
      </c>
      <c r="P86" s="20">
        <v>677.53</v>
      </c>
      <c r="Q86" s="23">
        <f t="shared" si="30"/>
        <v>1.7066167344426597E-6</v>
      </c>
      <c r="R86" s="5">
        <f t="shared" si="31"/>
        <v>9.6294324051111272E-3</v>
      </c>
      <c r="S86" s="5">
        <f t="shared" si="32"/>
        <v>5.0325731892731582E-3</v>
      </c>
      <c r="T86" s="24">
        <f t="shared" si="33"/>
        <v>2.1760260098699544E-3</v>
      </c>
      <c r="U86" s="23">
        <f t="shared" si="34"/>
        <v>1.204962721298898E-4</v>
      </c>
      <c r="V86" s="24">
        <f t="shared" si="35"/>
        <v>3.4407408280557163E-3</v>
      </c>
      <c r="W86" s="23">
        <f t="shared" si="36"/>
        <v>1.7000000000000001E-2</v>
      </c>
      <c r="X86" s="5">
        <f t="shared" si="37"/>
        <v>4.0000000000000001E-3</v>
      </c>
      <c r="Y86" s="24">
        <f t="shared" si="38"/>
        <v>1.0999999999999999E-2</v>
      </c>
      <c r="Z86" s="25">
        <f t="shared" si="39"/>
        <v>0.11</v>
      </c>
      <c r="AA86" s="139">
        <f t="shared" si="40"/>
        <v>0.03</v>
      </c>
      <c r="AB86" s="26">
        <f t="shared" si="41"/>
        <v>7.0000000000000007E-2</v>
      </c>
      <c r="AC86" s="21">
        <f t="shared" si="42"/>
        <v>5</v>
      </c>
      <c r="AD86" s="50">
        <f t="shared" si="43"/>
        <v>5</v>
      </c>
      <c r="AE86" s="22">
        <f t="shared" si="44"/>
        <v>5</v>
      </c>
      <c r="AF86" s="13"/>
      <c r="AG86" s="13"/>
      <c r="AH86" s="15"/>
      <c r="AI86" s="15"/>
      <c r="AJ86" s="15"/>
      <c r="AK86" s="15"/>
      <c r="AL86" s="14"/>
      <c r="AM86" s="14"/>
      <c r="AN86" s="14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>
      <c r="A87" s="17">
        <v>11153</v>
      </c>
      <c r="B87" s="138" t="s">
        <v>325</v>
      </c>
      <c r="C87" s="27" t="str">
        <f>Rollover!A87</f>
        <v>Toyota</v>
      </c>
      <c r="D87" s="44" t="str">
        <f>Rollover!B87</f>
        <v>Highlander SUV FWD</v>
      </c>
      <c r="E87" s="9" t="s">
        <v>100</v>
      </c>
      <c r="F87" s="76">
        <f>Rollover!C87</f>
        <v>2020</v>
      </c>
      <c r="G87" s="18">
        <v>55.46</v>
      </c>
      <c r="H87" s="19">
        <v>8.2289999999999992</v>
      </c>
      <c r="I87" s="19">
        <v>17.997</v>
      </c>
      <c r="J87" s="19">
        <v>353.334</v>
      </c>
      <c r="K87" s="20">
        <v>1335.2940000000001</v>
      </c>
      <c r="L87" s="18">
        <v>113.905</v>
      </c>
      <c r="M87" s="19">
        <v>13.555</v>
      </c>
      <c r="N87" s="19">
        <v>36.976999999999997</v>
      </c>
      <c r="O87" s="19">
        <v>17.335999999999999</v>
      </c>
      <c r="P87" s="20">
        <v>677.53</v>
      </c>
      <c r="Q87" s="23">
        <f t="shared" si="30"/>
        <v>1.7066167344426597E-6</v>
      </c>
      <c r="R87" s="5">
        <f t="shared" si="31"/>
        <v>9.6294324051111272E-3</v>
      </c>
      <c r="S87" s="5">
        <f t="shared" si="32"/>
        <v>5.0325731892731582E-3</v>
      </c>
      <c r="T87" s="24">
        <f t="shared" si="33"/>
        <v>2.1760260098699544E-3</v>
      </c>
      <c r="U87" s="23">
        <f t="shared" si="34"/>
        <v>1.204962721298898E-4</v>
      </c>
      <c r="V87" s="24">
        <f t="shared" si="35"/>
        <v>3.4407408280557163E-3</v>
      </c>
      <c r="W87" s="23">
        <f t="shared" si="36"/>
        <v>1.7000000000000001E-2</v>
      </c>
      <c r="X87" s="5">
        <f t="shared" si="37"/>
        <v>4.0000000000000001E-3</v>
      </c>
      <c r="Y87" s="24">
        <f t="shared" si="38"/>
        <v>1.0999999999999999E-2</v>
      </c>
      <c r="Z87" s="25">
        <f t="shared" si="39"/>
        <v>0.11</v>
      </c>
      <c r="AA87" s="139">
        <f t="shared" si="40"/>
        <v>0.03</v>
      </c>
      <c r="AB87" s="26">
        <f t="shared" si="41"/>
        <v>7.0000000000000007E-2</v>
      </c>
      <c r="AC87" s="21">
        <f t="shared" si="42"/>
        <v>5</v>
      </c>
      <c r="AD87" s="50">
        <f t="shared" si="43"/>
        <v>5</v>
      </c>
      <c r="AE87" s="22">
        <f t="shared" si="44"/>
        <v>5</v>
      </c>
      <c r="AF87" s="13"/>
      <c r="AG87" s="13"/>
      <c r="AH87" s="15"/>
      <c r="AI87" s="15"/>
      <c r="AJ87" s="15"/>
      <c r="AK87" s="15"/>
      <c r="AL87" s="14"/>
      <c r="AM87" s="14"/>
      <c r="AN87" s="14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>
      <c r="A88" s="17">
        <v>11153</v>
      </c>
      <c r="B88" s="138" t="s">
        <v>325</v>
      </c>
      <c r="C88" s="27" t="str">
        <f>Rollover!A88</f>
        <v>Toyota</v>
      </c>
      <c r="D88" s="44" t="str">
        <f>Rollover!B88</f>
        <v>Highlander Hybrid SUV AWD</v>
      </c>
      <c r="E88" s="9" t="s">
        <v>100</v>
      </c>
      <c r="F88" s="76">
        <f>Rollover!C88</f>
        <v>2020</v>
      </c>
      <c r="G88" s="18">
        <v>55.46</v>
      </c>
      <c r="H88" s="19">
        <v>8.2289999999999992</v>
      </c>
      <c r="I88" s="19">
        <v>17.997</v>
      </c>
      <c r="J88" s="19">
        <v>353.334</v>
      </c>
      <c r="K88" s="20">
        <v>1335.2940000000001</v>
      </c>
      <c r="L88" s="18">
        <v>113.905</v>
      </c>
      <c r="M88" s="19">
        <v>13.555</v>
      </c>
      <c r="N88" s="19">
        <v>36.976999999999997</v>
      </c>
      <c r="O88" s="19">
        <v>17.335999999999999</v>
      </c>
      <c r="P88" s="20">
        <v>677.53</v>
      </c>
      <c r="Q88" s="23">
        <f t="shared" ref="Q88" si="75">NORMDIST(LN(G88),7.45231,0.73998,1)</f>
        <v>1.7066167344426597E-6</v>
      </c>
      <c r="R88" s="5">
        <f t="shared" ref="R88" si="76">1/(1+EXP(5.3895-0.0919*H88))</f>
        <v>9.6294324051111272E-3</v>
      </c>
      <c r="S88" s="5">
        <f t="shared" ref="S88" si="77">1/(1+EXP(6.04044-0.002133*J88))</f>
        <v>5.0325731892731582E-3</v>
      </c>
      <c r="T88" s="24">
        <f t="shared" ref="T88" si="78">1/(1+EXP(7.5969-0.0011*K88))</f>
        <v>2.1760260098699544E-3</v>
      </c>
      <c r="U88" s="23">
        <f t="shared" ref="U88" si="79">NORMDIST(LN(L88),7.45231,0.73998,1)</f>
        <v>1.204962721298898E-4</v>
      </c>
      <c r="V88" s="24">
        <f t="shared" ref="V88" si="80">1/(1+EXP(6.3055-0.00094*P88))</f>
        <v>3.4407408280557163E-3</v>
      </c>
      <c r="W88" s="23">
        <f t="shared" ref="W88" si="81">ROUND(1-(1-Q88)*(1-R88)*(1-S88)*(1-T88),3)</f>
        <v>1.7000000000000001E-2</v>
      </c>
      <c r="X88" s="5">
        <f t="shared" ref="X88" si="82">IF(L88="N/A",L88,ROUND(1-(1-U88)*(1-V88),3))</f>
        <v>4.0000000000000001E-3</v>
      </c>
      <c r="Y88" s="24">
        <f t="shared" ref="Y88" si="83">ROUND(AVERAGE(W88:X88),3)</f>
        <v>1.0999999999999999E-2</v>
      </c>
      <c r="Z88" s="25">
        <f t="shared" ref="Z88" si="84">ROUND(W88/0.15,2)</f>
        <v>0.11</v>
      </c>
      <c r="AA88" s="139">
        <f t="shared" ref="AA88" si="85">IF(L88="N/A", L88, ROUND(X88/0.15,2))</f>
        <v>0.03</v>
      </c>
      <c r="AB88" s="26">
        <f t="shared" ref="AB88" si="86">ROUND(Y88/0.15,2)</f>
        <v>7.0000000000000007E-2</v>
      </c>
      <c r="AC88" s="21">
        <f t="shared" ref="AC88" si="87">IF(Z88&lt;0.67,5,IF(Z88&lt;1,4,IF(Z88&lt;1.33,3,IF(Z88&lt;2.67,2,1))))</f>
        <v>5</v>
      </c>
      <c r="AD88" s="50">
        <f t="shared" ref="AD88" si="88">IF(L88="N/A",L88,IF(AA88&lt;0.67,5,IF(AA88&lt;1,4,IF(AA88&lt;1.33,3,IF(AA88&lt;2.67,2,1)))))</f>
        <v>5</v>
      </c>
      <c r="AE88" s="22">
        <f t="shared" ref="AE88" si="89">IF(AB88&lt;0.67,5,IF(AB88&lt;1,4,IF(AB88&lt;1.33,3,IF(AB88&lt;2.67,2,1))))</f>
        <v>5</v>
      </c>
      <c r="AF88" s="13"/>
      <c r="AG88" s="13"/>
      <c r="AH88" s="15"/>
      <c r="AI88" s="15"/>
      <c r="AJ88" s="15"/>
      <c r="AK88" s="15"/>
      <c r="AL88" s="14"/>
      <c r="AM88" s="14"/>
      <c r="AN88" s="14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>
      <c r="A89" s="17">
        <v>11153</v>
      </c>
      <c r="B89" s="138" t="s">
        <v>325</v>
      </c>
      <c r="C89" s="27" t="str">
        <f>Rollover!A89</f>
        <v>Toyota</v>
      </c>
      <c r="D89" s="44" t="str">
        <f>Rollover!B89</f>
        <v>Highlander Hybrid SUV FWD</v>
      </c>
      <c r="E89" s="9" t="s">
        <v>100</v>
      </c>
      <c r="F89" s="76">
        <f>Rollover!C89</f>
        <v>2020</v>
      </c>
      <c r="G89" s="18">
        <v>55.46</v>
      </c>
      <c r="H89" s="19">
        <v>8.2289999999999992</v>
      </c>
      <c r="I89" s="19">
        <v>17.997</v>
      </c>
      <c r="J89" s="19">
        <v>353.334</v>
      </c>
      <c r="K89" s="20">
        <v>1335.2940000000001</v>
      </c>
      <c r="L89" s="18">
        <v>113.905</v>
      </c>
      <c r="M89" s="19">
        <v>13.555</v>
      </c>
      <c r="N89" s="19">
        <v>36.976999999999997</v>
      </c>
      <c r="O89" s="19">
        <v>17.335999999999999</v>
      </c>
      <c r="P89" s="20">
        <v>677.53</v>
      </c>
      <c r="Q89" s="23">
        <f t="shared" ref="Q89:Q106" si="90">NORMDIST(LN(G89),7.45231,0.73998,1)</f>
        <v>1.7066167344426597E-6</v>
      </c>
      <c r="R89" s="5">
        <f t="shared" ref="R89:R106" si="91">1/(1+EXP(5.3895-0.0919*H89))</f>
        <v>9.6294324051111272E-3</v>
      </c>
      <c r="S89" s="5">
        <f t="shared" ref="S89:S106" si="92">1/(1+EXP(6.04044-0.002133*J89))</f>
        <v>5.0325731892731582E-3</v>
      </c>
      <c r="T89" s="24">
        <f t="shared" ref="T89:T106" si="93">1/(1+EXP(7.5969-0.0011*K89))</f>
        <v>2.1760260098699544E-3</v>
      </c>
      <c r="U89" s="23">
        <f t="shared" ref="U89:U106" si="94">NORMDIST(LN(L89),7.45231,0.73998,1)</f>
        <v>1.204962721298898E-4</v>
      </c>
      <c r="V89" s="24">
        <f t="shared" ref="V89:V106" si="95">1/(1+EXP(6.3055-0.00094*P89))</f>
        <v>3.4407408280557163E-3</v>
      </c>
      <c r="W89" s="23">
        <f t="shared" ref="W89:W106" si="96">ROUND(1-(1-Q89)*(1-R89)*(1-S89)*(1-T89),3)</f>
        <v>1.7000000000000001E-2</v>
      </c>
      <c r="X89" s="5">
        <f t="shared" ref="X89:X106" si="97">IF(L89="N/A",L89,ROUND(1-(1-U89)*(1-V89),3))</f>
        <v>4.0000000000000001E-3</v>
      </c>
      <c r="Y89" s="24">
        <f t="shared" ref="Y89:Y106" si="98">ROUND(AVERAGE(W89:X89),3)</f>
        <v>1.0999999999999999E-2</v>
      </c>
      <c r="Z89" s="25">
        <f t="shared" ref="Z89:Z106" si="99">ROUND(W89/0.15,2)</f>
        <v>0.11</v>
      </c>
      <c r="AA89" s="139">
        <f t="shared" ref="AA89:AA106" si="100">IF(L89="N/A", L89, ROUND(X89/0.15,2))</f>
        <v>0.03</v>
      </c>
      <c r="AB89" s="26">
        <f t="shared" ref="AB89:AB106" si="101">ROUND(Y89/0.15,2)</f>
        <v>7.0000000000000007E-2</v>
      </c>
      <c r="AC89" s="21">
        <f t="shared" ref="AC89:AC106" si="102">IF(Z89&lt;0.67,5,IF(Z89&lt;1,4,IF(Z89&lt;1.33,3,IF(Z89&lt;2.67,2,1))))</f>
        <v>5</v>
      </c>
      <c r="AD89" s="50">
        <f t="shared" ref="AD89:AD106" si="103">IF(L89="N/A",L89,IF(AA89&lt;0.67,5,IF(AA89&lt;1,4,IF(AA89&lt;1.33,3,IF(AA89&lt;2.67,2,1)))))</f>
        <v>5</v>
      </c>
      <c r="AE89" s="22">
        <f t="shared" ref="AE89:AE106" si="104">IF(AB89&lt;0.67,5,IF(AB89&lt;1,4,IF(AB89&lt;1.33,3,IF(AB89&lt;2.67,2,1))))</f>
        <v>5</v>
      </c>
      <c r="AF89" s="13"/>
      <c r="AG89" s="13"/>
      <c r="AH89" s="15"/>
      <c r="AI89" s="15"/>
      <c r="AJ89" s="15"/>
      <c r="AK89" s="15"/>
      <c r="AL89" s="14"/>
      <c r="AM89" s="14"/>
      <c r="AN89" s="14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>
      <c r="A90" s="68">
        <v>11077</v>
      </c>
      <c r="B90" s="138" t="s">
        <v>309</v>
      </c>
      <c r="C90" s="51" t="str">
        <f>Rollover!A90</f>
        <v xml:space="preserve">Toyota </v>
      </c>
      <c r="D90" s="9" t="str">
        <f>Rollover!B90</f>
        <v>Tacoma PU/EC 4WD</v>
      </c>
      <c r="E90" s="9" t="s">
        <v>100</v>
      </c>
      <c r="F90" s="76">
        <f>Rollover!C90</f>
        <v>2020</v>
      </c>
      <c r="G90" s="10">
        <v>72.263999999999996</v>
      </c>
      <c r="H90" s="11">
        <v>29.562000000000001</v>
      </c>
      <c r="I90" s="11">
        <v>40.453000000000003</v>
      </c>
      <c r="J90" s="11">
        <v>726.24699999999996</v>
      </c>
      <c r="K90" s="12">
        <v>986.67499999999995</v>
      </c>
      <c r="L90" s="10">
        <v>115.399</v>
      </c>
      <c r="M90" s="11">
        <v>23.913</v>
      </c>
      <c r="N90" s="11">
        <v>37.164000000000001</v>
      </c>
      <c r="O90" s="11">
        <v>12.593999999999999</v>
      </c>
      <c r="P90" s="12">
        <v>2136.2060000000001</v>
      </c>
      <c r="Q90" s="23">
        <f t="shared" si="90"/>
        <v>9.0722189901514882E-6</v>
      </c>
      <c r="R90" s="5">
        <f t="shared" si="91"/>
        <v>6.4600461330438619E-2</v>
      </c>
      <c r="S90" s="5">
        <f t="shared" si="92"/>
        <v>1.108127777661817E-2</v>
      </c>
      <c r="T90" s="24">
        <f t="shared" si="93"/>
        <v>1.4839578168076744E-3</v>
      </c>
      <c r="U90" s="23">
        <f t="shared" si="94"/>
        <v>1.2907451285964141E-4</v>
      </c>
      <c r="V90" s="24">
        <f t="shared" si="95"/>
        <v>1.3420422695925679E-2</v>
      </c>
      <c r="W90" s="23">
        <f t="shared" si="96"/>
        <v>7.5999999999999998E-2</v>
      </c>
      <c r="X90" s="5">
        <f t="shared" si="97"/>
        <v>1.4E-2</v>
      </c>
      <c r="Y90" s="24">
        <f t="shared" si="98"/>
        <v>4.4999999999999998E-2</v>
      </c>
      <c r="Z90" s="25">
        <f t="shared" si="99"/>
        <v>0.51</v>
      </c>
      <c r="AA90" s="139">
        <f t="shared" si="100"/>
        <v>0.09</v>
      </c>
      <c r="AB90" s="26">
        <f t="shared" si="101"/>
        <v>0.3</v>
      </c>
      <c r="AC90" s="21">
        <f t="shared" si="102"/>
        <v>5</v>
      </c>
      <c r="AD90" s="50">
        <f t="shared" si="103"/>
        <v>5</v>
      </c>
      <c r="AE90" s="22">
        <f t="shared" si="104"/>
        <v>5</v>
      </c>
      <c r="AF90" s="13"/>
      <c r="AG90" s="13"/>
      <c r="AH90" s="15"/>
      <c r="AI90" s="15"/>
      <c r="AJ90" s="15"/>
      <c r="AK90" s="15"/>
      <c r="AL90" s="14"/>
      <c r="AM90" s="14"/>
      <c r="AN90" s="14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>
      <c r="A91" s="68">
        <v>11077</v>
      </c>
      <c r="B91" s="138" t="s">
        <v>309</v>
      </c>
      <c r="C91" s="27" t="str">
        <f>Rollover!A91</f>
        <v xml:space="preserve">Toyota </v>
      </c>
      <c r="D91" s="44" t="str">
        <f>Rollover!B91</f>
        <v>Tacoma PU/EC 2WD</v>
      </c>
      <c r="E91" s="9" t="s">
        <v>100</v>
      </c>
      <c r="F91" s="76">
        <f>Rollover!C91</f>
        <v>2020</v>
      </c>
      <c r="G91" s="10">
        <v>72.263999999999996</v>
      </c>
      <c r="H91" s="11">
        <v>29.562000000000001</v>
      </c>
      <c r="I91" s="11">
        <v>40.453000000000003</v>
      </c>
      <c r="J91" s="11">
        <v>726.24699999999996</v>
      </c>
      <c r="K91" s="12">
        <v>986.67499999999995</v>
      </c>
      <c r="L91" s="10">
        <v>115.399</v>
      </c>
      <c r="M91" s="11">
        <v>23.913</v>
      </c>
      <c r="N91" s="11">
        <v>37.164000000000001</v>
      </c>
      <c r="O91" s="11">
        <v>12.593999999999999</v>
      </c>
      <c r="P91" s="12">
        <v>2136.2060000000001</v>
      </c>
      <c r="Q91" s="23">
        <f t="shared" si="90"/>
        <v>9.0722189901514882E-6</v>
      </c>
      <c r="R91" s="5">
        <f t="shared" si="91"/>
        <v>6.4600461330438619E-2</v>
      </c>
      <c r="S91" s="5">
        <f t="shared" si="92"/>
        <v>1.108127777661817E-2</v>
      </c>
      <c r="T91" s="24">
        <f t="shared" si="93"/>
        <v>1.4839578168076744E-3</v>
      </c>
      <c r="U91" s="23">
        <f t="shared" si="94"/>
        <v>1.2907451285964141E-4</v>
      </c>
      <c r="V91" s="24">
        <f t="shared" si="95"/>
        <v>1.3420422695925679E-2</v>
      </c>
      <c r="W91" s="23">
        <f t="shared" si="96"/>
        <v>7.5999999999999998E-2</v>
      </c>
      <c r="X91" s="5">
        <f t="shared" si="97"/>
        <v>1.4E-2</v>
      </c>
      <c r="Y91" s="24">
        <f t="shared" si="98"/>
        <v>4.4999999999999998E-2</v>
      </c>
      <c r="Z91" s="25">
        <f t="shared" si="99"/>
        <v>0.51</v>
      </c>
      <c r="AA91" s="139">
        <f t="shared" si="100"/>
        <v>0.09</v>
      </c>
      <c r="AB91" s="26">
        <f t="shared" si="101"/>
        <v>0.3</v>
      </c>
      <c r="AC91" s="21">
        <f t="shared" si="102"/>
        <v>5</v>
      </c>
      <c r="AD91" s="50">
        <f t="shared" si="103"/>
        <v>5</v>
      </c>
      <c r="AE91" s="22">
        <f t="shared" si="104"/>
        <v>5</v>
      </c>
      <c r="AF91" s="13"/>
      <c r="AG91" s="13"/>
      <c r="AH91" s="15"/>
      <c r="AI91" s="15"/>
      <c r="AJ91" s="15"/>
      <c r="AK91" s="15"/>
      <c r="AL91" s="14"/>
      <c r="AM91" s="14"/>
      <c r="AN91" s="14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3.35" customHeight="1">
      <c r="A92" s="68">
        <v>11162</v>
      </c>
      <c r="B92" s="138" t="s">
        <v>336</v>
      </c>
      <c r="C92" s="51" t="str">
        <f>Rollover!A92</f>
        <v>Volkswagen</v>
      </c>
      <c r="D92" s="9" t="str">
        <f>Rollover!B92</f>
        <v>Atlas Cross Sport SUV AWD</v>
      </c>
      <c r="E92" s="9" t="s">
        <v>91</v>
      </c>
      <c r="F92" s="76">
        <f>Rollover!C92</f>
        <v>2020</v>
      </c>
      <c r="G92" s="10">
        <v>48.201999999999998</v>
      </c>
      <c r="H92" s="11">
        <v>11.574</v>
      </c>
      <c r="I92" s="11">
        <v>18.481000000000002</v>
      </c>
      <c r="J92" s="11">
        <v>282.709</v>
      </c>
      <c r="K92" s="12">
        <v>956.73400000000004</v>
      </c>
      <c r="L92" s="10">
        <v>207.94499999999999</v>
      </c>
      <c r="M92" s="11">
        <v>14.417</v>
      </c>
      <c r="N92" s="11">
        <v>34.529000000000003</v>
      </c>
      <c r="O92" s="11">
        <v>23.26</v>
      </c>
      <c r="P92" s="12">
        <v>2352.5079999999998</v>
      </c>
      <c r="Q92" s="23">
        <f t="shared" si="90"/>
        <v>6.6978238374713216E-7</v>
      </c>
      <c r="R92" s="5">
        <f t="shared" si="91"/>
        <v>1.3049766181724027E-2</v>
      </c>
      <c r="S92" s="5">
        <f t="shared" si="92"/>
        <v>4.3318397082817159E-3</v>
      </c>
      <c r="T92" s="24">
        <f t="shared" si="93"/>
        <v>1.4359486319848226E-3</v>
      </c>
      <c r="U92" s="23">
        <f t="shared" si="94"/>
        <v>2.1300270839899197E-3</v>
      </c>
      <c r="V92" s="24">
        <f t="shared" si="95"/>
        <v>1.6396701456154135E-2</v>
      </c>
      <c r="W92" s="23">
        <f t="shared" si="96"/>
        <v>1.9E-2</v>
      </c>
      <c r="X92" s="5">
        <f t="shared" si="97"/>
        <v>1.7999999999999999E-2</v>
      </c>
      <c r="Y92" s="24">
        <f t="shared" si="98"/>
        <v>1.9E-2</v>
      </c>
      <c r="Z92" s="25">
        <f t="shared" si="99"/>
        <v>0.13</v>
      </c>
      <c r="AA92" s="139">
        <f t="shared" si="100"/>
        <v>0.12</v>
      </c>
      <c r="AB92" s="26">
        <f t="shared" si="101"/>
        <v>0.13</v>
      </c>
      <c r="AC92" s="21">
        <f t="shared" si="102"/>
        <v>5</v>
      </c>
      <c r="AD92" s="50">
        <f t="shared" si="103"/>
        <v>5</v>
      </c>
      <c r="AE92" s="22">
        <f t="shared" si="104"/>
        <v>5</v>
      </c>
      <c r="AF92" s="13"/>
      <c r="AG92" s="13"/>
      <c r="AH92" s="15"/>
      <c r="AI92" s="15"/>
      <c r="AJ92" s="15"/>
      <c r="AK92" s="15"/>
      <c r="AL92" s="14"/>
      <c r="AM92" s="14"/>
      <c r="AN92" s="14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ht="13.35" customHeight="1">
      <c r="A93" s="68">
        <v>11162</v>
      </c>
      <c r="B93" s="138" t="s">
        <v>336</v>
      </c>
      <c r="C93" s="27" t="str">
        <f>Rollover!A93</f>
        <v>Volkswagen</v>
      </c>
      <c r="D93" s="44" t="str">
        <f>Rollover!B93</f>
        <v>Atlas Cross Sport SUV FWD</v>
      </c>
      <c r="E93" s="9" t="s">
        <v>91</v>
      </c>
      <c r="F93" s="76">
        <f>Rollover!C93</f>
        <v>2020</v>
      </c>
      <c r="G93" s="10">
        <v>48.201999999999998</v>
      </c>
      <c r="H93" s="11">
        <v>11.574</v>
      </c>
      <c r="I93" s="11">
        <v>18.481000000000002</v>
      </c>
      <c r="J93" s="11">
        <v>282.709</v>
      </c>
      <c r="K93" s="12">
        <v>956.73400000000004</v>
      </c>
      <c r="L93" s="10">
        <v>207.94499999999999</v>
      </c>
      <c r="M93" s="11">
        <v>14.417</v>
      </c>
      <c r="N93" s="11">
        <v>34.529000000000003</v>
      </c>
      <c r="O93" s="11">
        <v>23.26</v>
      </c>
      <c r="P93" s="12">
        <v>2352.5079999999998</v>
      </c>
      <c r="Q93" s="23">
        <f t="shared" si="90"/>
        <v>6.6978238374713216E-7</v>
      </c>
      <c r="R93" s="5">
        <f t="shared" si="91"/>
        <v>1.3049766181724027E-2</v>
      </c>
      <c r="S93" s="5">
        <f t="shared" si="92"/>
        <v>4.3318397082817159E-3</v>
      </c>
      <c r="T93" s="24">
        <f t="shared" si="93"/>
        <v>1.4359486319848226E-3</v>
      </c>
      <c r="U93" s="23">
        <f t="shared" si="94"/>
        <v>2.1300270839899197E-3</v>
      </c>
      <c r="V93" s="24">
        <f t="shared" si="95"/>
        <v>1.6396701456154135E-2</v>
      </c>
      <c r="W93" s="23">
        <f t="shared" si="96"/>
        <v>1.9E-2</v>
      </c>
      <c r="X93" s="5">
        <f t="shared" si="97"/>
        <v>1.7999999999999999E-2</v>
      </c>
      <c r="Y93" s="24">
        <f t="shared" si="98"/>
        <v>1.9E-2</v>
      </c>
      <c r="Z93" s="25">
        <f t="shared" si="99"/>
        <v>0.13</v>
      </c>
      <c r="AA93" s="139">
        <f t="shared" si="100"/>
        <v>0.12</v>
      </c>
      <c r="AB93" s="26">
        <f t="shared" si="101"/>
        <v>0.13</v>
      </c>
      <c r="AC93" s="21">
        <f t="shared" si="102"/>
        <v>5</v>
      </c>
      <c r="AD93" s="50">
        <f t="shared" si="103"/>
        <v>5</v>
      </c>
      <c r="AE93" s="22">
        <f t="shared" si="104"/>
        <v>5</v>
      </c>
      <c r="AF93" s="13"/>
      <c r="AG93" s="13"/>
      <c r="AH93" s="15"/>
      <c r="AI93" s="15"/>
      <c r="AJ93" s="15"/>
      <c r="AK93" s="15"/>
      <c r="AL93" s="14"/>
      <c r="AM93" s="14"/>
      <c r="AN93" s="14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>
      <c r="A94" s="68">
        <v>10136</v>
      </c>
      <c r="B94" s="68" t="s">
        <v>332</v>
      </c>
      <c r="C94" s="27" t="str">
        <f>Rollover!A94</f>
        <v>Volkswagen</v>
      </c>
      <c r="D94" s="44" t="str">
        <f>Rollover!B94</f>
        <v>2021 Atlas SUV AWD</v>
      </c>
      <c r="E94" s="9" t="s">
        <v>85</v>
      </c>
      <c r="F94" s="76">
        <f>Rollover!C94</f>
        <v>2021</v>
      </c>
      <c r="G94" s="10">
        <v>56.529000000000003</v>
      </c>
      <c r="H94" s="11">
        <v>12.105</v>
      </c>
      <c r="I94" s="11">
        <v>16.484999999999999</v>
      </c>
      <c r="J94" s="11">
        <v>213.566</v>
      </c>
      <c r="K94" s="12">
        <v>1535.8969999999999</v>
      </c>
      <c r="L94" s="10">
        <v>143.57</v>
      </c>
      <c r="M94" s="11">
        <v>12.14</v>
      </c>
      <c r="N94" s="11">
        <v>38.508000000000003</v>
      </c>
      <c r="O94" s="11">
        <v>29.141999999999999</v>
      </c>
      <c r="P94" s="12">
        <v>2341.886</v>
      </c>
      <c r="Q94" s="23">
        <f t="shared" si="90"/>
        <v>1.9331410857883916E-6</v>
      </c>
      <c r="R94" s="5">
        <f t="shared" si="91"/>
        <v>1.3693437744747549E-2</v>
      </c>
      <c r="S94" s="5">
        <f t="shared" si="92"/>
        <v>3.7400705499830997E-3</v>
      </c>
      <c r="T94" s="24">
        <f t="shared" si="93"/>
        <v>2.7118375226790254E-3</v>
      </c>
      <c r="U94" s="23">
        <f t="shared" si="94"/>
        <v>3.9132725245981116E-4</v>
      </c>
      <c r="V94" s="24">
        <f t="shared" si="95"/>
        <v>1.623644518710958E-2</v>
      </c>
      <c r="W94" s="23">
        <f t="shared" si="96"/>
        <v>0.02</v>
      </c>
      <c r="X94" s="5">
        <f t="shared" si="97"/>
        <v>1.7000000000000001E-2</v>
      </c>
      <c r="Y94" s="24">
        <f t="shared" si="98"/>
        <v>1.9E-2</v>
      </c>
      <c r="Z94" s="25">
        <f t="shared" si="99"/>
        <v>0.13</v>
      </c>
      <c r="AA94" s="139">
        <f t="shared" si="100"/>
        <v>0.11</v>
      </c>
      <c r="AB94" s="26">
        <f t="shared" si="101"/>
        <v>0.13</v>
      </c>
      <c r="AC94" s="21">
        <f t="shared" si="102"/>
        <v>5</v>
      </c>
      <c r="AD94" s="50">
        <f t="shared" si="103"/>
        <v>5</v>
      </c>
      <c r="AE94" s="22">
        <f t="shared" si="104"/>
        <v>5</v>
      </c>
      <c r="AF94" s="13"/>
      <c r="AG94" s="13"/>
      <c r="AH94" s="15"/>
      <c r="AI94" s="15"/>
      <c r="AJ94" s="15"/>
      <c r="AK94" s="15"/>
      <c r="AL94" s="14"/>
      <c r="AM94" s="14"/>
      <c r="AN94" s="14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>
      <c r="A95" s="68">
        <v>10136</v>
      </c>
      <c r="B95" s="68" t="s">
        <v>332</v>
      </c>
      <c r="C95" s="27" t="str">
        <f>Rollover!A95</f>
        <v>Volkswagen</v>
      </c>
      <c r="D95" s="44" t="str">
        <f>Rollover!B95</f>
        <v>2021 Atlas SUV FWD</v>
      </c>
      <c r="E95" s="9" t="s">
        <v>85</v>
      </c>
      <c r="F95" s="76">
        <f>Rollover!C95</f>
        <v>2021</v>
      </c>
      <c r="G95" s="10">
        <v>56.529000000000003</v>
      </c>
      <c r="H95" s="11">
        <v>12.105</v>
      </c>
      <c r="I95" s="11">
        <v>16.484999999999999</v>
      </c>
      <c r="J95" s="11">
        <v>213.566</v>
      </c>
      <c r="K95" s="12">
        <v>1535.8969999999999</v>
      </c>
      <c r="L95" s="10">
        <v>143.57</v>
      </c>
      <c r="M95" s="11">
        <v>12.14</v>
      </c>
      <c r="N95" s="11">
        <v>38.508000000000003</v>
      </c>
      <c r="O95" s="11">
        <v>29.141999999999999</v>
      </c>
      <c r="P95" s="12">
        <v>2341.886</v>
      </c>
      <c r="Q95" s="23">
        <f t="shared" si="90"/>
        <v>1.9331410857883916E-6</v>
      </c>
      <c r="R95" s="5">
        <f t="shared" si="91"/>
        <v>1.3693437744747549E-2</v>
      </c>
      <c r="S95" s="5">
        <f t="shared" si="92"/>
        <v>3.7400705499830997E-3</v>
      </c>
      <c r="T95" s="24">
        <f t="shared" si="93"/>
        <v>2.7118375226790254E-3</v>
      </c>
      <c r="U95" s="23">
        <f t="shared" si="94"/>
        <v>3.9132725245981116E-4</v>
      </c>
      <c r="V95" s="24">
        <f t="shared" si="95"/>
        <v>1.623644518710958E-2</v>
      </c>
      <c r="W95" s="23">
        <f t="shared" si="96"/>
        <v>0.02</v>
      </c>
      <c r="X95" s="5">
        <f t="shared" si="97"/>
        <v>1.7000000000000001E-2</v>
      </c>
      <c r="Y95" s="24">
        <f t="shared" si="98"/>
        <v>1.9E-2</v>
      </c>
      <c r="Z95" s="25">
        <f t="shared" si="99"/>
        <v>0.13</v>
      </c>
      <c r="AA95" s="139">
        <f t="shared" si="100"/>
        <v>0.11</v>
      </c>
      <c r="AB95" s="26">
        <f t="shared" si="101"/>
        <v>0.13</v>
      </c>
      <c r="AC95" s="21">
        <f t="shared" si="102"/>
        <v>5</v>
      </c>
      <c r="AD95" s="50">
        <f t="shared" si="103"/>
        <v>5</v>
      </c>
      <c r="AE95" s="22">
        <f t="shared" si="104"/>
        <v>5</v>
      </c>
      <c r="AF95" s="13"/>
      <c r="AG95" s="13"/>
      <c r="AH95" s="15"/>
      <c r="AI95" s="15"/>
      <c r="AJ95" s="15"/>
      <c r="AK95" s="15"/>
      <c r="AL95" s="14"/>
      <c r="AM95" s="14"/>
      <c r="AN95" s="14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ht="13.35" customHeight="1">
      <c r="A96" s="68">
        <v>11046</v>
      </c>
      <c r="B96" s="138" t="s">
        <v>278</v>
      </c>
      <c r="C96" s="51" t="str">
        <f>Rollover!A96</f>
        <v>Volvo</v>
      </c>
      <c r="D96" s="9" t="str">
        <f>Rollover!B96</f>
        <v>S60 T6 4DR AWD</v>
      </c>
      <c r="E96" s="9" t="s">
        <v>100</v>
      </c>
      <c r="F96" s="76">
        <f>Rollover!C96</f>
        <v>2020</v>
      </c>
      <c r="G96" s="10">
        <v>102.84</v>
      </c>
      <c r="H96" s="11">
        <v>23.303000000000001</v>
      </c>
      <c r="I96" s="11">
        <v>25.725999999999999</v>
      </c>
      <c r="J96" s="11">
        <v>864.46699999999998</v>
      </c>
      <c r="K96" s="12">
        <v>941.07100000000003</v>
      </c>
      <c r="L96" s="10">
        <v>270.84199999999998</v>
      </c>
      <c r="M96" s="11">
        <v>20.510999999999999</v>
      </c>
      <c r="N96" s="11">
        <v>49.886000000000003</v>
      </c>
      <c r="O96" s="11">
        <v>19.126999999999999</v>
      </c>
      <c r="P96" s="12">
        <v>2557.8440000000001</v>
      </c>
      <c r="Q96" s="23">
        <f t="shared" si="90"/>
        <v>6.9554902858117172E-5</v>
      </c>
      <c r="R96" s="5">
        <f t="shared" si="91"/>
        <v>3.7400466307001869E-2</v>
      </c>
      <c r="S96" s="5">
        <f t="shared" si="92"/>
        <v>1.4824597726258383E-2</v>
      </c>
      <c r="T96" s="24">
        <f t="shared" si="93"/>
        <v>1.4114547740852858E-3</v>
      </c>
      <c r="U96" s="23">
        <f t="shared" si="94"/>
        <v>6.190165088468003E-3</v>
      </c>
      <c r="V96" s="24">
        <f t="shared" si="95"/>
        <v>1.981840818820774E-2</v>
      </c>
      <c r="W96" s="23">
        <f t="shared" si="96"/>
        <v>5.2999999999999999E-2</v>
      </c>
      <c r="X96" s="5">
        <f t="shared" si="97"/>
        <v>2.5999999999999999E-2</v>
      </c>
      <c r="Y96" s="24">
        <f t="shared" si="98"/>
        <v>0.04</v>
      </c>
      <c r="Z96" s="25">
        <f t="shared" si="99"/>
        <v>0.35</v>
      </c>
      <c r="AA96" s="139">
        <f t="shared" si="100"/>
        <v>0.17</v>
      </c>
      <c r="AB96" s="26">
        <f t="shared" si="101"/>
        <v>0.27</v>
      </c>
      <c r="AC96" s="21">
        <f t="shared" si="102"/>
        <v>5</v>
      </c>
      <c r="AD96" s="50">
        <f t="shared" si="103"/>
        <v>5</v>
      </c>
      <c r="AE96" s="22">
        <f t="shared" si="104"/>
        <v>5</v>
      </c>
      <c r="AF96" s="13"/>
      <c r="AG96" s="13"/>
      <c r="AH96" s="15"/>
      <c r="AI96" s="15"/>
      <c r="AJ96" s="15"/>
      <c r="AK96" s="15"/>
      <c r="AL96" s="14"/>
      <c r="AM96" s="14"/>
      <c r="AN96" s="14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>
      <c r="A97" s="68">
        <v>11046</v>
      </c>
      <c r="B97" s="138" t="s">
        <v>278</v>
      </c>
      <c r="C97" s="27" t="str">
        <f>Rollover!A97</f>
        <v>Volvo</v>
      </c>
      <c r="D97" s="44" t="str">
        <f>Rollover!B97</f>
        <v>S60 T5 4DR FWD</v>
      </c>
      <c r="E97" s="9" t="s">
        <v>100</v>
      </c>
      <c r="F97" s="76">
        <f>Rollover!C97</f>
        <v>2020</v>
      </c>
      <c r="G97" s="10">
        <v>102.84</v>
      </c>
      <c r="H97" s="11">
        <v>23.303000000000001</v>
      </c>
      <c r="I97" s="11">
        <v>25.725999999999999</v>
      </c>
      <c r="J97" s="11">
        <v>864.46699999999998</v>
      </c>
      <c r="K97" s="12">
        <v>941.07100000000003</v>
      </c>
      <c r="L97" s="10">
        <v>270.84199999999998</v>
      </c>
      <c r="M97" s="11">
        <v>20.510999999999999</v>
      </c>
      <c r="N97" s="11">
        <v>49.886000000000003</v>
      </c>
      <c r="O97" s="11">
        <v>19.126999999999999</v>
      </c>
      <c r="P97" s="12">
        <v>2557.8440000000001</v>
      </c>
      <c r="Q97" s="23">
        <f t="shared" si="90"/>
        <v>6.9554902858117172E-5</v>
      </c>
      <c r="R97" s="5">
        <f t="shared" si="91"/>
        <v>3.7400466307001869E-2</v>
      </c>
      <c r="S97" s="5">
        <f t="shared" si="92"/>
        <v>1.4824597726258383E-2</v>
      </c>
      <c r="T97" s="24">
        <f t="shared" si="93"/>
        <v>1.4114547740852858E-3</v>
      </c>
      <c r="U97" s="23">
        <f t="shared" si="94"/>
        <v>6.190165088468003E-3</v>
      </c>
      <c r="V97" s="24">
        <f t="shared" si="95"/>
        <v>1.981840818820774E-2</v>
      </c>
      <c r="W97" s="23">
        <f t="shared" si="96"/>
        <v>5.2999999999999999E-2</v>
      </c>
      <c r="X97" s="5">
        <f t="shared" si="97"/>
        <v>2.5999999999999999E-2</v>
      </c>
      <c r="Y97" s="24">
        <f t="shared" si="98"/>
        <v>0.04</v>
      </c>
      <c r="Z97" s="25">
        <f t="shared" si="99"/>
        <v>0.35</v>
      </c>
      <c r="AA97" s="139">
        <f t="shared" si="100"/>
        <v>0.17</v>
      </c>
      <c r="AB97" s="26">
        <f t="shared" si="101"/>
        <v>0.27</v>
      </c>
      <c r="AC97" s="21">
        <f t="shared" si="102"/>
        <v>5</v>
      </c>
      <c r="AD97" s="50">
        <f t="shared" si="103"/>
        <v>5</v>
      </c>
      <c r="AE97" s="22">
        <f t="shared" si="104"/>
        <v>5</v>
      </c>
      <c r="AF97" s="13"/>
      <c r="AG97" s="13"/>
      <c r="AH97" s="15"/>
      <c r="AI97" s="15"/>
      <c r="AJ97" s="15"/>
      <c r="AK97" s="15"/>
      <c r="AL97" s="14"/>
      <c r="AM97" s="14"/>
      <c r="AN97" s="14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>
      <c r="A98" s="68">
        <v>11046</v>
      </c>
      <c r="B98" s="138" t="s">
        <v>278</v>
      </c>
      <c r="C98" s="27" t="str">
        <f>Rollover!A98</f>
        <v>Volvo</v>
      </c>
      <c r="D98" s="44" t="str">
        <f>Rollover!B98</f>
        <v>V60 T5 SW FWD</v>
      </c>
      <c r="E98" s="9" t="s">
        <v>100</v>
      </c>
      <c r="F98" s="76">
        <f>Rollover!C98</f>
        <v>2020</v>
      </c>
      <c r="G98" s="10">
        <v>102.84</v>
      </c>
      <c r="H98" s="11">
        <v>23.303000000000001</v>
      </c>
      <c r="I98" s="11">
        <v>25.725999999999999</v>
      </c>
      <c r="J98" s="11">
        <v>864.46699999999998</v>
      </c>
      <c r="K98" s="12">
        <v>941.07100000000003</v>
      </c>
      <c r="L98" s="10">
        <v>270.84199999999998</v>
      </c>
      <c r="M98" s="11">
        <v>20.510999999999999</v>
      </c>
      <c r="N98" s="11">
        <v>49.886000000000003</v>
      </c>
      <c r="O98" s="11">
        <v>19.126999999999999</v>
      </c>
      <c r="P98" s="12">
        <v>2557.8440000000001</v>
      </c>
      <c r="Q98" s="23">
        <f t="shared" si="90"/>
        <v>6.9554902858117172E-5</v>
      </c>
      <c r="R98" s="5">
        <f t="shared" si="91"/>
        <v>3.7400466307001869E-2</v>
      </c>
      <c r="S98" s="5">
        <f t="shared" si="92"/>
        <v>1.4824597726258383E-2</v>
      </c>
      <c r="T98" s="24">
        <f t="shared" si="93"/>
        <v>1.4114547740852858E-3</v>
      </c>
      <c r="U98" s="23">
        <f t="shared" si="94"/>
        <v>6.190165088468003E-3</v>
      </c>
      <c r="V98" s="24">
        <f t="shared" si="95"/>
        <v>1.981840818820774E-2</v>
      </c>
      <c r="W98" s="23">
        <f t="shared" si="96"/>
        <v>5.2999999999999999E-2</v>
      </c>
      <c r="X98" s="5">
        <f t="shared" si="97"/>
        <v>2.5999999999999999E-2</v>
      </c>
      <c r="Y98" s="24">
        <f t="shared" si="98"/>
        <v>0.04</v>
      </c>
      <c r="Z98" s="25">
        <f t="shared" si="99"/>
        <v>0.35</v>
      </c>
      <c r="AA98" s="139">
        <f t="shared" si="100"/>
        <v>0.17</v>
      </c>
      <c r="AB98" s="26">
        <f t="shared" si="101"/>
        <v>0.27</v>
      </c>
      <c r="AC98" s="21">
        <f t="shared" si="102"/>
        <v>5</v>
      </c>
      <c r="AD98" s="50">
        <f t="shared" si="103"/>
        <v>5</v>
      </c>
      <c r="AE98" s="22">
        <f t="shared" si="104"/>
        <v>5</v>
      </c>
      <c r="AF98" s="13"/>
      <c r="AG98" s="13"/>
      <c r="AH98" s="15"/>
      <c r="AI98" s="15"/>
      <c r="AJ98" s="15"/>
      <c r="AK98" s="15"/>
      <c r="AL98" s="14"/>
      <c r="AM98" s="14"/>
      <c r="AN98" s="14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>
      <c r="A99" s="68">
        <v>11046</v>
      </c>
      <c r="B99" s="138" t="s">
        <v>278</v>
      </c>
      <c r="C99" s="27" t="str">
        <f>Rollover!A99</f>
        <v>Volvo</v>
      </c>
      <c r="D99" s="44" t="str">
        <f>Rollover!B99</f>
        <v>V60 CC T5 SW AWD</v>
      </c>
      <c r="E99" s="9" t="s">
        <v>100</v>
      </c>
      <c r="F99" s="76">
        <f>Rollover!C99</f>
        <v>2020</v>
      </c>
      <c r="G99" s="10">
        <v>102.84</v>
      </c>
      <c r="H99" s="11">
        <v>23.303000000000001</v>
      </c>
      <c r="I99" s="11">
        <v>25.725999999999999</v>
      </c>
      <c r="J99" s="11">
        <v>864.46699999999998</v>
      </c>
      <c r="K99" s="12">
        <v>941.07100000000003</v>
      </c>
      <c r="L99" s="10">
        <v>270.84199999999998</v>
      </c>
      <c r="M99" s="11">
        <v>20.510999999999999</v>
      </c>
      <c r="N99" s="11">
        <v>49.886000000000003</v>
      </c>
      <c r="O99" s="11">
        <v>19.126999999999999</v>
      </c>
      <c r="P99" s="12">
        <v>2557.8440000000001</v>
      </c>
      <c r="Q99" s="23">
        <f t="shared" si="90"/>
        <v>6.9554902858117172E-5</v>
      </c>
      <c r="R99" s="5">
        <f t="shared" si="91"/>
        <v>3.7400466307001869E-2</v>
      </c>
      <c r="S99" s="5">
        <f t="shared" si="92"/>
        <v>1.4824597726258383E-2</v>
      </c>
      <c r="T99" s="24">
        <f t="shared" si="93"/>
        <v>1.4114547740852858E-3</v>
      </c>
      <c r="U99" s="23">
        <f t="shared" si="94"/>
        <v>6.190165088468003E-3</v>
      </c>
      <c r="V99" s="24">
        <f t="shared" si="95"/>
        <v>1.981840818820774E-2</v>
      </c>
      <c r="W99" s="23">
        <f t="shared" si="96"/>
        <v>5.2999999999999999E-2</v>
      </c>
      <c r="X99" s="5">
        <f t="shared" si="97"/>
        <v>2.5999999999999999E-2</v>
      </c>
      <c r="Y99" s="24">
        <f t="shared" si="98"/>
        <v>0.04</v>
      </c>
      <c r="Z99" s="25">
        <f t="shared" si="99"/>
        <v>0.35</v>
      </c>
      <c r="AA99" s="139">
        <f t="shared" si="100"/>
        <v>0.17</v>
      </c>
      <c r="AB99" s="26">
        <f t="shared" si="101"/>
        <v>0.27</v>
      </c>
      <c r="AC99" s="21">
        <f t="shared" si="102"/>
        <v>5</v>
      </c>
      <c r="AD99" s="50">
        <f t="shared" si="103"/>
        <v>5</v>
      </c>
      <c r="AE99" s="22">
        <f t="shared" si="104"/>
        <v>5</v>
      </c>
      <c r="AF99" s="13"/>
      <c r="AG99" s="13"/>
      <c r="AH99" s="15"/>
      <c r="AI99" s="15"/>
      <c r="AJ99" s="15"/>
      <c r="AK99" s="15"/>
      <c r="AL99" s="14"/>
      <c r="AM99" s="14"/>
      <c r="AN99" s="14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>
      <c r="A100" s="68">
        <v>10915</v>
      </c>
      <c r="B100" s="68" t="s">
        <v>226</v>
      </c>
      <c r="C100" s="51" t="str">
        <f>Rollover!A100</f>
        <v>Volvo</v>
      </c>
      <c r="D100" s="9" t="str">
        <f>Rollover!B100</f>
        <v>XC40 T5 SUV AWD</v>
      </c>
      <c r="E100" s="9" t="s">
        <v>85</v>
      </c>
      <c r="F100" s="76">
        <f>Rollover!C100</f>
        <v>2020</v>
      </c>
      <c r="G100" s="10">
        <v>77.596000000000004</v>
      </c>
      <c r="H100" s="11">
        <v>21.733000000000001</v>
      </c>
      <c r="I100" s="11">
        <v>24.413</v>
      </c>
      <c r="J100" s="11">
        <v>693.56600000000003</v>
      </c>
      <c r="K100" s="12">
        <v>1422.38</v>
      </c>
      <c r="L100" s="10">
        <v>118.53</v>
      </c>
      <c r="M100" s="11">
        <v>26.788</v>
      </c>
      <c r="N100" s="11">
        <v>48.165999999999997</v>
      </c>
      <c r="O100" s="11">
        <v>20.844000000000001</v>
      </c>
      <c r="P100" s="12">
        <v>3356.6329999999998</v>
      </c>
      <c r="Q100" s="23">
        <f t="shared" si="90"/>
        <v>1.3924654705043251E-5</v>
      </c>
      <c r="R100" s="5">
        <f t="shared" si="91"/>
        <v>3.2538951020058701E-2</v>
      </c>
      <c r="S100" s="5">
        <f t="shared" si="92"/>
        <v>1.0342843738601169E-2</v>
      </c>
      <c r="T100" s="24">
        <f t="shared" si="93"/>
        <v>2.3942646387023134E-3</v>
      </c>
      <c r="U100" s="23">
        <f t="shared" si="94"/>
        <v>1.4852460207833814E-4</v>
      </c>
      <c r="V100" s="24">
        <f t="shared" si="95"/>
        <v>4.1080838520024039E-2</v>
      </c>
      <c r="W100" s="23">
        <f t="shared" si="96"/>
        <v>4.4999999999999998E-2</v>
      </c>
      <c r="X100" s="5">
        <f t="shared" si="97"/>
        <v>4.1000000000000002E-2</v>
      </c>
      <c r="Y100" s="24">
        <f t="shared" si="98"/>
        <v>4.2999999999999997E-2</v>
      </c>
      <c r="Z100" s="25">
        <f t="shared" si="99"/>
        <v>0.3</v>
      </c>
      <c r="AA100" s="139">
        <f t="shared" si="100"/>
        <v>0.27</v>
      </c>
      <c r="AB100" s="26">
        <f t="shared" si="101"/>
        <v>0.28999999999999998</v>
      </c>
      <c r="AC100" s="21">
        <f t="shared" si="102"/>
        <v>5</v>
      </c>
      <c r="AD100" s="50">
        <f t="shared" si="103"/>
        <v>5</v>
      </c>
      <c r="AE100" s="22">
        <f t="shared" si="104"/>
        <v>5</v>
      </c>
      <c r="AF100" s="13"/>
      <c r="AG100" s="13"/>
      <c r="AH100" s="15"/>
      <c r="AI100" s="15"/>
      <c r="AJ100" s="15"/>
      <c r="AK100" s="15"/>
      <c r="AL100" s="14"/>
      <c r="AM100" s="14"/>
      <c r="AN100" s="14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>
      <c r="A101" s="68">
        <v>10915</v>
      </c>
      <c r="B101" s="68" t="s">
        <v>226</v>
      </c>
      <c r="C101" s="27" t="str">
        <f>Rollover!A101</f>
        <v>Volvo</v>
      </c>
      <c r="D101" s="44" t="str">
        <f>Rollover!B101</f>
        <v>XC40 T4 SUV FWD</v>
      </c>
      <c r="E101" s="9" t="s">
        <v>85</v>
      </c>
      <c r="F101" s="76">
        <f>Rollover!C101</f>
        <v>2020</v>
      </c>
      <c r="G101" s="10">
        <v>77.596000000000004</v>
      </c>
      <c r="H101" s="11">
        <v>21.733000000000001</v>
      </c>
      <c r="I101" s="11">
        <v>24.413</v>
      </c>
      <c r="J101" s="11">
        <v>693.56600000000003</v>
      </c>
      <c r="K101" s="12">
        <v>1422.38</v>
      </c>
      <c r="L101" s="10">
        <v>118.53</v>
      </c>
      <c r="M101" s="11">
        <v>26.788</v>
      </c>
      <c r="N101" s="11">
        <v>48.165999999999997</v>
      </c>
      <c r="O101" s="11">
        <v>20.844000000000001</v>
      </c>
      <c r="P101" s="12">
        <v>3356.6329999999998</v>
      </c>
      <c r="Q101" s="23">
        <f t="shared" si="90"/>
        <v>1.3924654705043251E-5</v>
      </c>
      <c r="R101" s="5">
        <f t="shared" si="91"/>
        <v>3.2538951020058701E-2</v>
      </c>
      <c r="S101" s="5">
        <f t="shared" si="92"/>
        <v>1.0342843738601169E-2</v>
      </c>
      <c r="T101" s="24">
        <f t="shared" si="93"/>
        <v>2.3942646387023134E-3</v>
      </c>
      <c r="U101" s="23">
        <f t="shared" si="94"/>
        <v>1.4852460207833814E-4</v>
      </c>
      <c r="V101" s="24">
        <f t="shared" si="95"/>
        <v>4.1080838520024039E-2</v>
      </c>
      <c r="W101" s="23">
        <f t="shared" si="96"/>
        <v>4.4999999999999998E-2</v>
      </c>
      <c r="X101" s="5">
        <f t="shared" si="97"/>
        <v>4.1000000000000002E-2</v>
      </c>
      <c r="Y101" s="24">
        <f t="shared" si="98"/>
        <v>4.2999999999999997E-2</v>
      </c>
      <c r="Z101" s="25">
        <f t="shared" si="99"/>
        <v>0.3</v>
      </c>
      <c r="AA101" s="139">
        <f t="shared" si="100"/>
        <v>0.27</v>
      </c>
      <c r="AB101" s="26">
        <f t="shared" si="101"/>
        <v>0.28999999999999998</v>
      </c>
      <c r="AC101" s="21">
        <f t="shared" si="102"/>
        <v>5</v>
      </c>
      <c r="AD101" s="50">
        <f t="shared" si="103"/>
        <v>5</v>
      </c>
      <c r="AE101" s="22">
        <f t="shared" si="104"/>
        <v>5</v>
      </c>
      <c r="AF101" s="13"/>
      <c r="AG101" s="13"/>
      <c r="AH101" s="15"/>
      <c r="AI101" s="15"/>
      <c r="AJ101" s="15"/>
      <c r="AK101" s="15"/>
      <c r="AL101" s="14"/>
      <c r="AM101" s="14"/>
      <c r="AN101" s="14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>
      <c r="A102" s="68">
        <v>10978</v>
      </c>
      <c r="B102" s="68" t="s">
        <v>260</v>
      </c>
      <c r="C102" s="51" t="str">
        <f>Rollover!A102</f>
        <v>Volvo</v>
      </c>
      <c r="D102" s="9" t="str">
        <f>Rollover!B102</f>
        <v>XC60 T5 SUV AWD</v>
      </c>
      <c r="E102" s="9" t="s">
        <v>91</v>
      </c>
      <c r="F102" s="76">
        <f>Rollover!C102</f>
        <v>2020</v>
      </c>
      <c r="G102" s="10">
        <v>72.510000000000005</v>
      </c>
      <c r="H102" s="11">
        <v>17.015999999999998</v>
      </c>
      <c r="I102" s="11">
        <v>18.478000000000002</v>
      </c>
      <c r="J102" s="11">
        <v>559.85199999999998</v>
      </c>
      <c r="K102" s="12">
        <v>846.26199999999994</v>
      </c>
      <c r="L102" s="10">
        <v>185.119</v>
      </c>
      <c r="M102" s="11">
        <v>6.4429999999999996</v>
      </c>
      <c r="N102" s="11">
        <v>45.454999999999998</v>
      </c>
      <c r="O102" s="11">
        <v>9.0649999999999995</v>
      </c>
      <c r="P102" s="12">
        <v>4031.6149999999998</v>
      </c>
      <c r="Q102" s="23">
        <f t="shared" si="90"/>
        <v>9.2615466304089875E-6</v>
      </c>
      <c r="R102" s="5">
        <f t="shared" si="91"/>
        <v>2.1337315306885755E-2</v>
      </c>
      <c r="S102" s="5">
        <f t="shared" si="92"/>
        <v>7.7963269410712887E-3</v>
      </c>
      <c r="T102" s="24">
        <f t="shared" si="93"/>
        <v>1.2718478228978453E-3</v>
      </c>
      <c r="U102" s="23">
        <f t="shared" si="94"/>
        <v>1.283343161802367E-3</v>
      </c>
      <c r="V102" s="24">
        <f t="shared" si="95"/>
        <v>7.4759189371140636E-2</v>
      </c>
      <c r="W102" s="23">
        <f t="shared" si="96"/>
        <v>0.03</v>
      </c>
      <c r="X102" s="5">
        <f t="shared" si="97"/>
        <v>7.5999999999999998E-2</v>
      </c>
      <c r="Y102" s="24">
        <f t="shared" si="98"/>
        <v>5.2999999999999999E-2</v>
      </c>
      <c r="Z102" s="25">
        <f t="shared" si="99"/>
        <v>0.2</v>
      </c>
      <c r="AA102" s="139">
        <f t="shared" si="100"/>
        <v>0.51</v>
      </c>
      <c r="AB102" s="26">
        <f t="shared" si="101"/>
        <v>0.35</v>
      </c>
      <c r="AC102" s="21">
        <f t="shared" si="102"/>
        <v>5</v>
      </c>
      <c r="AD102" s="50">
        <f t="shared" si="103"/>
        <v>5</v>
      </c>
      <c r="AE102" s="22">
        <f t="shared" si="104"/>
        <v>5</v>
      </c>
      <c r="AF102" s="13"/>
      <c r="AG102" s="13"/>
      <c r="AH102" s="15"/>
      <c r="AI102" s="15"/>
      <c r="AJ102" s="15"/>
      <c r="AK102" s="15"/>
      <c r="AL102" s="14"/>
      <c r="AM102" s="14"/>
      <c r="AN102" s="14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>
      <c r="A103" s="68">
        <v>10978</v>
      </c>
      <c r="B103" s="68" t="s">
        <v>260</v>
      </c>
      <c r="C103" s="27" t="str">
        <f>Rollover!A103</f>
        <v>Volvo</v>
      </c>
      <c r="D103" s="44" t="str">
        <f>Rollover!B103</f>
        <v>XC60 T5 SUV FWD</v>
      </c>
      <c r="E103" s="9" t="s">
        <v>91</v>
      </c>
      <c r="F103" s="76">
        <f>Rollover!C103</f>
        <v>2020</v>
      </c>
      <c r="G103" s="10">
        <v>72.510000000000005</v>
      </c>
      <c r="H103" s="11">
        <v>17.015999999999998</v>
      </c>
      <c r="I103" s="11">
        <v>18.478000000000002</v>
      </c>
      <c r="J103" s="11">
        <v>559.85199999999998</v>
      </c>
      <c r="K103" s="12">
        <v>846.26199999999994</v>
      </c>
      <c r="L103" s="10">
        <v>185.119</v>
      </c>
      <c r="M103" s="11">
        <v>6.4429999999999996</v>
      </c>
      <c r="N103" s="11">
        <v>45.454999999999998</v>
      </c>
      <c r="O103" s="11">
        <v>9.0649999999999995</v>
      </c>
      <c r="P103" s="12">
        <v>4031.6149999999998</v>
      </c>
      <c r="Q103" s="23">
        <f t="shared" si="90"/>
        <v>9.2615466304089875E-6</v>
      </c>
      <c r="R103" s="5">
        <f t="shared" si="91"/>
        <v>2.1337315306885755E-2</v>
      </c>
      <c r="S103" s="5">
        <f t="shared" si="92"/>
        <v>7.7963269410712887E-3</v>
      </c>
      <c r="T103" s="24">
        <f t="shared" si="93"/>
        <v>1.2718478228978453E-3</v>
      </c>
      <c r="U103" s="23">
        <f t="shared" si="94"/>
        <v>1.283343161802367E-3</v>
      </c>
      <c r="V103" s="24">
        <f t="shared" si="95"/>
        <v>7.4759189371140636E-2</v>
      </c>
      <c r="W103" s="23">
        <f t="shared" si="96"/>
        <v>0.03</v>
      </c>
      <c r="X103" s="5">
        <f t="shared" si="97"/>
        <v>7.5999999999999998E-2</v>
      </c>
      <c r="Y103" s="24">
        <f t="shared" si="98"/>
        <v>5.2999999999999999E-2</v>
      </c>
      <c r="Z103" s="25">
        <f t="shared" si="99"/>
        <v>0.2</v>
      </c>
      <c r="AA103" s="139">
        <f t="shared" si="100"/>
        <v>0.51</v>
      </c>
      <c r="AB103" s="26">
        <f t="shared" si="101"/>
        <v>0.35</v>
      </c>
      <c r="AC103" s="21">
        <f t="shared" si="102"/>
        <v>5</v>
      </c>
      <c r="AD103" s="50">
        <f t="shared" si="103"/>
        <v>5</v>
      </c>
      <c r="AE103" s="22">
        <f t="shared" si="104"/>
        <v>5</v>
      </c>
      <c r="AF103" s="13"/>
      <c r="AG103" s="13"/>
      <c r="AH103" s="15"/>
      <c r="AI103" s="15"/>
      <c r="AJ103" s="15"/>
      <c r="AK103" s="15"/>
      <c r="AL103" s="14"/>
      <c r="AM103" s="14"/>
      <c r="AN103" s="14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>
      <c r="A104" s="68">
        <v>10978</v>
      </c>
      <c r="B104" s="68" t="s">
        <v>260</v>
      </c>
      <c r="C104" s="51" t="str">
        <f>Rollover!A104</f>
        <v>Volvo</v>
      </c>
      <c r="D104" s="9" t="str">
        <f>Rollover!B104</f>
        <v>XC60 T6 SUV AWD</v>
      </c>
      <c r="E104" s="9" t="s">
        <v>91</v>
      </c>
      <c r="F104" s="76">
        <f>Rollover!C104</f>
        <v>2020</v>
      </c>
      <c r="G104" s="10">
        <v>72.510000000000005</v>
      </c>
      <c r="H104" s="11">
        <v>17.015999999999998</v>
      </c>
      <c r="I104" s="11">
        <v>18.478000000000002</v>
      </c>
      <c r="J104" s="11">
        <v>559.85199999999998</v>
      </c>
      <c r="K104" s="12">
        <v>846.26199999999994</v>
      </c>
      <c r="L104" s="10">
        <v>185.119</v>
      </c>
      <c r="M104" s="11">
        <v>6.4429999999999996</v>
      </c>
      <c r="N104" s="11">
        <v>45.454999999999998</v>
      </c>
      <c r="O104" s="11">
        <v>9.0649999999999995</v>
      </c>
      <c r="P104" s="12">
        <v>4031.6149999999998</v>
      </c>
      <c r="Q104" s="23">
        <f t="shared" si="90"/>
        <v>9.2615466304089875E-6</v>
      </c>
      <c r="R104" s="5">
        <f t="shared" si="91"/>
        <v>2.1337315306885755E-2</v>
      </c>
      <c r="S104" s="5">
        <f t="shared" si="92"/>
        <v>7.7963269410712887E-3</v>
      </c>
      <c r="T104" s="24">
        <f t="shared" si="93"/>
        <v>1.2718478228978453E-3</v>
      </c>
      <c r="U104" s="23">
        <f t="shared" si="94"/>
        <v>1.283343161802367E-3</v>
      </c>
      <c r="V104" s="24">
        <f t="shared" si="95"/>
        <v>7.4759189371140636E-2</v>
      </c>
      <c r="W104" s="23">
        <f t="shared" si="96"/>
        <v>0.03</v>
      </c>
      <c r="X104" s="5">
        <f t="shared" si="97"/>
        <v>7.5999999999999998E-2</v>
      </c>
      <c r="Y104" s="24">
        <f t="shared" si="98"/>
        <v>5.2999999999999999E-2</v>
      </c>
      <c r="Z104" s="25">
        <f t="shared" si="99"/>
        <v>0.2</v>
      </c>
      <c r="AA104" s="139">
        <f t="shared" si="100"/>
        <v>0.51</v>
      </c>
      <c r="AB104" s="26">
        <f t="shared" si="101"/>
        <v>0.35</v>
      </c>
      <c r="AC104" s="21">
        <f t="shared" si="102"/>
        <v>5</v>
      </c>
      <c r="AD104" s="50">
        <f t="shared" si="103"/>
        <v>5</v>
      </c>
      <c r="AE104" s="22">
        <f t="shared" si="104"/>
        <v>5</v>
      </c>
      <c r="AF104" s="13"/>
      <c r="AG104" s="13"/>
      <c r="AH104" s="15"/>
      <c r="AI104" s="15"/>
      <c r="AJ104" s="15"/>
      <c r="AK104" s="15"/>
      <c r="AL104" s="14"/>
      <c r="AM104" s="14"/>
      <c r="AN104" s="14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ht="13.35" customHeight="1">
      <c r="A105" s="68">
        <v>9560</v>
      </c>
      <c r="B105" s="68" t="s">
        <v>202</v>
      </c>
      <c r="C105" s="27" t="str">
        <f>Rollover!A105</f>
        <v>Volvo</v>
      </c>
      <c r="D105" s="44" t="str">
        <f>Rollover!B105</f>
        <v>XC90 T5 SUV FWD</v>
      </c>
      <c r="E105" s="9" t="s">
        <v>85</v>
      </c>
      <c r="F105" s="76">
        <f>Rollover!C105</f>
        <v>2020</v>
      </c>
      <c r="G105" s="10">
        <v>51.241999999999997</v>
      </c>
      <c r="H105" s="11">
        <v>18.943999999999999</v>
      </c>
      <c r="I105" s="11">
        <v>21.1</v>
      </c>
      <c r="J105" s="11">
        <v>678.74199999999996</v>
      </c>
      <c r="K105" s="12">
        <v>1132.7919999999999</v>
      </c>
      <c r="L105" s="10">
        <v>93.653000000000006</v>
      </c>
      <c r="M105" s="11">
        <v>10.414</v>
      </c>
      <c r="N105" s="11">
        <v>39.707999999999998</v>
      </c>
      <c r="O105" s="11">
        <v>12.754</v>
      </c>
      <c r="P105" s="12">
        <v>2704.6889999999999</v>
      </c>
      <c r="Q105" s="23">
        <f t="shared" si="90"/>
        <v>1.0113521590150846E-6</v>
      </c>
      <c r="R105" s="5">
        <f t="shared" si="91"/>
        <v>2.5368618777068128E-2</v>
      </c>
      <c r="S105" s="5">
        <f t="shared" si="92"/>
        <v>1.0024150529166673E-2</v>
      </c>
      <c r="T105" s="24">
        <f t="shared" si="93"/>
        <v>1.7422592668432601E-3</v>
      </c>
      <c r="U105" s="23">
        <f t="shared" si="94"/>
        <v>4.1390002721959317E-5</v>
      </c>
      <c r="V105" s="24">
        <f t="shared" si="95"/>
        <v>2.2685282951778414E-2</v>
      </c>
      <c r="W105" s="23">
        <f t="shared" si="96"/>
        <v>3.6999999999999998E-2</v>
      </c>
      <c r="X105" s="5">
        <f t="shared" si="97"/>
        <v>2.3E-2</v>
      </c>
      <c r="Y105" s="24">
        <f t="shared" si="98"/>
        <v>0.03</v>
      </c>
      <c r="Z105" s="25">
        <f t="shared" si="99"/>
        <v>0.25</v>
      </c>
      <c r="AA105" s="139">
        <f t="shared" si="100"/>
        <v>0.15</v>
      </c>
      <c r="AB105" s="26">
        <f t="shared" si="101"/>
        <v>0.2</v>
      </c>
      <c r="AC105" s="21">
        <f t="shared" si="102"/>
        <v>5</v>
      </c>
      <c r="AD105" s="50">
        <f t="shared" si="103"/>
        <v>5</v>
      </c>
      <c r="AE105" s="22">
        <f t="shared" si="104"/>
        <v>5</v>
      </c>
      <c r="AF105" s="13"/>
      <c r="AG105" s="13"/>
      <c r="AH105" s="15"/>
      <c r="AI105" s="15"/>
      <c r="AJ105" s="15"/>
      <c r="AK105" s="15"/>
      <c r="AL105" s="14"/>
      <c r="AM105" s="14"/>
      <c r="AN105" s="14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ht="13.35" customHeight="1">
      <c r="A106" s="68">
        <v>9560</v>
      </c>
      <c r="B106" s="68" t="s">
        <v>202</v>
      </c>
      <c r="C106" s="51" t="str">
        <f>Rollover!A106</f>
        <v>Volvo</v>
      </c>
      <c r="D106" s="9" t="str">
        <f>Rollover!B106</f>
        <v>XC90 (T5/T6) SUV AWD</v>
      </c>
      <c r="E106" s="9" t="s">
        <v>85</v>
      </c>
      <c r="F106" s="76">
        <f>Rollover!C106</f>
        <v>2020</v>
      </c>
      <c r="G106" s="10">
        <v>51.241999999999997</v>
      </c>
      <c r="H106" s="11">
        <v>18.943999999999999</v>
      </c>
      <c r="I106" s="11">
        <v>21.1</v>
      </c>
      <c r="J106" s="11">
        <v>678.74199999999996</v>
      </c>
      <c r="K106" s="12">
        <v>1132.7919999999999</v>
      </c>
      <c r="L106" s="10">
        <v>93.653000000000006</v>
      </c>
      <c r="M106" s="11">
        <v>10.414</v>
      </c>
      <c r="N106" s="11">
        <v>39.707999999999998</v>
      </c>
      <c r="O106" s="11">
        <v>12.754</v>
      </c>
      <c r="P106" s="12">
        <v>2704.6889999999999</v>
      </c>
      <c r="Q106" s="23">
        <f t="shared" si="90"/>
        <v>1.0113521590150846E-6</v>
      </c>
      <c r="R106" s="5">
        <f t="shared" si="91"/>
        <v>2.5368618777068128E-2</v>
      </c>
      <c r="S106" s="5">
        <f t="shared" si="92"/>
        <v>1.0024150529166673E-2</v>
      </c>
      <c r="T106" s="24">
        <f t="shared" si="93"/>
        <v>1.7422592668432601E-3</v>
      </c>
      <c r="U106" s="23">
        <f t="shared" si="94"/>
        <v>4.1390002721959317E-5</v>
      </c>
      <c r="V106" s="24">
        <f t="shared" si="95"/>
        <v>2.2685282951778414E-2</v>
      </c>
      <c r="W106" s="23">
        <f t="shared" si="96"/>
        <v>3.6999999999999998E-2</v>
      </c>
      <c r="X106" s="5">
        <f t="shared" si="97"/>
        <v>2.3E-2</v>
      </c>
      <c r="Y106" s="24">
        <f t="shared" si="98"/>
        <v>0.03</v>
      </c>
      <c r="Z106" s="25">
        <f t="shared" si="99"/>
        <v>0.25</v>
      </c>
      <c r="AA106" s="139">
        <f t="shared" si="100"/>
        <v>0.15</v>
      </c>
      <c r="AB106" s="26">
        <f t="shared" si="101"/>
        <v>0.2</v>
      </c>
      <c r="AC106" s="21">
        <f t="shared" si="102"/>
        <v>5</v>
      </c>
      <c r="AD106" s="50">
        <f t="shared" si="103"/>
        <v>5</v>
      </c>
      <c r="AE106" s="22">
        <f t="shared" si="104"/>
        <v>5</v>
      </c>
      <c r="AF106" s="13"/>
      <c r="AG106" s="13"/>
      <c r="AH106" s="15"/>
      <c r="AI106" s="15"/>
      <c r="AJ106" s="15"/>
      <c r="AK106" s="15"/>
      <c r="AL106" s="14"/>
      <c r="AM106" s="14"/>
      <c r="AN106" s="14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>
      <c r="AE107" s="2"/>
    </row>
    <row r="108" spans="1:51">
      <c r="AE108" s="2"/>
    </row>
    <row r="109" spans="1:51">
      <c r="AE109" s="2"/>
    </row>
    <row r="110" spans="1:51">
      <c r="AE110" s="2"/>
    </row>
    <row r="111" spans="1:51">
      <c r="AE111" s="2"/>
    </row>
    <row r="112" spans="1:51">
      <c r="AE112" s="2"/>
    </row>
    <row r="113" spans="31:31">
      <c r="AE113" s="2"/>
    </row>
    <row r="114" spans="31:31">
      <c r="AE114" s="2"/>
    </row>
    <row r="115" spans="31:31">
      <c r="AE115" s="2"/>
    </row>
    <row r="116" spans="31:31">
      <c r="AE116" s="2"/>
    </row>
    <row r="117" spans="31:31">
      <c r="AE117" s="2"/>
    </row>
    <row r="118" spans="31:31">
      <c r="AE118" s="2"/>
    </row>
    <row r="119" spans="31:31">
      <c r="AE119" s="2"/>
    </row>
    <row r="120" spans="31:31">
      <c r="AE120" s="2"/>
    </row>
    <row r="121" spans="31:31">
      <c r="AE121" s="2"/>
    </row>
    <row r="122" spans="31:31">
      <c r="AE122" s="2"/>
    </row>
    <row r="123" spans="31:31">
      <c r="AE123" s="2"/>
    </row>
    <row r="124" spans="31:31">
      <c r="AE124" s="2"/>
    </row>
    <row r="125" spans="31:31">
      <c r="AE125" s="2"/>
    </row>
    <row r="126" spans="31:31">
      <c r="AE126" s="2"/>
    </row>
    <row r="127" spans="31:31">
      <c r="AE127" s="2"/>
    </row>
    <row r="128" spans="31:31">
      <c r="AE128" s="2"/>
    </row>
    <row r="129" spans="31:31">
      <c r="AE129" s="2"/>
    </row>
    <row r="130" spans="31:31">
      <c r="AE130" s="2"/>
    </row>
    <row r="131" spans="31:31">
      <c r="AE131" s="2"/>
    </row>
    <row r="132" spans="31:31">
      <c r="AE132" s="2"/>
    </row>
    <row r="133" spans="31:31">
      <c r="AE133" s="2"/>
    </row>
    <row r="134" spans="31:31">
      <c r="AE134" s="2"/>
    </row>
    <row r="135" spans="31:31">
      <c r="AE135" s="2"/>
    </row>
    <row r="136" spans="31:31">
      <c r="AE136" s="2"/>
    </row>
    <row r="137" spans="31:31">
      <c r="AE137" s="2"/>
    </row>
    <row r="138" spans="31:31">
      <c r="AE138" s="2"/>
    </row>
    <row r="139" spans="31:31">
      <c r="AE139" s="2"/>
    </row>
    <row r="140" spans="31:31">
      <c r="AE140" s="2"/>
    </row>
    <row r="141" spans="31:31">
      <c r="AE141" s="2"/>
    </row>
    <row r="142" spans="31:31">
      <c r="AE142" s="2"/>
    </row>
    <row r="143" spans="31:31">
      <c r="AE143" s="2"/>
    </row>
    <row r="144" spans="31:3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</sheetData>
  <mergeCells count="4">
    <mergeCell ref="G1:K1"/>
    <mergeCell ref="L1:P1"/>
    <mergeCell ref="Q1:T1"/>
    <mergeCell ref="U1:V1"/>
  </mergeCells>
  <phoneticPr fontId="3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4"/>
  <sheetViews>
    <sheetView zoomScaleNormal="100" workbookViewId="0">
      <pane xSplit="6" ySplit="2" topLeftCell="G3" activePane="bottomRight" state="frozen"/>
      <selection sqref="A1:XFD1048576"/>
      <selection pane="topRight" sqref="A1:XFD1048576"/>
      <selection pane="bottomLeft" sqref="A1:XFD1048576"/>
      <selection pane="bottomRight" activeCell="A3" sqref="A3:XFD6"/>
    </sheetView>
  </sheetViews>
  <sheetFormatPr defaultColWidth="9.140625" defaultRowHeight="14.1" customHeight="1"/>
  <cols>
    <col min="1" max="1" width="8.5703125" style="195" bestFit="1" customWidth="1"/>
    <col min="2" max="2" width="9" style="195" bestFit="1" customWidth="1"/>
    <col min="3" max="3" width="13.5703125" style="196" bestFit="1" customWidth="1"/>
    <col min="4" max="4" width="36.140625" style="196" bestFit="1" customWidth="1"/>
    <col min="5" max="5" width="6.5703125" style="197" customWidth="1"/>
    <col min="6" max="6" width="7.42578125" style="198" bestFit="1" customWidth="1"/>
    <col min="7" max="10" width="8.85546875" style="191" customWidth="1"/>
    <col min="11" max="11" width="9.85546875" style="191" customWidth="1"/>
    <col min="12" max="12" width="7" style="191" customWidth="1"/>
    <col min="13" max="13" width="7.42578125" style="191" customWidth="1"/>
    <col min="14" max="14" width="7.85546875" style="199" customWidth="1"/>
    <col min="15" max="15" width="8.5703125" style="199" bestFit="1" customWidth="1"/>
    <col min="16" max="16" width="8.140625" style="200" customWidth="1"/>
    <col min="17" max="17" width="9.140625" style="199" customWidth="1"/>
    <col min="18" max="18" width="10.140625" style="191" customWidth="1"/>
    <col min="19" max="19" width="6" style="195" customWidth="1"/>
    <col min="20" max="20" width="10.140625" style="195" bestFit="1" customWidth="1"/>
    <col min="21" max="21" width="10.140625" style="195" customWidth="1"/>
    <col min="22" max="22" width="10.140625" style="195" bestFit="1" customWidth="1"/>
    <col min="23" max="16384" width="9.140625" style="191"/>
  </cols>
  <sheetData>
    <row r="1" spans="1:38" s="119" customFormat="1" ht="14.1" customHeight="1" thickBot="1">
      <c r="A1" s="160"/>
      <c r="B1" s="161"/>
      <c r="C1" s="162"/>
      <c r="D1" s="162"/>
      <c r="E1" s="163"/>
      <c r="F1" s="164"/>
      <c r="G1" s="165" t="s">
        <v>47</v>
      </c>
      <c r="H1" s="166"/>
      <c r="I1" s="166"/>
      <c r="J1" s="166"/>
      <c r="K1" s="167"/>
      <c r="L1" s="168" t="s">
        <v>47</v>
      </c>
      <c r="M1" s="118"/>
      <c r="N1" s="169" t="s">
        <v>13</v>
      </c>
      <c r="O1" s="170" t="s">
        <v>13</v>
      </c>
      <c r="P1" s="40" t="s">
        <v>46</v>
      </c>
      <c r="Q1" s="171" t="s">
        <v>13</v>
      </c>
      <c r="R1" s="172" t="s">
        <v>13</v>
      </c>
      <c r="S1" s="39" t="s">
        <v>13</v>
      </c>
      <c r="T1" s="39" t="s">
        <v>60</v>
      </c>
      <c r="U1" s="39" t="s">
        <v>77</v>
      </c>
      <c r="V1" s="40" t="s">
        <v>60</v>
      </c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s="120" customFormat="1" ht="45.75" thickBot="1">
      <c r="A2" s="38" t="s">
        <v>27</v>
      </c>
      <c r="B2" s="39" t="s">
        <v>84</v>
      </c>
      <c r="C2" s="173" t="s">
        <v>19</v>
      </c>
      <c r="D2" s="173" t="s">
        <v>20</v>
      </c>
      <c r="E2" s="174" t="s">
        <v>76</v>
      </c>
      <c r="F2" s="175" t="s">
        <v>21</v>
      </c>
      <c r="G2" s="176" t="s">
        <v>59</v>
      </c>
      <c r="H2" s="177" t="s">
        <v>73</v>
      </c>
      <c r="I2" s="177" t="s">
        <v>74</v>
      </c>
      <c r="J2" s="177" t="s">
        <v>72</v>
      </c>
      <c r="K2" s="178" t="s">
        <v>40</v>
      </c>
      <c r="L2" s="179" t="s">
        <v>1</v>
      </c>
      <c r="M2" s="180" t="s">
        <v>15</v>
      </c>
      <c r="N2" s="179" t="s">
        <v>17</v>
      </c>
      <c r="O2" s="181" t="s">
        <v>67</v>
      </c>
      <c r="P2" s="30" t="s">
        <v>45</v>
      </c>
      <c r="Q2" s="182" t="s">
        <v>80</v>
      </c>
      <c r="R2" s="177" t="s">
        <v>81</v>
      </c>
      <c r="S2" s="183" t="s">
        <v>82</v>
      </c>
      <c r="T2" s="177" t="s">
        <v>79</v>
      </c>
      <c r="U2" s="177" t="s">
        <v>78</v>
      </c>
      <c r="V2" s="184" t="s">
        <v>83</v>
      </c>
      <c r="W2" s="4"/>
      <c r="X2" s="4"/>
      <c r="Y2" s="42"/>
      <c r="Z2" s="42"/>
      <c r="AA2" s="42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</row>
    <row r="3" spans="1:38" ht="14.1" customHeight="1">
      <c r="A3" s="185">
        <v>10983</v>
      </c>
      <c r="B3" s="186" t="s">
        <v>342</v>
      </c>
      <c r="C3" s="187" t="str">
        <f>Rollover!A3</f>
        <v>Audi</v>
      </c>
      <c r="D3" s="187" t="str">
        <f>Rollover!B3</f>
        <v>A6 4DR FWD (with rear seat torso/pelvis SABs)</v>
      </c>
      <c r="E3" s="71" t="s">
        <v>85</v>
      </c>
      <c r="F3" s="188">
        <f>Rollover!C3</f>
        <v>2020</v>
      </c>
      <c r="G3" s="46">
        <v>395.15199999999999</v>
      </c>
      <c r="H3" s="11">
        <v>24.155999999999999</v>
      </c>
      <c r="I3" s="11">
        <v>39.268000000000001</v>
      </c>
      <c r="J3" s="47">
        <v>24.308</v>
      </c>
      <c r="K3" s="12">
        <v>2285.1379999999999</v>
      </c>
      <c r="L3" s="23">
        <f t="shared" ref="L3:L6" si="0">NORMDIST(LN(G3),7.45231,0.73998,1)</f>
        <v>2.3259815091913615E-2</v>
      </c>
      <c r="M3" s="24">
        <f t="shared" ref="M3:M6" si="1">1/(1+EXP(6.3055-0.00094*K3))</f>
        <v>1.5406031088637751E-2</v>
      </c>
      <c r="N3" s="23">
        <f t="shared" ref="N3:N6" si="2">ROUND(1-(1-L3)*(1-M3),3)</f>
        <v>3.7999999999999999E-2</v>
      </c>
      <c r="O3" s="5">
        <f t="shared" ref="O3:O6" si="3">ROUND(N3/0.15,2)</f>
        <v>0.25</v>
      </c>
      <c r="P3" s="22">
        <f t="shared" ref="P3:P6" si="4">IF(O3&lt;0.67,5,IF(O3&lt;1,4,IF(O3&lt;1.33,3,IF(O3&lt;2.67,2,1))))</f>
        <v>5</v>
      </c>
      <c r="Q3" s="189">
        <f>ROUND((0.8*'Side MDB'!W3+0.2*'Side Pole'!N3),3)</f>
        <v>5.3999999999999999E-2</v>
      </c>
      <c r="R3" s="190">
        <f t="shared" ref="R3:R6" si="5">ROUND((Q3)/0.15,2)</f>
        <v>0.36</v>
      </c>
      <c r="S3" s="50">
        <f t="shared" ref="S3:S6" si="6">IF(R3&lt;0.67,5,IF(R3&lt;1,4,IF(R3&lt;1.33,3,IF(R3&lt;2.67,2,1))))</f>
        <v>5</v>
      </c>
      <c r="T3" s="190">
        <f>ROUND(((0.8*'Side MDB'!W3+0.2*'Side Pole'!N3)+(IF('Side MDB'!X3="N/A",(0.8*'Side MDB'!W3+0.2*'Side Pole'!N3),'Side MDB'!X3)))/2,3)</f>
        <v>3.2000000000000001E-2</v>
      </c>
      <c r="U3" s="190">
        <f t="shared" ref="U3:U6" si="7">ROUND((T3)/0.15,2)</f>
        <v>0.21</v>
      </c>
      <c r="V3" s="22">
        <f t="shared" ref="V3:V6" si="8">IF(U3&lt;0.67,5,IF(U3&lt;1,4,IF(U3&lt;1.33,3,IF(U3&lt;2.67,2,1))))</f>
        <v>5</v>
      </c>
      <c r="W3" s="15"/>
      <c r="X3" s="15"/>
      <c r="Y3" s="52"/>
      <c r="Z3" s="52"/>
      <c r="AA3" s="52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</row>
    <row r="4" spans="1:38" ht="14.1" customHeight="1">
      <c r="A4" s="185">
        <v>10983</v>
      </c>
      <c r="B4" s="186" t="s">
        <v>342</v>
      </c>
      <c r="C4" s="187" t="str">
        <f>Rollover!A4</f>
        <v>Audi</v>
      </c>
      <c r="D4" s="187" t="str">
        <f>Rollover!B4</f>
        <v>A6 4DR AWD (with rear seat torso/pelvis SABs)</v>
      </c>
      <c r="E4" s="71" t="s">
        <v>85</v>
      </c>
      <c r="F4" s="188">
        <f>Rollover!C4</f>
        <v>2020</v>
      </c>
      <c r="G4" s="46">
        <v>395.15199999999999</v>
      </c>
      <c r="H4" s="11">
        <v>24.155999999999999</v>
      </c>
      <c r="I4" s="11">
        <v>39.268000000000001</v>
      </c>
      <c r="J4" s="47">
        <v>24.308</v>
      </c>
      <c r="K4" s="12">
        <v>2285.1379999999999</v>
      </c>
      <c r="L4" s="23">
        <f t="shared" si="0"/>
        <v>2.3259815091913615E-2</v>
      </c>
      <c r="M4" s="24">
        <f t="shared" si="1"/>
        <v>1.5406031088637751E-2</v>
      </c>
      <c r="N4" s="23">
        <f t="shared" si="2"/>
        <v>3.7999999999999999E-2</v>
      </c>
      <c r="O4" s="5">
        <f t="shared" si="3"/>
        <v>0.25</v>
      </c>
      <c r="P4" s="22">
        <f t="shared" si="4"/>
        <v>5</v>
      </c>
      <c r="Q4" s="189">
        <f>ROUND((0.8*'Side MDB'!W4+0.2*'Side Pole'!N4),3)</f>
        <v>5.3999999999999999E-2</v>
      </c>
      <c r="R4" s="190">
        <f t="shared" si="5"/>
        <v>0.36</v>
      </c>
      <c r="S4" s="50">
        <f t="shared" si="6"/>
        <v>5</v>
      </c>
      <c r="T4" s="190">
        <f>ROUND(((0.8*'Side MDB'!W4+0.2*'Side Pole'!N4)+(IF('Side MDB'!X4="N/A",(0.8*'Side MDB'!W4+0.2*'Side Pole'!N4),'Side MDB'!X4)))/2,3)</f>
        <v>3.2000000000000001E-2</v>
      </c>
      <c r="U4" s="190">
        <f t="shared" si="7"/>
        <v>0.21</v>
      </c>
      <c r="V4" s="22">
        <f t="shared" si="8"/>
        <v>5</v>
      </c>
      <c r="W4" s="15"/>
      <c r="X4" s="15"/>
      <c r="Y4" s="52"/>
      <c r="Z4" s="52"/>
      <c r="AA4" s="52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</row>
    <row r="5" spans="1:38" ht="14.1" customHeight="1">
      <c r="A5" s="185">
        <v>10983</v>
      </c>
      <c r="B5" s="186" t="s">
        <v>342</v>
      </c>
      <c r="C5" s="192" t="str">
        <f>Rollover!A5</f>
        <v>Audi</v>
      </c>
      <c r="D5" s="192" t="str">
        <f>Rollover!B5</f>
        <v>A6 Allroad SW AWD</v>
      </c>
      <c r="E5" s="71" t="s">
        <v>85</v>
      </c>
      <c r="F5" s="188">
        <f>Rollover!C5</f>
        <v>2020</v>
      </c>
      <c r="G5" s="46">
        <v>395.15199999999999</v>
      </c>
      <c r="H5" s="11">
        <v>24.155999999999999</v>
      </c>
      <c r="I5" s="11">
        <v>39.268000000000001</v>
      </c>
      <c r="J5" s="47">
        <v>24.308</v>
      </c>
      <c r="K5" s="12">
        <v>2285.1379999999999</v>
      </c>
      <c r="L5" s="23">
        <f t="shared" si="0"/>
        <v>2.3259815091913615E-2</v>
      </c>
      <c r="M5" s="24">
        <f t="shared" si="1"/>
        <v>1.5406031088637751E-2</v>
      </c>
      <c r="N5" s="23">
        <f t="shared" si="2"/>
        <v>3.7999999999999999E-2</v>
      </c>
      <c r="O5" s="5">
        <f t="shared" si="3"/>
        <v>0.25</v>
      </c>
      <c r="P5" s="22">
        <f t="shared" si="4"/>
        <v>5</v>
      </c>
      <c r="Q5" s="189">
        <f>ROUND((0.8*'Side MDB'!W5+0.2*'Side Pole'!N5),3)</f>
        <v>5.3999999999999999E-2</v>
      </c>
      <c r="R5" s="190">
        <f t="shared" si="5"/>
        <v>0.36</v>
      </c>
      <c r="S5" s="50">
        <f t="shared" si="6"/>
        <v>5</v>
      </c>
      <c r="T5" s="190">
        <f>ROUND(((0.8*'Side MDB'!W5+0.2*'Side Pole'!N5)+(IF('Side MDB'!X5="N/A",(0.8*'Side MDB'!W5+0.2*'Side Pole'!N5),'Side MDB'!X5)))/2,3)</f>
        <v>3.2000000000000001E-2</v>
      </c>
      <c r="U5" s="190">
        <f t="shared" si="7"/>
        <v>0.21</v>
      </c>
      <c r="V5" s="22">
        <f t="shared" si="8"/>
        <v>5</v>
      </c>
      <c r="W5" s="15"/>
      <c r="X5" s="15"/>
      <c r="Y5" s="52"/>
      <c r="Z5" s="52"/>
      <c r="AA5" s="52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</row>
    <row r="6" spans="1:38" ht="14.1" customHeight="1">
      <c r="A6" s="185">
        <v>10983</v>
      </c>
      <c r="B6" s="186" t="s">
        <v>342</v>
      </c>
      <c r="C6" s="192" t="str">
        <f>Rollover!A6</f>
        <v>Audi</v>
      </c>
      <c r="D6" s="192" t="str">
        <f>Rollover!B6</f>
        <v>A7 4DR AWD (with rear seat torso/pelvis SABs)</v>
      </c>
      <c r="E6" s="71" t="s">
        <v>85</v>
      </c>
      <c r="F6" s="188">
        <f>Rollover!C6</f>
        <v>2020</v>
      </c>
      <c r="G6" s="46">
        <v>395.15199999999999</v>
      </c>
      <c r="H6" s="11">
        <v>24.155999999999999</v>
      </c>
      <c r="I6" s="11">
        <v>39.268000000000001</v>
      </c>
      <c r="J6" s="47">
        <v>24.308</v>
      </c>
      <c r="K6" s="12">
        <v>2285.1379999999999</v>
      </c>
      <c r="L6" s="23">
        <f t="shared" si="0"/>
        <v>2.3259815091913615E-2</v>
      </c>
      <c r="M6" s="24">
        <f t="shared" si="1"/>
        <v>1.5406031088637751E-2</v>
      </c>
      <c r="N6" s="23">
        <f t="shared" si="2"/>
        <v>3.7999999999999999E-2</v>
      </c>
      <c r="O6" s="5">
        <f t="shared" si="3"/>
        <v>0.25</v>
      </c>
      <c r="P6" s="22">
        <f t="shared" si="4"/>
        <v>5</v>
      </c>
      <c r="Q6" s="189">
        <f>ROUND((0.8*'Side MDB'!W6+0.2*'Side Pole'!N6),3)</f>
        <v>5.3999999999999999E-2</v>
      </c>
      <c r="R6" s="190">
        <f t="shared" si="5"/>
        <v>0.36</v>
      </c>
      <c r="S6" s="50">
        <f t="shared" si="6"/>
        <v>5</v>
      </c>
      <c r="T6" s="190">
        <f>ROUND(((0.8*'Side MDB'!W6+0.2*'Side Pole'!N6)+(IF('Side MDB'!X6="N/A",(0.8*'Side MDB'!W6+0.2*'Side Pole'!N6),'Side MDB'!X6)))/2,3)</f>
        <v>3.2000000000000001E-2</v>
      </c>
      <c r="U6" s="190">
        <f t="shared" si="7"/>
        <v>0.21</v>
      </c>
      <c r="V6" s="22">
        <f t="shared" si="8"/>
        <v>5</v>
      </c>
      <c r="W6" s="15"/>
      <c r="X6" s="15"/>
      <c r="Y6" s="52"/>
      <c r="Z6" s="52"/>
      <c r="AA6" s="52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</row>
    <row r="7" spans="1:38" ht="14.1" customHeight="1">
      <c r="A7" s="185">
        <v>11054</v>
      </c>
      <c r="B7" s="186" t="s">
        <v>296</v>
      </c>
      <c r="C7" s="192" t="str">
        <f>Rollover!A7</f>
        <v xml:space="preserve">Buick </v>
      </c>
      <c r="D7" s="192" t="str">
        <f>Rollover!B7</f>
        <v>Encore GX SUV AWD</v>
      </c>
      <c r="E7" s="71" t="s">
        <v>102</v>
      </c>
      <c r="F7" s="188">
        <f>Rollover!C7</f>
        <v>2020</v>
      </c>
      <c r="G7" s="46">
        <v>336.51400000000001</v>
      </c>
      <c r="H7" s="11">
        <v>16.571999999999999</v>
      </c>
      <c r="I7" s="11">
        <v>37.764000000000003</v>
      </c>
      <c r="J7" s="47">
        <v>18.177</v>
      </c>
      <c r="K7" s="12">
        <v>2630.681</v>
      </c>
      <c r="L7" s="23">
        <f t="shared" ref="L7" si="9">NORMDIST(LN(G7),7.45231,0.73998,1)</f>
        <v>1.3631823406957523E-2</v>
      </c>
      <c r="M7" s="24">
        <f t="shared" ref="M7:M31" si="10">1/(1+EXP(6.3055-0.00094*K7))</f>
        <v>2.1193076434665531E-2</v>
      </c>
      <c r="N7" s="23">
        <f t="shared" ref="N7:N31" si="11">ROUND(1-(1-L7)*(1-M7),3)</f>
        <v>3.5000000000000003E-2</v>
      </c>
      <c r="O7" s="5">
        <f t="shared" ref="O7:O31" si="12">ROUND(N7/0.15,2)</f>
        <v>0.23</v>
      </c>
      <c r="P7" s="22">
        <f t="shared" ref="P7:P31" si="13">IF(O7&lt;0.67,5,IF(O7&lt;1,4,IF(O7&lt;1.33,3,IF(O7&lt;2.67,2,1))))</f>
        <v>5</v>
      </c>
      <c r="Q7" s="189">
        <f>ROUND((0.8*'Side MDB'!W7+0.2*'Side Pole'!N7),3)</f>
        <v>5.6000000000000001E-2</v>
      </c>
      <c r="R7" s="190">
        <f t="shared" ref="R7:R31" si="14">ROUND((Q7)/0.15,2)</f>
        <v>0.37</v>
      </c>
      <c r="S7" s="50">
        <f t="shared" ref="S7:S31" si="15">IF(R7&lt;0.67,5,IF(R7&lt;1,4,IF(R7&lt;1.33,3,IF(R7&lt;2.67,2,1))))</f>
        <v>5</v>
      </c>
      <c r="T7" s="190">
        <f>ROUND(((0.8*'Side MDB'!W7+0.2*'Side Pole'!N7)+(IF('Side MDB'!X7="N/A",(0.8*'Side MDB'!W7+0.2*'Side Pole'!N7),'Side MDB'!X7)))/2,3)</f>
        <v>5.1999999999999998E-2</v>
      </c>
      <c r="U7" s="190">
        <f t="shared" ref="U7:U31" si="16">ROUND((T7)/0.15,2)</f>
        <v>0.35</v>
      </c>
      <c r="V7" s="22">
        <f t="shared" ref="V7:V31" si="17">IF(U7&lt;0.67,5,IF(U7&lt;1,4,IF(U7&lt;1.33,3,IF(U7&lt;2.67,2,1))))</f>
        <v>5</v>
      </c>
      <c r="W7" s="15"/>
      <c r="X7" s="15"/>
      <c r="Y7" s="52"/>
      <c r="Z7" s="52"/>
      <c r="AA7" s="52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</row>
    <row r="8" spans="1:38" ht="14.1" customHeight="1">
      <c r="A8" s="185">
        <v>11054</v>
      </c>
      <c r="B8" s="186" t="s">
        <v>296</v>
      </c>
      <c r="C8" s="187" t="str">
        <f>Rollover!A8</f>
        <v xml:space="preserve">Buick </v>
      </c>
      <c r="D8" s="187" t="str">
        <f>Rollover!B8</f>
        <v>Encore GX SUV FWD</v>
      </c>
      <c r="E8" s="71" t="s">
        <v>102</v>
      </c>
      <c r="F8" s="188">
        <f>Rollover!C8</f>
        <v>2020</v>
      </c>
      <c r="G8" s="46">
        <v>336.51400000000001</v>
      </c>
      <c r="H8" s="11">
        <v>16.571999999999999</v>
      </c>
      <c r="I8" s="11">
        <v>37.764000000000003</v>
      </c>
      <c r="J8" s="47">
        <v>18.177</v>
      </c>
      <c r="K8" s="12">
        <v>2630.681</v>
      </c>
      <c r="L8" s="23">
        <f t="shared" ref="L8:L9" si="18">NORMDIST(LN(G8),7.45231,0.73998,1)</f>
        <v>1.3631823406957523E-2</v>
      </c>
      <c r="M8" s="24">
        <f t="shared" si="10"/>
        <v>2.1193076434665531E-2</v>
      </c>
      <c r="N8" s="23">
        <f t="shared" si="11"/>
        <v>3.5000000000000003E-2</v>
      </c>
      <c r="O8" s="5">
        <f t="shared" si="12"/>
        <v>0.23</v>
      </c>
      <c r="P8" s="22">
        <f t="shared" si="13"/>
        <v>5</v>
      </c>
      <c r="Q8" s="189">
        <f>ROUND((0.8*'Side MDB'!W8+0.2*'Side Pole'!N8),3)</f>
        <v>5.6000000000000001E-2</v>
      </c>
      <c r="R8" s="190">
        <f t="shared" si="14"/>
        <v>0.37</v>
      </c>
      <c r="S8" s="50">
        <f t="shared" si="15"/>
        <v>5</v>
      </c>
      <c r="T8" s="190">
        <f>ROUND(((0.8*'Side MDB'!W8+0.2*'Side Pole'!N8)+(IF('Side MDB'!X8="N/A",(0.8*'Side MDB'!W8+0.2*'Side Pole'!N8),'Side MDB'!X8)))/2,3)</f>
        <v>5.1999999999999998E-2</v>
      </c>
      <c r="U8" s="190">
        <f t="shared" si="16"/>
        <v>0.35</v>
      </c>
      <c r="V8" s="22">
        <f t="shared" si="17"/>
        <v>5</v>
      </c>
      <c r="W8" s="15"/>
      <c r="X8" s="15"/>
      <c r="Y8" s="52"/>
      <c r="Z8" s="52"/>
      <c r="AA8" s="52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</row>
    <row r="9" spans="1:38" ht="14.1" customHeight="1">
      <c r="A9" s="185">
        <v>11082</v>
      </c>
      <c r="B9" s="186" t="s">
        <v>312</v>
      </c>
      <c r="C9" s="192" t="str">
        <f>Rollover!A9</f>
        <v>Cadillac</v>
      </c>
      <c r="D9" s="192" t="str">
        <f>Rollover!B9</f>
        <v>CT5 4DR wo/V6 AWD</v>
      </c>
      <c r="E9" s="71" t="s">
        <v>85</v>
      </c>
      <c r="F9" s="188">
        <f>Rollover!C9</f>
        <v>2020</v>
      </c>
      <c r="G9" s="46">
        <v>239.67500000000001</v>
      </c>
      <c r="H9" s="11">
        <v>15.297000000000001</v>
      </c>
      <c r="I9" s="11">
        <v>34.799999999999997</v>
      </c>
      <c r="J9" s="47">
        <v>13.539</v>
      </c>
      <c r="K9" s="12">
        <v>2483.498</v>
      </c>
      <c r="L9" s="23">
        <f t="shared" si="18"/>
        <v>3.8342915769488057E-3</v>
      </c>
      <c r="M9" s="24">
        <f t="shared" si="10"/>
        <v>1.8505437243790442E-2</v>
      </c>
      <c r="N9" s="23">
        <f t="shared" si="11"/>
        <v>2.1999999999999999E-2</v>
      </c>
      <c r="O9" s="5">
        <f t="shared" si="12"/>
        <v>0.15</v>
      </c>
      <c r="P9" s="22">
        <f t="shared" si="13"/>
        <v>5</v>
      </c>
      <c r="Q9" s="189">
        <f>ROUND((0.8*'Side MDB'!W9+0.2*'Side Pole'!N9),3)</f>
        <v>4.9000000000000002E-2</v>
      </c>
      <c r="R9" s="190">
        <f t="shared" si="14"/>
        <v>0.33</v>
      </c>
      <c r="S9" s="50">
        <f t="shared" si="15"/>
        <v>5</v>
      </c>
      <c r="T9" s="190">
        <f>ROUND(((0.8*'Side MDB'!W9+0.2*'Side Pole'!N9)+(IF('Side MDB'!X9="N/A",(0.8*'Side MDB'!W9+0.2*'Side Pole'!N9),'Side MDB'!X9)))/2,3)</f>
        <v>3.5000000000000003E-2</v>
      </c>
      <c r="U9" s="190">
        <f t="shared" si="16"/>
        <v>0.23</v>
      </c>
      <c r="V9" s="22">
        <f t="shared" si="17"/>
        <v>5</v>
      </c>
      <c r="W9" s="15"/>
      <c r="X9" s="15"/>
      <c r="Y9" s="52"/>
      <c r="Z9" s="52"/>
      <c r="AA9" s="52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1:38" ht="14.1" customHeight="1">
      <c r="A10" s="185">
        <v>11082</v>
      </c>
      <c r="B10" s="186" t="s">
        <v>312</v>
      </c>
      <c r="C10" s="187" t="str">
        <f>Rollover!A10</f>
        <v>Cadillac</v>
      </c>
      <c r="D10" s="187" t="str">
        <f>Rollover!B10</f>
        <v>CT5 4DR wo/V6 RWD</v>
      </c>
      <c r="E10" s="71" t="s">
        <v>85</v>
      </c>
      <c r="F10" s="188">
        <f>Rollover!C10</f>
        <v>2020</v>
      </c>
      <c r="G10" s="46">
        <v>239.67500000000001</v>
      </c>
      <c r="H10" s="11">
        <v>15.297000000000001</v>
      </c>
      <c r="I10" s="11">
        <v>34.799999999999997</v>
      </c>
      <c r="J10" s="47">
        <v>13.539</v>
      </c>
      <c r="K10" s="12">
        <v>2483.498</v>
      </c>
      <c r="L10" s="23">
        <f t="shared" ref="L10:L31" si="19">NORMDIST(LN(G10),7.45231,0.73998,1)</f>
        <v>3.8342915769488057E-3</v>
      </c>
      <c r="M10" s="24">
        <f t="shared" si="10"/>
        <v>1.8505437243790442E-2</v>
      </c>
      <c r="N10" s="23">
        <f t="shared" si="11"/>
        <v>2.1999999999999999E-2</v>
      </c>
      <c r="O10" s="5">
        <f t="shared" si="12"/>
        <v>0.15</v>
      </c>
      <c r="P10" s="22">
        <f t="shared" si="13"/>
        <v>5</v>
      </c>
      <c r="Q10" s="189">
        <f>ROUND((0.8*'Side MDB'!W10+0.2*'Side Pole'!N10),3)</f>
        <v>4.9000000000000002E-2</v>
      </c>
      <c r="R10" s="190">
        <f t="shared" si="14"/>
        <v>0.33</v>
      </c>
      <c r="S10" s="50">
        <f t="shared" si="15"/>
        <v>5</v>
      </c>
      <c r="T10" s="190">
        <f>ROUND(((0.8*'Side MDB'!W10+0.2*'Side Pole'!N10)+(IF('Side MDB'!X10="N/A",(0.8*'Side MDB'!W10+0.2*'Side Pole'!N10),'Side MDB'!X10)))/2,3)</f>
        <v>3.5000000000000003E-2</v>
      </c>
      <c r="U10" s="190">
        <f t="shared" si="16"/>
        <v>0.23</v>
      </c>
      <c r="V10" s="22">
        <f t="shared" si="17"/>
        <v>5</v>
      </c>
      <c r="W10" s="15"/>
      <c r="X10" s="15"/>
      <c r="Y10" s="52"/>
      <c r="Z10" s="52"/>
      <c r="AA10" s="52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</row>
    <row r="11" spans="1:38" ht="14.1" customHeight="1">
      <c r="A11" s="185">
        <v>11082</v>
      </c>
      <c r="B11" s="186" t="s">
        <v>312</v>
      </c>
      <c r="C11" s="187" t="str">
        <f>Rollover!A11</f>
        <v>Cadillac</v>
      </c>
      <c r="D11" s="187" t="str">
        <f>Rollover!B11</f>
        <v>CT5-V 4DR AWD/CT5 w/V6 AWD</v>
      </c>
      <c r="E11" s="71" t="s">
        <v>85</v>
      </c>
      <c r="F11" s="188">
        <f>Rollover!C11</f>
        <v>2020</v>
      </c>
      <c r="G11" s="46">
        <v>239.67500000000001</v>
      </c>
      <c r="H11" s="11">
        <v>15.297000000000001</v>
      </c>
      <c r="I11" s="11">
        <v>34.799999999999997</v>
      </c>
      <c r="J11" s="47">
        <v>13.539</v>
      </c>
      <c r="K11" s="12">
        <v>2483.498</v>
      </c>
      <c r="L11" s="23">
        <f t="shared" si="19"/>
        <v>3.8342915769488057E-3</v>
      </c>
      <c r="M11" s="24">
        <f t="shared" si="10"/>
        <v>1.8505437243790442E-2</v>
      </c>
      <c r="N11" s="23">
        <f t="shared" si="11"/>
        <v>2.1999999999999999E-2</v>
      </c>
      <c r="O11" s="5">
        <f t="shared" si="12"/>
        <v>0.15</v>
      </c>
      <c r="P11" s="22">
        <f t="shared" si="13"/>
        <v>5</v>
      </c>
      <c r="Q11" s="189">
        <f>ROUND((0.8*'Side MDB'!W11+0.2*'Side Pole'!N11),3)</f>
        <v>4.9000000000000002E-2</v>
      </c>
      <c r="R11" s="190">
        <f t="shared" si="14"/>
        <v>0.33</v>
      </c>
      <c r="S11" s="50">
        <f t="shared" si="15"/>
        <v>5</v>
      </c>
      <c r="T11" s="190">
        <f>ROUND(((0.8*'Side MDB'!W11+0.2*'Side Pole'!N11)+(IF('Side MDB'!X11="N/A",(0.8*'Side MDB'!W11+0.2*'Side Pole'!N11),'Side MDB'!X11)))/2,3)</f>
        <v>3.5000000000000003E-2</v>
      </c>
      <c r="U11" s="190">
        <f t="shared" si="16"/>
        <v>0.23</v>
      </c>
      <c r="V11" s="22">
        <f t="shared" si="17"/>
        <v>5</v>
      </c>
      <c r="W11" s="15"/>
      <c r="X11" s="15"/>
      <c r="Y11" s="52"/>
      <c r="Z11" s="52"/>
      <c r="AA11" s="52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4.1" customHeight="1">
      <c r="A12" s="185">
        <v>11082</v>
      </c>
      <c r="B12" s="186" t="s">
        <v>312</v>
      </c>
      <c r="C12" s="187" t="str">
        <f>Rollover!A12</f>
        <v>Cadillac</v>
      </c>
      <c r="D12" s="187" t="str">
        <f>Rollover!B12</f>
        <v>CT5-V 4DR RWD/CT5 w/V6 RWD</v>
      </c>
      <c r="E12" s="71" t="s">
        <v>85</v>
      </c>
      <c r="F12" s="188">
        <f>Rollover!C12</f>
        <v>2020</v>
      </c>
      <c r="G12" s="46">
        <v>239.67500000000001</v>
      </c>
      <c r="H12" s="11">
        <v>15.297000000000001</v>
      </c>
      <c r="I12" s="11">
        <v>34.799999999999997</v>
      </c>
      <c r="J12" s="47">
        <v>13.539</v>
      </c>
      <c r="K12" s="12">
        <v>2483.498</v>
      </c>
      <c r="L12" s="23">
        <f t="shared" si="19"/>
        <v>3.8342915769488057E-3</v>
      </c>
      <c r="M12" s="24">
        <f t="shared" si="10"/>
        <v>1.8505437243790442E-2</v>
      </c>
      <c r="N12" s="23">
        <f t="shared" si="11"/>
        <v>2.1999999999999999E-2</v>
      </c>
      <c r="O12" s="5">
        <f t="shared" si="12"/>
        <v>0.15</v>
      </c>
      <c r="P12" s="22">
        <f t="shared" si="13"/>
        <v>5</v>
      </c>
      <c r="Q12" s="189">
        <f>ROUND((0.8*'Side MDB'!W12+0.2*'Side Pole'!N12),3)</f>
        <v>4.9000000000000002E-2</v>
      </c>
      <c r="R12" s="190">
        <f t="shared" si="14"/>
        <v>0.33</v>
      </c>
      <c r="S12" s="50">
        <f t="shared" si="15"/>
        <v>5</v>
      </c>
      <c r="T12" s="190">
        <f>ROUND(((0.8*'Side MDB'!W12+0.2*'Side Pole'!N12)+(IF('Side MDB'!X12="N/A",(0.8*'Side MDB'!W12+0.2*'Side Pole'!N12),'Side MDB'!X12)))/2,3)</f>
        <v>3.5000000000000003E-2</v>
      </c>
      <c r="U12" s="190">
        <f t="shared" si="16"/>
        <v>0.23</v>
      </c>
      <c r="V12" s="22">
        <f t="shared" si="17"/>
        <v>5</v>
      </c>
      <c r="W12" s="15"/>
      <c r="X12" s="15"/>
      <c r="Y12" s="52"/>
      <c r="Z12" s="52"/>
      <c r="AA12" s="52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</row>
    <row r="13" spans="1:38" ht="14.1" customHeight="1">
      <c r="A13" s="186">
        <v>9974</v>
      </c>
      <c r="B13" s="186" t="s">
        <v>101</v>
      </c>
      <c r="C13" s="187" t="str">
        <f>Rollover!A13</f>
        <v>Cadillac</v>
      </c>
      <c r="D13" s="187" t="str">
        <f>Rollover!B13</f>
        <v>XT5 SUV AWD</v>
      </c>
      <c r="E13" s="71" t="s">
        <v>102</v>
      </c>
      <c r="F13" s="188">
        <f>Rollover!C13</f>
        <v>2020</v>
      </c>
      <c r="G13" s="46">
        <v>399.03100000000001</v>
      </c>
      <c r="H13" s="11">
        <v>23.43</v>
      </c>
      <c r="I13" s="11">
        <v>39.198</v>
      </c>
      <c r="J13" s="47">
        <v>26.561</v>
      </c>
      <c r="K13" s="47">
        <v>3552.2530000000002</v>
      </c>
      <c r="L13" s="23">
        <f t="shared" si="19"/>
        <v>2.3995588768875899E-2</v>
      </c>
      <c r="M13" s="24">
        <f t="shared" si="10"/>
        <v>4.8967930481139406E-2</v>
      </c>
      <c r="N13" s="23">
        <f t="shared" si="11"/>
        <v>7.1999999999999995E-2</v>
      </c>
      <c r="O13" s="5">
        <f t="shared" si="12"/>
        <v>0.48</v>
      </c>
      <c r="P13" s="22">
        <f t="shared" si="13"/>
        <v>5</v>
      </c>
      <c r="Q13" s="189">
        <f>ROUND((0.8*'Side MDB'!W13+0.2*'Side Pole'!N13),3)</f>
        <v>5.1999999999999998E-2</v>
      </c>
      <c r="R13" s="190">
        <f t="shared" si="14"/>
        <v>0.35</v>
      </c>
      <c r="S13" s="50">
        <f t="shared" si="15"/>
        <v>5</v>
      </c>
      <c r="T13" s="190">
        <f>ROUND(((0.8*'Side MDB'!W13+0.2*'Side Pole'!N13)+(IF('Side MDB'!X13="N/A",(0.8*'Side MDB'!W13+0.2*'Side Pole'!N13),'Side MDB'!X13)))/2,3)</f>
        <v>5.3999999999999999E-2</v>
      </c>
      <c r="U13" s="190">
        <f t="shared" si="16"/>
        <v>0.36</v>
      </c>
      <c r="V13" s="22">
        <f t="shared" si="17"/>
        <v>5</v>
      </c>
      <c r="W13" s="15"/>
      <c r="X13" s="15"/>
      <c r="Y13" s="52"/>
      <c r="Z13" s="52"/>
      <c r="AA13" s="52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</row>
    <row r="14" spans="1:38" ht="14.1" customHeight="1">
      <c r="A14" s="186">
        <v>9974</v>
      </c>
      <c r="B14" s="186" t="s">
        <v>101</v>
      </c>
      <c r="C14" s="187" t="str">
        <f>Rollover!A14</f>
        <v>Cadillac</v>
      </c>
      <c r="D14" s="187" t="str">
        <f>Rollover!B14</f>
        <v>XT5 SUV FWD</v>
      </c>
      <c r="E14" s="71" t="s">
        <v>102</v>
      </c>
      <c r="F14" s="188">
        <f>Rollover!C14</f>
        <v>2020</v>
      </c>
      <c r="G14" s="46">
        <v>399.03100000000001</v>
      </c>
      <c r="H14" s="11">
        <v>23.43</v>
      </c>
      <c r="I14" s="11">
        <v>39.198</v>
      </c>
      <c r="J14" s="47">
        <v>26.561</v>
      </c>
      <c r="K14" s="47">
        <v>3552.2530000000002</v>
      </c>
      <c r="L14" s="23">
        <f t="shared" si="19"/>
        <v>2.3995588768875899E-2</v>
      </c>
      <c r="M14" s="24">
        <f t="shared" si="10"/>
        <v>4.8967930481139406E-2</v>
      </c>
      <c r="N14" s="23">
        <f t="shared" si="11"/>
        <v>7.1999999999999995E-2</v>
      </c>
      <c r="O14" s="5">
        <f t="shared" si="12"/>
        <v>0.48</v>
      </c>
      <c r="P14" s="22">
        <f t="shared" si="13"/>
        <v>5</v>
      </c>
      <c r="Q14" s="189">
        <f>ROUND((0.8*'Side MDB'!W14+0.2*'Side Pole'!N14),3)</f>
        <v>5.1999999999999998E-2</v>
      </c>
      <c r="R14" s="190">
        <f t="shared" si="14"/>
        <v>0.35</v>
      </c>
      <c r="S14" s="50">
        <f t="shared" si="15"/>
        <v>5</v>
      </c>
      <c r="T14" s="190">
        <f>ROUND(((0.8*'Side MDB'!W14+0.2*'Side Pole'!N14)+(IF('Side MDB'!X14="N/A",(0.8*'Side MDB'!W14+0.2*'Side Pole'!N14),'Side MDB'!X14)))/2,3)</f>
        <v>5.3999999999999999E-2</v>
      </c>
      <c r="U14" s="190">
        <f t="shared" si="16"/>
        <v>0.36</v>
      </c>
      <c r="V14" s="22">
        <f t="shared" si="17"/>
        <v>5</v>
      </c>
      <c r="W14" s="15"/>
      <c r="X14" s="15"/>
      <c r="Y14" s="52"/>
      <c r="Z14" s="52"/>
      <c r="AA14" s="52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</row>
    <row r="15" spans="1:38" ht="14.1" customHeight="1">
      <c r="A15" s="185">
        <v>10922</v>
      </c>
      <c r="B15" s="186" t="s">
        <v>231</v>
      </c>
      <c r="C15" s="187" t="str">
        <f>Rollover!A15</f>
        <v>Cadillac</v>
      </c>
      <c r="D15" s="187" t="str">
        <f>Rollover!B15</f>
        <v>XT6 SUV AWD</v>
      </c>
      <c r="E15" s="71" t="s">
        <v>107</v>
      </c>
      <c r="F15" s="188">
        <f>Rollover!C15</f>
        <v>2020</v>
      </c>
      <c r="G15" s="46">
        <v>291.99099999999999</v>
      </c>
      <c r="H15" s="11">
        <v>21.452000000000002</v>
      </c>
      <c r="I15" s="11">
        <v>38.988</v>
      </c>
      <c r="J15" s="47">
        <v>24.802</v>
      </c>
      <c r="K15" s="12">
        <v>2961.5479999999998</v>
      </c>
      <c r="L15" s="23">
        <f t="shared" si="19"/>
        <v>8.2085881046275247E-3</v>
      </c>
      <c r="M15" s="24">
        <f t="shared" si="10"/>
        <v>2.8702603138674551E-2</v>
      </c>
      <c r="N15" s="23">
        <f t="shared" si="11"/>
        <v>3.6999999999999998E-2</v>
      </c>
      <c r="O15" s="5">
        <f t="shared" si="12"/>
        <v>0.25</v>
      </c>
      <c r="P15" s="22">
        <f t="shared" si="13"/>
        <v>5</v>
      </c>
      <c r="Q15" s="189">
        <f>ROUND((0.8*'Side MDB'!W15+0.2*'Side Pole'!N15),3)</f>
        <v>3.1E-2</v>
      </c>
      <c r="R15" s="190">
        <f t="shared" si="14"/>
        <v>0.21</v>
      </c>
      <c r="S15" s="50">
        <f t="shared" si="15"/>
        <v>5</v>
      </c>
      <c r="T15" s="190">
        <f>ROUND(((0.8*'Side MDB'!W15+0.2*'Side Pole'!N15)+(IF('Side MDB'!X15="N/A",(0.8*'Side MDB'!W15+0.2*'Side Pole'!N15),'Side MDB'!X15)))/2,3)</f>
        <v>1.9E-2</v>
      </c>
      <c r="U15" s="190">
        <f t="shared" si="16"/>
        <v>0.13</v>
      </c>
      <c r="V15" s="22">
        <f t="shared" si="17"/>
        <v>5</v>
      </c>
      <c r="W15" s="15"/>
      <c r="X15" s="15"/>
      <c r="Y15" s="52"/>
      <c r="Z15" s="52"/>
      <c r="AA15" s="52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</row>
    <row r="16" spans="1:38" ht="14.1" customHeight="1">
      <c r="A16" s="185">
        <v>10922</v>
      </c>
      <c r="B16" s="186" t="s">
        <v>231</v>
      </c>
      <c r="C16" s="187" t="str">
        <f>Rollover!A16</f>
        <v>Cadillac</v>
      </c>
      <c r="D16" s="187" t="str">
        <f>Rollover!B16</f>
        <v>XT6 SUV FWD</v>
      </c>
      <c r="E16" s="71" t="s">
        <v>107</v>
      </c>
      <c r="F16" s="188">
        <f>Rollover!C16</f>
        <v>2020</v>
      </c>
      <c r="G16" s="46">
        <v>291.99099999999999</v>
      </c>
      <c r="H16" s="11">
        <v>21.452000000000002</v>
      </c>
      <c r="I16" s="11">
        <v>38.988</v>
      </c>
      <c r="J16" s="47">
        <v>24.802</v>
      </c>
      <c r="K16" s="12">
        <v>2961.5479999999998</v>
      </c>
      <c r="L16" s="23">
        <f t="shared" si="19"/>
        <v>8.2085881046275247E-3</v>
      </c>
      <c r="M16" s="24">
        <f t="shared" si="10"/>
        <v>2.8702603138674551E-2</v>
      </c>
      <c r="N16" s="23">
        <f t="shared" si="11"/>
        <v>3.6999999999999998E-2</v>
      </c>
      <c r="O16" s="5">
        <f t="shared" si="12"/>
        <v>0.25</v>
      </c>
      <c r="P16" s="22">
        <f t="shared" si="13"/>
        <v>5</v>
      </c>
      <c r="Q16" s="189">
        <f>ROUND((0.8*'Side MDB'!W16+0.2*'Side Pole'!N16),3)</f>
        <v>3.1E-2</v>
      </c>
      <c r="R16" s="190">
        <f t="shared" si="14"/>
        <v>0.21</v>
      </c>
      <c r="S16" s="50">
        <f t="shared" si="15"/>
        <v>5</v>
      </c>
      <c r="T16" s="190">
        <f>ROUND(((0.8*'Side MDB'!W16+0.2*'Side Pole'!N16)+(IF('Side MDB'!X16="N/A",(0.8*'Side MDB'!W16+0.2*'Side Pole'!N16),'Side MDB'!X16)))/2,3)</f>
        <v>1.9E-2</v>
      </c>
      <c r="U16" s="190">
        <f t="shared" si="16"/>
        <v>0.13</v>
      </c>
      <c r="V16" s="22">
        <f t="shared" si="17"/>
        <v>5</v>
      </c>
      <c r="W16" s="15"/>
      <c r="X16" s="15"/>
      <c r="Y16" s="52"/>
      <c r="Z16" s="52"/>
      <c r="AA16" s="52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</row>
    <row r="17" spans="1:38" ht="14.1" customHeight="1">
      <c r="A17" s="185">
        <v>10829</v>
      </c>
      <c r="B17" s="186" t="s">
        <v>218</v>
      </c>
      <c r="C17" s="187" t="str">
        <f>Rollover!A17</f>
        <v>Chevrolet</v>
      </c>
      <c r="D17" s="187" t="str">
        <f>Rollover!B17</f>
        <v>Malibu 4DR FWD</v>
      </c>
      <c r="E17" s="71" t="s">
        <v>107</v>
      </c>
      <c r="F17" s="188">
        <f>Rollover!C17</f>
        <v>2020</v>
      </c>
      <c r="G17" s="46">
        <v>279.09699999999998</v>
      </c>
      <c r="H17" s="11">
        <v>20.425000000000001</v>
      </c>
      <c r="I17" s="11">
        <v>27.391999999999999</v>
      </c>
      <c r="J17" s="47">
        <v>18.286999999999999</v>
      </c>
      <c r="K17" s="12">
        <v>2443.8339999999998</v>
      </c>
      <c r="L17" s="23">
        <f t="shared" si="19"/>
        <v>6.936399614196326E-3</v>
      </c>
      <c r="M17" s="24">
        <f t="shared" si="10"/>
        <v>1.7840263891864622E-2</v>
      </c>
      <c r="N17" s="23">
        <f t="shared" si="11"/>
        <v>2.5000000000000001E-2</v>
      </c>
      <c r="O17" s="5">
        <f t="shared" si="12"/>
        <v>0.17</v>
      </c>
      <c r="P17" s="22">
        <f t="shared" si="13"/>
        <v>5</v>
      </c>
      <c r="Q17" s="189">
        <f>ROUND((0.8*'Side MDB'!W17+0.2*'Side Pole'!N17),3)</f>
        <v>9.8000000000000004E-2</v>
      </c>
      <c r="R17" s="190">
        <f t="shared" si="14"/>
        <v>0.65</v>
      </c>
      <c r="S17" s="50">
        <f t="shared" si="15"/>
        <v>5</v>
      </c>
      <c r="T17" s="190">
        <f>ROUND(((0.8*'Side MDB'!W17+0.2*'Side Pole'!N17)+(IF('Side MDB'!X17="N/A",(0.8*'Side MDB'!W17+0.2*'Side Pole'!N17),'Side MDB'!X17)))/2,3)</f>
        <v>0.13800000000000001</v>
      </c>
      <c r="U17" s="190">
        <f t="shared" si="16"/>
        <v>0.92</v>
      </c>
      <c r="V17" s="22">
        <f t="shared" si="17"/>
        <v>4</v>
      </c>
      <c r="W17" s="15"/>
      <c r="X17" s="15"/>
      <c r="Y17" s="52"/>
      <c r="Z17" s="52"/>
      <c r="AA17" s="52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</row>
    <row r="18" spans="1:38" ht="14.1" customHeight="1">
      <c r="A18" s="185">
        <v>11067</v>
      </c>
      <c r="B18" s="186" t="s">
        <v>300</v>
      </c>
      <c r="C18" s="187" t="str">
        <f>Rollover!A18</f>
        <v>Chrysler</v>
      </c>
      <c r="D18" s="187" t="str">
        <f>Rollover!B18</f>
        <v>Pacifica Hybrid PHEV Mini Van FWD</v>
      </c>
      <c r="E18" s="71" t="s">
        <v>102</v>
      </c>
      <c r="F18" s="188">
        <f>Rollover!C18</f>
        <v>2020</v>
      </c>
      <c r="G18" s="46">
        <v>253.97900000000001</v>
      </c>
      <c r="H18" s="11">
        <v>18.861999999999998</v>
      </c>
      <c r="I18" s="11">
        <v>57.551000000000002</v>
      </c>
      <c r="J18" s="47">
        <v>31.3</v>
      </c>
      <c r="K18" s="12">
        <v>3371.23</v>
      </c>
      <c r="L18" s="23">
        <f t="shared" si="19"/>
        <v>4.8269351126425924E-3</v>
      </c>
      <c r="M18" s="24">
        <f t="shared" si="10"/>
        <v>4.1624776347191479E-2</v>
      </c>
      <c r="N18" s="23">
        <f t="shared" si="11"/>
        <v>4.5999999999999999E-2</v>
      </c>
      <c r="O18" s="5">
        <f t="shared" si="12"/>
        <v>0.31</v>
      </c>
      <c r="P18" s="22">
        <f t="shared" si="13"/>
        <v>5</v>
      </c>
      <c r="Q18" s="189">
        <f>ROUND((0.8*'Side MDB'!W18+0.2*'Side Pole'!N18),3)</f>
        <v>3.3000000000000002E-2</v>
      </c>
      <c r="R18" s="190">
        <f t="shared" si="14"/>
        <v>0.22</v>
      </c>
      <c r="S18" s="50">
        <f t="shared" si="15"/>
        <v>5</v>
      </c>
      <c r="T18" s="190">
        <f>ROUND(((0.8*'Side MDB'!W18+0.2*'Side Pole'!N18)+(IF('Side MDB'!X18="N/A",(0.8*'Side MDB'!W18+0.2*'Side Pole'!N18),'Side MDB'!X18)))/2,3)</f>
        <v>2.5999999999999999E-2</v>
      </c>
      <c r="U18" s="190">
        <f t="shared" si="16"/>
        <v>0.17</v>
      </c>
      <c r="V18" s="22">
        <f t="shared" si="17"/>
        <v>5</v>
      </c>
      <c r="W18" s="15"/>
      <c r="X18" s="15"/>
      <c r="Y18" s="52"/>
      <c r="Z18" s="52"/>
      <c r="AA18" s="52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</row>
    <row r="19" spans="1:38" ht="13.35" customHeight="1">
      <c r="A19" s="185">
        <v>11136</v>
      </c>
      <c r="B19" s="186" t="s">
        <v>316</v>
      </c>
      <c r="C19" s="187" t="str">
        <f>Rollover!A19</f>
        <v>Dodge</v>
      </c>
      <c r="D19" s="187" t="str">
        <f>Rollover!B19</f>
        <v>Challenger 2DR AWD</v>
      </c>
      <c r="E19" s="71" t="s">
        <v>85</v>
      </c>
      <c r="F19" s="188">
        <f>Rollover!C19</f>
        <v>2020</v>
      </c>
      <c r="G19" s="46">
        <v>175.54599999999999</v>
      </c>
      <c r="H19" s="11">
        <v>21.677</v>
      </c>
      <c r="I19" s="11">
        <v>35.612000000000002</v>
      </c>
      <c r="J19" s="47">
        <v>20.321000000000002</v>
      </c>
      <c r="K19" s="12">
        <v>2514.7629999999999</v>
      </c>
      <c r="L19" s="23">
        <f t="shared" si="19"/>
        <v>1.0105215672907683E-3</v>
      </c>
      <c r="M19" s="24">
        <f t="shared" si="10"/>
        <v>1.9046853502610105E-2</v>
      </c>
      <c r="N19" s="23">
        <f t="shared" si="11"/>
        <v>0.02</v>
      </c>
      <c r="O19" s="5">
        <f t="shared" si="12"/>
        <v>0.13</v>
      </c>
      <c r="P19" s="22">
        <f t="shared" si="13"/>
        <v>5</v>
      </c>
      <c r="Q19" s="189">
        <f>ROUND((0.8*'Side MDB'!W19+0.2*'Side Pole'!N19),3)</f>
        <v>5.8000000000000003E-2</v>
      </c>
      <c r="R19" s="190">
        <f t="shared" si="14"/>
        <v>0.39</v>
      </c>
      <c r="S19" s="50">
        <f t="shared" si="15"/>
        <v>5</v>
      </c>
      <c r="T19" s="190">
        <f>ROUND(((0.8*'Side MDB'!W19+0.2*'Side Pole'!N19)+(IF('Side MDB'!X19="N/A",(0.8*'Side MDB'!W19+0.2*'Side Pole'!N19),'Side MDB'!X19)))/2,3)</f>
        <v>3.6999999999999998E-2</v>
      </c>
      <c r="U19" s="190">
        <f t="shared" si="16"/>
        <v>0.25</v>
      </c>
      <c r="V19" s="22">
        <f t="shared" si="17"/>
        <v>5</v>
      </c>
      <c r="W19" s="15"/>
      <c r="X19" s="15"/>
      <c r="Y19" s="52"/>
      <c r="Z19" s="52"/>
      <c r="AA19" s="52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</row>
    <row r="20" spans="1:38" ht="14.1" customHeight="1">
      <c r="A20" s="185">
        <v>11136</v>
      </c>
      <c r="B20" s="186" t="s">
        <v>316</v>
      </c>
      <c r="C20" s="187" t="str">
        <f>Rollover!A20</f>
        <v>Dodge</v>
      </c>
      <c r="D20" s="187" t="str">
        <f>Rollover!B20</f>
        <v>Challenger 2DR RWD</v>
      </c>
      <c r="E20" s="71" t="s">
        <v>85</v>
      </c>
      <c r="F20" s="188">
        <f>Rollover!C20</f>
        <v>2020</v>
      </c>
      <c r="G20" s="46">
        <v>175.54599999999999</v>
      </c>
      <c r="H20" s="11">
        <v>21.677</v>
      </c>
      <c r="I20" s="11">
        <v>35.612000000000002</v>
      </c>
      <c r="J20" s="47">
        <v>20.321000000000002</v>
      </c>
      <c r="K20" s="12">
        <v>2514.7629999999999</v>
      </c>
      <c r="L20" s="23">
        <f t="shared" si="19"/>
        <v>1.0105215672907683E-3</v>
      </c>
      <c r="M20" s="24">
        <f t="shared" si="10"/>
        <v>1.9046853502610105E-2</v>
      </c>
      <c r="N20" s="23">
        <f t="shared" si="11"/>
        <v>0.02</v>
      </c>
      <c r="O20" s="5">
        <f t="shared" si="12"/>
        <v>0.13</v>
      </c>
      <c r="P20" s="22">
        <f t="shared" si="13"/>
        <v>5</v>
      </c>
      <c r="Q20" s="189">
        <f>ROUND((0.8*'Side MDB'!W20+0.2*'Side Pole'!N20),3)</f>
        <v>5.8000000000000003E-2</v>
      </c>
      <c r="R20" s="190">
        <f t="shared" si="14"/>
        <v>0.39</v>
      </c>
      <c r="S20" s="50">
        <f t="shared" si="15"/>
        <v>5</v>
      </c>
      <c r="T20" s="190">
        <f>ROUND(((0.8*'Side MDB'!W20+0.2*'Side Pole'!N20)+(IF('Side MDB'!X20="N/A",(0.8*'Side MDB'!W20+0.2*'Side Pole'!N20),'Side MDB'!X20)))/2,3)</f>
        <v>3.6999999999999998E-2</v>
      </c>
      <c r="U20" s="190">
        <f t="shared" si="16"/>
        <v>0.25</v>
      </c>
      <c r="V20" s="22">
        <f t="shared" si="17"/>
        <v>5</v>
      </c>
      <c r="W20" s="15"/>
      <c r="X20" s="15"/>
      <c r="Y20" s="52"/>
      <c r="Z20" s="52"/>
      <c r="AA20" s="52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</row>
    <row r="21" spans="1:38" ht="14.1" customHeight="1">
      <c r="A21" s="193">
        <v>10967</v>
      </c>
      <c r="B21" s="194" t="s">
        <v>248</v>
      </c>
      <c r="C21" s="192" t="str">
        <f>Rollover!A21</f>
        <v>Ford</v>
      </c>
      <c r="D21" s="192" t="str">
        <f>Rollover!B21</f>
        <v>Escape SUV AWD</v>
      </c>
      <c r="E21" s="71" t="s">
        <v>102</v>
      </c>
      <c r="F21" s="188">
        <f>Rollover!C21</f>
        <v>2020</v>
      </c>
      <c r="G21" s="48">
        <v>344.00700000000001</v>
      </c>
      <c r="H21" s="19">
        <v>22.251999999999999</v>
      </c>
      <c r="I21" s="19">
        <v>31.547000000000001</v>
      </c>
      <c r="J21" s="49">
        <v>22.353000000000002</v>
      </c>
      <c r="K21" s="20">
        <v>2056.777</v>
      </c>
      <c r="L21" s="23">
        <f t="shared" si="19"/>
        <v>1.4704449415837383E-2</v>
      </c>
      <c r="M21" s="24">
        <f t="shared" si="10"/>
        <v>1.2466940172979042E-2</v>
      </c>
      <c r="N21" s="23">
        <f t="shared" si="11"/>
        <v>2.7E-2</v>
      </c>
      <c r="O21" s="5">
        <f t="shared" si="12"/>
        <v>0.18</v>
      </c>
      <c r="P21" s="22">
        <f t="shared" si="13"/>
        <v>5</v>
      </c>
      <c r="Q21" s="189">
        <f>ROUND((0.8*'Side MDB'!W21+0.2*'Side Pole'!N21),3)</f>
        <v>4.7E-2</v>
      </c>
      <c r="R21" s="190">
        <f t="shared" si="14"/>
        <v>0.31</v>
      </c>
      <c r="S21" s="50">
        <f t="shared" si="15"/>
        <v>5</v>
      </c>
      <c r="T21" s="190">
        <f>ROUND(((0.8*'Side MDB'!W21+0.2*'Side Pole'!N21)+(IF('Side MDB'!X21="N/A",(0.8*'Side MDB'!W21+0.2*'Side Pole'!N21),'Side MDB'!X21)))/2,3)</f>
        <v>0.05</v>
      </c>
      <c r="U21" s="190">
        <f t="shared" si="16"/>
        <v>0.33</v>
      </c>
      <c r="V21" s="22">
        <f t="shared" si="17"/>
        <v>5</v>
      </c>
      <c r="W21" s="15"/>
      <c r="X21" s="15"/>
      <c r="Y21" s="52"/>
      <c r="Z21" s="52"/>
      <c r="AA21" s="52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</row>
    <row r="22" spans="1:38" ht="14.1" customHeight="1">
      <c r="A22" s="193">
        <v>10967</v>
      </c>
      <c r="B22" s="194" t="s">
        <v>248</v>
      </c>
      <c r="C22" s="192" t="str">
        <f>Rollover!A22</f>
        <v>Ford</v>
      </c>
      <c r="D22" s="192" t="str">
        <f>Rollover!B22</f>
        <v>Escape SUV FWD</v>
      </c>
      <c r="E22" s="71" t="s">
        <v>102</v>
      </c>
      <c r="F22" s="188">
        <f>Rollover!C22</f>
        <v>2020</v>
      </c>
      <c r="G22" s="48">
        <v>344.00700000000001</v>
      </c>
      <c r="H22" s="19">
        <v>22.251999999999999</v>
      </c>
      <c r="I22" s="19">
        <v>31.547000000000001</v>
      </c>
      <c r="J22" s="49">
        <v>22.353000000000002</v>
      </c>
      <c r="K22" s="20">
        <v>2056.777</v>
      </c>
      <c r="L22" s="23">
        <f t="shared" si="19"/>
        <v>1.4704449415837383E-2</v>
      </c>
      <c r="M22" s="24">
        <f t="shared" si="10"/>
        <v>1.2466940172979042E-2</v>
      </c>
      <c r="N22" s="23">
        <f t="shared" si="11"/>
        <v>2.7E-2</v>
      </c>
      <c r="O22" s="5">
        <f t="shared" si="12"/>
        <v>0.18</v>
      </c>
      <c r="P22" s="22">
        <f t="shared" si="13"/>
        <v>5</v>
      </c>
      <c r="Q22" s="189">
        <f>ROUND((0.8*'Side MDB'!W22+0.2*'Side Pole'!N22),3)</f>
        <v>4.7E-2</v>
      </c>
      <c r="R22" s="190">
        <f t="shared" si="14"/>
        <v>0.31</v>
      </c>
      <c r="S22" s="50">
        <f t="shared" si="15"/>
        <v>5</v>
      </c>
      <c r="T22" s="190">
        <f>ROUND(((0.8*'Side MDB'!W22+0.2*'Side Pole'!N22)+(IF('Side MDB'!X22="N/A",(0.8*'Side MDB'!W22+0.2*'Side Pole'!N22),'Side MDB'!X22)))/2,3)</f>
        <v>0.05</v>
      </c>
      <c r="U22" s="190">
        <f t="shared" si="16"/>
        <v>0.33</v>
      </c>
      <c r="V22" s="22">
        <f t="shared" si="17"/>
        <v>5</v>
      </c>
      <c r="W22" s="15"/>
      <c r="X22" s="15"/>
      <c r="Y22" s="52"/>
      <c r="Z22" s="52"/>
      <c r="AA22" s="52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ht="14.1" customHeight="1">
      <c r="A23" s="193">
        <v>10967</v>
      </c>
      <c r="B23" s="194" t="s">
        <v>248</v>
      </c>
      <c r="C23" s="187" t="str">
        <f>Rollover!A23</f>
        <v>Ford</v>
      </c>
      <c r="D23" s="187" t="str">
        <f>Rollover!B23</f>
        <v>Escape HEV SUV AWD</v>
      </c>
      <c r="E23" s="71" t="s">
        <v>102</v>
      </c>
      <c r="F23" s="188">
        <f>Rollover!C23</f>
        <v>2020</v>
      </c>
      <c r="G23" s="48">
        <v>344.00700000000001</v>
      </c>
      <c r="H23" s="19">
        <v>22.251999999999999</v>
      </c>
      <c r="I23" s="19">
        <v>31.547000000000001</v>
      </c>
      <c r="J23" s="49">
        <v>22.353000000000002</v>
      </c>
      <c r="K23" s="20">
        <v>2056.777</v>
      </c>
      <c r="L23" s="23">
        <f t="shared" si="19"/>
        <v>1.4704449415837383E-2</v>
      </c>
      <c r="M23" s="24">
        <f t="shared" si="10"/>
        <v>1.2466940172979042E-2</v>
      </c>
      <c r="N23" s="23">
        <f t="shared" si="11"/>
        <v>2.7E-2</v>
      </c>
      <c r="O23" s="5">
        <f t="shared" si="12"/>
        <v>0.18</v>
      </c>
      <c r="P23" s="22">
        <f t="shared" si="13"/>
        <v>5</v>
      </c>
      <c r="Q23" s="189">
        <f>ROUND((0.8*'Side MDB'!W23+0.2*'Side Pole'!N23),3)</f>
        <v>4.7E-2</v>
      </c>
      <c r="R23" s="190">
        <f t="shared" si="14"/>
        <v>0.31</v>
      </c>
      <c r="S23" s="50">
        <f t="shared" si="15"/>
        <v>5</v>
      </c>
      <c r="T23" s="190">
        <f>ROUND(((0.8*'Side MDB'!W23+0.2*'Side Pole'!N23)+(IF('Side MDB'!X23="N/A",(0.8*'Side MDB'!W23+0.2*'Side Pole'!N23),'Side MDB'!X23)))/2,3)</f>
        <v>0.05</v>
      </c>
      <c r="U23" s="190">
        <f t="shared" si="16"/>
        <v>0.33</v>
      </c>
      <c r="V23" s="22">
        <f t="shared" si="17"/>
        <v>5</v>
      </c>
      <c r="W23" s="15"/>
      <c r="X23" s="15"/>
      <c r="Y23" s="52"/>
      <c r="Z23" s="52"/>
      <c r="AA23" s="52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  <row r="24" spans="1:38" ht="14.1" customHeight="1">
      <c r="A24" s="193">
        <v>10967</v>
      </c>
      <c r="B24" s="194" t="s">
        <v>248</v>
      </c>
      <c r="C24" s="187" t="str">
        <f>Rollover!A24</f>
        <v>Ford</v>
      </c>
      <c r="D24" s="187" t="str">
        <f>Rollover!B24</f>
        <v>Escape HEV SUV FWD</v>
      </c>
      <c r="E24" s="71" t="s">
        <v>102</v>
      </c>
      <c r="F24" s="188">
        <f>Rollover!C24</f>
        <v>2020</v>
      </c>
      <c r="G24" s="48">
        <v>344.00700000000001</v>
      </c>
      <c r="H24" s="19">
        <v>22.251999999999999</v>
      </c>
      <c r="I24" s="19">
        <v>31.547000000000001</v>
      </c>
      <c r="J24" s="49">
        <v>22.353000000000002</v>
      </c>
      <c r="K24" s="20">
        <v>2056.777</v>
      </c>
      <c r="L24" s="23">
        <f t="shared" si="19"/>
        <v>1.4704449415837383E-2</v>
      </c>
      <c r="M24" s="24">
        <f t="shared" si="10"/>
        <v>1.2466940172979042E-2</v>
      </c>
      <c r="N24" s="23">
        <f t="shared" si="11"/>
        <v>2.7E-2</v>
      </c>
      <c r="O24" s="5">
        <f t="shared" si="12"/>
        <v>0.18</v>
      </c>
      <c r="P24" s="22">
        <f t="shared" si="13"/>
        <v>5</v>
      </c>
      <c r="Q24" s="189">
        <f>ROUND((0.8*'Side MDB'!W24+0.2*'Side Pole'!N24),3)</f>
        <v>4.7E-2</v>
      </c>
      <c r="R24" s="190">
        <f t="shared" si="14"/>
        <v>0.31</v>
      </c>
      <c r="S24" s="50">
        <f t="shared" si="15"/>
        <v>5</v>
      </c>
      <c r="T24" s="190">
        <f>ROUND(((0.8*'Side MDB'!W24+0.2*'Side Pole'!N24)+(IF('Side MDB'!X24="N/A",(0.8*'Side MDB'!W24+0.2*'Side Pole'!N24),'Side MDB'!X24)))/2,3)</f>
        <v>0.05</v>
      </c>
      <c r="U24" s="190">
        <f t="shared" si="16"/>
        <v>0.33</v>
      </c>
      <c r="V24" s="22">
        <f t="shared" si="17"/>
        <v>5</v>
      </c>
      <c r="W24" s="15"/>
      <c r="X24" s="15"/>
      <c r="Y24" s="52"/>
      <c r="Z24" s="52"/>
      <c r="AA24" s="52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</row>
    <row r="25" spans="1:38" ht="14.1" customHeight="1">
      <c r="A25" s="193">
        <v>10967</v>
      </c>
      <c r="B25" s="194" t="s">
        <v>248</v>
      </c>
      <c r="C25" s="192" t="str">
        <f>Rollover!A25</f>
        <v>Lincoln</v>
      </c>
      <c r="D25" s="192" t="str">
        <f>Rollover!B25</f>
        <v>Corsair SUV AWD</v>
      </c>
      <c r="E25" s="71" t="s">
        <v>102</v>
      </c>
      <c r="F25" s="188">
        <f>Rollover!C25</f>
        <v>2020</v>
      </c>
      <c r="G25" s="48">
        <v>344.00700000000001</v>
      </c>
      <c r="H25" s="19">
        <v>22.251999999999999</v>
      </c>
      <c r="I25" s="19">
        <v>31.547000000000001</v>
      </c>
      <c r="J25" s="49">
        <v>22.353000000000002</v>
      </c>
      <c r="K25" s="20">
        <v>2056.777</v>
      </c>
      <c r="L25" s="23">
        <f t="shared" si="19"/>
        <v>1.4704449415837383E-2</v>
      </c>
      <c r="M25" s="24">
        <f t="shared" si="10"/>
        <v>1.2466940172979042E-2</v>
      </c>
      <c r="N25" s="23">
        <f t="shared" si="11"/>
        <v>2.7E-2</v>
      </c>
      <c r="O25" s="5">
        <f t="shared" si="12"/>
        <v>0.18</v>
      </c>
      <c r="P25" s="22">
        <f t="shared" si="13"/>
        <v>5</v>
      </c>
      <c r="Q25" s="189">
        <f>ROUND((0.8*'Side MDB'!W25+0.2*'Side Pole'!N25),3)</f>
        <v>4.7E-2</v>
      </c>
      <c r="R25" s="190">
        <f t="shared" si="14"/>
        <v>0.31</v>
      </c>
      <c r="S25" s="50">
        <f t="shared" si="15"/>
        <v>5</v>
      </c>
      <c r="T25" s="190">
        <f>ROUND(((0.8*'Side MDB'!W25+0.2*'Side Pole'!N25)+(IF('Side MDB'!X25="N/A",(0.8*'Side MDB'!W25+0.2*'Side Pole'!N25),'Side MDB'!X25)))/2,3)</f>
        <v>0.05</v>
      </c>
      <c r="U25" s="190">
        <f t="shared" si="16"/>
        <v>0.33</v>
      </c>
      <c r="V25" s="22">
        <f t="shared" si="17"/>
        <v>5</v>
      </c>
      <c r="W25" s="15"/>
      <c r="X25" s="15"/>
      <c r="Y25" s="52"/>
      <c r="Z25" s="52"/>
      <c r="AA25" s="52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</row>
    <row r="26" spans="1:38" ht="14.1" customHeight="1">
      <c r="A26" s="193">
        <v>10967</v>
      </c>
      <c r="B26" s="194" t="s">
        <v>248</v>
      </c>
      <c r="C26" s="192" t="str">
        <f>Rollover!A26</f>
        <v>Lincoln</v>
      </c>
      <c r="D26" s="192" t="str">
        <f>Rollover!B26</f>
        <v>Corsair SUV FWD</v>
      </c>
      <c r="E26" s="71" t="s">
        <v>102</v>
      </c>
      <c r="F26" s="188">
        <f>Rollover!C26</f>
        <v>2020</v>
      </c>
      <c r="G26" s="48">
        <v>344.00700000000001</v>
      </c>
      <c r="H26" s="19">
        <v>22.251999999999999</v>
      </c>
      <c r="I26" s="19">
        <v>31.547000000000001</v>
      </c>
      <c r="J26" s="49">
        <v>22.353000000000002</v>
      </c>
      <c r="K26" s="20">
        <v>2056.777</v>
      </c>
      <c r="L26" s="23">
        <f t="shared" si="19"/>
        <v>1.4704449415837383E-2</v>
      </c>
      <c r="M26" s="24">
        <f t="shared" si="10"/>
        <v>1.2466940172979042E-2</v>
      </c>
      <c r="N26" s="23">
        <f t="shared" si="11"/>
        <v>2.7E-2</v>
      </c>
      <c r="O26" s="5">
        <f t="shared" si="12"/>
        <v>0.18</v>
      </c>
      <c r="P26" s="22">
        <f t="shared" si="13"/>
        <v>5</v>
      </c>
      <c r="Q26" s="189">
        <f>ROUND((0.8*'Side MDB'!W26+0.2*'Side Pole'!N26),3)</f>
        <v>4.7E-2</v>
      </c>
      <c r="R26" s="190">
        <f t="shared" si="14"/>
        <v>0.31</v>
      </c>
      <c r="S26" s="50">
        <f t="shared" si="15"/>
        <v>5</v>
      </c>
      <c r="T26" s="190">
        <f>ROUND(((0.8*'Side MDB'!W26+0.2*'Side Pole'!N26)+(IF('Side MDB'!X26="N/A",(0.8*'Side MDB'!W26+0.2*'Side Pole'!N26),'Side MDB'!X26)))/2,3)</f>
        <v>0.05</v>
      </c>
      <c r="U26" s="190">
        <f t="shared" si="16"/>
        <v>0.33</v>
      </c>
      <c r="V26" s="22">
        <f t="shared" si="17"/>
        <v>5</v>
      </c>
      <c r="W26" s="15"/>
      <c r="X26" s="15"/>
      <c r="Y26" s="52"/>
      <c r="Z26" s="52"/>
      <c r="AA26" s="52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 ht="14.1" customHeight="1">
      <c r="A27" s="193">
        <v>11051</v>
      </c>
      <c r="B27" s="194" t="s">
        <v>286</v>
      </c>
      <c r="C27" s="192" t="str">
        <f>Rollover!A27</f>
        <v>Ford</v>
      </c>
      <c r="D27" s="192" t="str">
        <f>Rollover!B27</f>
        <v>Explorer SUV 4WD</v>
      </c>
      <c r="E27" s="71" t="s">
        <v>102</v>
      </c>
      <c r="F27" s="188">
        <f>Rollover!C27</f>
        <v>2020</v>
      </c>
      <c r="G27" s="46">
        <v>287.851</v>
      </c>
      <c r="H27" s="11">
        <v>21.36</v>
      </c>
      <c r="I27" s="11">
        <v>39.426000000000002</v>
      </c>
      <c r="J27" s="47">
        <v>22.838000000000001</v>
      </c>
      <c r="K27" s="47">
        <v>2546.933</v>
      </c>
      <c r="L27" s="23">
        <f t="shared" si="19"/>
        <v>7.785801547796658E-3</v>
      </c>
      <c r="M27" s="24">
        <f t="shared" si="10"/>
        <v>1.9620150370070557E-2</v>
      </c>
      <c r="N27" s="23">
        <f t="shared" si="11"/>
        <v>2.7E-2</v>
      </c>
      <c r="O27" s="5">
        <f t="shared" si="12"/>
        <v>0.18</v>
      </c>
      <c r="P27" s="22">
        <f t="shared" si="13"/>
        <v>5</v>
      </c>
      <c r="Q27" s="189">
        <f>ROUND((0.8*'Side MDB'!W27+0.2*'Side Pole'!N27),3)</f>
        <v>4.4999999999999998E-2</v>
      </c>
      <c r="R27" s="190">
        <f t="shared" si="14"/>
        <v>0.3</v>
      </c>
      <c r="S27" s="50">
        <f t="shared" si="15"/>
        <v>5</v>
      </c>
      <c r="T27" s="190">
        <f>ROUND(((0.8*'Side MDB'!W27+0.2*'Side Pole'!N27)+(IF('Side MDB'!X27="N/A",(0.8*'Side MDB'!W27+0.2*'Side Pole'!N27),'Side MDB'!X27)))/2,3)</f>
        <v>3.4000000000000002E-2</v>
      </c>
      <c r="U27" s="190">
        <f t="shared" si="16"/>
        <v>0.23</v>
      </c>
      <c r="V27" s="22">
        <f t="shared" si="17"/>
        <v>5</v>
      </c>
      <c r="W27" s="15"/>
      <c r="X27" s="15"/>
      <c r="Y27" s="52"/>
      <c r="Z27" s="52"/>
      <c r="AA27" s="52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 ht="14.1" customHeight="1">
      <c r="A28" s="193">
        <v>11051</v>
      </c>
      <c r="B28" s="194" t="s">
        <v>286</v>
      </c>
      <c r="C28" s="192" t="str">
        <f>Rollover!A28</f>
        <v>Ford</v>
      </c>
      <c r="D28" s="192" t="str">
        <f>Rollover!B28</f>
        <v>Explorer SUV RWD</v>
      </c>
      <c r="E28" s="71" t="s">
        <v>102</v>
      </c>
      <c r="F28" s="188">
        <f>Rollover!C28</f>
        <v>2020</v>
      </c>
      <c r="G28" s="46">
        <v>287.851</v>
      </c>
      <c r="H28" s="11">
        <v>21.36</v>
      </c>
      <c r="I28" s="11">
        <v>39.426000000000002</v>
      </c>
      <c r="J28" s="47">
        <v>22.838000000000001</v>
      </c>
      <c r="K28" s="47">
        <v>2546.933</v>
      </c>
      <c r="L28" s="23">
        <f t="shared" si="19"/>
        <v>7.785801547796658E-3</v>
      </c>
      <c r="M28" s="24">
        <f t="shared" si="10"/>
        <v>1.9620150370070557E-2</v>
      </c>
      <c r="N28" s="23">
        <f t="shared" si="11"/>
        <v>2.7E-2</v>
      </c>
      <c r="O28" s="5">
        <f t="shared" si="12"/>
        <v>0.18</v>
      </c>
      <c r="P28" s="22">
        <f t="shared" si="13"/>
        <v>5</v>
      </c>
      <c r="Q28" s="189">
        <f>ROUND((0.8*'Side MDB'!W28+0.2*'Side Pole'!N28),3)</f>
        <v>4.4999999999999998E-2</v>
      </c>
      <c r="R28" s="190">
        <f t="shared" si="14"/>
        <v>0.3</v>
      </c>
      <c r="S28" s="50">
        <f t="shared" si="15"/>
        <v>5</v>
      </c>
      <c r="T28" s="190">
        <f>ROUND(((0.8*'Side MDB'!W28+0.2*'Side Pole'!N28)+(IF('Side MDB'!X28="N/A",(0.8*'Side MDB'!W28+0.2*'Side Pole'!N28),'Side MDB'!X28)))/2,3)</f>
        <v>3.4000000000000002E-2</v>
      </c>
      <c r="U28" s="190">
        <f t="shared" si="16"/>
        <v>0.23</v>
      </c>
      <c r="V28" s="22">
        <f t="shared" si="17"/>
        <v>5</v>
      </c>
      <c r="W28" s="15"/>
      <c r="X28" s="15"/>
      <c r="Y28" s="52"/>
      <c r="Z28" s="52"/>
      <c r="AA28" s="52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ht="14.1" customHeight="1">
      <c r="A29" s="193">
        <v>11051</v>
      </c>
      <c r="B29" s="194" t="s">
        <v>286</v>
      </c>
      <c r="C29" s="192" t="str">
        <f>Rollover!A29</f>
        <v>Ford</v>
      </c>
      <c r="D29" s="192" t="str">
        <f>Rollover!B29</f>
        <v>Explorer HEV SUV 4WD</v>
      </c>
      <c r="E29" s="71" t="s">
        <v>102</v>
      </c>
      <c r="F29" s="188">
        <f>Rollover!C29</f>
        <v>2020</v>
      </c>
      <c r="G29" s="46">
        <v>287.851</v>
      </c>
      <c r="H29" s="11">
        <v>21.36</v>
      </c>
      <c r="I29" s="11">
        <v>39.426000000000002</v>
      </c>
      <c r="J29" s="47">
        <v>22.838000000000001</v>
      </c>
      <c r="K29" s="47">
        <v>2546.933</v>
      </c>
      <c r="L29" s="23">
        <f t="shared" si="19"/>
        <v>7.785801547796658E-3</v>
      </c>
      <c r="M29" s="24">
        <f t="shared" si="10"/>
        <v>1.9620150370070557E-2</v>
      </c>
      <c r="N29" s="23">
        <f t="shared" si="11"/>
        <v>2.7E-2</v>
      </c>
      <c r="O29" s="5">
        <f t="shared" si="12"/>
        <v>0.18</v>
      </c>
      <c r="P29" s="22">
        <f t="shared" si="13"/>
        <v>5</v>
      </c>
      <c r="Q29" s="189">
        <f>ROUND((0.8*'Side MDB'!W29+0.2*'Side Pole'!N29),3)</f>
        <v>4.4999999999999998E-2</v>
      </c>
      <c r="R29" s="190">
        <f t="shared" si="14"/>
        <v>0.3</v>
      </c>
      <c r="S29" s="50">
        <f t="shared" si="15"/>
        <v>5</v>
      </c>
      <c r="T29" s="190">
        <f>ROUND(((0.8*'Side MDB'!W29+0.2*'Side Pole'!N29)+(IF('Side MDB'!X29="N/A",(0.8*'Side MDB'!W29+0.2*'Side Pole'!N29),'Side MDB'!X29)))/2,3)</f>
        <v>3.4000000000000002E-2</v>
      </c>
      <c r="U29" s="190">
        <f t="shared" si="16"/>
        <v>0.23</v>
      </c>
      <c r="V29" s="22">
        <f t="shared" si="17"/>
        <v>5</v>
      </c>
      <c r="W29" s="15"/>
      <c r="X29" s="15"/>
      <c r="Y29" s="52"/>
      <c r="Z29" s="52"/>
      <c r="AA29" s="52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</row>
    <row r="30" spans="1:38" ht="14.1" customHeight="1">
      <c r="A30" s="193">
        <v>11051</v>
      </c>
      <c r="B30" s="194" t="s">
        <v>286</v>
      </c>
      <c r="C30" s="187" t="str">
        <f>Rollover!A30</f>
        <v>Ford</v>
      </c>
      <c r="D30" s="187" t="str">
        <f>Rollover!B30</f>
        <v>Explorer HEV SUV RWD</v>
      </c>
      <c r="E30" s="71" t="s">
        <v>102</v>
      </c>
      <c r="F30" s="188">
        <f>Rollover!C30</f>
        <v>2020</v>
      </c>
      <c r="G30" s="46">
        <v>287.851</v>
      </c>
      <c r="H30" s="11">
        <v>21.36</v>
      </c>
      <c r="I30" s="11">
        <v>39.426000000000002</v>
      </c>
      <c r="J30" s="47">
        <v>22.838000000000001</v>
      </c>
      <c r="K30" s="47">
        <v>2546.933</v>
      </c>
      <c r="L30" s="23">
        <f t="shared" si="19"/>
        <v>7.785801547796658E-3</v>
      </c>
      <c r="M30" s="24">
        <f t="shared" si="10"/>
        <v>1.9620150370070557E-2</v>
      </c>
      <c r="N30" s="23">
        <f t="shared" si="11"/>
        <v>2.7E-2</v>
      </c>
      <c r="O30" s="5">
        <f t="shared" si="12"/>
        <v>0.18</v>
      </c>
      <c r="P30" s="22">
        <f t="shared" si="13"/>
        <v>5</v>
      </c>
      <c r="Q30" s="189">
        <f>ROUND((0.8*'Side MDB'!W30+0.2*'Side Pole'!N30),3)</f>
        <v>4.4999999999999998E-2</v>
      </c>
      <c r="R30" s="190">
        <f t="shared" si="14"/>
        <v>0.3</v>
      </c>
      <c r="S30" s="50">
        <f t="shared" si="15"/>
        <v>5</v>
      </c>
      <c r="T30" s="190">
        <f>ROUND(((0.8*'Side MDB'!W30+0.2*'Side Pole'!N30)+(IF('Side MDB'!X30="N/A",(0.8*'Side MDB'!W30+0.2*'Side Pole'!N30),'Side MDB'!X30)))/2,3)</f>
        <v>3.4000000000000002E-2</v>
      </c>
      <c r="U30" s="190">
        <f t="shared" si="16"/>
        <v>0.23</v>
      </c>
      <c r="V30" s="22">
        <f t="shared" si="17"/>
        <v>5</v>
      </c>
      <c r="W30" s="15"/>
      <c r="X30" s="15"/>
      <c r="Y30" s="52"/>
      <c r="Z30" s="52"/>
      <c r="AA30" s="52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</row>
    <row r="31" spans="1:38" ht="14.1" customHeight="1">
      <c r="A31" s="193">
        <v>11051</v>
      </c>
      <c r="B31" s="194" t="s">
        <v>286</v>
      </c>
      <c r="C31" s="192" t="str">
        <f>Rollover!A31</f>
        <v>Lincoln</v>
      </c>
      <c r="D31" s="192" t="str">
        <f>Rollover!B31</f>
        <v>Aviator SUV 4WD</v>
      </c>
      <c r="E31" s="71" t="s">
        <v>102</v>
      </c>
      <c r="F31" s="188">
        <f>Rollover!C31</f>
        <v>2020</v>
      </c>
      <c r="G31" s="46">
        <v>287.851</v>
      </c>
      <c r="H31" s="11">
        <v>21.36</v>
      </c>
      <c r="I31" s="11">
        <v>39.426000000000002</v>
      </c>
      <c r="J31" s="47">
        <v>22.838000000000001</v>
      </c>
      <c r="K31" s="47">
        <v>2546.933</v>
      </c>
      <c r="L31" s="23">
        <f t="shared" si="19"/>
        <v>7.785801547796658E-3</v>
      </c>
      <c r="M31" s="24">
        <f t="shared" si="10"/>
        <v>1.9620150370070557E-2</v>
      </c>
      <c r="N31" s="23">
        <f t="shared" si="11"/>
        <v>2.7E-2</v>
      </c>
      <c r="O31" s="5">
        <f t="shared" si="12"/>
        <v>0.18</v>
      </c>
      <c r="P31" s="22">
        <f t="shared" si="13"/>
        <v>5</v>
      </c>
      <c r="Q31" s="189">
        <f>ROUND((0.8*'Side MDB'!W31+0.2*'Side Pole'!N31),3)</f>
        <v>4.4999999999999998E-2</v>
      </c>
      <c r="R31" s="190">
        <f t="shared" si="14"/>
        <v>0.3</v>
      </c>
      <c r="S31" s="50">
        <f t="shared" si="15"/>
        <v>5</v>
      </c>
      <c r="T31" s="190">
        <f>ROUND(((0.8*'Side MDB'!W31+0.2*'Side Pole'!N31)+(IF('Side MDB'!X31="N/A",(0.8*'Side MDB'!W31+0.2*'Side Pole'!N31),'Side MDB'!X31)))/2,3)</f>
        <v>3.4000000000000002E-2</v>
      </c>
      <c r="U31" s="190">
        <f t="shared" si="16"/>
        <v>0.23</v>
      </c>
      <c r="V31" s="22">
        <f t="shared" si="17"/>
        <v>5</v>
      </c>
      <c r="W31" s="15"/>
      <c r="X31" s="15"/>
      <c r="Y31" s="52"/>
      <c r="Z31" s="52"/>
      <c r="AA31" s="52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</row>
    <row r="32" spans="1:38" ht="14.1" customHeight="1">
      <c r="A32" s="193">
        <v>11051</v>
      </c>
      <c r="B32" s="194" t="s">
        <v>286</v>
      </c>
      <c r="C32" s="192" t="str">
        <f>Rollover!A32</f>
        <v>Lincoln</v>
      </c>
      <c r="D32" s="192" t="str">
        <f>Rollover!B32</f>
        <v>Aviator SUV RWD</v>
      </c>
      <c r="E32" s="71" t="s">
        <v>102</v>
      </c>
      <c r="F32" s="188">
        <f>Rollover!C32</f>
        <v>2020</v>
      </c>
      <c r="G32" s="46">
        <v>287.851</v>
      </c>
      <c r="H32" s="11">
        <v>21.36</v>
      </c>
      <c r="I32" s="11">
        <v>39.426000000000002</v>
      </c>
      <c r="J32" s="47">
        <v>22.838000000000001</v>
      </c>
      <c r="K32" s="47">
        <v>2546.933</v>
      </c>
      <c r="L32" s="23">
        <f t="shared" ref="L32:L87" si="20">NORMDIST(LN(G32),7.45231,0.73998,1)</f>
        <v>7.785801547796658E-3</v>
      </c>
      <c r="M32" s="24">
        <f t="shared" ref="M32:M87" si="21">1/(1+EXP(6.3055-0.00094*K32))</f>
        <v>1.9620150370070557E-2</v>
      </c>
      <c r="N32" s="23">
        <f t="shared" ref="N32:N87" si="22">ROUND(1-(1-L32)*(1-M32),3)</f>
        <v>2.7E-2</v>
      </c>
      <c r="O32" s="5">
        <f t="shared" ref="O32:O87" si="23">ROUND(N32/0.15,2)</f>
        <v>0.18</v>
      </c>
      <c r="P32" s="22">
        <f t="shared" ref="P32:P87" si="24">IF(O32&lt;0.67,5,IF(O32&lt;1,4,IF(O32&lt;1.33,3,IF(O32&lt;2.67,2,1))))</f>
        <v>5</v>
      </c>
      <c r="Q32" s="189">
        <f>ROUND((0.8*'Side MDB'!W32+0.2*'Side Pole'!N32),3)</f>
        <v>4.4999999999999998E-2</v>
      </c>
      <c r="R32" s="190">
        <f t="shared" ref="R32:R87" si="25">ROUND((Q32)/0.15,2)</f>
        <v>0.3</v>
      </c>
      <c r="S32" s="50">
        <f t="shared" ref="S32:S87" si="26">IF(R32&lt;0.67,5,IF(R32&lt;1,4,IF(R32&lt;1.33,3,IF(R32&lt;2.67,2,1))))</f>
        <v>5</v>
      </c>
      <c r="T32" s="190">
        <f>ROUND(((0.8*'Side MDB'!W32+0.2*'Side Pole'!N32)+(IF('Side MDB'!X32="N/A",(0.8*'Side MDB'!W32+0.2*'Side Pole'!N32),'Side MDB'!X32)))/2,3)</f>
        <v>3.4000000000000002E-2</v>
      </c>
      <c r="U32" s="190">
        <f t="shared" ref="U32:U87" si="27">ROUND((T32)/0.15,2)</f>
        <v>0.23</v>
      </c>
      <c r="V32" s="22">
        <f t="shared" ref="V32:V87" si="28">IF(U32&lt;0.67,5,IF(U32&lt;1,4,IF(U32&lt;1.33,3,IF(U32&lt;2.67,2,1))))</f>
        <v>5</v>
      </c>
      <c r="W32" s="15"/>
      <c r="X32" s="15"/>
      <c r="Y32" s="52"/>
      <c r="Z32" s="52"/>
      <c r="AA32" s="5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</row>
    <row r="33" spans="1:38" ht="14.1" customHeight="1">
      <c r="A33" s="186">
        <v>8995</v>
      </c>
      <c r="B33" s="186" t="s">
        <v>133</v>
      </c>
      <c r="C33" s="187" t="str">
        <f>Rollover!A33</f>
        <v>Ford</v>
      </c>
      <c r="D33" s="187" t="str">
        <f>Rollover!B33</f>
        <v>Transit Wagon High Roof (8,10,12 Pass) RWD</v>
      </c>
      <c r="E33" s="71" t="s">
        <v>85</v>
      </c>
      <c r="F33" s="188">
        <f>Rollover!C33</f>
        <v>2020</v>
      </c>
      <c r="G33" s="46">
        <v>329.47800000000001</v>
      </c>
      <c r="H33" s="11">
        <v>14.62</v>
      </c>
      <c r="I33" s="11">
        <v>39.817999999999998</v>
      </c>
      <c r="J33" s="47">
        <v>22.263000000000002</v>
      </c>
      <c r="K33" s="47">
        <v>3011.241</v>
      </c>
      <c r="L33" s="23">
        <f t="shared" si="20"/>
        <v>1.2666808890806527E-2</v>
      </c>
      <c r="M33" s="24">
        <f t="shared" si="21"/>
        <v>3.0033926764632565E-2</v>
      </c>
      <c r="N33" s="23">
        <f t="shared" si="22"/>
        <v>4.2000000000000003E-2</v>
      </c>
      <c r="O33" s="5">
        <f t="shared" si="23"/>
        <v>0.28000000000000003</v>
      </c>
      <c r="P33" s="22">
        <f t="shared" si="24"/>
        <v>5</v>
      </c>
      <c r="Q33" s="189">
        <f>ROUND((0.8*'Side MDB'!W33+0.2*'Side Pole'!N33),3)</f>
        <v>2.3E-2</v>
      </c>
      <c r="R33" s="190">
        <f t="shared" si="25"/>
        <v>0.15</v>
      </c>
      <c r="S33" s="50">
        <f t="shared" si="26"/>
        <v>5</v>
      </c>
      <c r="T33" s="190">
        <f>ROUND(((0.8*'Side MDB'!W33+0.2*'Side Pole'!N33)+(IF('Side MDB'!X33="N/A",(0.8*'Side MDB'!W33+0.2*'Side Pole'!N33),'Side MDB'!X33)))/2,3)</f>
        <v>1.6E-2</v>
      </c>
      <c r="U33" s="190">
        <f t="shared" si="27"/>
        <v>0.11</v>
      </c>
      <c r="V33" s="22">
        <f t="shared" si="28"/>
        <v>5</v>
      </c>
      <c r="W33" s="15"/>
      <c r="X33" s="15"/>
      <c r="Y33" s="52"/>
      <c r="Z33" s="52"/>
      <c r="AA33" s="52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1:38" ht="14.1" customHeight="1">
      <c r="A34" s="186">
        <v>8995</v>
      </c>
      <c r="B34" s="186" t="s">
        <v>133</v>
      </c>
      <c r="C34" s="187" t="str">
        <f>Rollover!A34</f>
        <v>Ford</v>
      </c>
      <c r="D34" s="187" t="str">
        <f>Rollover!B34</f>
        <v>Transit Wagon High Roof (15 Pass) RWD</v>
      </c>
      <c r="E34" s="71" t="s">
        <v>85</v>
      </c>
      <c r="F34" s="188">
        <f>Rollover!C35</f>
        <v>2020</v>
      </c>
      <c r="G34" s="46">
        <v>329.47800000000001</v>
      </c>
      <c r="H34" s="11">
        <v>14.62</v>
      </c>
      <c r="I34" s="11">
        <v>39.817999999999998</v>
      </c>
      <c r="J34" s="47">
        <v>22.263000000000002</v>
      </c>
      <c r="K34" s="47">
        <v>3011.241</v>
      </c>
      <c r="L34" s="23">
        <f t="shared" si="20"/>
        <v>1.2666808890806527E-2</v>
      </c>
      <c r="M34" s="24">
        <f t="shared" si="21"/>
        <v>3.0033926764632565E-2</v>
      </c>
      <c r="N34" s="23">
        <f t="shared" si="22"/>
        <v>4.2000000000000003E-2</v>
      </c>
      <c r="O34" s="5">
        <f t="shared" si="23"/>
        <v>0.28000000000000003</v>
      </c>
      <c r="P34" s="22">
        <f t="shared" si="24"/>
        <v>5</v>
      </c>
      <c r="Q34" s="189">
        <f>ROUND((0.8*'Side MDB'!W34+0.2*'Side Pole'!N34),3)</f>
        <v>2.3E-2</v>
      </c>
      <c r="R34" s="190">
        <f t="shared" si="25"/>
        <v>0.15</v>
      </c>
      <c r="S34" s="50">
        <f t="shared" si="26"/>
        <v>5</v>
      </c>
      <c r="T34" s="190">
        <f>ROUND(((0.8*'Side MDB'!W34+0.2*'Side Pole'!N34)+(IF('Side MDB'!X34="N/A",(0.8*'Side MDB'!W34+0.2*'Side Pole'!N34),'Side MDB'!X34)))/2,3)</f>
        <v>1.6E-2</v>
      </c>
      <c r="U34" s="190">
        <f t="shared" si="27"/>
        <v>0.11</v>
      </c>
      <c r="V34" s="22">
        <f t="shared" si="28"/>
        <v>5</v>
      </c>
      <c r="W34" s="15"/>
      <c r="X34" s="15"/>
      <c r="Y34" s="52"/>
      <c r="Z34" s="52"/>
      <c r="AA34" s="52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1:38" ht="14.1" customHeight="1">
      <c r="A35" s="186">
        <v>8995</v>
      </c>
      <c r="B35" s="186" t="s">
        <v>133</v>
      </c>
      <c r="C35" s="192" t="str">
        <f>Rollover!A35</f>
        <v>Ford</v>
      </c>
      <c r="D35" s="192" t="str">
        <f>Rollover!B35</f>
        <v>Transit Wagon Medium Roof (8,10,12 Pass) RWD</v>
      </c>
      <c r="E35" s="71" t="s">
        <v>85</v>
      </c>
      <c r="F35" s="188">
        <f>Rollover!C36</f>
        <v>2020</v>
      </c>
      <c r="G35" s="46">
        <v>329.47800000000001</v>
      </c>
      <c r="H35" s="11">
        <v>14.62</v>
      </c>
      <c r="I35" s="11">
        <v>39.817999999999998</v>
      </c>
      <c r="J35" s="47">
        <v>22.263000000000002</v>
      </c>
      <c r="K35" s="47">
        <v>3011.241</v>
      </c>
      <c r="L35" s="23">
        <f t="shared" si="20"/>
        <v>1.2666808890806527E-2</v>
      </c>
      <c r="M35" s="24">
        <f t="shared" si="21"/>
        <v>3.0033926764632565E-2</v>
      </c>
      <c r="N35" s="23">
        <f t="shared" si="22"/>
        <v>4.2000000000000003E-2</v>
      </c>
      <c r="O35" s="5">
        <f t="shared" si="23"/>
        <v>0.28000000000000003</v>
      </c>
      <c r="P35" s="22">
        <f t="shared" si="24"/>
        <v>5</v>
      </c>
      <c r="Q35" s="189">
        <f>ROUND((0.8*'Side MDB'!W35+0.2*'Side Pole'!N35),3)</f>
        <v>2.3E-2</v>
      </c>
      <c r="R35" s="190">
        <f t="shared" si="25"/>
        <v>0.15</v>
      </c>
      <c r="S35" s="50">
        <f t="shared" si="26"/>
        <v>5</v>
      </c>
      <c r="T35" s="190">
        <f>ROUND(((0.8*'Side MDB'!W35+0.2*'Side Pole'!N35)+(IF('Side MDB'!X35="N/A",(0.8*'Side MDB'!W35+0.2*'Side Pole'!N35),'Side MDB'!X35)))/2,3)</f>
        <v>1.6E-2</v>
      </c>
      <c r="U35" s="190">
        <f t="shared" si="27"/>
        <v>0.11</v>
      </c>
      <c r="V35" s="22">
        <f t="shared" si="28"/>
        <v>5</v>
      </c>
      <c r="W35" s="15"/>
      <c r="X35" s="15"/>
      <c r="Y35" s="52"/>
      <c r="Z35" s="52"/>
      <c r="AA35" s="5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</row>
    <row r="36" spans="1:38" ht="14.1" customHeight="1">
      <c r="A36" s="186">
        <v>8995</v>
      </c>
      <c r="B36" s="186" t="s">
        <v>133</v>
      </c>
      <c r="C36" s="192" t="str">
        <f>Rollover!A36</f>
        <v>Ford</v>
      </c>
      <c r="D36" s="192" t="str">
        <f>Rollover!B36</f>
        <v>Transit Wagon Medium Roof (15 Pass) RWD</v>
      </c>
      <c r="E36" s="71" t="s">
        <v>85</v>
      </c>
      <c r="F36" s="188">
        <f>Rollover!C36</f>
        <v>2020</v>
      </c>
      <c r="G36" s="46">
        <v>329.47800000000001</v>
      </c>
      <c r="H36" s="11">
        <v>14.62</v>
      </c>
      <c r="I36" s="11">
        <v>39.817999999999998</v>
      </c>
      <c r="J36" s="47">
        <v>22.263000000000002</v>
      </c>
      <c r="K36" s="47">
        <v>3011.241</v>
      </c>
      <c r="L36" s="23">
        <f t="shared" si="20"/>
        <v>1.2666808890806527E-2</v>
      </c>
      <c r="M36" s="24">
        <f t="shared" si="21"/>
        <v>3.0033926764632565E-2</v>
      </c>
      <c r="N36" s="23">
        <f t="shared" si="22"/>
        <v>4.2000000000000003E-2</v>
      </c>
      <c r="O36" s="5">
        <f t="shared" si="23"/>
        <v>0.28000000000000003</v>
      </c>
      <c r="P36" s="22">
        <f t="shared" si="24"/>
        <v>5</v>
      </c>
      <c r="Q36" s="189">
        <f>ROUND((0.8*'Side MDB'!W36+0.2*'Side Pole'!N36),3)</f>
        <v>2.3E-2</v>
      </c>
      <c r="R36" s="190">
        <f t="shared" si="25"/>
        <v>0.15</v>
      </c>
      <c r="S36" s="50">
        <f t="shared" si="26"/>
        <v>5</v>
      </c>
      <c r="T36" s="190">
        <f>ROUND(((0.8*'Side MDB'!W36+0.2*'Side Pole'!N36)+(IF('Side MDB'!X36="N/A",(0.8*'Side MDB'!W36+0.2*'Side Pole'!N36),'Side MDB'!X36)))/2,3)</f>
        <v>1.6E-2</v>
      </c>
      <c r="U36" s="190">
        <f t="shared" si="27"/>
        <v>0.11</v>
      </c>
      <c r="V36" s="22">
        <f t="shared" si="28"/>
        <v>5</v>
      </c>
      <c r="W36" s="15"/>
      <c r="X36" s="15"/>
      <c r="Y36" s="52"/>
      <c r="Z36" s="52"/>
      <c r="AA36" s="5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1:38" ht="14.1" customHeight="1">
      <c r="A37" s="186">
        <v>8995</v>
      </c>
      <c r="B37" s="186" t="s">
        <v>133</v>
      </c>
      <c r="C37" s="187" t="str">
        <f>Rollover!A37</f>
        <v>Ford</v>
      </c>
      <c r="D37" s="187" t="str">
        <f>Rollover!B37</f>
        <v>Transit Wagon Low Roof (8,10,12 Pass) RWD</v>
      </c>
      <c r="E37" s="71" t="s">
        <v>85</v>
      </c>
      <c r="F37" s="188">
        <f>Rollover!C37</f>
        <v>2020</v>
      </c>
      <c r="G37" s="46">
        <v>329.47800000000001</v>
      </c>
      <c r="H37" s="11">
        <v>14.62</v>
      </c>
      <c r="I37" s="11">
        <v>39.817999999999998</v>
      </c>
      <c r="J37" s="47">
        <v>22.263000000000002</v>
      </c>
      <c r="K37" s="47">
        <v>3011.241</v>
      </c>
      <c r="L37" s="23">
        <f t="shared" si="20"/>
        <v>1.2666808890806527E-2</v>
      </c>
      <c r="M37" s="24">
        <f t="shared" si="21"/>
        <v>3.0033926764632565E-2</v>
      </c>
      <c r="N37" s="23">
        <f t="shared" si="22"/>
        <v>4.2000000000000003E-2</v>
      </c>
      <c r="O37" s="5">
        <f t="shared" si="23"/>
        <v>0.28000000000000003</v>
      </c>
      <c r="P37" s="22">
        <f t="shared" si="24"/>
        <v>5</v>
      </c>
      <c r="Q37" s="189">
        <f>ROUND((0.8*'Side MDB'!W37+0.2*'Side Pole'!N37),3)</f>
        <v>2.3E-2</v>
      </c>
      <c r="R37" s="190">
        <f t="shared" si="25"/>
        <v>0.15</v>
      </c>
      <c r="S37" s="50">
        <f t="shared" si="26"/>
        <v>5</v>
      </c>
      <c r="T37" s="190">
        <f>ROUND(((0.8*'Side MDB'!W37+0.2*'Side Pole'!N37)+(IF('Side MDB'!X37="N/A",(0.8*'Side MDB'!W37+0.2*'Side Pole'!N37),'Side MDB'!X37)))/2,3)</f>
        <v>1.6E-2</v>
      </c>
      <c r="U37" s="190">
        <f t="shared" si="27"/>
        <v>0.11</v>
      </c>
      <c r="V37" s="22">
        <f t="shared" si="28"/>
        <v>5</v>
      </c>
      <c r="W37" s="15"/>
      <c r="X37" s="15"/>
      <c r="Y37" s="52"/>
      <c r="Z37" s="52"/>
      <c r="AA37" s="52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</row>
    <row r="38" spans="1:38" ht="14.1" customHeight="1">
      <c r="A38" s="186">
        <v>8995</v>
      </c>
      <c r="B38" s="186" t="s">
        <v>133</v>
      </c>
      <c r="C38" s="187" t="str">
        <f>Rollover!A38</f>
        <v>Ford</v>
      </c>
      <c r="D38" s="187" t="str">
        <f>Rollover!B38</f>
        <v>Transit Wagon Low Roof (15 Pass) RWD</v>
      </c>
      <c r="E38" s="71" t="s">
        <v>85</v>
      </c>
      <c r="F38" s="188">
        <f>Rollover!C38</f>
        <v>2020</v>
      </c>
      <c r="G38" s="46">
        <v>329.47800000000001</v>
      </c>
      <c r="H38" s="11">
        <v>14.62</v>
      </c>
      <c r="I38" s="11">
        <v>39.817999999999998</v>
      </c>
      <c r="J38" s="47">
        <v>22.263000000000002</v>
      </c>
      <c r="K38" s="47">
        <v>3011.241</v>
      </c>
      <c r="L38" s="23">
        <f t="shared" ref="L38:L55" si="29">NORMDIST(LN(G38),7.45231,0.73998,1)</f>
        <v>1.2666808890806527E-2</v>
      </c>
      <c r="M38" s="24">
        <f t="shared" ref="M38:M55" si="30">1/(1+EXP(6.3055-0.00094*K38))</f>
        <v>3.0033926764632565E-2</v>
      </c>
      <c r="N38" s="23">
        <f t="shared" ref="N38:N55" si="31">ROUND(1-(1-L38)*(1-M38),3)</f>
        <v>4.2000000000000003E-2</v>
      </c>
      <c r="O38" s="5">
        <f t="shared" ref="O38:O55" si="32">ROUND(N38/0.15,2)</f>
        <v>0.28000000000000003</v>
      </c>
      <c r="P38" s="22">
        <f t="shared" ref="P38:P55" si="33">IF(O38&lt;0.67,5,IF(O38&lt;1,4,IF(O38&lt;1.33,3,IF(O38&lt;2.67,2,1))))</f>
        <v>5</v>
      </c>
      <c r="Q38" s="189">
        <f>ROUND((0.8*'Side MDB'!W38+0.2*'Side Pole'!N38),3)</f>
        <v>2.3E-2</v>
      </c>
      <c r="R38" s="190">
        <f t="shared" ref="R38:R55" si="34">ROUND((Q38)/0.15,2)</f>
        <v>0.15</v>
      </c>
      <c r="S38" s="50">
        <f t="shared" ref="S38:S55" si="35">IF(R38&lt;0.67,5,IF(R38&lt;1,4,IF(R38&lt;1.33,3,IF(R38&lt;2.67,2,1))))</f>
        <v>5</v>
      </c>
      <c r="T38" s="190">
        <f>ROUND(((0.8*'Side MDB'!W38+0.2*'Side Pole'!N38)+(IF('Side MDB'!X38="N/A",(0.8*'Side MDB'!W38+0.2*'Side Pole'!N38),'Side MDB'!X38)))/2,3)</f>
        <v>1.6E-2</v>
      </c>
      <c r="U38" s="190">
        <f t="shared" ref="U38:U55" si="36">ROUND((T38)/0.15,2)</f>
        <v>0.11</v>
      </c>
      <c r="V38" s="22">
        <f t="shared" ref="V38:V55" si="37">IF(U38&lt;0.67,5,IF(U38&lt;1,4,IF(U38&lt;1.33,3,IF(U38&lt;2.67,2,1))))</f>
        <v>5</v>
      </c>
      <c r="W38" s="15"/>
      <c r="X38" s="15"/>
      <c r="Y38" s="52"/>
      <c r="Z38" s="52"/>
      <c r="AA38" s="52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1:38" ht="14.1" customHeight="1">
      <c r="A39" s="185"/>
      <c r="B39" s="186"/>
      <c r="C39" s="187" t="str">
        <f>Rollover!A39</f>
        <v>Ford</v>
      </c>
      <c r="D39" s="187" t="str">
        <f>Rollover!B39</f>
        <v>Transit Van RWD</v>
      </c>
      <c r="E39" s="71"/>
      <c r="F39" s="188">
        <f>Rollover!C39</f>
        <v>2020</v>
      </c>
      <c r="G39" s="46"/>
      <c r="H39" s="11"/>
      <c r="I39" s="11"/>
      <c r="J39" s="47"/>
      <c r="K39" s="12"/>
      <c r="L39" s="23" t="e">
        <f t="shared" si="29"/>
        <v>#NUM!</v>
      </c>
      <c r="M39" s="24">
        <f t="shared" si="30"/>
        <v>1.8229037773026034E-3</v>
      </c>
      <c r="N39" s="23" t="e">
        <f t="shared" si="31"/>
        <v>#NUM!</v>
      </c>
      <c r="O39" s="5" t="e">
        <f t="shared" si="32"/>
        <v>#NUM!</v>
      </c>
      <c r="P39" s="22" t="e">
        <f t="shared" si="33"/>
        <v>#NUM!</v>
      </c>
      <c r="Q39" s="189" t="e">
        <f>ROUND((0.8*'Side MDB'!W39+0.2*'Side Pole'!N39),3)</f>
        <v>#NUM!</v>
      </c>
      <c r="R39" s="190" t="e">
        <f t="shared" si="34"/>
        <v>#NUM!</v>
      </c>
      <c r="S39" s="50" t="e">
        <f t="shared" si="35"/>
        <v>#NUM!</v>
      </c>
      <c r="T39" s="190" t="e">
        <f>ROUND(((0.8*'Side MDB'!W39+0.2*'Side Pole'!N39)+(IF('Side MDB'!X39="N/A",(0.8*'Side MDB'!W39+0.2*'Side Pole'!N39),'Side MDB'!X39)))/2,3)</f>
        <v>#NUM!</v>
      </c>
      <c r="U39" s="190" t="e">
        <f t="shared" si="36"/>
        <v>#NUM!</v>
      </c>
      <c r="V39" s="22" t="e">
        <f t="shared" si="37"/>
        <v>#NUM!</v>
      </c>
      <c r="W39" s="15"/>
      <c r="X39" s="15"/>
      <c r="Y39" s="52"/>
      <c r="Z39" s="52"/>
      <c r="AA39" s="52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</row>
    <row r="40" spans="1:38" ht="14.1" customHeight="1">
      <c r="A40" s="186">
        <v>10991</v>
      </c>
      <c r="B40" s="186" t="s">
        <v>275</v>
      </c>
      <c r="C40" s="192" t="str">
        <f>Rollover!A40</f>
        <v xml:space="preserve">GMC </v>
      </c>
      <c r="D40" s="192" t="str">
        <f>Rollover!B40</f>
        <v>Acadia SUV AWD</v>
      </c>
      <c r="E40" s="71" t="s">
        <v>85</v>
      </c>
      <c r="F40" s="188">
        <f>Rollover!C40</f>
        <v>2020</v>
      </c>
      <c r="G40" s="46">
        <v>381.29899999999998</v>
      </c>
      <c r="H40" s="11">
        <v>16.835999999999999</v>
      </c>
      <c r="I40" s="11">
        <v>36.082000000000001</v>
      </c>
      <c r="J40" s="47">
        <v>16.276</v>
      </c>
      <c r="K40" s="47">
        <v>3381.0390000000002</v>
      </c>
      <c r="L40" s="23">
        <f t="shared" si="29"/>
        <v>2.0731290520643184E-2</v>
      </c>
      <c r="M40" s="24">
        <f t="shared" si="30"/>
        <v>4.1994158913345132E-2</v>
      </c>
      <c r="N40" s="23">
        <f t="shared" si="31"/>
        <v>6.2E-2</v>
      </c>
      <c r="O40" s="5">
        <f t="shared" si="32"/>
        <v>0.41</v>
      </c>
      <c r="P40" s="22">
        <f t="shared" si="33"/>
        <v>5</v>
      </c>
      <c r="Q40" s="189">
        <f>ROUND((0.8*'Side MDB'!W40+0.2*'Side Pole'!N40),3)</f>
        <v>5.2999999999999999E-2</v>
      </c>
      <c r="R40" s="190">
        <f t="shared" si="34"/>
        <v>0.35</v>
      </c>
      <c r="S40" s="50">
        <f t="shared" si="35"/>
        <v>5</v>
      </c>
      <c r="T40" s="190">
        <f>ROUND(((0.8*'Side MDB'!W40+0.2*'Side Pole'!N40)+(IF('Side MDB'!X40="N/A",(0.8*'Side MDB'!W40+0.2*'Side Pole'!N40),'Side MDB'!X40)))/2,3)</f>
        <v>5.3999999999999999E-2</v>
      </c>
      <c r="U40" s="190">
        <f t="shared" si="36"/>
        <v>0.36</v>
      </c>
      <c r="V40" s="22">
        <f t="shared" si="37"/>
        <v>5</v>
      </c>
      <c r="W40" s="15"/>
      <c r="X40" s="15"/>
      <c r="Y40" s="52"/>
      <c r="Z40" s="52"/>
      <c r="AA40" s="52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1:38" ht="14.1" customHeight="1">
      <c r="A41" s="186">
        <v>10991</v>
      </c>
      <c r="B41" s="186" t="s">
        <v>275</v>
      </c>
      <c r="C41" s="187" t="str">
        <f>Rollover!A41</f>
        <v xml:space="preserve">GMC </v>
      </c>
      <c r="D41" s="187" t="str">
        <f>Rollover!B41</f>
        <v>Acadia SUV FWD</v>
      </c>
      <c r="E41" s="71" t="s">
        <v>85</v>
      </c>
      <c r="F41" s="188">
        <f>Rollover!C41</f>
        <v>2020</v>
      </c>
      <c r="G41" s="46">
        <v>381.29899999999998</v>
      </c>
      <c r="H41" s="11">
        <v>16.835999999999999</v>
      </c>
      <c r="I41" s="11">
        <v>36.082000000000001</v>
      </c>
      <c r="J41" s="47">
        <v>16.276</v>
      </c>
      <c r="K41" s="47">
        <v>3381.0390000000002</v>
      </c>
      <c r="L41" s="23">
        <f t="shared" si="29"/>
        <v>2.0731290520643184E-2</v>
      </c>
      <c r="M41" s="24">
        <f t="shared" si="30"/>
        <v>4.1994158913345132E-2</v>
      </c>
      <c r="N41" s="23">
        <f t="shared" si="31"/>
        <v>6.2E-2</v>
      </c>
      <c r="O41" s="5">
        <f t="shared" si="32"/>
        <v>0.41</v>
      </c>
      <c r="P41" s="22">
        <f t="shared" si="33"/>
        <v>5</v>
      </c>
      <c r="Q41" s="189">
        <f>ROUND((0.8*'Side MDB'!W41+0.2*'Side Pole'!N41),3)</f>
        <v>5.2999999999999999E-2</v>
      </c>
      <c r="R41" s="190">
        <f t="shared" si="34"/>
        <v>0.35</v>
      </c>
      <c r="S41" s="50">
        <f t="shared" si="35"/>
        <v>5</v>
      </c>
      <c r="T41" s="190">
        <f>ROUND(((0.8*'Side MDB'!W41+0.2*'Side Pole'!N41)+(IF('Side MDB'!X41="N/A",(0.8*'Side MDB'!W41+0.2*'Side Pole'!N41),'Side MDB'!X41)))/2,3)</f>
        <v>5.3999999999999999E-2</v>
      </c>
      <c r="U41" s="190">
        <f t="shared" si="36"/>
        <v>0.36</v>
      </c>
      <c r="V41" s="22">
        <f t="shared" si="37"/>
        <v>5</v>
      </c>
      <c r="W41" s="15"/>
      <c r="X41" s="15"/>
      <c r="Y41" s="52"/>
      <c r="Z41" s="52"/>
      <c r="AA41" s="52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ht="14.1" customHeight="1">
      <c r="A42" s="186">
        <v>10969</v>
      </c>
      <c r="B42" s="186" t="s">
        <v>250</v>
      </c>
      <c r="C42" s="187" t="str">
        <f>Rollover!A42</f>
        <v>Hyundai</v>
      </c>
      <c r="D42" s="187" t="str">
        <f>Rollover!B42</f>
        <v>Accent 4DR FWD</v>
      </c>
      <c r="E42" s="71" t="s">
        <v>85</v>
      </c>
      <c r="F42" s="188">
        <f>Rollover!C42</f>
        <v>2020</v>
      </c>
      <c r="G42" s="46">
        <v>214.40600000000001</v>
      </c>
      <c r="H42" s="11">
        <v>21.166</v>
      </c>
      <c r="I42" s="11">
        <v>35.283000000000001</v>
      </c>
      <c r="J42" s="47">
        <v>18.64</v>
      </c>
      <c r="K42" s="47">
        <v>3914.7260000000001</v>
      </c>
      <c r="L42" s="23">
        <f t="shared" si="29"/>
        <v>2.424594018865414E-3</v>
      </c>
      <c r="M42" s="24">
        <f t="shared" si="30"/>
        <v>6.7505287066706873E-2</v>
      </c>
      <c r="N42" s="23">
        <f t="shared" si="31"/>
        <v>7.0000000000000007E-2</v>
      </c>
      <c r="O42" s="5">
        <f t="shared" si="32"/>
        <v>0.47</v>
      </c>
      <c r="P42" s="22">
        <f t="shared" si="33"/>
        <v>5</v>
      </c>
      <c r="Q42" s="189">
        <f>ROUND((0.8*'Side MDB'!W42+0.2*'Side Pole'!N42),3)</f>
        <v>0.106</v>
      </c>
      <c r="R42" s="190">
        <f t="shared" si="34"/>
        <v>0.71</v>
      </c>
      <c r="S42" s="50">
        <f t="shared" si="35"/>
        <v>4</v>
      </c>
      <c r="T42" s="190">
        <f>ROUND(((0.8*'Side MDB'!W42+0.2*'Side Pole'!N42)+(IF('Side MDB'!X42="N/A",(0.8*'Side MDB'!W42+0.2*'Side Pole'!N42),'Side MDB'!X42)))/2,3)</f>
        <v>9.2999999999999999E-2</v>
      </c>
      <c r="U42" s="190">
        <f t="shared" si="36"/>
        <v>0.62</v>
      </c>
      <c r="V42" s="22">
        <f t="shared" si="37"/>
        <v>5</v>
      </c>
      <c r="W42" s="15"/>
      <c r="X42" s="15"/>
      <c r="Y42" s="52"/>
      <c r="Z42" s="52"/>
      <c r="AA42" s="52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1:38" ht="14.1" customHeight="1">
      <c r="A43" s="186">
        <v>10989</v>
      </c>
      <c r="B43" s="186" t="s">
        <v>269</v>
      </c>
      <c r="C43" s="187" t="str">
        <f>Rollover!A43</f>
        <v>Hyundai</v>
      </c>
      <c r="D43" s="187" t="str">
        <f>Rollover!B43</f>
        <v>Palisade SUV FWD</v>
      </c>
      <c r="E43" s="71" t="s">
        <v>91</v>
      </c>
      <c r="F43" s="188">
        <f>Rollover!C43</f>
        <v>2020</v>
      </c>
      <c r="G43" s="46">
        <v>222.898</v>
      </c>
      <c r="H43" s="11">
        <v>19.8</v>
      </c>
      <c r="I43" s="11">
        <v>44.741</v>
      </c>
      <c r="J43" s="47">
        <v>21.437000000000001</v>
      </c>
      <c r="K43" s="47">
        <v>3221.0889999999999</v>
      </c>
      <c r="L43" s="23">
        <f t="shared" si="29"/>
        <v>2.8514380103146298E-3</v>
      </c>
      <c r="M43" s="24">
        <f t="shared" si="30"/>
        <v>3.6345012741777045E-2</v>
      </c>
      <c r="N43" s="23">
        <f t="shared" si="31"/>
        <v>3.9E-2</v>
      </c>
      <c r="O43" s="5">
        <f t="shared" si="32"/>
        <v>0.26</v>
      </c>
      <c r="P43" s="22">
        <f t="shared" si="33"/>
        <v>5</v>
      </c>
      <c r="Q43" s="189">
        <f>ROUND((0.8*'Side MDB'!W43+0.2*'Side Pole'!N43),3)</f>
        <v>3.3000000000000002E-2</v>
      </c>
      <c r="R43" s="190">
        <f t="shared" si="34"/>
        <v>0.22</v>
      </c>
      <c r="S43" s="50">
        <f t="shared" si="35"/>
        <v>5</v>
      </c>
      <c r="T43" s="190">
        <f>ROUND(((0.8*'Side MDB'!W43+0.2*'Side Pole'!N43)+(IF('Side MDB'!X43="N/A",(0.8*'Side MDB'!W43+0.2*'Side Pole'!N43),'Side MDB'!X43)))/2,3)</f>
        <v>1.9E-2</v>
      </c>
      <c r="U43" s="190">
        <f t="shared" si="36"/>
        <v>0.13</v>
      </c>
      <c r="V43" s="22">
        <f t="shared" si="37"/>
        <v>5</v>
      </c>
      <c r="W43" s="15"/>
      <c r="X43" s="15"/>
      <c r="Y43" s="52"/>
      <c r="Z43" s="52"/>
      <c r="AA43" s="52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1:38" ht="14.1" customHeight="1">
      <c r="A44" s="185">
        <v>10989</v>
      </c>
      <c r="B44" s="186" t="s">
        <v>269</v>
      </c>
      <c r="C44" s="192" t="str">
        <f>Rollover!A44</f>
        <v>Hyundai</v>
      </c>
      <c r="D44" s="192" t="str">
        <f>Rollover!B44</f>
        <v>Palisade SUV AWD</v>
      </c>
      <c r="E44" s="71" t="s">
        <v>91</v>
      </c>
      <c r="F44" s="188">
        <f>Rollover!C44</f>
        <v>2020</v>
      </c>
      <c r="G44" s="46">
        <v>222.898</v>
      </c>
      <c r="H44" s="11">
        <v>19.8</v>
      </c>
      <c r="I44" s="11">
        <v>44.741</v>
      </c>
      <c r="J44" s="47">
        <v>21.437000000000001</v>
      </c>
      <c r="K44" s="12">
        <v>3221.0889999999999</v>
      </c>
      <c r="L44" s="23">
        <f t="shared" si="29"/>
        <v>2.8514380103146298E-3</v>
      </c>
      <c r="M44" s="24">
        <f t="shared" si="30"/>
        <v>3.6345012741777045E-2</v>
      </c>
      <c r="N44" s="23">
        <f t="shared" si="31"/>
        <v>3.9E-2</v>
      </c>
      <c r="O44" s="5">
        <f t="shared" si="32"/>
        <v>0.26</v>
      </c>
      <c r="P44" s="22">
        <f t="shared" si="33"/>
        <v>5</v>
      </c>
      <c r="Q44" s="189">
        <f>ROUND((0.8*'Side MDB'!W44+0.2*'Side Pole'!N44),3)</f>
        <v>3.3000000000000002E-2</v>
      </c>
      <c r="R44" s="190">
        <f t="shared" si="34"/>
        <v>0.22</v>
      </c>
      <c r="S44" s="50">
        <f t="shared" si="35"/>
        <v>5</v>
      </c>
      <c r="T44" s="190">
        <f>ROUND(((0.8*'Side MDB'!W44+0.2*'Side Pole'!N44)+(IF('Side MDB'!X44="N/A",(0.8*'Side MDB'!W44+0.2*'Side Pole'!N44),'Side MDB'!X44)))/2,3)</f>
        <v>1.9E-2</v>
      </c>
      <c r="U44" s="190">
        <f t="shared" si="36"/>
        <v>0.13</v>
      </c>
      <c r="V44" s="22">
        <f t="shared" si="37"/>
        <v>5</v>
      </c>
      <c r="W44" s="15"/>
      <c r="X44" s="15"/>
      <c r="Y44" s="52"/>
      <c r="Z44" s="52"/>
      <c r="AA44" s="52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</row>
    <row r="45" spans="1:38" ht="14.1" customHeight="1">
      <c r="A45" s="186">
        <v>11050</v>
      </c>
      <c r="B45" s="186" t="s">
        <v>282</v>
      </c>
      <c r="C45" s="187" t="str">
        <f>Rollover!A45</f>
        <v>Hyundai</v>
      </c>
      <c r="D45" s="187" t="str">
        <f>Rollover!B45</f>
        <v>Sonata 4DR FWD</v>
      </c>
      <c r="E45" s="71" t="s">
        <v>85</v>
      </c>
      <c r="F45" s="188">
        <f>Rollover!C45</f>
        <v>2020</v>
      </c>
      <c r="G45" s="46">
        <v>287.53899999999999</v>
      </c>
      <c r="H45" s="11">
        <v>24.797000000000001</v>
      </c>
      <c r="I45" s="11">
        <v>37.835000000000001</v>
      </c>
      <c r="J45" s="47">
        <v>17.161999999999999</v>
      </c>
      <c r="K45" s="47">
        <v>2566.0709999999999</v>
      </c>
      <c r="L45" s="23">
        <f t="shared" si="29"/>
        <v>7.7544904944826035E-3</v>
      </c>
      <c r="M45" s="24">
        <f t="shared" si="30"/>
        <v>1.9969193213112964E-2</v>
      </c>
      <c r="N45" s="23">
        <f t="shared" si="31"/>
        <v>2.8000000000000001E-2</v>
      </c>
      <c r="O45" s="5">
        <f t="shared" si="32"/>
        <v>0.19</v>
      </c>
      <c r="P45" s="22">
        <f t="shared" si="33"/>
        <v>5</v>
      </c>
      <c r="Q45" s="189">
        <f>ROUND((0.8*'Side MDB'!W45+0.2*'Side Pole'!N45),3)</f>
        <v>7.8E-2</v>
      </c>
      <c r="R45" s="190">
        <f t="shared" si="34"/>
        <v>0.52</v>
      </c>
      <c r="S45" s="50">
        <f t="shared" si="35"/>
        <v>5</v>
      </c>
      <c r="T45" s="190">
        <f>ROUND(((0.8*'Side MDB'!W45+0.2*'Side Pole'!N45)+(IF('Side MDB'!X45="N/A",(0.8*'Side MDB'!W45+0.2*'Side Pole'!N45),'Side MDB'!X45)))/2,3)</f>
        <v>5.1999999999999998E-2</v>
      </c>
      <c r="U45" s="190">
        <f t="shared" si="36"/>
        <v>0.35</v>
      </c>
      <c r="V45" s="22">
        <f t="shared" si="37"/>
        <v>5</v>
      </c>
      <c r="W45" s="15"/>
      <c r="X45" s="15"/>
      <c r="Y45" s="52"/>
      <c r="Z45" s="52"/>
      <c r="AA45" s="52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</row>
    <row r="46" spans="1:38" ht="14.1" customHeight="1">
      <c r="A46" s="186">
        <v>11050</v>
      </c>
      <c r="B46" s="186" t="s">
        <v>282</v>
      </c>
      <c r="C46" s="192" t="str">
        <f>Rollover!A46</f>
        <v>Hyundai</v>
      </c>
      <c r="D46" s="192" t="str">
        <f>Rollover!B46</f>
        <v>Sonata HEV 4DR FWD</v>
      </c>
      <c r="E46" s="71" t="s">
        <v>85</v>
      </c>
      <c r="F46" s="188">
        <f>Rollover!C46</f>
        <v>2020</v>
      </c>
      <c r="G46" s="46">
        <v>287.53899999999999</v>
      </c>
      <c r="H46" s="11">
        <v>24.797000000000001</v>
      </c>
      <c r="I46" s="11">
        <v>37.835000000000001</v>
      </c>
      <c r="J46" s="47">
        <v>17.161999999999999</v>
      </c>
      <c r="K46" s="47">
        <v>2566.0709999999999</v>
      </c>
      <c r="L46" s="23">
        <f t="shared" si="29"/>
        <v>7.7544904944826035E-3</v>
      </c>
      <c r="M46" s="24">
        <f t="shared" si="30"/>
        <v>1.9969193213112964E-2</v>
      </c>
      <c r="N46" s="23">
        <f t="shared" si="31"/>
        <v>2.8000000000000001E-2</v>
      </c>
      <c r="O46" s="5">
        <f t="shared" si="32"/>
        <v>0.19</v>
      </c>
      <c r="P46" s="22">
        <f t="shared" si="33"/>
        <v>5</v>
      </c>
      <c r="Q46" s="189">
        <f>ROUND((0.8*'Side MDB'!W46+0.2*'Side Pole'!N46),3)</f>
        <v>7.8E-2</v>
      </c>
      <c r="R46" s="190">
        <f t="shared" si="34"/>
        <v>0.52</v>
      </c>
      <c r="S46" s="50">
        <f t="shared" si="35"/>
        <v>5</v>
      </c>
      <c r="T46" s="190">
        <f>ROUND(((0.8*'Side MDB'!W46+0.2*'Side Pole'!N46)+(IF('Side MDB'!X46="N/A",(0.8*'Side MDB'!W46+0.2*'Side Pole'!N46),'Side MDB'!X46)))/2,3)</f>
        <v>5.1999999999999998E-2</v>
      </c>
      <c r="U46" s="190">
        <f t="shared" si="36"/>
        <v>0.35</v>
      </c>
      <c r="V46" s="22">
        <f t="shared" si="37"/>
        <v>5</v>
      </c>
      <c r="W46" s="15"/>
      <c r="X46" s="15"/>
      <c r="Y46" s="52"/>
      <c r="Z46" s="52"/>
      <c r="AA46" s="52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1:38" ht="14.1" customHeight="1">
      <c r="A47" s="186">
        <v>10975</v>
      </c>
      <c r="B47" s="186" t="s">
        <v>257</v>
      </c>
      <c r="C47" s="187" t="str">
        <f>Rollover!A47</f>
        <v>Hyundai</v>
      </c>
      <c r="D47" s="187" t="str">
        <f>Rollover!B47</f>
        <v>Venue 5HB FWD</v>
      </c>
      <c r="E47" s="71" t="s">
        <v>107</v>
      </c>
      <c r="F47" s="188">
        <f>Rollover!C47</f>
        <v>2020</v>
      </c>
      <c r="G47" s="46">
        <v>343.39699999999999</v>
      </c>
      <c r="H47" s="11">
        <v>21.59</v>
      </c>
      <c r="I47" s="11">
        <v>42.066000000000003</v>
      </c>
      <c r="J47" s="47">
        <v>31.558</v>
      </c>
      <c r="K47" s="47">
        <v>3513.694</v>
      </c>
      <c r="L47" s="23">
        <f t="shared" si="29"/>
        <v>1.4615393615985711E-2</v>
      </c>
      <c r="M47" s="24">
        <f t="shared" si="30"/>
        <v>4.7307306247627606E-2</v>
      </c>
      <c r="N47" s="23">
        <f t="shared" si="31"/>
        <v>6.0999999999999999E-2</v>
      </c>
      <c r="O47" s="5">
        <f t="shared" si="32"/>
        <v>0.41</v>
      </c>
      <c r="P47" s="22">
        <f t="shared" si="33"/>
        <v>5</v>
      </c>
      <c r="Q47" s="189">
        <f>ROUND((0.8*'Side MDB'!W47+0.2*'Side Pole'!N47),3)</f>
        <v>7.5999999999999998E-2</v>
      </c>
      <c r="R47" s="190">
        <f t="shared" si="34"/>
        <v>0.51</v>
      </c>
      <c r="S47" s="50">
        <f t="shared" si="35"/>
        <v>5</v>
      </c>
      <c r="T47" s="190">
        <f>ROUND(((0.8*'Side MDB'!W47+0.2*'Side Pole'!N47)+(IF('Side MDB'!X47="N/A",(0.8*'Side MDB'!W47+0.2*'Side Pole'!N47),'Side MDB'!X47)))/2,3)</f>
        <v>6.9000000000000006E-2</v>
      </c>
      <c r="U47" s="190">
        <f t="shared" si="36"/>
        <v>0.46</v>
      </c>
      <c r="V47" s="22">
        <f t="shared" si="37"/>
        <v>5</v>
      </c>
      <c r="W47" s="15"/>
      <c r="X47" s="15"/>
      <c r="Y47" s="52"/>
      <c r="Z47" s="52"/>
      <c r="AA47" s="52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1:38" ht="14.1" customHeight="1">
      <c r="A48" s="186"/>
      <c r="B48" s="186"/>
      <c r="C48" s="187" t="str">
        <f>Rollover!A48</f>
        <v>Jeep</v>
      </c>
      <c r="D48" s="187" t="str">
        <f>Rollover!B48</f>
        <v>Gladiator PU/CC 4WD</v>
      </c>
      <c r="E48" s="71"/>
      <c r="F48" s="188">
        <f>Rollover!C48</f>
        <v>2020</v>
      </c>
      <c r="G48" s="46"/>
      <c r="H48" s="11"/>
      <c r="I48" s="11"/>
      <c r="J48" s="47"/>
      <c r="K48" s="47"/>
      <c r="L48" s="23" t="e">
        <f t="shared" si="29"/>
        <v>#NUM!</v>
      </c>
      <c r="M48" s="24">
        <f t="shared" si="30"/>
        <v>1.8229037773026034E-3</v>
      </c>
      <c r="N48" s="23" t="e">
        <f t="shared" si="31"/>
        <v>#NUM!</v>
      </c>
      <c r="O48" s="5" t="e">
        <f t="shared" si="32"/>
        <v>#NUM!</v>
      </c>
      <c r="P48" s="22" t="e">
        <f t="shared" si="33"/>
        <v>#NUM!</v>
      </c>
      <c r="Q48" s="189" t="e">
        <f>ROUND((0.8*'Side MDB'!W48+0.2*'Side Pole'!N48),3)</f>
        <v>#NUM!</v>
      </c>
      <c r="R48" s="190" t="e">
        <f t="shared" si="34"/>
        <v>#NUM!</v>
      </c>
      <c r="S48" s="50" t="e">
        <f t="shared" si="35"/>
        <v>#NUM!</v>
      </c>
      <c r="T48" s="190" t="e">
        <f>ROUND(((0.8*'Side MDB'!W48+0.2*'Side Pole'!N48)+(IF('Side MDB'!X48="N/A",(0.8*'Side MDB'!W48+0.2*'Side Pole'!N48),'Side MDB'!X48)))/2,3)</f>
        <v>#NUM!</v>
      </c>
      <c r="U48" s="190" t="e">
        <f t="shared" si="36"/>
        <v>#NUM!</v>
      </c>
      <c r="V48" s="22" t="e">
        <f t="shared" si="37"/>
        <v>#NUM!</v>
      </c>
      <c r="W48" s="15"/>
      <c r="X48" s="15"/>
      <c r="Y48" s="52"/>
      <c r="Z48" s="52"/>
      <c r="AA48" s="52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1:38" ht="14.1" customHeight="1">
      <c r="A49" s="186">
        <v>10928</v>
      </c>
      <c r="B49" s="186" t="s">
        <v>241</v>
      </c>
      <c r="C49" s="187" t="str">
        <f>Rollover!A49</f>
        <v>Jeep</v>
      </c>
      <c r="D49" s="187" t="str">
        <f>Rollover!B49</f>
        <v>Renegade SUV AWD</v>
      </c>
      <c r="E49" s="71" t="s">
        <v>107</v>
      </c>
      <c r="F49" s="188">
        <f>Rollover!C49</f>
        <v>2020</v>
      </c>
      <c r="G49" s="46">
        <v>313.83100000000002</v>
      </c>
      <c r="H49" s="11">
        <v>28.045999999999999</v>
      </c>
      <c r="I49" s="11">
        <v>38.734999999999999</v>
      </c>
      <c r="J49" s="47">
        <v>20.641999999999999</v>
      </c>
      <c r="K49" s="47">
        <v>2781.5709999999999</v>
      </c>
      <c r="L49" s="23">
        <f t="shared" si="29"/>
        <v>1.066677007545095E-2</v>
      </c>
      <c r="M49" s="24">
        <f t="shared" si="30"/>
        <v>2.4344033077930982E-2</v>
      </c>
      <c r="N49" s="23">
        <f t="shared" si="31"/>
        <v>3.5000000000000003E-2</v>
      </c>
      <c r="O49" s="5">
        <f t="shared" si="32"/>
        <v>0.23</v>
      </c>
      <c r="P49" s="22">
        <f t="shared" si="33"/>
        <v>5</v>
      </c>
      <c r="Q49" s="189">
        <f>ROUND((0.8*'Side MDB'!W49+0.2*'Side Pole'!N49),3)</f>
        <v>5.2999999999999999E-2</v>
      </c>
      <c r="R49" s="190">
        <f t="shared" si="34"/>
        <v>0.35</v>
      </c>
      <c r="S49" s="50">
        <f t="shared" si="35"/>
        <v>5</v>
      </c>
      <c r="T49" s="190">
        <f>ROUND(((0.8*'Side MDB'!W49+0.2*'Side Pole'!N49)+(IF('Side MDB'!X49="N/A",(0.8*'Side MDB'!W49+0.2*'Side Pole'!N49),'Side MDB'!X49)))/2,3)</f>
        <v>0.123</v>
      </c>
      <c r="U49" s="190">
        <f t="shared" si="36"/>
        <v>0.82</v>
      </c>
      <c r="V49" s="22">
        <f t="shared" si="37"/>
        <v>4</v>
      </c>
      <c r="W49" s="15"/>
      <c r="X49" s="15"/>
      <c r="Y49" s="52"/>
      <c r="Z49" s="52"/>
      <c r="AA49" s="52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1:38" ht="12" customHeight="1">
      <c r="A50" s="186">
        <v>10928</v>
      </c>
      <c r="B50" s="186" t="s">
        <v>241</v>
      </c>
      <c r="C50" s="192" t="str">
        <f>Rollover!A50</f>
        <v>Jeep</v>
      </c>
      <c r="D50" s="192" t="str">
        <f>Rollover!B50</f>
        <v>Renegade SUV FWD</v>
      </c>
      <c r="E50" s="71" t="s">
        <v>107</v>
      </c>
      <c r="F50" s="188">
        <f>Rollover!C50</f>
        <v>2020</v>
      </c>
      <c r="G50" s="46">
        <v>313.83100000000002</v>
      </c>
      <c r="H50" s="11">
        <v>28.045999999999999</v>
      </c>
      <c r="I50" s="11">
        <v>38.734999999999999</v>
      </c>
      <c r="J50" s="47">
        <v>20.641999999999999</v>
      </c>
      <c r="K50" s="47">
        <v>2781.5709999999999</v>
      </c>
      <c r="L50" s="23">
        <f t="shared" si="29"/>
        <v>1.066677007545095E-2</v>
      </c>
      <c r="M50" s="24">
        <f t="shared" si="30"/>
        <v>2.4344033077930982E-2</v>
      </c>
      <c r="N50" s="23">
        <f t="shared" si="31"/>
        <v>3.5000000000000003E-2</v>
      </c>
      <c r="O50" s="5">
        <f t="shared" si="32"/>
        <v>0.23</v>
      </c>
      <c r="P50" s="22">
        <f t="shared" si="33"/>
        <v>5</v>
      </c>
      <c r="Q50" s="189">
        <f>ROUND((0.8*'Side MDB'!W50+0.2*'Side Pole'!N50),3)</f>
        <v>5.2999999999999999E-2</v>
      </c>
      <c r="R50" s="190">
        <f t="shared" si="34"/>
        <v>0.35</v>
      </c>
      <c r="S50" s="50">
        <f t="shared" si="35"/>
        <v>5</v>
      </c>
      <c r="T50" s="190">
        <f>ROUND(((0.8*'Side MDB'!W50+0.2*'Side Pole'!N50)+(IF('Side MDB'!X50="N/A",(0.8*'Side MDB'!W50+0.2*'Side Pole'!N50),'Side MDB'!X50)))/2,3)</f>
        <v>0.123</v>
      </c>
      <c r="U50" s="190">
        <f t="shared" si="36"/>
        <v>0.82</v>
      </c>
      <c r="V50" s="22">
        <f t="shared" si="37"/>
        <v>4</v>
      </c>
      <c r="W50" s="15"/>
      <c r="X50" s="15"/>
      <c r="Y50" s="52"/>
      <c r="Z50" s="52"/>
      <c r="AA50" s="52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1:38" ht="14.1" customHeight="1">
      <c r="A51" s="186"/>
      <c r="B51" s="186"/>
      <c r="C51" s="192" t="str">
        <f>Rollover!A51</f>
        <v>Jeep</v>
      </c>
      <c r="D51" s="192" t="str">
        <f>Rollover!B51</f>
        <v>Wrangler 4WD</v>
      </c>
      <c r="E51" s="71"/>
      <c r="F51" s="188">
        <f>Rollover!C51</f>
        <v>2020</v>
      </c>
      <c r="G51" s="46"/>
      <c r="H51" s="11"/>
      <c r="I51" s="11"/>
      <c r="J51" s="47"/>
      <c r="K51" s="47"/>
      <c r="L51" s="23" t="e">
        <f t="shared" si="29"/>
        <v>#NUM!</v>
      </c>
      <c r="M51" s="24">
        <f t="shared" si="30"/>
        <v>1.8229037773026034E-3</v>
      </c>
      <c r="N51" s="23" t="e">
        <f t="shared" si="31"/>
        <v>#NUM!</v>
      </c>
      <c r="O51" s="5" t="e">
        <f t="shared" si="32"/>
        <v>#NUM!</v>
      </c>
      <c r="P51" s="22" t="e">
        <f t="shared" si="33"/>
        <v>#NUM!</v>
      </c>
      <c r="Q51" s="189" t="e">
        <f>ROUND((0.8*'Side MDB'!W51+0.2*'Side Pole'!N51),3)</f>
        <v>#NUM!</v>
      </c>
      <c r="R51" s="190" t="e">
        <f t="shared" si="34"/>
        <v>#NUM!</v>
      </c>
      <c r="S51" s="50" t="e">
        <f t="shared" si="35"/>
        <v>#NUM!</v>
      </c>
      <c r="T51" s="190" t="e">
        <f>ROUND(((0.8*'Side MDB'!W51+0.2*'Side Pole'!N51)+(IF('Side MDB'!X51="N/A",(0.8*'Side MDB'!W51+0.2*'Side Pole'!N51),'Side MDB'!X51)))/2,3)</f>
        <v>#NUM!</v>
      </c>
      <c r="U51" s="190" t="e">
        <f t="shared" si="36"/>
        <v>#NUM!</v>
      </c>
      <c r="V51" s="22" t="e">
        <f t="shared" si="37"/>
        <v>#NUM!</v>
      </c>
      <c r="W51" s="15"/>
      <c r="X51" s="15"/>
      <c r="Y51" s="52"/>
      <c r="Z51" s="52"/>
      <c r="AA51" s="52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1:38" ht="14.1" customHeight="1">
      <c r="A52" s="193">
        <v>10987</v>
      </c>
      <c r="B52" s="186" t="s">
        <v>267</v>
      </c>
      <c r="C52" s="187" t="str">
        <f>Rollover!A52</f>
        <v>Kia</v>
      </c>
      <c r="D52" s="187" t="str">
        <f>Rollover!B52</f>
        <v>Soul SUV FWD</v>
      </c>
      <c r="E52" s="71" t="s">
        <v>107</v>
      </c>
      <c r="F52" s="188">
        <f>Rollover!C52</f>
        <v>2020</v>
      </c>
      <c r="G52" s="46">
        <v>322.12799999999999</v>
      </c>
      <c r="H52" s="11">
        <v>25.030999999999999</v>
      </c>
      <c r="I52" s="11">
        <v>46.173999999999999</v>
      </c>
      <c r="J52" s="47">
        <v>26.463000000000001</v>
      </c>
      <c r="K52" s="12">
        <v>4848.7089999999998</v>
      </c>
      <c r="L52" s="23">
        <f t="shared" si="29"/>
        <v>1.1702282182340828E-2</v>
      </c>
      <c r="M52" s="24">
        <f t="shared" si="30"/>
        <v>0.14833581959544689</v>
      </c>
      <c r="N52" s="23">
        <f t="shared" si="31"/>
        <v>0.158</v>
      </c>
      <c r="O52" s="5">
        <f t="shared" si="32"/>
        <v>1.05</v>
      </c>
      <c r="P52" s="22">
        <f t="shared" si="33"/>
        <v>3</v>
      </c>
      <c r="Q52" s="189">
        <f>ROUND((0.8*'Side MDB'!W52+0.2*'Side Pole'!N52),3)</f>
        <v>9.6000000000000002E-2</v>
      </c>
      <c r="R52" s="190">
        <f t="shared" si="34"/>
        <v>0.64</v>
      </c>
      <c r="S52" s="50">
        <f t="shared" si="35"/>
        <v>5</v>
      </c>
      <c r="T52" s="190">
        <f>ROUND(((0.8*'Side MDB'!W52+0.2*'Side Pole'!N52)+(IF('Side MDB'!X52="N/A",(0.8*'Side MDB'!W52+0.2*'Side Pole'!N52),'Side MDB'!X52)))/2,3)</f>
        <v>7.2999999999999995E-2</v>
      </c>
      <c r="U52" s="190">
        <f t="shared" si="36"/>
        <v>0.49</v>
      </c>
      <c r="V52" s="22">
        <f t="shared" si="37"/>
        <v>5</v>
      </c>
      <c r="W52" s="15"/>
      <c r="X52" s="15"/>
      <c r="Y52" s="52"/>
      <c r="Z52" s="52"/>
      <c r="AA52" s="52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1:38" ht="14.1" customHeight="1">
      <c r="A53" s="185">
        <v>11063</v>
      </c>
      <c r="B53" s="186" t="s">
        <v>298</v>
      </c>
      <c r="C53" s="192" t="str">
        <f>Rollover!A53</f>
        <v>Kia</v>
      </c>
      <c r="D53" s="192" t="str">
        <f>Rollover!B53</f>
        <v>Stinger 4DR AWD</v>
      </c>
      <c r="E53" s="71" t="s">
        <v>102</v>
      </c>
      <c r="F53" s="188">
        <f>Rollover!C53</f>
        <v>2020</v>
      </c>
      <c r="G53" s="46">
        <v>309.76400000000001</v>
      </c>
      <c r="H53" s="11">
        <v>22.431999999999999</v>
      </c>
      <c r="I53" s="11">
        <v>35.863999999999997</v>
      </c>
      <c r="J53" s="47">
        <v>24.523</v>
      </c>
      <c r="K53" s="12">
        <v>3347.0949999999998</v>
      </c>
      <c r="L53" s="23">
        <f t="shared" si="29"/>
        <v>1.0179738299336858E-2</v>
      </c>
      <c r="M53" s="24">
        <f t="shared" si="30"/>
        <v>4.0729099689907837E-2</v>
      </c>
      <c r="N53" s="23">
        <f t="shared" si="31"/>
        <v>0.05</v>
      </c>
      <c r="O53" s="5">
        <f t="shared" si="32"/>
        <v>0.33</v>
      </c>
      <c r="P53" s="22">
        <f t="shared" si="33"/>
        <v>5</v>
      </c>
      <c r="Q53" s="189">
        <f>ROUND((0.8*'Side MDB'!W53+0.2*'Side Pole'!N53),3)</f>
        <v>6.0999999999999999E-2</v>
      </c>
      <c r="R53" s="190">
        <f t="shared" si="34"/>
        <v>0.41</v>
      </c>
      <c r="S53" s="50">
        <f t="shared" si="35"/>
        <v>5</v>
      </c>
      <c r="T53" s="190">
        <f>ROUND(((0.8*'Side MDB'!W53+0.2*'Side Pole'!N53)+(IF('Side MDB'!X53="N/A",(0.8*'Side MDB'!W53+0.2*'Side Pole'!N53),'Side MDB'!X53)))/2,3)</f>
        <v>4.2999999999999997E-2</v>
      </c>
      <c r="U53" s="190">
        <f t="shared" si="36"/>
        <v>0.28999999999999998</v>
      </c>
      <c r="V53" s="22">
        <f t="shared" si="37"/>
        <v>5</v>
      </c>
      <c r="W53" s="15"/>
      <c r="X53" s="15"/>
      <c r="Y53" s="52"/>
      <c r="Z53" s="52"/>
      <c r="AA53" s="52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1:38" ht="14.1" customHeight="1">
      <c r="A54" s="193">
        <v>11063</v>
      </c>
      <c r="B54" s="186" t="s">
        <v>298</v>
      </c>
      <c r="C54" s="187" t="str">
        <f>Rollover!A54</f>
        <v>Kia</v>
      </c>
      <c r="D54" s="187" t="str">
        <f>Rollover!B54</f>
        <v>Stinger 4DR RWD</v>
      </c>
      <c r="E54" s="71" t="s">
        <v>102</v>
      </c>
      <c r="F54" s="188">
        <f>Rollover!C54</f>
        <v>2020</v>
      </c>
      <c r="G54" s="46">
        <v>309.76400000000001</v>
      </c>
      <c r="H54" s="11">
        <v>22.431999999999999</v>
      </c>
      <c r="I54" s="11">
        <v>35.863999999999997</v>
      </c>
      <c r="J54" s="47">
        <v>24.523</v>
      </c>
      <c r="K54" s="12">
        <v>3347.0949999999998</v>
      </c>
      <c r="L54" s="23">
        <f t="shared" si="29"/>
        <v>1.0179738299336858E-2</v>
      </c>
      <c r="M54" s="24">
        <f t="shared" si="30"/>
        <v>4.0729099689907837E-2</v>
      </c>
      <c r="N54" s="23">
        <f t="shared" si="31"/>
        <v>0.05</v>
      </c>
      <c r="O54" s="5">
        <f t="shared" si="32"/>
        <v>0.33</v>
      </c>
      <c r="P54" s="22">
        <f t="shared" si="33"/>
        <v>5</v>
      </c>
      <c r="Q54" s="189">
        <f>ROUND((0.8*'Side MDB'!W54+0.2*'Side Pole'!N54),3)</f>
        <v>6.0999999999999999E-2</v>
      </c>
      <c r="R54" s="190">
        <f t="shared" si="34"/>
        <v>0.41</v>
      </c>
      <c r="S54" s="50">
        <f t="shared" si="35"/>
        <v>5</v>
      </c>
      <c r="T54" s="190">
        <f>ROUND(((0.8*'Side MDB'!W54+0.2*'Side Pole'!N54)+(IF('Side MDB'!X54="N/A",(0.8*'Side MDB'!W54+0.2*'Side Pole'!N54),'Side MDB'!X54)))/2,3)</f>
        <v>4.2999999999999997E-2</v>
      </c>
      <c r="U54" s="190">
        <f t="shared" si="36"/>
        <v>0.28999999999999998</v>
      </c>
      <c r="V54" s="22">
        <f t="shared" si="37"/>
        <v>5</v>
      </c>
      <c r="W54" s="15"/>
      <c r="X54" s="15"/>
      <c r="Y54" s="52"/>
      <c r="Z54" s="52"/>
      <c r="AA54" s="52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1:38" ht="14.1" customHeight="1">
      <c r="A55" s="185">
        <v>10838</v>
      </c>
      <c r="B55" s="186" t="s">
        <v>216</v>
      </c>
      <c r="C55" s="187" t="str">
        <f>Rollover!A55</f>
        <v>Kia</v>
      </c>
      <c r="D55" s="187" t="str">
        <f>Rollover!B55</f>
        <v>Telluride SUV AWD</v>
      </c>
      <c r="E55" s="71" t="s">
        <v>85</v>
      </c>
      <c r="F55" s="188">
        <f>Rollover!C55</f>
        <v>2020</v>
      </c>
      <c r="G55" s="46">
        <v>449.93400000000003</v>
      </c>
      <c r="H55" s="11">
        <v>22.834</v>
      </c>
      <c r="I55" s="11">
        <v>52.232999999999997</v>
      </c>
      <c r="J55" s="47">
        <v>22.327000000000002</v>
      </c>
      <c r="K55" s="12">
        <v>2848.152</v>
      </c>
      <c r="L55" s="23">
        <f t="shared" si="29"/>
        <v>3.4746859878362284E-2</v>
      </c>
      <c r="M55" s="24">
        <f t="shared" si="30"/>
        <v>2.587563671273457E-2</v>
      </c>
      <c r="N55" s="23">
        <f t="shared" si="31"/>
        <v>0.06</v>
      </c>
      <c r="O55" s="5">
        <f t="shared" si="32"/>
        <v>0.4</v>
      </c>
      <c r="P55" s="22">
        <f t="shared" si="33"/>
        <v>5</v>
      </c>
      <c r="Q55" s="189">
        <f>ROUND((0.8*'Side MDB'!W55+0.2*'Side Pole'!N55),3)</f>
        <v>3.2000000000000001E-2</v>
      </c>
      <c r="R55" s="190">
        <f t="shared" si="34"/>
        <v>0.21</v>
      </c>
      <c r="S55" s="50">
        <f t="shared" si="35"/>
        <v>5</v>
      </c>
      <c r="T55" s="190">
        <f>ROUND(((0.8*'Side MDB'!W55+0.2*'Side Pole'!N55)+(IF('Side MDB'!X55="N/A",(0.8*'Side MDB'!W55+0.2*'Side Pole'!N55),'Side MDB'!X55)))/2,3)</f>
        <v>2.1999999999999999E-2</v>
      </c>
      <c r="U55" s="190">
        <f t="shared" si="36"/>
        <v>0.15</v>
      </c>
      <c r="V55" s="22">
        <f t="shared" si="37"/>
        <v>5</v>
      </c>
      <c r="W55" s="15"/>
      <c r="X55" s="15"/>
      <c r="Y55" s="52"/>
      <c r="Z55" s="52"/>
      <c r="AA55" s="52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1:38" ht="14.1" customHeight="1">
      <c r="A56" s="185">
        <v>10838</v>
      </c>
      <c r="B56" s="186" t="s">
        <v>216</v>
      </c>
      <c r="C56" s="187" t="str">
        <f>Rollover!A56</f>
        <v>Kia</v>
      </c>
      <c r="D56" s="187" t="str">
        <f>Rollover!B56</f>
        <v>Telluride SUV FWD</v>
      </c>
      <c r="E56" s="71" t="s">
        <v>85</v>
      </c>
      <c r="F56" s="188">
        <f>Rollover!C56</f>
        <v>2020</v>
      </c>
      <c r="G56" s="46">
        <v>449.93400000000003</v>
      </c>
      <c r="H56" s="11">
        <v>22.834</v>
      </c>
      <c r="I56" s="11">
        <v>52.232999999999997</v>
      </c>
      <c r="J56" s="47">
        <v>22.327000000000002</v>
      </c>
      <c r="K56" s="12">
        <v>2848.152</v>
      </c>
      <c r="L56" s="23">
        <f t="shared" si="20"/>
        <v>3.4746859878362284E-2</v>
      </c>
      <c r="M56" s="24">
        <f t="shared" si="21"/>
        <v>2.587563671273457E-2</v>
      </c>
      <c r="N56" s="23">
        <f t="shared" si="22"/>
        <v>0.06</v>
      </c>
      <c r="O56" s="5">
        <f t="shared" si="23"/>
        <v>0.4</v>
      </c>
      <c r="P56" s="22">
        <f t="shared" si="24"/>
        <v>5</v>
      </c>
      <c r="Q56" s="189">
        <f>ROUND((0.8*'Side MDB'!W56+0.2*'Side Pole'!N56),3)</f>
        <v>3.2000000000000001E-2</v>
      </c>
      <c r="R56" s="190">
        <f t="shared" si="25"/>
        <v>0.21</v>
      </c>
      <c r="S56" s="50">
        <f t="shared" si="26"/>
        <v>5</v>
      </c>
      <c r="T56" s="190">
        <f>ROUND(((0.8*'Side MDB'!W56+0.2*'Side Pole'!N56)+(IF('Side MDB'!X56="N/A",(0.8*'Side MDB'!W56+0.2*'Side Pole'!N56),'Side MDB'!X56)))/2,3)</f>
        <v>2.1999999999999999E-2</v>
      </c>
      <c r="U56" s="190">
        <f t="shared" si="27"/>
        <v>0.15</v>
      </c>
      <c r="V56" s="22">
        <f t="shared" si="28"/>
        <v>5</v>
      </c>
      <c r="W56" s="15"/>
      <c r="X56" s="15"/>
      <c r="Y56" s="52"/>
      <c r="Z56" s="52"/>
      <c r="AA56" s="52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1:38" ht="14.1" customHeight="1">
      <c r="A57" s="185">
        <v>10984</v>
      </c>
      <c r="B57" s="186" t="s">
        <v>268</v>
      </c>
      <c r="C57" s="192" t="str">
        <f>Rollover!A57</f>
        <v>Mazda</v>
      </c>
      <c r="D57" s="192" t="str">
        <f>Rollover!B57</f>
        <v>CX-30 SUV AWD</v>
      </c>
      <c r="E57" s="71" t="s">
        <v>102</v>
      </c>
      <c r="F57" s="188">
        <f>Rollover!C57</f>
        <v>2020</v>
      </c>
      <c r="G57" s="46">
        <v>177.62700000000001</v>
      </c>
      <c r="H57" s="11">
        <v>26.382000000000001</v>
      </c>
      <c r="I57" s="11">
        <v>30.425999999999998</v>
      </c>
      <c r="J57" s="47">
        <v>24.963000000000001</v>
      </c>
      <c r="K57" s="12">
        <v>2595.2629999999999</v>
      </c>
      <c r="L57" s="23">
        <f t="shared" si="20"/>
        <v>1.0660131384494646E-3</v>
      </c>
      <c r="M57" s="24">
        <f t="shared" si="21"/>
        <v>2.0513348677584854E-2</v>
      </c>
      <c r="N57" s="23">
        <f t="shared" si="22"/>
        <v>2.1999999999999999E-2</v>
      </c>
      <c r="O57" s="5">
        <f t="shared" si="23"/>
        <v>0.15</v>
      </c>
      <c r="P57" s="22">
        <f t="shared" si="24"/>
        <v>5</v>
      </c>
      <c r="Q57" s="189">
        <f>ROUND((0.8*'Side MDB'!W57+0.2*'Side Pole'!N57),3)</f>
        <v>5.5E-2</v>
      </c>
      <c r="R57" s="190">
        <f t="shared" si="25"/>
        <v>0.37</v>
      </c>
      <c r="S57" s="50">
        <f t="shared" si="26"/>
        <v>5</v>
      </c>
      <c r="T57" s="190">
        <f>ROUND(((0.8*'Side MDB'!W57+0.2*'Side Pole'!N57)+(IF('Side MDB'!X57="N/A",(0.8*'Side MDB'!W57+0.2*'Side Pole'!N57),'Side MDB'!X57)))/2,3)</f>
        <v>3.5999999999999997E-2</v>
      </c>
      <c r="U57" s="190">
        <f t="shared" si="27"/>
        <v>0.24</v>
      </c>
      <c r="V57" s="22">
        <f t="shared" si="28"/>
        <v>5</v>
      </c>
      <c r="W57" s="15"/>
      <c r="X57" s="15"/>
      <c r="Y57" s="52"/>
      <c r="Z57" s="52"/>
      <c r="AA57" s="52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1:38" ht="14.1" customHeight="1">
      <c r="A58" s="185">
        <v>10984</v>
      </c>
      <c r="B58" s="186" t="s">
        <v>268</v>
      </c>
      <c r="C58" s="187" t="str">
        <f>Rollover!A58</f>
        <v>Mazda</v>
      </c>
      <c r="D58" s="187" t="str">
        <f>Rollover!B58</f>
        <v>CX-30 SUV FWD</v>
      </c>
      <c r="E58" s="71" t="s">
        <v>102</v>
      </c>
      <c r="F58" s="188">
        <f>Rollover!C58</f>
        <v>2020</v>
      </c>
      <c r="G58" s="46">
        <v>177.62700000000001</v>
      </c>
      <c r="H58" s="11">
        <v>26.382000000000001</v>
      </c>
      <c r="I58" s="11">
        <v>30.425999999999998</v>
      </c>
      <c r="J58" s="47">
        <v>24.963000000000001</v>
      </c>
      <c r="K58" s="12">
        <v>2595.2629999999999</v>
      </c>
      <c r="L58" s="23">
        <f t="shared" si="20"/>
        <v>1.0660131384494646E-3</v>
      </c>
      <c r="M58" s="24">
        <f t="shared" si="21"/>
        <v>2.0513348677584854E-2</v>
      </c>
      <c r="N58" s="23">
        <f t="shared" si="22"/>
        <v>2.1999999999999999E-2</v>
      </c>
      <c r="O58" s="5">
        <f t="shared" si="23"/>
        <v>0.15</v>
      </c>
      <c r="P58" s="22">
        <f t="shared" si="24"/>
        <v>5</v>
      </c>
      <c r="Q58" s="189">
        <f>ROUND((0.8*'Side MDB'!W58+0.2*'Side Pole'!N58),3)</f>
        <v>5.5E-2</v>
      </c>
      <c r="R58" s="190">
        <f t="shared" si="25"/>
        <v>0.37</v>
      </c>
      <c r="S58" s="50">
        <f t="shared" si="26"/>
        <v>5</v>
      </c>
      <c r="T58" s="190">
        <f>ROUND(((0.8*'Side MDB'!W58+0.2*'Side Pole'!N58)+(IF('Side MDB'!X58="N/A",(0.8*'Side MDB'!W58+0.2*'Side Pole'!N58),'Side MDB'!X58)))/2,3)</f>
        <v>3.5999999999999997E-2</v>
      </c>
      <c r="U58" s="190">
        <f t="shared" si="27"/>
        <v>0.24</v>
      </c>
      <c r="V58" s="22">
        <f t="shared" si="28"/>
        <v>5</v>
      </c>
      <c r="W58" s="15"/>
      <c r="X58" s="15"/>
      <c r="Y58" s="52"/>
      <c r="Z58" s="52"/>
      <c r="AA58" s="52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1:38" ht="14.1" customHeight="1">
      <c r="A59" s="185">
        <v>10973</v>
      </c>
      <c r="B59" s="186" t="s">
        <v>255</v>
      </c>
      <c r="C59" s="187" t="str">
        <f>Rollover!A59</f>
        <v>Mazda</v>
      </c>
      <c r="D59" s="187" t="str">
        <f>Rollover!B59</f>
        <v>Mazda3 4DR AWD</v>
      </c>
      <c r="E59" s="71" t="s">
        <v>91</v>
      </c>
      <c r="F59" s="188">
        <f>Rollover!C59</f>
        <v>2020</v>
      </c>
      <c r="G59" s="46">
        <v>198.74799999999999</v>
      </c>
      <c r="H59" s="11">
        <v>25.556999999999999</v>
      </c>
      <c r="I59" s="11">
        <v>30.155999999999999</v>
      </c>
      <c r="J59" s="47">
        <v>19.556000000000001</v>
      </c>
      <c r="K59" s="47">
        <v>2342.5479999999998</v>
      </c>
      <c r="L59" s="23">
        <f t="shared" si="20"/>
        <v>1.7537218491939489E-3</v>
      </c>
      <c r="M59" s="24">
        <f t="shared" si="21"/>
        <v>1.6246387748179471E-2</v>
      </c>
      <c r="N59" s="23">
        <f t="shared" si="22"/>
        <v>1.7999999999999999E-2</v>
      </c>
      <c r="O59" s="5">
        <f t="shared" si="23"/>
        <v>0.12</v>
      </c>
      <c r="P59" s="22">
        <f t="shared" si="24"/>
        <v>5</v>
      </c>
      <c r="Q59" s="189">
        <f>ROUND((0.8*'Side MDB'!W59+0.2*'Side Pole'!N59),3)</f>
        <v>5.3999999999999999E-2</v>
      </c>
      <c r="R59" s="190">
        <f t="shared" si="25"/>
        <v>0.36</v>
      </c>
      <c r="S59" s="50">
        <f t="shared" si="26"/>
        <v>5</v>
      </c>
      <c r="T59" s="190">
        <f>ROUND(((0.8*'Side MDB'!W59+0.2*'Side Pole'!N59)+(IF('Side MDB'!X59="N/A",(0.8*'Side MDB'!W59+0.2*'Side Pole'!N59),'Side MDB'!X59)))/2,3)</f>
        <v>4.8000000000000001E-2</v>
      </c>
      <c r="U59" s="190">
        <f t="shared" si="27"/>
        <v>0.32</v>
      </c>
      <c r="V59" s="22">
        <f t="shared" si="28"/>
        <v>5</v>
      </c>
      <c r="W59" s="15"/>
      <c r="X59" s="15"/>
      <c r="Y59" s="52"/>
      <c r="Z59" s="52"/>
      <c r="AA59" s="52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1:38" ht="14.1" customHeight="1">
      <c r="A60" s="185">
        <v>10973</v>
      </c>
      <c r="B60" s="186" t="s">
        <v>255</v>
      </c>
      <c r="C60" s="187" t="str">
        <f>Rollover!A60</f>
        <v>Mazda</v>
      </c>
      <c r="D60" s="187" t="str">
        <f>Rollover!B60</f>
        <v>Mazda3 4DR FWD</v>
      </c>
      <c r="E60" s="71" t="s">
        <v>91</v>
      </c>
      <c r="F60" s="188">
        <f>Rollover!C60</f>
        <v>2020</v>
      </c>
      <c r="G60" s="46">
        <v>198.74799999999999</v>
      </c>
      <c r="H60" s="11">
        <v>25.556999999999999</v>
      </c>
      <c r="I60" s="11">
        <v>30.155999999999999</v>
      </c>
      <c r="J60" s="47">
        <v>19.556000000000001</v>
      </c>
      <c r="K60" s="47">
        <v>2342.5479999999998</v>
      </c>
      <c r="L60" s="23">
        <f t="shared" si="20"/>
        <v>1.7537218491939489E-3</v>
      </c>
      <c r="M60" s="24">
        <f t="shared" si="21"/>
        <v>1.6246387748179471E-2</v>
      </c>
      <c r="N60" s="23">
        <f t="shared" si="22"/>
        <v>1.7999999999999999E-2</v>
      </c>
      <c r="O60" s="5">
        <f t="shared" si="23"/>
        <v>0.12</v>
      </c>
      <c r="P60" s="22">
        <f t="shared" si="24"/>
        <v>5</v>
      </c>
      <c r="Q60" s="189">
        <f>ROUND((0.8*'Side MDB'!W60+0.2*'Side Pole'!N60),3)</f>
        <v>5.3999999999999999E-2</v>
      </c>
      <c r="R60" s="190">
        <f t="shared" si="25"/>
        <v>0.36</v>
      </c>
      <c r="S60" s="50">
        <f t="shared" si="26"/>
        <v>5</v>
      </c>
      <c r="T60" s="190">
        <f>ROUND(((0.8*'Side MDB'!W60+0.2*'Side Pole'!N60)+(IF('Side MDB'!X60="N/A",(0.8*'Side MDB'!W60+0.2*'Side Pole'!N60),'Side MDB'!X60)))/2,3)</f>
        <v>4.8000000000000001E-2</v>
      </c>
      <c r="U60" s="190">
        <f t="shared" si="27"/>
        <v>0.32</v>
      </c>
      <c r="V60" s="22">
        <f t="shared" si="28"/>
        <v>5</v>
      </c>
      <c r="W60" s="15"/>
      <c r="X60" s="15"/>
      <c r="Y60" s="52"/>
      <c r="Z60" s="52"/>
      <c r="AA60" s="52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1:38" ht="14.1" customHeight="1">
      <c r="A61" s="185">
        <v>10973</v>
      </c>
      <c r="B61" s="186" t="s">
        <v>255</v>
      </c>
      <c r="C61" s="192" t="str">
        <f>Rollover!A61</f>
        <v>Mazda</v>
      </c>
      <c r="D61" s="192" t="str">
        <f>Rollover!B61</f>
        <v>Mazda3 5HB AWD</v>
      </c>
      <c r="E61" s="71" t="s">
        <v>91</v>
      </c>
      <c r="F61" s="188">
        <f>Rollover!C61</f>
        <v>2020</v>
      </c>
      <c r="G61" s="46">
        <v>198.74799999999999</v>
      </c>
      <c r="H61" s="11">
        <v>25.556999999999999</v>
      </c>
      <c r="I61" s="11">
        <v>30.155999999999999</v>
      </c>
      <c r="J61" s="47">
        <v>19.556000000000001</v>
      </c>
      <c r="K61" s="47">
        <v>2342.5479999999998</v>
      </c>
      <c r="L61" s="23">
        <f t="shared" si="20"/>
        <v>1.7537218491939489E-3</v>
      </c>
      <c r="M61" s="24">
        <f t="shared" si="21"/>
        <v>1.6246387748179471E-2</v>
      </c>
      <c r="N61" s="23">
        <f t="shared" si="22"/>
        <v>1.7999999999999999E-2</v>
      </c>
      <c r="O61" s="5">
        <f t="shared" si="23"/>
        <v>0.12</v>
      </c>
      <c r="P61" s="22">
        <f t="shared" si="24"/>
        <v>5</v>
      </c>
      <c r="Q61" s="189">
        <f>ROUND((0.8*'Side MDB'!W61+0.2*'Side Pole'!N61),3)</f>
        <v>5.3999999999999999E-2</v>
      </c>
      <c r="R61" s="190">
        <f t="shared" si="25"/>
        <v>0.36</v>
      </c>
      <c r="S61" s="50">
        <f t="shared" si="26"/>
        <v>5</v>
      </c>
      <c r="T61" s="190">
        <f>ROUND(((0.8*'Side MDB'!W61+0.2*'Side Pole'!N61)+(IF('Side MDB'!X61="N/A",(0.8*'Side MDB'!W61+0.2*'Side Pole'!N61),'Side MDB'!X61)))/2,3)</f>
        <v>4.8000000000000001E-2</v>
      </c>
      <c r="U61" s="190">
        <f t="shared" si="27"/>
        <v>0.32</v>
      </c>
      <c r="V61" s="22">
        <f t="shared" si="28"/>
        <v>5</v>
      </c>
      <c r="W61" s="15"/>
      <c r="X61" s="15"/>
      <c r="Y61" s="52"/>
      <c r="Z61" s="52"/>
      <c r="AA61" s="52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</row>
    <row r="62" spans="1:38" ht="14.1" customHeight="1">
      <c r="A62" s="185">
        <v>10973</v>
      </c>
      <c r="B62" s="186" t="s">
        <v>255</v>
      </c>
      <c r="C62" s="192" t="str">
        <f>Rollover!A62</f>
        <v>Mazda</v>
      </c>
      <c r="D62" s="192" t="str">
        <f>Rollover!B62</f>
        <v>Mazda3 5HB FWD</v>
      </c>
      <c r="E62" s="71" t="s">
        <v>91</v>
      </c>
      <c r="F62" s="188">
        <f>Rollover!C62</f>
        <v>2020</v>
      </c>
      <c r="G62" s="46">
        <v>198.74799999999999</v>
      </c>
      <c r="H62" s="11">
        <v>25.556999999999999</v>
      </c>
      <c r="I62" s="11">
        <v>30.155999999999999</v>
      </c>
      <c r="J62" s="47">
        <v>19.556000000000001</v>
      </c>
      <c r="K62" s="47">
        <v>2342.5479999999998</v>
      </c>
      <c r="L62" s="23">
        <f t="shared" si="20"/>
        <v>1.7537218491939489E-3</v>
      </c>
      <c r="M62" s="24">
        <f t="shared" si="21"/>
        <v>1.6246387748179471E-2</v>
      </c>
      <c r="N62" s="23">
        <f t="shared" si="22"/>
        <v>1.7999999999999999E-2</v>
      </c>
      <c r="O62" s="5">
        <f t="shared" si="23"/>
        <v>0.12</v>
      </c>
      <c r="P62" s="22">
        <f t="shared" si="24"/>
        <v>5</v>
      </c>
      <c r="Q62" s="189">
        <f>ROUND((0.8*'Side MDB'!W62+0.2*'Side Pole'!N62),3)</f>
        <v>5.3999999999999999E-2</v>
      </c>
      <c r="R62" s="190">
        <f t="shared" si="25"/>
        <v>0.36</v>
      </c>
      <c r="S62" s="50">
        <f t="shared" si="26"/>
        <v>5</v>
      </c>
      <c r="T62" s="190">
        <f>ROUND(((0.8*'Side MDB'!W62+0.2*'Side Pole'!N62)+(IF('Side MDB'!X62="N/A",(0.8*'Side MDB'!W62+0.2*'Side Pole'!N62),'Side MDB'!X62)))/2,3)</f>
        <v>4.8000000000000001E-2</v>
      </c>
      <c r="U62" s="190">
        <f t="shared" si="27"/>
        <v>0.32</v>
      </c>
      <c r="V62" s="22">
        <f t="shared" si="28"/>
        <v>5</v>
      </c>
      <c r="W62" s="15"/>
      <c r="X62" s="15"/>
      <c r="Y62" s="52"/>
      <c r="Z62" s="52"/>
      <c r="AA62" s="52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</row>
    <row r="63" spans="1:38" ht="14.1" customHeight="1">
      <c r="A63" s="186">
        <v>10834</v>
      </c>
      <c r="B63" s="186" t="s">
        <v>215</v>
      </c>
      <c r="C63" s="187" t="str">
        <f>Rollover!A63</f>
        <v>Mitsubishi</v>
      </c>
      <c r="D63" s="187" t="str">
        <f>Rollover!B63</f>
        <v>Eclipse Cross SUV AWD</v>
      </c>
      <c r="E63" s="71" t="s">
        <v>100</v>
      </c>
      <c r="F63" s="188">
        <f>Rollover!C63</f>
        <v>2020</v>
      </c>
      <c r="G63" s="46">
        <v>357.64400000000001</v>
      </c>
      <c r="H63" s="11">
        <v>25.074000000000002</v>
      </c>
      <c r="I63" s="11">
        <v>44.167000000000002</v>
      </c>
      <c r="J63" s="47">
        <v>39.39</v>
      </c>
      <c r="K63" s="47">
        <v>2766.826</v>
      </c>
      <c r="L63" s="23">
        <f t="shared" si="20"/>
        <v>1.6775586962925859E-2</v>
      </c>
      <c r="M63" s="24">
        <f t="shared" si="21"/>
        <v>2.4016992857706355E-2</v>
      </c>
      <c r="N63" s="23">
        <f t="shared" si="22"/>
        <v>0.04</v>
      </c>
      <c r="O63" s="5">
        <f t="shared" si="23"/>
        <v>0.27</v>
      </c>
      <c r="P63" s="22">
        <f t="shared" si="24"/>
        <v>5</v>
      </c>
      <c r="Q63" s="189">
        <f>ROUND((0.8*'Side MDB'!W63+0.2*'Side Pole'!N63),3)</f>
        <v>2.9000000000000001E-2</v>
      </c>
      <c r="R63" s="190">
        <f t="shared" si="25"/>
        <v>0.19</v>
      </c>
      <c r="S63" s="50">
        <f t="shared" si="26"/>
        <v>5</v>
      </c>
      <c r="T63" s="190">
        <f>ROUND(((0.8*'Side MDB'!W63+0.2*'Side Pole'!N63)+(IF('Side MDB'!X63="N/A",(0.8*'Side MDB'!W63+0.2*'Side Pole'!N63),'Side MDB'!X63)))/2,3)</f>
        <v>2.1000000000000001E-2</v>
      </c>
      <c r="U63" s="190">
        <f t="shared" si="27"/>
        <v>0.14000000000000001</v>
      </c>
      <c r="V63" s="22">
        <f t="shared" si="28"/>
        <v>5</v>
      </c>
      <c r="W63" s="15"/>
      <c r="X63" s="15"/>
      <c r="Y63" s="52"/>
      <c r="Z63" s="52"/>
      <c r="AA63" s="52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</row>
    <row r="64" spans="1:38" ht="14.1" customHeight="1">
      <c r="A64" s="185">
        <v>10834</v>
      </c>
      <c r="B64" s="186" t="s">
        <v>215</v>
      </c>
      <c r="C64" s="187" t="str">
        <f>Rollover!A64</f>
        <v>Mitsubishi</v>
      </c>
      <c r="D64" s="187" t="str">
        <f>Rollover!B64</f>
        <v>Eclipse Cross SUV FWD</v>
      </c>
      <c r="E64" s="71" t="s">
        <v>100</v>
      </c>
      <c r="F64" s="188">
        <f>Rollover!C64</f>
        <v>2020</v>
      </c>
      <c r="G64" s="46">
        <v>357.64400000000001</v>
      </c>
      <c r="H64" s="11">
        <v>25.074000000000002</v>
      </c>
      <c r="I64" s="11">
        <v>44.167000000000002</v>
      </c>
      <c r="J64" s="47">
        <v>39.39</v>
      </c>
      <c r="K64" s="47">
        <v>2766.826</v>
      </c>
      <c r="L64" s="23">
        <f t="shared" si="20"/>
        <v>1.6775586962925859E-2</v>
      </c>
      <c r="M64" s="24">
        <f t="shared" si="21"/>
        <v>2.4016992857706355E-2</v>
      </c>
      <c r="N64" s="23">
        <f t="shared" si="22"/>
        <v>0.04</v>
      </c>
      <c r="O64" s="5">
        <f t="shared" si="23"/>
        <v>0.27</v>
      </c>
      <c r="P64" s="22">
        <f t="shared" si="24"/>
        <v>5</v>
      </c>
      <c r="Q64" s="189">
        <f>ROUND((0.8*'Side MDB'!W64+0.2*'Side Pole'!N64),3)</f>
        <v>2.9000000000000001E-2</v>
      </c>
      <c r="R64" s="190">
        <f t="shared" si="25"/>
        <v>0.19</v>
      </c>
      <c r="S64" s="50">
        <f t="shared" si="26"/>
        <v>5</v>
      </c>
      <c r="T64" s="190">
        <f>ROUND(((0.8*'Side MDB'!W64+0.2*'Side Pole'!N64)+(IF('Side MDB'!X64="N/A",(0.8*'Side MDB'!W64+0.2*'Side Pole'!N64),'Side MDB'!X64)))/2,3)</f>
        <v>2.1000000000000001E-2</v>
      </c>
      <c r="U64" s="190">
        <f t="shared" si="27"/>
        <v>0.14000000000000001</v>
      </c>
      <c r="V64" s="22">
        <f t="shared" si="28"/>
        <v>5</v>
      </c>
      <c r="W64" s="15"/>
      <c r="X64" s="15"/>
      <c r="Y64" s="52"/>
      <c r="Z64" s="52"/>
      <c r="AA64" s="52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</row>
    <row r="65" spans="1:38" ht="14.1" customHeight="1">
      <c r="A65" s="193">
        <v>10996</v>
      </c>
      <c r="B65" s="194" t="s">
        <v>276</v>
      </c>
      <c r="C65" s="187" t="str">
        <f>Rollover!A65</f>
        <v>Nissan</v>
      </c>
      <c r="D65" s="187" t="str">
        <f>Rollover!B65</f>
        <v>Kicks SUV FWD</v>
      </c>
      <c r="E65" s="71" t="s">
        <v>91</v>
      </c>
      <c r="F65" s="188">
        <f>Rollover!C65</f>
        <v>2020</v>
      </c>
      <c r="G65" s="46">
        <v>217.733</v>
      </c>
      <c r="H65" s="11">
        <v>23.908000000000001</v>
      </c>
      <c r="I65" s="11">
        <v>29.994</v>
      </c>
      <c r="J65" s="47">
        <v>13.417</v>
      </c>
      <c r="K65" s="12">
        <v>2378.7579999999998</v>
      </c>
      <c r="L65" s="23">
        <f>NORMDIST(LN(G65),7.45231,0.73998,1)</f>
        <v>2.5863602269237157E-3</v>
      </c>
      <c r="M65" s="24">
        <f>1/(1+EXP(6.3055-0.00094*K65))</f>
        <v>1.6799441574092772E-2</v>
      </c>
      <c r="N65" s="23">
        <f>ROUND(1-(1-L65)*(1-M65),3)</f>
        <v>1.9E-2</v>
      </c>
      <c r="O65" s="5">
        <f>ROUND(N65/0.15,2)</f>
        <v>0.13</v>
      </c>
      <c r="P65" s="22">
        <f>IF(O65&lt;0.67,5,IF(O65&lt;1,4,IF(O65&lt;1.33,3,IF(O65&lt;2.67,2,1))))</f>
        <v>5</v>
      </c>
      <c r="Q65" s="189">
        <f>ROUND((0.8*'Side MDB'!W65+0.2*'Side Pole'!N65),3)</f>
        <v>4.7E-2</v>
      </c>
      <c r="R65" s="190">
        <f>ROUND((Q65)/0.15,2)</f>
        <v>0.31</v>
      </c>
      <c r="S65" s="50">
        <f>IF(R65&lt;0.67,5,IF(R65&lt;1,4,IF(R65&lt;1.33,3,IF(R65&lt;2.67,2,1))))</f>
        <v>5</v>
      </c>
      <c r="T65" s="190">
        <f>ROUND(((0.8*'Side MDB'!W65+0.2*'Side Pole'!N65)+(IF('Side MDB'!X65="N/A",(0.8*'Side MDB'!W65+0.2*'Side Pole'!N65),'Side MDB'!X65)))/2,3)</f>
        <v>3.6999999999999998E-2</v>
      </c>
      <c r="U65" s="190">
        <f>ROUND((T65)/0.15,2)</f>
        <v>0.25</v>
      </c>
      <c r="V65" s="22">
        <f>IF(U65&lt;0.67,5,IF(U65&lt;1,4,IF(U65&lt;1.33,3,IF(U65&lt;2.67,2,1))))</f>
        <v>5</v>
      </c>
      <c r="W65" s="15"/>
      <c r="X65" s="15"/>
      <c r="Y65" s="52"/>
      <c r="Z65" s="52"/>
      <c r="AA65" s="52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</row>
    <row r="66" spans="1:38" ht="14.1" customHeight="1">
      <c r="A66" s="185">
        <v>11148</v>
      </c>
      <c r="B66" s="186" t="s">
        <v>324</v>
      </c>
      <c r="C66" s="187" t="str">
        <f>Rollover!A66</f>
        <v>Nissan</v>
      </c>
      <c r="D66" s="187" t="str">
        <f>Rollover!B66</f>
        <v>LEAF (40 KWh Battery) 5HB FWD</v>
      </c>
      <c r="E66" s="71" t="s">
        <v>85</v>
      </c>
      <c r="F66" s="188">
        <f>Rollover!C66</f>
        <v>2020</v>
      </c>
      <c r="G66" s="46">
        <v>158.44</v>
      </c>
      <c r="H66" s="11">
        <v>17.501999999999999</v>
      </c>
      <c r="I66" s="11">
        <v>38.326999999999998</v>
      </c>
      <c r="J66" s="47">
        <v>16.521000000000001</v>
      </c>
      <c r="K66" s="12">
        <v>2960.0459999999998</v>
      </c>
      <c r="L66" s="23">
        <f t="shared" ref="L66" si="38">NORMDIST(LN(G66),7.45231,0.73998,1)</f>
        <v>6.2838273556674686E-4</v>
      </c>
      <c r="M66" s="24">
        <f t="shared" ref="M66" si="39">1/(1+EXP(6.3055-0.00094*K66))</f>
        <v>2.8663267850604697E-2</v>
      </c>
      <c r="N66" s="23">
        <f t="shared" ref="N66" si="40">ROUND(1-(1-L66)*(1-M66),3)</f>
        <v>2.9000000000000001E-2</v>
      </c>
      <c r="O66" s="5">
        <f t="shared" ref="O66" si="41">ROUND(N66/0.15,2)</f>
        <v>0.19</v>
      </c>
      <c r="P66" s="22">
        <f t="shared" ref="P66" si="42">IF(O66&lt;0.67,5,IF(O66&lt;1,4,IF(O66&lt;1.33,3,IF(O66&lt;2.67,2,1))))</f>
        <v>5</v>
      </c>
      <c r="Q66" s="189">
        <f>ROUND((0.8*'Side MDB'!W66+0.2*'Side Pole'!N66),3)</f>
        <v>3.9E-2</v>
      </c>
      <c r="R66" s="190">
        <f t="shared" ref="R66" si="43">ROUND((Q66)/0.15,2)</f>
        <v>0.26</v>
      </c>
      <c r="S66" s="50">
        <f t="shared" ref="S66" si="44">IF(R66&lt;0.67,5,IF(R66&lt;1,4,IF(R66&lt;1.33,3,IF(R66&lt;2.67,2,1))))</f>
        <v>5</v>
      </c>
      <c r="T66" s="190">
        <f>ROUND(((0.8*'Side MDB'!W66+0.2*'Side Pole'!N66)+(IF('Side MDB'!X66="N/A",(0.8*'Side MDB'!W66+0.2*'Side Pole'!N66),'Side MDB'!X66)))/2,3)</f>
        <v>5.6000000000000001E-2</v>
      </c>
      <c r="U66" s="190">
        <f t="shared" ref="U66" si="45">ROUND((T66)/0.15,2)</f>
        <v>0.37</v>
      </c>
      <c r="V66" s="22">
        <f t="shared" ref="V66" si="46">IF(U66&lt;0.67,5,IF(U66&lt;1,4,IF(U66&lt;1.33,3,IF(U66&lt;2.67,2,1))))</f>
        <v>5</v>
      </c>
      <c r="W66" s="15"/>
      <c r="X66" s="15"/>
      <c r="Y66" s="52"/>
      <c r="Z66" s="52"/>
      <c r="AA66" s="52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</row>
    <row r="67" spans="1:38" ht="14.1" customHeight="1">
      <c r="A67" s="193">
        <v>11072</v>
      </c>
      <c r="B67" s="194" t="s">
        <v>305</v>
      </c>
      <c r="C67" s="187" t="str">
        <f>Rollover!A67</f>
        <v>Nissan</v>
      </c>
      <c r="D67" s="187" t="str">
        <f>Rollover!B67</f>
        <v>LEAF Plus (62 KWh Battery) 5HB FWD</v>
      </c>
      <c r="E67" s="71" t="s">
        <v>100</v>
      </c>
      <c r="F67" s="188">
        <f>Rollover!C67</f>
        <v>2020</v>
      </c>
      <c r="G67" s="46">
        <v>145.70400000000001</v>
      </c>
      <c r="H67" s="11">
        <v>17.225000000000001</v>
      </c>
      <c r="I67" s="11">
        <v>40.552999999999997</v>
      </c>
      <c r="J67" s="47">
        <v>16.37</v>
      </c>
      <c r="K67" s="12">
        <v>3173.21</v>
      </c>
      <c r="L67" s="23">
        <f t="shared" si="20"/>
        <v>4.2052633996344591E-4</v>
      </c>
      <c r="M67" s="24">
        <f t="shared" si="21"/>
        <v>3.4801187287499424E-2</v>
      </c>
      <c r="N67" s="23">
        <f t="shared" si="22"/>
        <v>3.5000000000000003E-2</v>
      </c>
      <c r="O67" s="5">
        <f t="shared" si="23"/>
        <v>0.23</v>
      </c>
      <c r="P67" s="22">
        <f t="shared" si="24"/>
        <v>5</v>
      </c>
      <c r="Q67" s="189">
        <f>ROUND((0.8*'Side MDB'!W67+0.2*'Side Pole'!N67),3)</f>
        <v>3.6999999999999998E-2</v>
      </c>
      <c r="R67" s="190">
        <f t="shared" si="25"/>
        <v>0.25</v>
      </c>
      <c r="S67" s="50">
        <f t="shared" si="26"/>
        <v>5</v>
      </c>
      <c r="T67" s="190">
        <f>ROUND(((0.8*'Side MDB'!W67+0.2*'Side Pole'!N67)+(IF('Side MDB'!X67="N/A",(0.8*'Side MDB'!W67+0.2*'Side Pole'!N67),'Side MDB'!X67)))/2,3)</f>
        <v>4.3999999999999997E-2</v>
      </c>
      <c r="U67" s="190">
        <f t="shared" si="27"/>
        <v>0.28999999999999998</v>
      </c>
      <c r="V67" s="22">
        <f t="shared" si="28"/>
        <v>5</v>
      </c>
      <c r="W67" s="15"/>
      <c r="X67" s="15"/>
      <c r="Y67" s="52"/>
      <c r="Z67" s="52"/>
      <c r="AA67" s="52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</row>
    <row r="68" spans="1:38" ht="14.1" customHeight="1">
      <c r="A68" s="185">
        <v>10960</v>
      </c>
      <c r="B68" s="186" t="s">
        <v>243</v>
      </c>
      <c r="C68" s="187" t="str">
        <f>Rollover!A68</f>
        <v>Nissan</v>
      </c>
      <c r="D68" s="187" t="str">
        <f>Rollover!B68</f>
        <v>Maxima 4DR FWD</v>
      </c>
      <c r="E68" s="71" t="s">
        <v>85</v>
      </c>
      <c r="F68" s="188">
        <f>Rollover!C68</f>
        <v>2020</v>
      </c>
      <c r="G68" s="46">
        <v>467.36099999999999</v>
      </c>
      <c r="H68" s="11">
        <v>22.32</v>
      </c>
      <c r="I68" s="11">
        <v>54.982999999999997</v>
      </c>
      <c r="J68" s="47">
        <v>23.501999999999999</v>
      </c>
      <c r="K68" s="12">
        <v>4090.2379999999998</v>
      </c>
      <c r="L68" s="23">
        <f t="shared" si="20"/>
        <v>3.8879267175248582E-2</v>
      </c>
      <c r="M68" s="24">
        <f t="shared" si="21"/>
        <v>7.866131068280835E-2</v>
      </c>
      <c r="N68" s="23">
        <f t="shared" si="22"/>
        <v>0.114</v>
      </c>
      <c r="O68" s="5">
        <f t="shared" si="23"/>
        <v>0.76</v>
      </c>
      <c r="P68" s="22">
        <f t="shared" si="24"/>
        <v>4</v>
      </c>
      <c r="Q68" s="189">
        <f>ROUND((0.8*'Side MDB'!W68+0.2*'Side Pole'!N68),3)</f>
        <v>0.1</v>
      </c>
      <c r="R68" s="190">
        <f t="shared" si="25"/>
        <v>0.67</v>
      </c>
      <c r="S68" s="50">
        <f t="shared" si="26"/>
        <v>4</v>
      </c>
      <c r="T68" s="190">
        <f>ROUND(((0.8*'Side MDB'!W68+0.2*'Side Pole'!N68)+(IF('Side MDB'!X68="N/A",(0.8*'Side MDB'!W68+0.2*'Side Pole'!N68),'Side MDB'!X68)))/2,3)</f>
        <v>6.0999999999999999E-2</v>
      </c>
      <c r="U68" s="190">
        <f t="shared" si="27"/>
        <v>0.41</v>
      </c>
      <c r="V68" s="22">
        <f t="shared" si="28"/>
        <v>5</v>
      </c>
      <c r="W68" s="15"/>
      <c r="X68" s="15"/>
      <c r="Y68" s="52"/>
      <c r="Z68" s="52"/>
      <c r="AA68" s="52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</row>
    <row r="69" spans="1:38" ht="14.1" customHeight="1">
      <c r="A69" s="185">
        <v>11069</v>
      </c>
      <c r="B69" s="186" t="s">
        <v>302</v>
      </c>
      <c r="C69" s="187" t="str">
        <f>Rollover!A69</f>
        <v>Nissan</v>
      </c>
      <c r="D69" s="187" t="str">
        <f>Rollover!B69</f>
        <v>Sentra 4DR FWD</v>
      </c>
      <c r="E69" s="71" t="s">
        <v>91</v>
      </c>
      <c r="F69" s="188">
        <f>Rollover!C69</f>
        <v>2020</v>
      </c>
      <c r="G69" s="46">
        <v>160.15299999999999</v>
      </c>
      <c r="H69" s="11">
        <v>19.704999999999998</v>
      </c>
      <c r="I69" s="11">
        <v>35.564</v>
      </c>
      <c r="J69" s="47">
        <v>20.055</v>
      </c>
      <c r="K69" s="12">
        <v>2934.4079999999999</v>
      </c>
      <c r="L69" s="23">
        <f t="shared" si="20"/>
        <v>6.6104438411289271E-4</v>
      </c>
      <c r="M69" s="24">
        <f t="shared" si="21"/>
        <v>2.7999858865932398E-2</v>
      </c>
      <c r="N69" s="23">
        <f t="shared" si="22"/>
        <v>2.9000000000000001E-2</v>
      </c>
      <c r="O69" s="5">
        <f t="shared" si="23"/>
        <v>0.19</v>
      </c>
      <c r="P69" s="22">
        <f t="shared" si="24"/>
        <v>5</v>
      </c>
      <c r="Q69" s="189">
        <f>ROUND((0.8*'Side MDB'!W69+0.2*'Side Pole'!N69),3)</f>
        <v>7.0000000000000007E-2</v>
      </c>
      <c r="R69" s="190">
        <f t="shared" si="25"/>
        <v>0.47</v>
      </c>
      <c r="S69" s="50">
        <f t="shared" si="26"/>
        <v>5</v>
      </c>
      <c r="T69" s="190">
        <f>ROUND(((0.8*'Side MDB'!W69+0.2*'Side Pole'!N69)+(IF('Side MDB'!X69="N/A",(0.8*'Side MDB'!W69+0.2*'Side Pole'!N69),'Side MDB'!X69)))/2,3)</f>
        <v>4.1000000000000002E-2</v>
      </c>
      <c r="U69" s="190">
        <f t="shared" si="27"/>
        <v>0.27</v>
      </c>
      <c r="V69" s="22">
        <f t="shared" si="28"/>
        <v>5</v>
      </c>
      <c r="W69" s="15"/>
      <c r="X69" s="15"/>
      <c r="Y69" s="52"/>
      <c r="Z69" s="52"/>
      <c r="AA69" s="52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</row>
    <row r="70" spans="1:38" ht="14.1" customHeight="1">
      <c r="A70" s="185">
        <v>11128</v>
      </c>
      <c r="B70" s="186" t="s">
        <v>314</v>
      </c>
      <c r="C70" s="192" t="str">
        <f>Rollover!A70</f>
        <v>Nissan</v>
      </c>
      <c r="D70" s="192" t="str">
        <f>Rollover!B70</f>
        <v>Titan Crew Cab PU/CC 4WD</v>
      </c>
      <c r="E70" s="71" t="s">
        <v>85</v>
      </c>
      <c r="F70" s="188">
        <f>Rollover!C70</f>
        <v>2020</v>
      </c>
      <c r="G70" s="46">
        <v>133.536</v>
      </c>
      <c r="H70" s="11">
        <v>20.655999999999999</v>
      </c>
      <c r="I70" s="11">
        <v>34.134</v>
      </c>
      <c r="J70" s="47">
        <v>18.369</v>
      </c>
      <c r="K70" s="12">
        <v>3757.944</v>
      </c>
      <c r="L70" s="23">
        <f t="shared" si="20"/>
        <v>2.733480429470407E-4</v>
      </c>
      <c r="M70" s="24">
        <f t="shared" si="21"/>
        <v>5.8798957462676466E-2</v>
      </c>
      <c r="N70" s="23">
        <f t="shared" si="22"/>
        <v>5.8999999999999997E-2</v>
      </c>
      <c r="O70" s="5">
        <f t="shared" si="23"/>
        <v>0.39</v>
      </c>
      <c r="P70" s="22">
        <f t="shared" si="24"/>
        <v>5</v>
      </c>
      <c r="Q70" s="189">
        <f>ROUND((0.8*'Side MDB'!W70+0.2*'Side Pole'!N70),3)</f>
        <v>0.04</v>
      </c>
      <c r="R70" s="190">
        <f t="shared" si="25"/>
        <v>0.27</v>
      </c>
      <c r="S70" s="50">
        <f t="shared" si="26"/>
        <v>5</v>
      </c>
      <c r="T70" s="190">
        <f>ROUND(((0.8*'Side MDB'!W70+0.2*'Side Pole'!N70)+(IF('Side MDB'!X70="N/A",(0.8*'Side MDB'!W70+0.2*'Side Pole'!N70),'Side MDB'!X70)))/2,3)</f>
        <v>2.5999999999999999E-2</v>
      </c>
      <c r="U70" s="190">
        <f t="shared" si="27"/>
        <v>0.17</v>
      </c>
      <c r="V70" s="22">
        <f t="shared" si="28"/>
        <v>5</v>
      </c>
      <c r="W70" s="15"/>
      <c r="X70" s="15"/>
      <c r="Y70" s="52"/>
      <c r="Z70" s="52"/>
      <c r="AA70" s="52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</row>
    <row r="71" spans="1:38" ht="12" customHeight="1">
      <c r="A71" s="186">
        <v>11128</v>
      </c>
      <c r="B71" s="186" t="s">
        <v>314</v>
      </c>
      <c r="C71" s="187" t="str">
        <f>Rollover!A71</f>
        <v>Nissan</v>
      </c>
      <c r="D71" s="187" t="str">
        <f>Rollover!B71</f>
        <v>Titan Crew Cab PU/CC RWD</v>
      </c>
      <c r="E71" s="71" t="s">
        <v>85</v>
      </c>
      <c r="F71" s="188">
        <f>Rollover!C71</f>
        <v>2020</v>
      </c>
      <c r="G71" s="46">
        <v>133.536</v>
      </c>
      <c r="H71" s="11">
        <v>20.655999999999999</v>
      </c>
      <c r="I71" s="11">
        <v>34.134</v>
      </c>
      <c r="J71" s="47">
        <v>18.369</v>
      </c>
      <c r="K71" s="12">
        <v>3757.944</v>
      </c>
      <c r="L71" s="23">
        <f t="shared" si="20"/>
        <v>2.733480429470407E-4</v>
      </c>
      <c r="M71" s="24">
        <f t="shared" si="21"/>
        <v>5.8798957462676466E-2</v>
      </c>
      <c r="N71" s="23">
        <f t="shared" si="22"/>
        <v>5.8999999999999997E-2</v>
      </c>
      <c r="O71" s="5">
        <f t="shared" si="23"/>
        <v>0.39</v>
      </c>
      <c r="P71" s="22">
        <f t="shared" si="24"/>
        <v>5</v>
      </c>
      <c r="Q71" s="189">
        <f>ROUND((0.8*'Side MDB'!W71+0.2*'Side Pole'!N71),3)</f>
        <v>0.04</v>
      </c>
      <c r="R71" s="190">
        <f t="shared" si="25"/>
        <v>0.27</v>
      </c>
      <c r="S71" s="50">
        <f t="shared" si="26"/>
        <v>5</v>
      </c>
      <c r="T71" s="190">
        <f>ROUND(((0.8*'Side MDB'!W71+0.2*'Side Pole'!N71)+(IF('Side MDB'!X71="N/A",(0.8*'Side MDB'!W71+0.2*'Side Pole'!N71),'Side MDB'!X71)))/2,3)</f>
        <v>2.5999999999999999E-2</v>
      </c>
      <c r="U71" s="190">
        <f t="shared" si="27"/>
        <v>0.17</v>
      </c>
      <c r="V71" s="22">
        <f t="shared" si="28"/>
        <v>5</v>
      </c>
      <c r="W71" s="15"/>
      <c r="X71" s="15"/>
      <c r="Y71" s="52"/>
      <c r="Z71" s="52"/>
      <c r="AA71" s="52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</row>
    <row r="72" spans="1:38" ht="14.1" customHeight="1">
      <c r="A72" s="186">
        <v>10927</v>
      </c>
      <c r="B72" s="186" t="s">
        <v>240</v>
      </c>
      <c r="C72" s="187" t="str">
        <f>Rollover!A72</f>
        <v>Nissan</v>
      </c>
      <c r="D72" s="187" t="str">
        <f>Rollover!B72</f>
        <v>Versa 4DR FWD</v>
      </c>
      <c r="E72" s="71" t="s">
        <v>91</v>
      </c>
      <c r="F72" s="188">
        <f>Rollover!C72</f>
        <v>2020</v>
      </c>
      <c r="G72" s="46">
        <v>231.83</v>
      </c>
      <c r="H72" s="11">
        <v>17.526</v>
      </c>
      <c r="I72" s="11">
        <v>28.695</v>
      </c>
      <c r="J72" s="47">
        <v>15.093999999999999</v>
      </c>
      <c r="K72" s="47">
        <v>2139.5940000000001</v>
      </c>
      <c r="L72" s="23">
        <f t="shared" si="20"/>
        <v>3.3510268700184518E-3</v>
      </c>
      <c r="M72" s="24">
        <f t="shared" si="21"/>
        <v>1.3462654799760962E-2</v>
      </c>
      <c r="N72" s="23">
        <f t="shared" si="22"/>
        <v>1.7000000000000001E-2</v>
      </c>
      <c r="O72" s="5">
        <f t="shared" si="23"/>
        <v>0.11</v>
      </c>
      <c r="P72" s="22">
        <f t="shared" si="24"/>
        <v>5</v>
      </c>
      <c r="Q72" s="189">
        <f>ROUND((0.8*'Side MDB'!W72+0.2*'Side Pole'!N72),3)</f>
        <v>5.8000000000000003E-2</v>
      </c>
      <c r="R72" s="190">
        <f t="shared" si="25"/>
        <v>0.39</v>
      </c>
      <c r="S72" s="50">
        <f t="shared" si="26"/>
        <v>5</v>
      </c>
      <c r="T72" s="190">
        <f>ROUND(((0.8*'Side MDB'!W72+0.2*'Side Pole'!N72)+(IF('Side MDB'!X72="N/A",(0.8*'Side MDB'!W72+0.2*'Side Pole'!N72),'Side MDB'!X72)))/2,3)</f>
        <v>3.6999999999999998E-2</v>
      </c>
      <c r="U72" s="190">
        <f t="shared" si="27"/>
        <v>0.25</v>
      </c>
      <c r="V72" s="22">
        <f t="shared" si="28"/>
        <v>5</v>
      </c>
      <c r="W72" s="15"/>
      <c r="X72" s="15"/>
      <c r="Y72" s="52"/>
      <c r="Z72" s="52"/>
      <c r="AA72" s="52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</row>
    <row r="73" spans="1:38" ht="14.1" customHeight="1">
      <c r="A73" s="185">
        <v>11159</v>
      </c>
      <c r="B73" s="186" t="s">
        <v>334</v>
      </c>
      <c r="C73" s="192" t="str">
        <f>Rollover!A73</f>
        <v>Ram</v>
      </c>
      <c r="D73" s="192" t="str">
        <f>Rollover!B73</f>
        <v>Ram 1500 Classic Crew Cab PU/CC 4WD</v>
      </c>
      <c r="E73" s="71" t="s">
        <v>100</v>
      </c>
      <c r="F73" s="188">
        <f>Rollover!C73</f>
        <v>2020</v>
      </c>
      <c r="G73" s="46">
        <v>257.76</v>
      </c>
      <c r="H73" s="11">
        <v>18.62</v>
      </c>
      <c r="I73" s="11">
        <v>47.255000000000003</v>
      </c>
      <c r="J73" s="47">
        <v>27.972000000000001</v>
      </c>
      <c r="K73" s="12">
        <v>3598.422</v>
      </c>
      <c r="L73" s="23">
        <f t="shared" si="20"/>
        <v>5.1141097661093994E-3</v>
      </c>
      <c r="M73" s="24">
        <f t="shared" si="21"/>
        <v>5.1029039761448736E-2</v>
      </c>
      <c r="N73" s="23">
        <f t="shared" si="22"/>
        <v>5.6000000000000001E-2</v>
      </c>
      <c r="O73" s="5">
        <f t="shared" si="23"/>
        <v>0.37</v>
      </c>
      <c r="P73" s="22">
        <f t="shared" si="24"/>
        <v>5</v>
      </c>
      <c r="Q73" s="189">
        <f>ROUND((0.8*'Side MDB'!W73+0.2*'Side Pole'!N73),3)</f>
        <v>3.5999999999999997E-2</v>
      </c>
      <c r="R73" s="190">
        <f t="shared" si="25"/>
        <v>0.24</v>
      </c>
      <c r="S73" s="50">
        <f t="shared" si="26"/>
        <v>5</v>
      </c>
      <c r="T73" s="190">
        <f>ROUND(((0.8*'Side MDB'!W73+0.2*'Side Pole'!N73)+(IF('Side MDB'!X73="N/A",(0.8*'Side MDB'!W73+0.2*'Side Pole'!N73),'Side MDB'!X73)))/2,3)</f>
        <v>0.02</v>
      </c>
      <c r="U73" s="190">
        <f t="shared" si="27"/>
        <v>0.13</v>
      </c>
      <c r="V73" s="22">
        <f t="shared" si="28"/>
        <v>5</v>
      </c>
      <c r="W73" s="15"/>
      <c r="X73" s="15"/>
      <c r="Y73" s="52"/>
      <c r="Z73" s="52"/>
      <c r="AA73" s="52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</row>
    <row r="74" spans="1:38" ht="14.1" customHeight="1">
      <c r="A74" s="185">
        <v>11159</v>
      </c>
      <c r="B74" s="186" t="s">
        <v>334</v>
      </c>
      <c r="C74" s="187" t="str">
        <f>Rollover!A74</f>
        <v>Ram</v>
      </c>
      <c r="D74" s="187" t="str">
        <f>Rollover!B74</f>
        <v>Ram 1500 Classic Crew Cab PU/CC 2WD</v>
      </c>
      <c r="E74" s="71" t="s">
        <v>100</v>
      </c>
      <c r="F74" s="188">
        <f>Rollover!C74</f>
        <v>2020</v>
      </c>
      <c r="G74" s="46">
        <v>257.76</v>
      </c>
      <c r="H74" s="11">
        <v>18.62</v>
      </c>
      <c r="I74" s="11">
        <v>47.255000000000003</v>
      </c>
      <c r="J74" s="47">
        <v>27.972000000000001</v>
      </c>
      <c r="K74" s="12">
        <v>3598.422</v>
      </c>
      <c r="L74" s="23">
        <f t="shared" si="20"/>
        <v>5.1141097661093994E-3</v>
      </c>
      <c r="M74" s="24">
        <f t="shared" si="21"/>
        <v>5.1029039761448736E-2</v>
      </c>
      <c r="N74" s="23">
        <f t="shared" si="22"/>
        <v>5.6000000000000001E-2</v>
      </c>
      <c r="O74" s="5">
        <f t="shared" si="23"/>
        <v>0.37</v>
      </c>
      <c r="P74" s="22">
        <f t="shared" si="24"/>
        <v>5</v>
      </c>
      <c r="Q74" s="189">
        <f>ROUND((0.8*'Side MDB'!W74+0.2*'Side Pole'!N74),3)</f>
        <v>3.5999999999999997E-2</v>
      </c>
      <c r="R74" s="190">
        <f t="shared" si="25"/>
        <v>0.24</v>
      </c>
      <c r="S74" s="50">
        <f t="shared" si="26"/>
        <v>5</v>
      </c>
      <c r="T74" s="190">
        <f>ROUND(((0.8*'Side MDB'!W74+0.2*'Side Pole'!N74)+(IF('Side MDB'!X74="N/A",(0.8*'Side MDB'!W74+0.2*'Side Pole'!N74),'Side MDB'!X74)))/2,3)</f>
        <v>0.02</v>
      </c>
      <c r="U74" s="190">
        <f t="shared" si="27"/>
        <v>0.13</v>
      </c>
      <c r="V74" s="22">
        <f t="shared" si="28"/>
        <v>5</v>
      </c>
      <c r="W74" s="15"/>
      <c r="X74" s="15"/>
      <c r="Y74" s="52"/>
      <c r="Z74" s="52"/>
      <c r="AA74" s="52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</row>
    <row r="75" spans="1:38" ht="14.1" customHeight="1">
      <c r="A75" s="185">
        <v>11266</v>
      </c>
      <c r="B75" s="186" t="s">
        <v>344</v>
      </c>
      <c r="C75" s="192" t="str">
        <f>Rollover!A75</f>
        <v>Ram</v>
      </c>
      <c r="D75" s="192" t="str">
        <f>Rollover!B75</f>
        <v>Ram 2500 Crew Cab PU/CC 4WD</v>
      </c>
      <c r="E75" s="71" t="s">
        <v>107</v>
      </c>
      <c r="F75" s="188">
        <f>Rollover!C75</f>
        <v>2020</v>
      </c>
      <c r="G75" s="46">
        <v>269.25299999999999</v>
      </c>
      <c r="H75" s="11">
        <v>21.645</v>
      </c>
      <c r="I75" s="11">
        <v>40.856999999999999</v>
      </c>
      <c r="J75" s="47">
        <v>24.236000000000001</v>
      </c>
      <c r="K75" s="12">
        <v>4078.9839999999999</v>
      </c>
      <c r="L75" s="23">
        <f t="shared" si="20"/>
        <v>6.0525459329285316E-3</v>
      </c>
      <c r="M75" s="24">
        <f t="shared" si="21"/>
        <v>7.7898037918921789E-2</v>
      </c>
      <c r="N75" s="23">
        <f t="shared" si="22"/>
        <v>8.3000000000000004E-2</v>
      </c>
      <c r="O75" s="5">
        <f t="shared" si="23"/>
        <v>0.55000000000000004</v>
      </c>
      <c r="P75" s="22">
        <f t="shared" si="24"/>
        <v>5</v>
      </c>
      <c r="Q75" s="189">
        <f>ROUND((0.8*'Side MDB'!W75+0.2*'Side Pole'!N75),3)</f>
        <v>6.5000000000000002E-2</v>
      </c>
      <c r="R75" s="190">
        <f t="shared" si="25"/>
        <v>0.43</v>
      </c>
      <c r="S75" s="50">
        <f t="shared" si="26"/>
        <v>5</v>
      </c>
      <c r="T75" s="190">
        <f>ROUND(((0.8*'Side MDB'!W75+0.2*'Side Pole'!N75)+(IF('Side MDB'!X75="N/A",(0.8*'Side MDB'!W75+0.2*'Side Pole'!N75),'Side MDB'!X75)))/2,3)</f>
        <v>3.4000000000000002E-2</v>
      </c>
      <c r="U75" s="190">
        <f t="shared" si="27"/>
        <v>0.23</v>
      </c>
      <c r="V75" s="22">
        <f t="shared" si="28"/>
        <v>5</v>
      </c>
      <c r="W75" s="15"/>
      <c r="X75" s="15"/>
      <c r="Y75" s="52"/>
      <c r="Z75" s="52"/>
      <c r="AA75" s="52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</row>
    <row r="76" spans="1:38" ht="14.1" customHeight="1">
      <c r="A76" s="185">
        <v>11266</v>
      </c>
      <c r="B76" s="186" t="s">
        <v>344</v>
      </c>
      <c r="C76" s="187" t="str">
        <f>Rollover!A76</f>
        <v>Ram</v>
      </c>
      <c r="D76" s="187" t="str">
        <f>Rollover!B76</f>
        <v>Ram 2500 Crew Cab PU/CC 2WD</v>
      </c>
      <c r="E76" s="71" t="s">
        <v>107</v>
      </c>
      <c r="F76" s="188">
        <f>Rollover!C76</f>
        <v>2020</v>
      </c>
      <c r="G76" s="46">
        <v>269.25299999999999</v>
      </c>
      <c r="H76" s="11">
        <v>21.645</v>
      </c>
      <c r="I76" s="11">
        <v>40.856999999999999</v>
      </c>
      <c r="J76" s="47">
        <v>24.236000000000001</v>
      </c>
      <c r="K76" s="12">
        <v>4078.9839999999999</v>
      </c>
      <c r="L76" s="23">
        <f t="shared" si="20"/>
        <v>6.0525459329285316E-3</v>
      </c>
      <c r="M76" s="24">
        <f t="shared" si="21"/>
        <v>7.7898037918921789E-2</v>
      </c>
      <c r="N76" s="23">
        <f t="shared" si="22"/>
        <v>8.3000000000000004E-2</v>
      </c>
      <c r="O76" s="5">
        <f t="shared" si="23"/>
        <v>0.55000000000000004</v>
      </c>
      <c r="P76" s="22">
        <f t="shared" si="24"/>
        <v>5</v>
      </c>
      <c r="Q76" s="189">
        <f>ROUND((0.8*'Side MDB'!W76+0.2*'Side Pole'!N76),3)</f>
        <v>6.5000000000000002E-2</v>
      </c>
      <c r="R76" s="190">
        <f t="shared" si="25"/>
        <v>0.43</v>
      </c>
      <c r="S76" s="50">
        <f t="shared" si="26"/>
        <v>5</v>
      </c>
      <c r="T76" s="190">
        <f>ROUND(((0.8*'Side MDB'!W76+0.2*'Side Pole'!N76)+(IF('Side MDB'!X76="N/A",(0.8*'Side MDB'!W76+0.2*'Side Pole'!N76),'Side MDB'!X76)))/2,3)</f>
        <v>3.4000000000000002E-2</v>
      </c>
      <c r="U76" s="190">
        <f t="shared" si="27"/>
        <v>0.23</v>
      </c>
      <c r="V76" s="22">
        <f t="shared" si="28"/>
        <v>5</v>
      </c>
      <c r="W76" s="15"/>
      <c r="X76" s="15"/>
      <c r="Y76" s="52"/>
      <c r="Z76" s="52"/>
      <c r="AA76" s="52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</row>
    <row r="77" spans="1:38" ht="14.1" customHeight="1">
      <c r="A77" s="186"/>
      <c r="B77" s="186"/>
      <c r="C77" s="187" t="str">
        <f>Rollover!A77</f>
        <v>Ram</v>
      </c>
      <c r="D77" s="187" t="str">
        <f>Rollover!B77</f>
        <v>Ram 2500 Regular Cab PU/RC 4WD</v>
      </c>
      <c r="E77" s="71"/>
      <c r="F77" s="188">
        <f>Rollover!C77</f>
        <v>2020</v>
      </c>
      <c r="G77" s="46"/>
      <c r="H77" s="11"/>
      <c r="I77" s="11"/>
      <c r="J77" s="47"/>
      <c r="K77" s="47"/>
      <c r="L77" s="23" t="e">
        <f t="shared" si="20"/>
        <v>#NUM!</v>
      </c>
      <c r="M77" s="24">
        <f t="shared" si="21"/>
        <v>1.8229037773026034E-3</v>
      </c>
      <c r="N77" s="23" t="e">
        <f t="shared" si="22"/>
        <v>#NUM!</v>
      </c>
      <c r="O77" s="5" t="e">
        <f t="shared" si="23"/>
        <v>#NUM!</v>
      </c>
      <c r="P77" s="22" t="e">
        <f t="shared" si="24"/>
        <v>#NUM!</v>
      </c>
      <c r="Q77" s="189" t="e">
        <f>ROUND((0.8*'Side MDB'!W77+0.2*'Side Pole'!N77),3)</f>
        <v>#NUM!</v>
      </c>
      <c r="R77" s="190" t="e">
        <f t="shared" si="25"/>
        <v>#NUM!</v>
      </c>
      <c r="S77" s="50" t="e">
        <f t="shared" si="26"/>
        <v>#NUM!</v>
      </c>
      <c r="T77" s="190" t="e">
        <f>ROUND(((0.8*'Side MDB'!W77+0.2*'Side Pole'!N77)+(IF('Side MDB'!X77="N/A",(0.8*'Side MDB'!W77+0.2*'Side Pole'!N77),'Side MDB'!X77)))/2,3)</f>
        <v>#NUM!</v>
      </c>
      <c r="U77" s="190" t="e">
        <f t="shared" si="27"/>
        <v>#NUM!</v>
      </c>
      <c r="V77" s="22" t="e">
        <f t="shared" si="28"/>
        <v>#NUM!</v>
      </c>
      <c r="W77" s="15"/>
      <c r="X77" s="15"/>
      <c r="Y77" s="52"/>
      <c r="Z77" s="52"/>
      <c r="AA77" s="52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</row>
    <row r="78" spans="1:38" ht="14.1" customHeight="1">
      <c r="A78" s="185"/>
      <c r="B78" s="186"/>
      <c r="C78" s="187" t="str">
        <f>Rollover!A78</f>
        <v>Ram</v>
      </c>
      <c r="D78" s="187" t="str">
        <f>Rollover!B78</f>
        <v>Ram 2500 Regular  Cab PU/RC 2WD</v>
      </c>
      <c r="E78" s="71"/>
      <c r="F78" s="188">
        <f>Rollover!C78</f>
        <v>2020</v>
      </c>
      <c r="G78" s="46"/>
      <c r="H78" s="11"/>
      <c r="I78" s="11"/>
      <c r="J78" s="47"/>
      <c r="K78" s="12"/>
      <c r="L78" s="23" t="e">
        <f t="shared" si="20"/>
        <v>#NUM!</v>
      </c>
      <c r="M78" s="24">
        <f t="shared" si="21"/>
        <v>1.8229037773026034E-3</v>
      </c>
      <c r="N78" s="23" t="e">
        <f t="shared" si="22"/>
        <v>#NUM!</v>
      </c>
      <c r="O78" s="5" t="e">
        <f t="shared" si="23"/>
        <v>#NUM!</v>
      </c>
      <c r="P78" s="22" t="e">
        <f t="shared" si="24"/>
        <v>#NUM!</v>
      </c>
      <c r="Q78" s="189" t="e">
        <f>ROUND((0.8*'Side MDB'!W78+0.2*'Side Pole'!N78),3)</f>
        <v>#NUM!</v>
      </c>
      <c r="R78" s="190" t="e">
        <f t="shared" si="25"/>
        <v>#NUM!</v>
      </c>
      <c r="S78" s="50" t="e">
        <f t="shared" si="26"/>
        <v>#NUM!</v>
      </c>
      <c r="T78" s="190" t="e">
        <f>ROUND(((0.8*'Side MDB'!W78+0.2*'Side Pole'!N78)+(IF('Side MDB'!X78="N/A",(0.8*'Side MDB'!W78+0.2*'Side Pole'!N78),'Side MDB'!X78)))/2,3)</f>
        <v>#NUM!</v>
      </c>
      <c r="U78" s="190" t="e">
        <f t="shared" si="27"/>
        <v>#NUM!</v>
      </c>
      <c r="V78" s="22" t="e">
        <f t="shared" si="28"/>
        <v>#NUM!</v>
      </c>
      <c r="W78" s="15"/>
      <c r="X78" s="15"/>
      <c r="Y78" s="52"/>
      <c r="Z78" s="52"/>
      <c r="AA78" s="52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</row>
    <row r="79" spans="1:38" ht="14.1" customHeight="1">
      <c r="A79" s="185"/>
      <c r="B79" s="186"/>
      <c r="C79" s="187" t="str">
        <f>Rollover!A79</f>
        <v>Ram</v>
      </c>
      <c r="D79" s="187" t="str">
        <f>Rollover!B79</f>
        <v>Ram 2500 Mega Cab PU/EC 4WD</v>
      </c>
      <c r="E79" s="71"/>
      <c r="F79" s="188">
        <f>Rollover!C79</f>
        <v>2020</v>
      </c>
      <c r="G79" s="46"/>
      <c r="H79" s="11"/>
      <c r="I79" s="11"/>
      <c r="J79" s="47"/>
      <c r="K79" s="12"/>
      <c r="L79" s="23" t="e">
        <f t="shared" si="20"/>
        <v>#NUM!</v>
      </c>
      <c r="M79" s="24">
        <f t="shared" si="21"/>
        <v>1.8229037773026034E-3</v>
      </c>
      <c r="N79" s="23" t="e">
        <f t="shared" si="22"/>
        <v>#NUM!</v>
      </c>
      <c r="O79" s="5" t="e">
        <f t="shared" si="23"/>
        <v>#NUM!</v>
      </c>
      <c r="P79" s="22" t="e">
        <f t="shared" si="24"/>
        <v>#NUM!</v>
      </c>
      <c r="Q79" s="189" t="e">
        <f>ROUND((0.8*'Side MDB'!W79+0.2*'Side Pole'!N79),3)</f>
        <v>#NUM!</v>
      </c>
      <c r="R79" s="190" t="e">
        <f t="shared" si="25"/>
        <v>#NUM!</v>
      </c>
      <c r="S79" s="50" t="e">
        <f t="shared" si="26"/>
        <v>#NUM!</v>
      </c>
      <c r="T79" s="190" t="e">
        <f>ROUND(((0.8*'Side MDB'!W79+0.2*'Side Pole'!N79)+(IF('Side MDB'!X79="N/A",(0.8*'Side MDB'!W79+0.2*'Side Pole'!N79),'Side MDB'!X79)))/2,3)</f>
        <v>#NUM!</v>
      </c>
      <c r="U79" s="190" t="e">
        <f t="shared" si="27"/>
        <v>#NUM!</v>
      </c>
      <c r="V79" s="22" t="e">
        <f t="shared" si="28"/>
        <v>#NUM!</v>
      </c>
      <c r="W79" s="15"/>
      <c r="X79" s="15"/>
      <c r="Y79" s="52"/>
      <c r="Z79" s="52"/>
      <c r="AA79" s="52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</row>
    <row r="80" spans="1:38" ht="14.1" customHeight="1">
      <c r="A80" s="185"/>
      <c r="B80" s="186"/>
      <c r="C80" s="187" t="str">
        <f>Rollover!A80</f>
        <v>Ram</v>
      </c>
      <c r="D80" s="187" t="str">
        <f>Rollover!B80</f>
        <v>Ram 2500 Mega Cab PU/EC 2WD</v>
      </c>
      <c r="E80" s="71"/>
      <c r="F80" s="188">
        <f>Rollover!C80</f>
        <v>2020</v>
      </c>
      <c r="G80" s="46"/>
      <c r="H80" s="11"/>
      <c r="I80" s="11"/>
      <c r="J80" s="47"/>
      <c r="K80" s="12"/>
      <c r="L80" s="23" t="e">
        <f t="shared" si="20"/>
        <v>#NUM!</v>
      </c>
      <c r="M80" s="24">
        <f t="shared" si="21"/>
        <v>1.8229037773026034E-3</v>
      </c>
      <c r="N80" s="23" t="e">
        <f t="shared" si="22"/>
        <v>#NUM!</v>
      </c>
      <c r="O80" s="5" t="e">
        <f t="shared" si="23"/>
        <v>#NUM!</v>
      </c>
      <c r="P80" s="22" t="e">
        <f t="shared" si="24"/>
        <v>#NUM!</v>
      </c>
      <c r="Q80" s="189" t="e">
        <f>ROUND((0.8*'Side MDB'!W80+0.2*'Side Pole'!N80),3)</f>
        <v>#NUM!</v>
      </c>
      <c r="R80" s="190" t="e">
        <f t="shared" si="25"/>
        <v>#NUM!</v>
      </c>
      <c r="S80" s="50" t="e">
        <f t="shared" si="26"/>
        <v>#NUM!</v>
      </c>
      <c r="T80" s="190" t="e">
        <f>ROUND(((0.8*'Side MDB'!W80+0.2*'Side Pole'!N80)+(IF('Side MDB'!X80="N/A",(0.8*'Side MDB'!W80+0.2*'Side Pole'!N80),'Side MDB'!X80)))/2,3)</f>
        <v>#NUM!</v>
      </c>
      <c r="U80" s="190" t="e">
        <f t="shared" si="27"/>
        <v>#NUM!</v>
      </c>
      <c r="V80" s="22" t="e">
        <f t="shared" si="28"/>
        <v>#NUM!</v>
      </c>
      <c r="W80" s="15"/>
      <c r="X80" s="15"/>
      <c r="Y80" s="52"/>
      <c r="Z80" s="52"/>
      <c r="AA80" s="52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</row>
    <row r="81" spans="1:38" ht="14.1" customHeight="1">
      <c r="A81" s="185">
        <v>10846</v>
      </c>
      <c r="B81" s="186" t="s">
        <v>223</v>
      </c>
      <c r="C81" s="187" t="str">
        <f>Rollover!A81</f>
        <v>Subaru</v>
      </c>
      <c r="D81" s="187" t="str">
        <f>Rollover!B81</f>
        <v>Legacy 4DR AWD</v>
      </c>
      <c r="E81" s="71" t="s">
        <v>91</v>
      </c>
      <c r="F81" s="188">
        <f>Rollover!C81</f>
        <v>2020</v>
      </c>
      <c r="G81" s="46">
        <v>103.797</v>
      </c>
      <c r="H81" s="11">
        <v>19.646999999999998</v>
      </c>
      <c r="I81" s="11">
        <v>38.470999999999997</v>
      </c>
      <c r="J81" s="47">
        <v>14.347</v>
      </c>
      <c r="K81" s="12">
        <v>3028.7040000000002</v>
      </c>
      <c r="L81" s="23">
        <f t="shared" si="20"/>
        <v>7.316153487279784E-5</v>
      </c>
      <c r="M81" s="24">
        <f t="shared" si="21"/>
        <v>3.0515840093706635E-2</v>
      </c>
      <c r="N81" s="23">
        <f t="shared" si="22"/>
        <v>3.1E-2</v>
      </c>
      <c r="O81" s="5">
        <f t="shared" si="23"/>
        <v>0.21</v>
      </c>
      <c r="P81" s="22">
        <f t="shared" si="24"/>
        <v>5</v>
      </c>
      <c r="Q81" s="189">
        <f>ROUND((0.8*'Side MDB'!W81+0.2*'Side Pole'!N81),3)</f>
        <v>4.2999999999999997E-2</v>
      </c>
      <c r="R81" s="190">
        <f t="shared" si="25"/>
        <v>0.28999999999999998</v>
      </c>
      <c r="S81" s="50">
        <f t="shared" si="26"/>
        <v>5</v>
      </c>
      <c r="T81" s="190">
        <f>ROUND(((0.8*'Side MDB'!W81+0.2*'Side Pole'!N81)+(IF('Side MDB'!X81="N/A",(0.8*'Side MDB'!W81+0.2*'Side Pole'!N81),'Side MDB'!X81)))/2,3)</f>
        <v>3.3000000000000002E-2</v>
      </c>
      <c r="U81" s="190">
        <f t="shared" si="27"/>
        <v>0.22</v>
      </c>
      <c r="V81" s="22">
        <f t="shared" si="28"/>
        <v>5</v>
      </c>
      <c r="W81" s="15"/>
      <c r="X81" s="15"/>
      <c r="Y81" s="52"/>
      <c r="Z81" s="52"/>
      <c r="AA81" s="52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</row>
    <row r="82" spans="1:38" ht="14.1" customHeight="1">
      <c r="A82" s="185">
        <v>10911</v>
      </c>
      <c r="B82" s="186" t="s">
        <v>225</v>
      </c>
      <c r="C82" s="187" t="str">
        <f>Rollover!A82</f>
        <v>Subaru</v>
      </c>
      <c r="D82" s="187" t="str">
        <f>Rollover!B82</f>
        <v>Outback SW AWD</v>
      </c>
      <c r="E82" s="71" t="s">
        <v>91</v>
      </c>
      <c r="F82" s="188">
        <f>Rollover!C82</f>
        <v>2020</v>
      </c>
      <c r="G82" s="46">
        <v>145.62</v>
      </c>
      <c r="H82" s="11">
        <v>18.956</v>
      </c>
      <c r="I82" s="11">
        <v>43.360999999999997</v>
      </c>
      <c r="J82" s="47">
        <v>21.535</v>
      </c>
      <c r="K82" s="47">
        <v>2999.2440000000001</v>
      </c>
      <c r="L82" s="23">
        <f t="shared" si="20"/>
        <v>4.1934813984900748E-4</v>
      </c>
      <c r="M82" s="24">
        <f t="shared" si="21"/>
        <v>2.9707136613067439E-2</v>
      </c>
      <c r="N82" s="23">
        <f t="shared" si="22"/>
        <v>0.03</v>
      </c>
      <c r="O82" s="5">
        <f t="shared" si="23"/>
        <v>0.2</v>
      </c>
      <c r="P82" s="22">
        <f t="shared" si="24"/>
        <v>5</v>
      </c>
      <c r="Q82" s="189">
        <f>ROUND((0.8*'Side MDB'!W82+0.2*'Side Pole'!N82),3)</f>
        <v>2.4E-2</v>
      </c>
      <c r="R82" s="190">
        <f t="shared" si="25"/>
        <v>0.16</v>
      </c>
      <c r="S82" s="50">
        <f t="shared" si="26"/>
        <v>5</v>
      </c>
      <c r="T82" s="190">
        <f>ROUND(((0.8*'Side MDB'!W82+0.2*'Side Pole'!N82)+(IF('Side MDB'!X82="N/A",(0.8*'Side MDB'!W82+0.2*'Side Pole'!N82),'Side MDB'!X82)))/2,3)</f>
        <v>2.4E-2</v>
      </c>
      <c r="U82" s="190">
        <f t="shared" si="27"/>
        <v>0.16</v>
      </c>
      <c r="V82" s="22">
        <f t="shared" si="28"/>
        <v>5</v>
      </c>
      <c r="W82" s="15"/>
      <c r="X82" s="15"/>
      <c r="Y82" s="52"/>
      <c r="Z82" s="52"/>
      <c r="AA82" s="52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</row>
    <row r="83" spans="1:38" ht="14.1" customHeight="1">
      <c r="A83" s="186">
        <v>10923</v>
      </c>
      <c r="B83" s="186" t="s">
        <v>233</v>
      </c>
      <c r="C83" s="187" t="str">
        <f>Rollover!A83</f>
        <v>Subaru</v>
      </c>
      <c r="D83" s="187" t="str">
        <f>Rollover!B83</f>
        <v>WRX 4DR AWD</v>
      </c>
      <c r="E83" s="71" t="s">
        <v>100</v>
      </c>
      <c r="F83" s="188">
        <f>Rollover!C83</f>
        <v>2020</v>
      </c>
      <c r="G83" s="46">
        <v>292.42599999999999</v>
      </c>
      <c r="H83" s="11">
        <v>25.991</v>
      </c>
      <c r="I83" s="11">
        <v>44.393999999999998</v>
      </c>
      <c r="J83" s="47">
        <v>29.687000000000001</v>
      </c>
      <c r="K83" s="47">
        <v>3932.3119999999999</v>
      </c>
      <c r="L83" s="23">
        <f>NORMDIST(LN(G83),7.45231,0.73998,1)</f>
        <v>8.2538029303325187E-3</v>
      </c>
      <c r="M83" s="24">
        <f>1/(1+EXP(6.3055-0.00094*K83))</f>
        <v>6.8553344951311518E-2</v>
      </c>
      <c r="N83" s="23">
        <f>ROUND(1-(1-L83)*(1-M83),3)</f>
        <v>7.5999999999999998E-2</v>
      </c>
      <c r="O83" s="5">
        <f t="shared" si="23"/>
        <v>0.51</v>
      </c>
      <c r="P83" s="22">
        <f t="shared" si="24"/>
        <v>5</v>
      </c>
      <c r="Q83" s="189">
        <f>ROUND((0.8*'Side MDB'!W83+0.2*'Side Pole'!N83),3)</f>
        <v>7.4999999999999997E-2</v>
      </c>
      <c r="R83" s="190">
        <f t="shared" si="25"/>
        <v>0.5</v>
      </c>
      <c r="S83" s="50">
        <f t="shared" si="26"/>
        <v>5</v>
      </c>
      <c r="T83" s="190">
        <f>ROUND(((0.8*'Side MDB'!W83+0.2*'Side Pole'!N83)+(IF('Side MDB'!X83="N/A",(0.8*'Side MDB'!W83+0.2*'Side Pole'!N83),'Side MDB'!X83)))/2,3)</f>
        <v>4.5999999999999999E-2</v>
      </c>
      <c r="U83" s="190">
        <f t="shared" si="27"/>
        <v>0.31</v>
      </c>
      <c r="V83" s="22">
        <f t="shared" si="28"/>
        <v>5</v>
      </c>
      <c r="W83" s="15"/>
      <c r="X83" s="15"/>
      <c r="Y83" s="52"/>
      <c r="Z83" s="52"/>
      <c r="AA83" s="52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</row>
    <row r="84" spans="1:38" ht="14.1" customHeight="1">
      <c r="A84" s="186">
        <v>10650</v>
      </c>
      <c r="B84" s="186" t="s">
        <v>182</v>
      </c>
      <c r="C84" s="187" t="str">
        <f>Rollover!A84</f>
        <v>Toyota</v>
      </c>
      <c r="D84" s="187" t="str">
        <f>Rollover!B84</f>
        <v>Corolla 4DR FWD</v>
      </c>
      <c r="E84" s="71" t="s">
        <v>85</v>
      </c>
      <c r="F84" s="188">
        <f>Rollover!C84</f>
        <v>2020</v>
      </c>
      <c r="G84" s="46">
        <v>239.12200000000001</v>
      </c>
      <c r="H84" s="11">
        <v>14.971</v>
      </c>
      <c r="I84" s="11">
        <v>31.571999999999999</v>
      </c>
      <c r="J84" s="47">
        <v>21.445</v>
      </c>
      <c r="K84" s="12">
        <v>2769.5720000000001</v>
      </c>
      <c r="L84" s="23">
        <f t="shared" si="20"/>
        <v>3.7988325969970905E-3</v>
      </c>
      <c r="M84" s="24">
        <f t="shared" si="21"/>
        <v>2.4077571975424518E-2</v>
      </c>
      <c r="N84" s="23">
        <f t="shared" si="22"/>
        <v>2.8000000000000001E-2</v>
      </c>
      <c r="O84" s="5">
        <f t="shared" si="23"/>
        <v>0.19</v>
      </c>
      <c r="P84" s="22">
        <f t="shared" si="24"/>
        <v>5</v>
      </c>
      <c r="Q84" s="189">
        <f>ROUND((0.8*'Side MDB'!W84+0.2*'Side Pole'!N84),3)</f>
        <v>4.3999999999999997E-2</v>
      </c>
      <c r="R84" s="190">
        <f t="shared" si="25"/>
        <v>0.28999999999999998</v>
      </c>
      <c r="S84" s="50">
        <f t="shared" si="26"/>
        <v>5</v>
      </c>
      <c r="T84" s="190">
        <f>ROUND(((0.8*'Side MDB'!W84+0.2*'Side Pole'!N84)+(IF('Side MDB'!X84="N/A",(0.8*'Side MDB'!W84+0.2*'Side Pole'!N84),'Side MDB'!X84)))/2,3)</f>
        <v>0.03</v>
      </c>
      <c r="U84" s="190">
        <f t="shared" si="27"/>
        <v>0.2</v>
      </c>
      <c r="V84" s="22">
        <f t="shared" si="28"/>
        <v>5</v>
      </c>
      <c r="W84" s="15"/>
      <c r="X84" s="15"/>
      <c r="Y84" s="52"/>
      <c r="Z84" s="52"/>
      <c r="AA84" s="52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</row>
    <row r="85" spans="1:38" ht="14.1" customHeight="1">
      <c r="A85" s="186">
        <v>10650</v>
      </c>
      <c r="B85" s="186" t="s">
        <v>182</v>
      </c>
      <c r="C85" s="187" t="str">
        <f>Rollover!A85</f>
        <v>Toyota</v>
      </c>
      <c r="D85" s="187" t="str">
        <f>Rollover!B85</f>
        <v>Corolla Hybrid 4DR FWD</v>
      </c>
      <c r="E85" s="71" t="s">
        <v>85</v>
      </c>
      <c r="F85" s="188">
        <f>Rollover!C85</f>
        <v>2020</v>
      </c>
      <c r="G85" s="46">
        <v>239.12200000000001</v>
      </c>
      <c r="H85" s="11">
        <v>14.971</v>
      </c>
      <c r="I85" s="11">
        <v>31.571999999999999</v>
      </c>
      <c r="J85" s="47">
        <v>21.445</v>
      </c>
      <c r="K85" s="12">
        <v>2769.5720000000001</v>
      </c>
      <c r="L85" s="23">
        <f t="shared" si="20"/>
        <v>3.7988325969970905E-3</v>
      </c>
      <c r="M85" s="24">
        <f t="shared" si="21"/>
        <v>2.4077571975424518E-2</v>
      </c>
      <c r="N85" s="23">
        <f t="shared" si="22"/>
        <v>2.8000000000000001E-2</v>
      </c>
      <c r="O85" s="5">
        <f t="shared" si="23"/>
        <v>0.19</v>
      </c>
      <c r="P85" s="22">
        <f t="shared" si="24"/>
        <v>5</v>
      </c>
      <c r="Q85" s="189">
        <f>ROUND((0.8*'Side MDB'!W85+0.2*'Side Pole'!N85),3)</f>
        <v>4.3999999999999997E-2</v>
      </c>
      <c r="R85" s="190">
        <f t="shared" si="25"/>
        <v>0.28999999999999998</v>
      </c>
      <c r="S85" s="50">
        <f t="shared" si="26"/>
        <v>5</v>
      </c>
      <c r="T85" s="190">
        <f>ROUND(((0.8*'Side MDB'!W85+0.2*'Side Pole'!N85)+(IF('Side MDB'!X85="N/A",(0.8*'Side MDB'!W85+0.2*'Side Pole'!N85),'Side MDB'!X85)))/2,3)</f>
        <v>0.03</v>
      </c>
      <c r="U85" s="190">
        <f t="shared" si="27"/>
        <v>0.2</v>
      </c>
      <c r="V85" s="22">
        <f t="shared" si="28"/>
        <v>5</v>
      </c>
      <c r="W85" s="15"/>
      <c r="X85" s="15"/>
      <c r="Y85" s="52"/>
      <c r="Z85" s="52"/>
      <c r="AA85" s="52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</row>
    <row r="86" spans="1:38" ht="14.1" customHeight="1">
      <c r="A86" s="185">
        <v>11154</v>
      </c>
      <c r="B86" s="186" t="s">
        <v>328</v>
      </c>
      <c r="C86" s="187" t="str">
        <f>Rollover!A86</f>
        <v>Toyota</v>
      </c>
      <c r="D86" s="187" t="str">
        <f>Rollover!B86</f>
        <v>Highlander SUV AWD</v>
      </c>
      <c r="E86" s="71" t="s">
        <v>102</v>
      </c>
      <c r="F86" s="188">
        <f>Rollover!C86</f>
        <v>2020</v>
      </c>
      <c r="G86" s="48">
        <v>366.09899999999999</v>
      </c>
      <c r="H86" s="19">
        <v>13.178000000000001</v>
      </c>
      <c r="I86" s="19">
        <v>40.901000000000003</v>
      </c>
      <c r="J86" s="49">
        <v>21.196999999999999</v>
      </c>
      <c r="K86" s="49">
        <v>2953.7710000000002</v>
      </c>
      <c r="L86" s="23">
        <f t="shared" si="20"/>
        <v>1.8136727138044061E-2</v>
      </c>
      <c r="M86" s="24">
        <f t="shared" si="21"/>
        <v>2.8499499452465823E-2</v>
      </c>
      <c r="N86" s="23">
        <f t="shared" si="22"/>
        <v>4.5999999999999999E-2</v>
      </c>
      <c r="O86" s="5">
        <f t="shared" si="23"/>
        <v>0.31</v>
      </c>
      <c r="P86" s="22">
        <f t="shared" si="24"/>
        <v>5</v>
      </c>
      <c r="Q86" s="189">
        <f>ROUND((0.8*'Side MDB'!W86+0.2*'Side Pole'!N86),3)</f>
        <v>2.3E-2</v>
      </c>
      <c r="R86" s="190">
        <f t="shared" si="25"/>
        <v>0.15</v>
      </c>
      <c r="S86" s="50">
        <f t="shared" si="26"/>
        <v>5</v>
      </c>
      <c r="T86" s="190">
        <f>ROUND(((0.8*'Side MDB'!W86+0.2*'Side Pole'!N86)+(IF('Side MDB'!X86="N/A",(0.8*'Side MDB'!W86+0.2*'Side Pole'!N86),'Side MDB'!X86)))/2,3)</f>
        <v>1.2999999999999999E-2</v>
      </c>
      <c r="U86" s="190">
        <f t="shared" si="27"/>
        <v>0.09</v>
      </c>
      <c r="V86" s="22">
        <f t="shared" si="28"/>
        <v>5</v>
      </c>
      <c r="W86" s="15"/>
      <c r="X86" s="15"/>
      <c r="Y86" s="52"/>
      <c r="Z86" s="52"/>
      <c r="AA86" s="52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</row>
    <row r="87" spans="1:38" ht="14.1" customHeight="1">
      <c r="A87" s="193">
        <v>11154</v>
      </c>
      <c r="B87" s="194" t="s">
        <v>328</v>
      </c>
      <c r="C87" s="187" t="str">
        <f>Rollover!A87</f>
        <v>Toyota</v>
      </c>
      <c r="D87" s="187" t="str">
        <f>Rollover!B87</f>
        <v>Highlander SUV FWD</v>
      </c>
      <c r="E87" s="71" t="s">
        <v>102</v>
      </c>
      <c r="F87" s="188">
        <f>Rollover!C87</f>
        <v>2020</v>
      </c>
      <c r="G87" s="48">
        <v>366.09899999999999</v>
      </c>
      <c r="H87" s="19">
        <v>13.178000000000001</v>
      </c>
      <c r="I87" s="19">
        <v>40.901000000000003</v>
      </c>
      <c r="J87" s="49">
        <v>21.196999999999999</v>
      </c>
      <c r="K87" s="49">
        <v>2953.7710000000002</v>
      </c>
      <c r="L87" s="23">
        <f t="shared" si="20"/>
        <v>1.8136727138044061E-2</v>
      </c>
      <c r="M87" s="24">
        <f t="shared" si="21"/>
        <v>2.8499499452465823E-2</v>
      </c>
      <c r="N87" s="23">
        <f t="shared" si="22"/>
        <v>4.5999999999999999E-2</v>
      </c>
      <c r="O87" s="5">
        <f t="shared" si="23"/>
        <v>0.31</v>
      </c>
      <c r="P87" s="22">
        <f t="shared" si="24"/>
        <v>5</v>
      </c>
      <c r="Q87" s="189">
        <f>ROUND((0.8*'Side MDB'!W87+0.2*'Side Pole'!N87),3)</f>
        <v>2.3E-2</v>
      </c>
      <c r="R87" s="190">
        <f t="shared" si="25"/>
        <v>0.15</v>
      </c>
      <c r="S87" s="50">
        <f t="shared" si="26"/>
        <v>5</v>
      </c>
      <c r="T87" s="190">
        <f>ROUND(((0.8*'Side MDB'!W87+0.2*'Side Pole'!N87)+(IF('Side MDB'!X87="N/A",(0.8*'Side MDB'!W87+0.2*'Side Pole'!N87),'Side MDB'!X87)))/2,3)</f>
        <v>1.2999999999999999E-2</v>
      </c>
      <c r="U87" s="190">
        <f t="shared" si="27"/>
        <v>0.09</v>
      </c>
      <c r="V87" s="22">
        <f t="shared" si="28"/>
        <v>5</v>
      </c>
      <c r="W87" s="15"/>
      <c r="X87" s="15"/>
      <c r="Y87" s="52"/>
      <c r="Z87" s="52"/>
      <c r="AA87" s="52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</row>
    <row r="88" spans="1:38" ht="14.1" customHeight="1">
      <c r="A88" s="185">
        <v>11154</v>
      </c>
      <c r="B88" s="186" t="s">
        <v>328</v>
      </c>
      <c r="C88" s="187" t="str">
        <f>Rollover!A88</f>
        <v>Toyota</v>
      </c>
      <c r="D88" s="187" t="str">
        <f>Rollover!B88</f>
        <v>Highlander Hybrid SUV AWD</v>
      </c>
      <c r="E88" s="71" t="s">
        <v>102</v>
      </c>
      <c r="F88" s="188">
        <f>Rollover!C88</f>
        <v>2020</v>
      </c>
      <c r="G88" s="48">
        <v>366.09899999999999</v>
      </c>
      <c r="H88" s="19">
        <v>13.178000000000001</v>
      </c>
      <c r="I88" s="19">
        <v>40.901000000000003</v>
      </c>
      <c r="J88" s="49">
        <v>21.196999999999999</v>
      </c>
      <c r="K88" s="49">
        <v>2953.7710000000002</v>
      </c>
      <c r="L88" s="23">
        <f t="shared" ref="L88" si="47">NORMDIST(LN(G88),7.45231,0.73998,1)</f>
        <v>1.8136727138044061E-2</v>
      </c>
      <c r="M88" s="24">
        <f t="shared" ref="M88" si="48">1/(1+EXP(6.3055-0.00094*K88))</f>
        <v>2.8499499452465823E-2</v>
      </c>
      <c r="N88" s="23">
        <f t="shared" ref="N88" si="49">ROUND(1-(1-L88)*(1-M88),3)</f>
        <v>4.5999999999999999E-2</v>
      </c>
      <c r="O88" s="5">
        <f t="shared" ref="O88" si="50">ROUND(N88/0.15,2)</f>
        <v>0.31</v>
      </c>
      <c r="P88" s="22">
        <f t="shared" ref="P88" si="51">IF(O88&lt;0.67,5,IF(O88&lt;1,4,IF(O88&lt;1.33,3,IF(O88&lt;2.67,2,1))))</f>
        <v>5</v>
      </c>
      <c r="Q88" s="189">
        <f>ROUND((0.8*'Side MDB'!W88+0.2*'Side Pole'!N88),3)</f>
        <v>2.3E-2</v>
      </c>
      <c r="R88" s="190">
        <f t="shared" ref="R88" si="52">ROUND((Q88)/0.15,2)</f>
        <v>0.15</v>
      </c>
      <c r="S88" s="50">
        <f t="shared" ref="S88" si="53">IF(R88&lt;0.67,5,IF(R88&lt;1,4,IF(R88&lt;1.33,3,IF(R88&lt;2.67,2,1))))</f>
        <v>5</v>
      </c>
      <c r="T88" s="190">
        <f>ROUND(((0.8*'Side MDB'!W88+0.2*'Side Pole'!N88)+(IF('Side MDB'!X88="N/A",(0.8*'Side MDB'!W88+0.2*'Side Pole'!N88),'Side MDB'!X88)))/2,3)</f>
        <v>1.2999999999999999E-2</v>
      </c>
      <c r="U88" s="190">
        <f t="shared" ref="U88" si="54">ROUND((T88)/0.15,2)</f>
        <v>0.09</v>
      </c>
      <c r="V88" s="22">
        <f t="shared" ref="V88" si="55">IF(U88&lt;0.67,5,IF(U88&lt;1,4,IF(U88&lt;1.33,3,IF(U88&lt;2.67,2,1))))</f>
        <v>5</v>
      </c>
      <c r="W88" s="15"/>
      <c r="X88" s="15"/>
      <c r="Y88" s="52"/>
      <c r="Z88" s="52"/>
      <c r="AA88" s="52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</row>
    <row r="89" spans="1:38" ht="14.1" customHeight="1">
      <c r="A89" s="186">
        <v>11154</v>
      </c>
      <c r="B89" s="186" t="s">
        <v>328</v>
      </c>
      <c r="C89" s="187" t="str">
        <f>Rollover!A89</f>
        <v>Toyota</v>
      </c>
      <c r="D89" s="187" t="str">
        <f>Rollover!B89</f>
        <v>Highlander Hybrid SUV FWD</v>
      </c>
      <c r="E89" s="71" t="s">
        <v>102</v>
      </c>
      <c r="F89" s="188">
        <f>Rollover!C89</f>
        <v>2020</v>
      </c>
      <c r="G89" s="48">
        <v>366.09899999999999</v>
      </c>
      <c r="H89" s="19">
        <v>13.178000000000001</v>
      </c>
      <c r="I89" s="19">
        <v>40.901000000000003</v>
      </c>
      <c r="J89" s="49">
        <v>21.196999999999999</v>
      </c>
      <c r="K89" s="49">
        <v>2953.7710000000002</v>
      </c>
      <c r="L89" s="23">
        <f t="shared" ref="L89:L106" si="56">NORMDIST(LN(G89),7.45231,0.73998,1)</f>
        <v>1.8136727138044061E-2</v>
      </c>
      <c r="M89" s="24">
        <f t="shared" ref="M89:M106" si="57">1/(1+EXP(6.3055-0.00094*K89))</f>
        <v>2.8499499452465823E-2</v>
      </c>
      <c r="N89" s="23">
        <f t="shared" ref="N89:N106" si="58">ROUND(1-(1-L89)*(1-M89),3)</f>
        <v>4.5999999999999999E-2</v>
      </c>
      <c r="O89" s="5">
        <f t="shared" ref="O89:O106" si="59">ROUND(N89/0.15,2)</f>
        <v>0.31</v>
      </c>
      <c r="P89" s="22">
        <f t="shared" ref="P89:P106" si="60">IF(O89&lt;0.67,5,IF(O89&lt;1,4,IF(O89&lt;1.33,3,IF(O89&lt;2.67,2,1))))</f>
        <v>5</v>
      </c>
      <c r="Q89" s="189">
        <f>ROUND((0.8*'Side MDB'!W89+0.2*'Side Pole'!N89),3)</f>
        <v>2.3E-2</v>
      </c>
      <c r="R89" s="190">
        <f t="shared" ref="R89:R106" si="61">ROUND((Q89)/0.15,2)</f>
        <v>0.15</v>
      </c>
      <c r="S89" s="50">
        <f t="shared" ref="S89:S106" si="62">IF(R89&lt;0.67,5,IF(R89&lt;1,4,IF(R89&lt;1.33,3,IF(R89&lt;2.67,2,1))))</f>
        <v>5</v>
      </c>
      <c r="T89" s="190">
        <f>ROUND(((0.8*'Side MDB'!W89+0.2*'Side Pole'!N89)+(IF('Side MDB'!X89="N/A",(0.8*'Side MDB'!W89+0.2*'Side Pole'!N89),'Side MDB'!X89)))/2,3)</f>
        <v>1.2999999999999999E-2</v>
      </c>
      <c r="U89" s="190">
        <f t="shared" ref="U89:U106" si="63">ROUND((T89)/0.15,2)</f>
        <v>0.09</v>
      </c>
      <c r="V89" s="22">
        <f t="shared" ref="V89:V106" si="64">IF(U89&lt;0.67,5,IF(U89&lt;1,4,IF(U89&lt;1.33,3,IF(U89&lt;2.67,2,1))))</f>
        <v>5</v>
      </c>
      <c r="W89" s="15"/>
      <c r="X89" s="15"/>
      <c r="Y89" s="52"/>
      <c r="Z89" s="52"/>
      <c r="AA89" s="52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</row>
    <row r="90" spans="1:38" ht="14.1" customHeight="1">
      <c r="A90" s="193">
        <v>11076</v>
      </c>
      <c r="B90" s="194" t="s">
        <v>306</v>
      </c>
      <c r="C90" s="187" t="str">
        <f>Rollover!A90</f>
        <v xml:space="preserve">Toyota </v>
      </c>
      <c r="D90" s="187" t="str">
        <f>Rollover!B90</f>
        <v>Tacoma PU/EC 4WD</v>
      </c>
      <c r="E90" s="71" t="s">
        <v>102</v>
      </c>
      <c r="F90" s="188">
        <f>Rollover!C90</f>
        <v>2020</v>
      </c>
      <c r="G90" s="46">
        <v>339.13</v>
      </c>
      <c r="H90" s="11">
        <v>33.085000000000001</v>
      </c>
      <c r="I90" s="11">
        <v>59.671999999999997</v>
      </c>
      <c r="J90" s="47">
        <v>40.463999999999999</v>
      </c>
      <c r="K90" s="12">
        <v>4616.223</v>
      </c>
      <c r="L90" s="23">
        <f t="shared" si="56"/>
        <v>1.4001036315546665E-2</v>
      </c>
      <c r="M90" s="24">
        <f t="shared" si="57"/>
        <v>0.12279220351715976</v>
      </c>
      <c r="N90" s="23">
        <f t="shared" si="58"/>
        <v>0.13500000000000001</v>
      </c>
      <c r="O90" s="5">
        <f t="shared" si="59"/>
        <v>0.9</v>
      </c>
      <c r="P90" s="22">
        <f t="shared" si="60"/>
        <v>4</v>
      </c>
      <c r="Q90" s="189">
        <f>ROUND((0.8*'Side MDB'!W90+0.2*'Side Pole'!N90),3)</f>
        <v>8.7999999999999995E-2</v>
      </c>
      <c r="R90" s="190">
        <f t="shared" si="61"/>
        <v>0.59</v>
      </c>
      <c r="S90" s="50">
        <f t="shared" si="62"/>
        <v>5</v>
      </c>
      <c r="T90" s="190">
        <f>ROUND(((0.8*'Side MDB'!W90+0.2*'Side Pole'!N90)+(IF('Side MDB'!X90="N/A",(0.8*'Side MDB'!W90+0.2*'Side Pole'!N90),'Side MDB'!X90)))/2,3)</f>
        <v>5.0999999999999997E-2</v>
      </c>
      <c r="U90" s="190">
        <f t="shared" si="63"/>
        <v>0.34</v>
      </c>
      <c r="V90" s="22">
        <f t="shared" si="64"/>
        <v>5</v>
      </c>
      <c r="W90" s="15"/>
      <c r="X90" s="15"/>
      <c r="Y90" s="52"/>
      <c r="Z90" s="52"/>
      <c r="AA90" s="52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</row>
    <row r="91" spans="1:38" ht="14.1" customHeight="1">
      <c r="A91" s="193">
        <v>11076</v>
      </c>
      <c r="B91" s="194" t="s">
        <v>306</v>
      </c>
      <c r="C91" s="192" t="str">
        <f>Rollover!A91</f>
        <v xml:space="preserve">Toyota </v>
      </c>
      <c r="D91" s="192" t="str">
        <f>Rollover!B91</f>
        <v>Tacoma PU/EC 2WD</v>
      </c>
      <c r="E91" s="71" t="s">
        <v>102</v>
      </c>
      <c r="F91" s="188">
        <f>Rollover!C91</f>
        <v>2020</v>
      </c>
      <c r="G91" s="46">
        <v>339.13</v>
      </c>
      <c r="H91" s="11">
        <v>33.085000000000001</v>
      </c>
      <c r="I91" s="11">
        <v>59.671999999999997</v>
      </c>
      <c r="J91" s="47">
        <v>40.463999999999999</v>
      </c>
      <c r="K91" s="12">
        <v>4616.223</v>
      </c>
      <c r="L91" s="23">
        <f t="shared" si="56"/>
        <v>1.4001036315546665E-2</v>
      </c>
      <c r="M91" s="24">
        <f t="shared" si="57"/>
        <v>0.12279220351715976</v>
      </c>
      <c r="N91" s="23">
        <f t="shared" si="58"/>
        <v>0.13500000000000001</v>
      </c>
      <c r="O91" s="5">
        <f t="shared" si="59"/>
        <v>0.9</v>
      </c>
      <c r="P91" s="22">
        <f t="shared" si="60"/>
        <v>4</v>
      </c>
      <c r="Q91" s="189">
        <f>ROUND((0.8*'Side MDB'!W91+0.2*'Side Pole'!N91),3)</f>
        <v>8.7999999999999995E-2</v>
      </c>
      <c r="R91" s="190">
        <f t="shared" si="61"/>
        <v>0.59</v>
      </c>
      <c r="S91" s="50">
        <f t="shared" si="62"/>
        <v>5</v>
      </c>
      <c r="T91" s="190">
        <f>ROUND(((0.8*'Side MDB'!W91+0.2*'Side Pole'!N91)+(IF('Side MDB'!X91="N/A",(0.8*'Side MDB'!W91+0.2*'Side Pole'!N91),'Side MDB'!X91)))/2,3)</f>
        <v>5.0999999999999997E-2</v>
      </c>
      <c r="U91" s="190">
        <f t="shared" si="63"/>
        <v>0.34</v>
      </c>
      <c r="V91" s="22">
        <f t="shared" si="64"/>
        <v>5</v>
      </c>
      <c r="W91" s="15"/>
      <c r="X91" s="15"/>
      <c r="Y91" s="52"/>
      <c r="Z91" s="52"/>
      <c r="AA91" s="52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</row>
    <row r="92" spans="1:38" ht="14.1" customHeight="1">
      <c r="A92" s="185">
        <v>11161</v>
      </c>
      <c r="B92" s="186" t="s">
        <v>335</v>
      </c>
      <c r="C92" s="192" t="str">
        <f>Rollover!A92</f>
        <v>Volkswagen</v>
      </c>
      <c r="D92" s="192" t="str">
        <f>Rollover!B92</f>
        <v>Atlas Cross Sport SUV AWD</v>
      </c>
      <c r="E92" s="71" t="s">
        <v>91</v>
      </c>
      <c r="F92" s="188">
        <f>Rollover!C92</f>
        <v>2020</v>
      </c>
      <c r="G92" s="46">
        <v>308.68</v>
      </c>
      <c r="H92" s="11">
        <v>22.317</v>
      </c>
      <c r="I92" s="11">
        <v>41.273000000000003</v>
      </c>
      <c r="J92" s="47">
        <v>23.591000000000001</v>
      </c>
      <c r="K92" s="12">
        <v>2641.8989999999999</v>
      </c>
      <c r="L92" s="23">
        <f t="shared" si="56"/>
        <v>1.005220115781425E-2</v>
      </c>
      <c r="M92" s="24">
        <f t="shared" si="57"/>
        <v>2.1412927503035327E-2</v>
      </c>
      <c r="N92" s="23">
        <f t="shared" si="58"/>
        <v>3.1E-2</v>
      </c>
      <c r="O92" s="5">
        <f t="shared" si="59"/>
        <v>0.21</v>
      </c>
      <c r="P92" s="22">
        <f t="shared" si="60"/>
        <v>5</v>
      </c>
      <c r="Q92" s="189">
        <f>ROUND((0.8*'Side MDB'!W92+0.2*'Side Pole'!N92),3)</f>
        <v>2.1000000000000001E-2</v>
      </c>
      <c r="R92" s="190">
        <f t="shared" si="61"/>
        <v>0.14000000000000001</v>
      </c>
      <c r="S92" s="50">
        <f t="shared" si="62"/>
        <v>5</v>
      </c>
      <c r="T92" s="190">
        <f>ROUND(((0.8*'Side MDB'!W92+0.2*'Side Pole'!N92)+(IF('Side MDB'!X92="N/A",(0.8*'Side MDB'!W92+0.2*'Side Pole'!N92),'Side MDB'!X92)))/2,3)</f>
        <v>0.02</v>
      </c>
      <c r="U92" s="190">
        <f t="shared" si="63"/>
        <v>0.13</v>
      </c>
      <c r="V92" s="22">
        <f t="shared" si="64"/>
        <v>5</v>
      </c>
      <c r="W92" s="15"/>
      <c r="X92" s="15"/>
      <c r="Y92" s="52"/>
      <c r="Z92" s="52"/>
      <c r="AA92" s="52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</row>
    <row r="93" spans="1:38" ht="14.1" customHeight="1">
      <c r="A93" s="185">
        <v>11161</v>
      </c>
      <c r="B93" s="186" t="s">
        <v>335</v>
      </c>
      <c r="C93" s="187" t="str">
        <f>Rollover!A93</f>
        <v>Volkswagen</v>
      </c>
      <c r="D93" s="187" t="str">
        <f>Rollover!B93</f>
        <v>Atlas Cross Sport SUV FWD</v>
      </c>
      <c r="E93" s="71" t="s">
        <v>91</v>
      </c>
      <c r="F93" s="188">
        <f>Rollover!C93</f>
        <v>2020</v>
      </c>
      <c r="G93" s="46">
        <v>308.68</v>
      </c>
      <c r="H93" s="11">
        <v>22.317</v>
      </c>
      <c r="I93" s="11">
        <v>41.273000000000003</v>
      </c>
      <c r="J93" s="47">
        <v>23.591000000000001</v>
      </c>
      <c r="K93" s="12">
        <v>2641.8989999999999</v>
      </c>
      <c r="L93" s="23">
        <f t="shared" si="56"/>
        <v>1.005220115781425E-2</v>
      </c>
      <c r="M93" s="24">
        <f t="shared" si="57"/>
        <v>2.1412927503035327E-2</v>
      </c>
      <c r="N93" s="23">
        <f t="shared" si="58"/>
        <v>3.1E-2</v>
      </c>
      <c r="O93" s="5">
        <f t="shared" si="59"/>
        <v>0.21</v>
      </c>
      <c r="P93" s="22">
        <f t="shared" si="60"/>
        <v>5</v>
      </c>
      <c r="Q93" s="189">
        <f>ROUND((0.8*'Side MDB'!W93+0.2*'Side Pole'!N93),3)</f>
        <v>2.1000000000000001E-2</v>
      </c>
      <c r="R93" s="190">
        <f t="shared" si="61"/>
        <v>0.14000000000000001</v>
      </c>
      <c r="S93" s="50">
        <f t="shared" si="62"/>
        <v>5</v>
      </c>
      <c r="T93" s="190">
        <f>ROUND(((0.8*'Side MDB'!W93+0.2*'Side Pole'!N93)+(IF('Side MDB'!X93="N/A",(0.8*'Side MDB'!W93+0.2*'Side Pole'!N93),'Side MDB'!X93)))/2,3)</f>
        <v>0.02</v>
      </c>
      <c r="U93" s="190">
        <f t="shared" si="63"/>
        <v>0.13</v>
      </c>
      <c r="V93" s="22">
        <f t="shared" si="64"/>
        <v>5</v>
      </c>
      <c r="W93" s="15"/>
      <c r="X93" s="15"/>
      <c r="Y93" s="52"/>
      <c r="Z93" s="52"/>
      <c r="AA93" s="52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</row>
    <row r="94" spans="1:38" ht="14.1" customHeight="1">
      <c r="A94" s="186">
        <v>10135</v>
      </c>
      <c r="B94" s="186" t="s">
        <v>333</v>
      </c>
      <c r="C94" s="187" t="str">
        <f>Rollover!A94</f>
        <v>Volkswagen</v>
      </c>
      <c r="D94" s="187" t="str">
        <f>Rollover!B94</f>
        <v>2021 Atlas SUV AWD</v>
      </c>
      <c r="E94" s="71" t="s">
        <v>85</v>
      </c>
      <c r="F94" s="188">
        <f>Rollover!C94</f>
        <v>2021</v>
      </c>
      <c r="G94" s="46">
        <v>278.65800000000002</v>
      </c>
      <c r="H94" s="11">
        <v>22.061</v>
      </c>
      <c r="I94" s="11">
        <v>51.177999999999997</v>
      </c>
      <c r="J94" s="47">
        <v>21.844999999999999</v>
      </c>
      <c r="K94" s="47">
        <v>3560.018</v>
      </c>
      <c r="L94" s="23">
        <f t="shared" si="56"/>
        <v>6.8953849439398404E-3</v>
      </c>
      <c r="M94" s="24">
        <f t="shared" si="57"/>
        <v>4.9308971331676041E-2</v>
      </c>
      <c r="N94" s="23">
        <f t="shared" si="58"/>
        <v>5.6000000000000001E-2</v>
      </c>
      <c r="O94" s="5">
        <f t="shared" si="59"/>
        <v>0.37</v>
      </c>
      <c r="P94" s="22">
        <f t="shared" si="60"/>
        <v>5</v>
      </c>
      <c r="Q94" s="189">
        <f>ROUND((0.8*'Side MDB'!W94+0.2*'Side Pole'!N94),3)</f>
        <v>2.7E-2</v>
      </c>
      <c r="R94" s="190">
        <f t="shared" si="61"/>
        <v>0.18</v>
      </c>
      <c r="S94" s="50">
        <f t="shared" si="62"/>
        <v>5</v>
      </c>
      <c r="T94" s="190">
        <f>ROUND(((0.8*'Side MDB'!W94+0.2*'Side Pole'!N94)+(IF('Side MDB'!X94="N/A",(0.8*'Side MDB'!W94+0.2*'Side Pole'!N94),'Side MDB'!X94)))/2,3)</f>
        <v>2.1999999999999999E-2</v>
      </c>
      <c r="U94" s="190">
        <f t="shared" si="63"/>
        <v>0.15</v>
      </c>
      <c r="V94" s="22">
        <f t="shared" si="64"/>
        <v>5</v>
      </c>
      <c r="W94" s="15"/>
      <c r="X94" s="15"/>
      <c r="Y94" s="52"/>
      <c r="Z94" s="52"/>
      <c r="AA94" s="52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</row>
    <row r="95" spans="1:38" ht="14.1" customHeight="1">
      <c r="A95" s="186">
        <v>10135</v>
      </c>
      <c r="B95" s="186" t="s">
        <v>333</v>
      </c>
      <c r="C95" s="187" t="str">
        <f>Rollover!A95</f>
        <v>Volkswagen</v>
      </c>
      <c r="D95" s="187" t="str">
        <f>Rollover!B95</f>
        <v>2021 Atlas SUV FWD</v>
      </c>
      <c r="E95" s="71" t="s">
        <v>85</v>
      </c>
      <c r="F95" s="188">
        <f>Rollover!C95</f>
        <v>2021</v>
      </c>
      <c r="G95" s="46">
        <v>278.65800000000002</v>
      </c>
      <c r="H95" s="11">
        <v>22.061</v>
      </c>
      <c r="I95" s="11">
        <v>51.177999999999997</v>
      </c>
      <c r="J95" s="47">
        <v>21.844999999999999</v>
      </c>
      <c r="K95" s="47">
        <v>3560.018</v>
      </c>
      <c r="L95" s="23">
        <f t="shared" si="56"/>
        <v>6.8953849439398404E-3</v>
      </c>
      <c r="M95" s="24">
        <f t="shared" si="57"/>
        <v>4.9308971331676041E-2</v>
      </c>
      <c r="N95" s="23">
        <f t="shared" si="58"/>
        <v>5.6000000000000001E-2</v>
      </c>
      <c r="O95" s="5">
        <f t="shared" si="59"/>
        <v>0.37</v>
      </c>
      <c r="P95" s="22">
        <f t="shared" si="60"/>
        <v>5</v>
      </c>
      <c r="Q95" s="189">
        <f>ROUND((0.8*'Side MDB'!W95+0.2*'Side Pole'!N95),3)</f>
        <v>2.7E-2</v>
      </c>
      <c r="R95" s="190">
        <f t="shared" si="61"/>
        <v>0.18</v>
      </c>
      <c r="S95" s="50">
        <f t="shared" si="62"/>
        <v>5</v>
      </c>
      <c r="T95" s="190">
        <f>ROUND(((0.8*'Side MDB'!W95+0.2*'Side Pole'!N95)+(IF('Side MDB'!X95="N/A",(0.8*'Side MDB'!W95+0.2*'Side Pole'!N95),'Side MDB'!X95)))/2,3)</f>
        <v>2.1999999999999999E-2</v>
      </c>
      <c r="U95" s="190">
        <f t="shared" si="63"/>
        <v>0.15</v>
      </c>
      <c r="V95" s="22">
        <f t="shared" si="64"/>
        <v>5</v>
      </c>
      <c r="W95" s="15"/>
      <c r="X95" s="15"/>
      <c r="Y95" s="52"/>
      <c r="Z95" s="52"/>
      <c r="AA95" s="52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</row>
    <row r="96" spans="1:38" ht="12" customHeight="1">
      <c r="A96" s="185">
        <v>11045</v>
      </c>
      <c r="B96" s="186" t="s">
        <v>279</v>
      </c>
      <c r="C96" s="192" t="str">
        <f>Rollover!A96</f>
        <v>Volvo</v>
      </c>
      <c r="D96" s="192" t="str">
        <f>Rollover!B96</f>
        <v>S60 T6 4DR AWD</v>
      </c>
      <c r="E96" s="71" t="s">
        <v>102</v>
      </c>
      <c r="F96" s="188">
        <f>Rollover!C96</f>
        <v>2020</v>
      </c>
      <c r="G96" s="46">
        <v>319.05200000000002</v>
      </c>
      <c r="H96" s="11">
        <v>22.658999999999999</v>
      </c>
      <c r="I96" s="11">
        <v>28.911999999999999</v>
      </c>
      <c r="J96" s="47">
        <v>30.515000000000001</v>
      </c>
      <c r="K96" s="12">
        <v>2181.0659999999998</v>
      </c>
      <c r="L96" s="23">
        <f t="shared" si="56"/>
        <v>1.1311801484682416E-2</v>
      </c>
      <c r="M96" s="24">
        <f t="shared" si="57"/>
        <v>1.3990355177654939E-2</v>
      </c>
      <c r="N96" s="23">
        <f t="shared" si="58"/>
        <v>2.5000000000000001E-2</v>
      </c>
      <c r="O96" s="5">
        <f t="shared" si="59"/>
        <v>0.17</v>
      </c>
      <c r="P96" s="22">
        <f t="shared" si="60"/>
        <v>5</v>
      </c>
      <c r="Q96" s="189">
        <f>ROUND((0.8*'Side MDB'!W96+0.2*'Side Pole'!N96),3)</f>
        <v>4.7E-2</v>
      </c>
      <c r="R96" s="190">
        <f t="shared" si="61"/>
        <v>0.31</v>
      </c>
      <c r="S96" s="50">
        <f t="shared" si="62"/>
        <v>5</v>
      </c>
      <c r="T96" s="190">
        <f>ROUND(((0.8*'Side MDB'!W96+0.2*'Side Pole'!N96)+(IF('Side MDB'!X96="N/A",(0.8*'Side MDB'!W96+0.2*'Side Pole'!N96),'Side MDB'!X96)))/2,3)</f>
        <v>3.6999999999999998E-2</v>
      </c>
      <c r="U96" s="190">
        <f t="shared" si="63"/>
        <v>0.25</v>
      </c>
      <c r="V96" s="22">
        <f t="shared" si="64"/>
        <v>5</v>
      </c>
      <c r="W96" s="15"/>
      <c r="X96" s="15"/>
      <c r="Y96" s="52"/>
      <c r="Z96" s="52"/>
      <c r="AA96" s="52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</row>
    <row r="97" spans="1:38" ht="14.1" customHeight="1">
      <c r="A97" s="186">
        <v>11045</v>
      </c>
      <c r="B97" s="186" t="s">
        <v>279</v>
      </c>
      <c r="C97" s="187" t="str">
        <f>Rollover!A97</f>
        <v>Volvo</v>
      </c>
      <c r="D97" s="187" t="str">
        <f>Rollover!B97</f>
        <v>S60 T5 4DR FWD</v>
      </c>
      <c r="E97" s="71" t="s">
        <v>102</v>
      </c>
      <c r="F97" s="188">
        <f>Rollover!C97</f>
        <v>2020</v>
      </c>
      <c r="G97" s="46">
        <v>319.05200000000002</v>
      </c>
      <c r="H97" s="11">
        <v>22.658999999999999</v>
      </c>
      <c r="I97" s="11">
        <v>28.911999999999999</v>
      </c>
      <c r="J97" s="47">
        <v>30.515000000000001</v>
      </c>
      <c r="K97" s="12">
        <v>2181.0659999999998</v>
      </c>
      <c r="L97" s="23">
        <f t="shared" si="56"/>
        <v>1.1311801484682416E-2</v>
      </c>
      <c r="M97" s="24">
        <f t="shared" si="57"/>
        <v>1.3990355177654939E-2</v>
      </c>
      <c r="N97" s="23">
        <f t="shared" si="58"/>
        <v>2.5000000000000001E-2</v>
      </c>
      <c r="O97" s="5">
        <f t="shared" si="59"/>
        <v>0.17</v>
      </c>
      <c r="P97" s="22">
        <f t="shared" si="60"/>
        <v>5</v>
      </c>
      <c r="Q97" s="189">
        <f>ROUND((0.8*'Side MDB'!W97+0.2*'Side Pole'!N97),3)</f>
        <v>4.7E-2</v>
      </c>
      <c r="R97" s="190">
        <f t="shared" si="61"/>
        <v>0.31</v>
      </c>
      <c r="S97" s="50">
        <f t="shared" si="62"/>
        <v>5</v>
      </c>
      <c r="T97" s="190">
        <f>ROUND(((0.8*'Side MDB'!W97+0.2*'Side Pole'!N97)+(IF('Side MDB'!X97="N/A",(0.8*'Side MDB'!W97+0.2*'Side Pole'!N97),'Side MDB'!X97)))/2,3)</f>
        <v>3.6999999999999998E-2</v>
      </c>
      <c r="U97" s="190">
        <f t="shared" si="63"/>
        <v>0.25</v>
      </c>
      <c r="V97" s="22">
        <f t="shared" si="64"/>
        <v>5</v>
      </c>
      <c r="W97" s="15"/>
      <c r="X97" s="15"/>
      <c r="Y97" s="52"/>
      <c r="Z97" s="52"/>
      <c r="AA97" s="52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</row>
    <row r="98" spans="1:38" ht="14.1" customHeight="1">
      <c r="A98" s="185">
        <v>11045</v>
      </c>
      <c r="B98" s="186" t="s">
        <v>279</v>
      </c>
      <c r="C98" s="192" t="str">
        <f>Rollover!A98</f>
        <v>Volvo</v>
      </c>
      <c r="D98" s="192" t="str">
        <f>Rollover!B98</f>
        <v>V60 T5 SW FWD</v>
      </c>
      <c r="E98" s="71" t="s">
        <v>102</v>
      </c>
      <c r="F98" s="188">
        <f>Rollover!C98</f>
        <v>2020</v>
      </c>
      <c r="G98" s="46">
        <v>319.05200000000002</v>
      </c>
      <c r="H98" s="11">
        <v>22.658999999999999</v>
      </c>
      <c r="I98" s="11">
        <v>28.911999999999999</v>
      </c>
      <c r="J98" s="47">
        <v>30.515000000000001</v>
      </c>
      <c r="K98" s="12">
        <v>2181.0659999999998</v>
      </c>
      <c r="L98" s="23">
        <f t="shared" si="56"/>
        <v>1.1311801484682416E-2</v>
      </c>
      <c r="M98" s="24">
        <f t="shared" si="57"/>
        <v>1.3990355177654939E-2</v>
      </c>
      <c r="N98" s="23">
        <f t="shared" si="58"/>
        <v>2.5000000000000001E-2</v>
      </c>
      <c r="O98" s="5">
        <f t="shared" si="59"/>
        <v>0.17</v>
      </c>
      <c r="P98" s="22">
        <f t="shared" si="60"/>
        <v>5</v>
      </c>
      <c r="Q98" s="189">
        <f>ROUND((0.8*'Side MDB'!W98+0.2*'Side Pole'!N98),3)</f>
        <v>4.7E-2</v>
      </c>
      <c r="R98" s="190">
        <f t="shared" si="61"/>
        <v>0.31</v>
      </c>
      <c r="S98" s="50">
        <f t="shared" si="62"/>
        <v>5</v>
      </c>
      <c r="T98" s="190">
        <f>ROUND(((0.8*'Side MDB'!W98+0.2*'Side Pole'!N98)+(IF('Side MDB'!X98="N/A",(0.8*'Side MDB'!W98+0.2*'Side Pole'!N98),'Side MDB'!X98)))/2,3)</f>
        <v>3.6999999999999998E-2</v>
      </c>
      <c r="U98" s="190">
        <f t="shared" si="63"/>
        <v>0.25</v>
      </c>
      <c r="V98" s="22">
        <f t="shared" si="64"/>
        <v>5</v>
      </c>
      <c r="W98" s="15"/>
      <c r="X98" s="15"/>
      <c r="Y98" s="52"/>
      <c r="Z98" s="52"/>
      <c r="AA98" s="52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</row>
    <row r="99" spans="1:38" ht="14.1" customHeight="1">
      <c r="A99" s="185">
        <v>11045</v>
      </c>
      <c r="B99" s="186" t="s">
        <v>279</v>
      </c>
      <c r="C99" s="192" t="str">
        <f>Rollover!A99</f>
        <v>Volvo</v>
      </c>
      <c r="D99" s="192" t="str">
        <f>Rollover!B99</f>
        <v>V60 CC T5 SW AWD</v>
      </c>
      <c r="E99" s="71" t="s">
        <v>102</v>
      </c>
      <c r="F99" s="188">
        <f>Rollover!C99</f>
        <v>2020</v>
      </c>
      <c r="G99" s="46">
        <v>319.05200000000002</v>
      </c>
      <c r="H99" s="11">
        <v>22.658999999999999</v>
      </c>
      <c r="I99" s="11">
        <v>28.911999999999999</v>
      </c>
      <c r="J99" s="47">
        <v>30.515000000000001</v>
      </c>
      <c r="K99" s="12">
        <v>2181.0659999999998</v>
      </c>
      <c r="L99" s="23">
        <f t="shared" si="56"/>
        <v>1.1311801484682416E-2</v>
      </c>
      <c r="M99" s="24">
        <f t="shared" si="57"/>
        <v>1.3990355177654939E-2</v>
      </c>
      <c r="N99" s="23">
        <f t="shared" si="58"/>
        <v>2.5000000000000001E-2</v>
      </c>
      <c r="O99" s="5">
        <f t="shared" si="59"/>
        <v>0.17</v>
      </c>
      <c r="P99" s="22">
        <f t="shared" si="60"/>
        <v>5</v>
      </c>
      <c r="Q99" s="189">
        <f>ROUND((0.8*'Side MDB'!W99+0.2*'Side Pole'!N99),3)</f>
        <v>4.7E-2</v>
      </c>
      <c r="R99" s="190">
        <f t="shared" si="61"/>
        <v>0.31</v>
      </c>
      <c r="S99" s="50">
        <f t="shared" si="62"/>
        <v>5</v>
      </c>
      <c r="T99" s="190">
        <f>ROUND(((0.8*'Side MDB'!W99+0.2*'Side Pole'!N99)+(IF('Side MDB'!X99="N/A",(0.8*'Side MDB'!W99+0.2*'Side Pole'!N99),'Side MDB'!X99)))/2,3)</f>
        <v>3.6999999999999998E-2</v>
      </c>
      <c r="U99" s="190">
        <f t="shared" si="63"/>
        <v>0.25</v>
      </c>
      <c r="V99" s="22">
        <f t="shared" si="64"/>
        <v>5</v>
      </c>
      <c r="W99" s="15"/>
      <c r="X99" s="15"/>
      <c r="Y99" s="52"/>
      <c r="Z99" s="52"/>
      <c r="AA99" s="52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</row>
    <row r="100" spans="1:38" ht="14.1" customHeight="1">
      <c r="A100" s="186">
        <v>10916</v>
      </c>
      <c r="B100" s="186" t="s">
        <v>228</v>
      </c>
      <c r="C100" s="192" t="str">
        <f>Rollover!A100</f>
        <v>Volvo</v>
      </c>
      <c r="D100" s="192" t="str">
        <f>Rollover!B100</f>
        <v>XC40 T5 SUV AWD</v>
      </c>
      <c r="E100" s="71" t="s">
        <v>85</v>
      </c>
      <c r="F100" s="188">
        <f>Rollover!C100</f>
        <v>2020</v>
      </c>
      <c r="G100" s="46">
        <v>236.595</v>
      </c>
      <c r="H100" s="11">
        <v>24.582000000000001</v>
      </c>
      <c r="I100" s="11">
        <v>33.063000000000002</v>
      </c>
      <c r="J100" s="47">
        <v>22.033999999999999</v>
      </c>
      <c r="K100" s="47">
        <v>1827.9690000000001</v>
      </c>
      <c r="L100" s="23">
        <f t="shared" si="56"/>
        <v>3.6395044926366611E-3</v>
      </c>
      <c r="M100" s="24">
        <f t="shared" si="57"/>
        <v>1.0078620372390538E-2</v>
      </c>
      <c r="N100" s="23">
        <f t="shared" si="58"/>
        <v>1.4E-2</v>
      </c>
      <c r="O100" s="5">
        <f t="shared" si="59"/>
        <v>0.09</v>
      </c>
      <c r="P100" s="22">
        <f t="shared" si="60"/>
        <v>5</v>
      </c>
      <c r="Q100" s="189">
        <f>ROUND((0.8*'Side MDB'!W100+0.2*'Side Pole'!N100),3)</f>
        <v>3.9E-2</v>
      </c>
      <c r="R100" s="190">
        <f t="shared" si="61"/>
        <v>0.26</v>
      </c>
      <c r="S100" s="50">
        <f t="shared" si="62"/>
        <v>5</v>
      </c>
      <c r="T100" s="190">
        <f>ROUND(((0.8*'Side MDB'!W100+0.2*'Side Pole'!N100)+(IF('Side MDB'!X100="N/A",(0.8*'Side MDB'!W100+0.2*'Side Pole'!N100),'Side MDB'!X100)))/2,3)</f>
        <v>0.04</v>
      </c>
      <c r="U100" s="190">
        <f t="shared" si="63"/>
        <v>0.27</v>
      </c>
      <c r="V100" s="22">
        <f t="shared" si="64"/>
        <v>5</v>
      </c>
      <c r="W100" s="15"/>
      <c r="X100" s="15"/>
      <c r="Y100" s="52"/>
      <c r="Z100" s="52"/>
      <c r="AA100" s="52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</row>
    <row r="101" spans="1:38" ht="14.1" customHeight="1">
      <c r="A101" s="194">
        <v>10916</v>
      </c>
      <c r="B101" s="194" t="s">
        <v>228</v>
      </c>
      <c r="C101" s="187" t="str">
        <f>Rollover!A101</f>
        <v>Volvo</v>
      </c>
      <c r="D101" s="187" t="str">
        <f>Rollover!B101</f>
        <v>XC40 T4 SUV FWD</v>
      </c>
      <c r="E101" s="71" t="s">
        <v>85</v>
      </c>
      <c r="F101" s="188">
        <f>Rollover!C101</f>
        <v>2020</v>
      </c>
      <c r="G101" s="46">
        <v>236.595</v>
      </c>
      <c r="H101" s="11">
        <v>24.582000000000001</v>
      </c>
      <c r="I101" s="11">
        <v>33.063000000000002</v>
      </c>
      <c r="J101" s="47">
        <v>22.033999999999999</v>
      </c>
      <c r="K101" s="47">
        <v>1827.9690000000001</v>
      </c>
      <c r="L101" s="23">
        <f t="shared" si="56"/>
        <v>3.6395044926366611E-3</v>
      </c>
      <c r="M101" s="24">
        <f t="shared" si="57"/>
        <v>1.0078620372390538E-2</v>
      </c>
      <c r="N101" s="23">
        <f t="shared" si="58"/>
        <v>1.4E-2</v>
      </c>
      <c r="O101" s="5">
        <f t="shared" si="59"/>
        <v>0.09</v>
      </c>
      <c r="P101" s="22">
        <f t="shared" si="60"/>
        <v>5</v>
      </c>
      <c r="Q101" s="189">
        <f>ROUND((0.8*'Side MDB'!W101+0.2*'Side Pole'!N101),3)</f>
        <v>3.9E-2</v>
      </c>
      <c r="R101" s="190">
        <f t="shared" si="61"/>
        <v>0.26</v>
      </c>
      <c r="S101" s="50">
        <f t="shared" si="62"/>
        <v>5</v>
      </c>
      <c r="T101" s="190">
        <f>ROUND(((0.8*'Side MDB'!W101+0.2*'Side Pole'!N101)+(IF('Side MDB'!X101="N/A",(0.8*'Side MDB'!W101+0.2*'Side Pole'!N101),'Side MDB'!X101)))/2,3)</f>
        <v>0.04</v>
      </c>
      <c r="U101" s="190">
        <f t="shared" si="63"/>
        <v>0.27</v>
      </c>
      <c r="V101" s="22">
        <f t="shared" si="64"/>
        <v>5</v>
      </c>
      <c r="W101" s="15"/>
      <c r="X101" s="15"/>
      <c r="Y101" s="52"/>
      <c r="Z101" s="52"/>
      <c r="AA101" s="52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</row>
    <row r="102" spans="1:38" ht="14.1" customHeight="1">
      <c r="A102" s="194">
        <v>10980</v>
      </c>
      <c r="B102" s="194" t="s">
        <v>272</v>
      </c>
      <c r="C102" s="192" t="str">
        <f>Rollover!A102</f>
        <v>Volvo</v>
      </c>
      <c r="D102" s="192" t="str">
        <f>Rollover!B102</f>
        <v>XC60 T5 SUV AWD</v>
      </c>
      <c r="E102" s="71" t="s">
        <v>91</v>
      </c>
      <c r="F102" s="188">
        <f>Rollover!C102</f>
        <v>2020</v>
      </c>
      <c r="G102" s="46">
        <v>237.28700000000001</v>
      </c>
      <c r="H102" s="11">
        <v>18.806999999999999</v>
      </c>
      <c r="I102" s="11">
        <v>29.486999999999998</v>
      </c>
      <c r="J102" s="47">
        <v>25.75</v>
      </c>
      <c r="K102" s="47">
        <v>1825.336</v>
      </c>
      <c r="L102" s="23">
        <f t="shared" si="56"/>
        <v>3.6826951718014812E-3</v>
      </c>
      <c r="M102" s="24">
        <f t="shared" si="57"/>
        <v>1.0053956913077769E-2</v>
      </c>
      <c r="N102" s="23">
        <f t="shared" si="58"/>
        <v>1.4E-2</v>
      </c>
      <c r="O102" s="5">
        <f t="shared" si="59"/>
        <v>0.09</v>
      </c>
      <c r="P102" s="22">
        <f t="shared" si="60"/>
        <v>5</v>
      </c>
      <c r="Q102" s="189">
        <f>ROUND((0.8*'Side MDB'!W102+0.2*'Side Pole'!N102),3)</f>
        <v>2.7E-2</v>
      </c>
      <c r="R102" s="190">
        <f t="shared" si="61"/>
        <v>0.18</v>
      </c>
      <c r="S102" s="50">
        <f t="shared" si="62"/>
        <v>5</v>
      </c>
      <c r="T102" s="190">
        <f>ROUND(((0.8*'Side MDB'!W102+0.2*'Side Pole'!N102)+(IF('Side MDB'!X102="N/A",(0.8*'Side MDB'!W102+0.2*'Side Pole'!N102),'Side MDB'!X102)))/2,3)</f>
        <v>5.0999999999999997E-2</v>
      </c>
      <c r="U102" s="190">
        <f t="shared" si="63"/>
        <v>0.34</v>
      </c>
      <c r="V102" s="22">
        <f t="shared" si="64"/>
        <v>5</v>
      </c>
      <c r="W102" s="15"/>
      <c r="X102" s="15"/>
      <c r="Y102" s="52"/>
      <c r="Z102" s="52"/>
      <c r="AA102" s="52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</row>
    <row r="103" spans="1:38" ht="14.1" customHeight="1">
      <c r="A103" s="194">
        <v>10980</v>
      </c>
      <c r="B103" s="194" t="s">
        <v>272</v>
      </c>
      <c r="C103" s="187" t="str">
        <f>Rollover!A103</f>
        <v>Volvo</v>
      </c>
      <c r="D103" s="187" t="str">
        <f>Rollover!B103</f>
        <v>XC60 T5 SUV FWD</v>
      </c>
      <c r="E103" s="71" t="s">
        <v>91</v>
      </c>
      <c r="F103" s="188">
        <f>Rollover!C103</f>
        <v>2020</v>
      </c>
      <c r="G103" s="46">
        <v>237.28700000000001</v>
      </c>
      <c r="H103" s="11">
        <v>18.806999999999999</v>
      </c>
      <c r="I103" s="11">
        <v>29.486999999999998</v>
      </c>
      <c r="J103" s="47">
        <v>25.75</v>
      </c>
      <c r="K103" s="47">
        <v>1825.336</v>
      </c>
      <c r="L103" s="23">
        <f t="shared" si="56"/>
        <v>3.6826951718014812E-3</v>
      </c>
      <c r="M103" s="24">
        <f t="shared" si="57"/>
        <v>1.0053956913077769E-2</v>
      </c>
      <c r="N103" s="23">
        <f t="shared" si="58"/>
        <v>1.4E-2</v>
      </c>
      <c r="O103" s="5">
        <f t="shared" si="59"/>
        <v>0.09</v>
      </c>
      <c r="P103" s="22">
        <f t="shared" si="60"/>
        <v>5</v>
      </c>
      <c r="Q103" s="189">
        <f>ROUND((0.8*'Side MDB'!W103+0.2*'Side Pole'!N103),3)</f>
        <v>2.7E-2</v>
      </c>
      <c r="R103" s="190">
        <f t="shared" si="61"/>
        <v>0.18</v>
      </c>
      <c r="S103" s="50">
        <f t="shared" si="62"/>
        <v>5</v>
      </c>
      <c r="T103" s="190">
        <f>ROUND(((0.8*'Side MDB'!W103+0.2*'Side Pole'!N103)+(IF('Side MDB'!X103="N/A",(0.8*'Side MDB'!W103+0.2*'Side Pole'!N103),'Side MDB'!X103)))/2,3)</f>
        <v>5.0999999999999997E-2</v>
      </c>
      <c r="U103" s="190">
        <f t="shared" si="63"/>
        <v>0.34</v>
      </c>
      <c r="V103" s="22">
        <f t="shared" si="64"/>
        <v>5</v>
      </c>
      <c r="W103" s="15"/>
      <c r="X103" s="15"/>
      <c r="Y103" s="52"/>
      <c r="Z103" s="52"/>
      <c r="AA103" s="52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</row>
    <row r="104" spans="1:38" ht="14.1" customHeight="1">
      <c r="A104" s="194">
        <v>10980</v>
      </c>
      <c r="B104" s="194" t="s">
        <v>272</v>
      </c>
      <c r="C104" s="187" t="str">
        <f>Rollover!A104</f>
        <v>Volvo</v>
      </c>
      <c r="D104" s="187" t="str">
        <f>Rollover!B104</f>
        <v>XC60 T6 SUV AWD</v>
      </c>
      <c r="E104" s="71" t="s">
        <v>91</v>
      </c>
      <c r="F104" s="188">
        <f>Rollover!C104</f>
        <v>2020</v>
      </c>
      <c r="G104" s="46">
        <v>237.28700000000001</v>
      </c>
      <c r="H104" s="11">
        <v>18.806999999999999</v>
      </c>
      <c r="I104" s="11">
        <v>29.486999999999998</v>
      </c>
      <c r="J104" s="47">
        <v>25.75</v>
      </c>
      <c r="K104" s="47">
        <v>1825.336</v>
      </c>
      <c r="L104" s="23">
        <f t="shared" si="56"/>
        <v>3.6826951718014812E-3</v>
      </c>
      <c r="M104" s="24">
        <f t="shared" si="57"/>
        <v>1.0053956913077769E-2</v>
      </c>
      <c r="N104" s="23">
        <f t="shared" si="58"/>
        <v>1.4E-2</v>
      </c>
      <c r="O104" s="5">
        <f t="shared" si="59"/>
        <v>0.09</v>
      </c>
      <c r="P104" s="22">
        <f t="shared" si="60"/>
        <v>5</v>
      </c>
      <c r="Q104" s="189">
        <f>ROUND((0.8*'Side MDB'!W104+0.2*'Side Pole'!N104),3)</f>
        <v>2.7E-2</v>
      </c>
      <c r="R104" s="190">
        <f t="shared" si="61"/>
        <v>0.18</v>
      </c>
      <c r="S104" s="50">
        <f t="shared" si="62"/>
        <v>5</v>
      </c>
      <c r="T104" s="190">
        <f>ROUND(((0.8*'Side MDB'!W104+0.2*'Side Pole'!N104)+(IF('Side MDB'!X104="N/A",(0.8*'Side MDB'!W104+0.2*'Side Pole'!N104),'Side MDB'!X104)))/2,3)</f>
        <v>5.0999999999999997E-2</v>
      </c>
      <c r="U104" s="190">
        <f t="shared" si="63"/>
        <v>0.34</v>
      </c>
      <c r="V104" s="22">
        <f t="shared" si="64"/>
        <v>5</v>
      </c>
      <c r="W104" s="15"/>
      <c r="X104" s="15"/>
      <c r="Y104" s="52"/>
      <c r="Z104" s="52"/>
      <c r="AA104" s="52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</row>
    <row r="105" spans="1:38" ht="14.1" customHeight="1">
      <c r="A105" s="186">
        <v>9559</v>
      </c>
      <c r="B105" s="186" t="s">
        <v>203</v>
      </c>
      <c r="C105" s="192" t="str">
        <f>Rollover!A105</f>
        <v>Volvo</v>
      </c>
      <c r="D105" s="192" t="str">
        <f>Rollover!B105</f>
        <v>XC90 T5 SUV FWD</v>
      </c>
      <c r="E105" s="71" t="s">
        <v>85</v>
      </c>
      <c r="F105" s="188">
        <f>Rollover!C105</f>
        <v>2020</v>
      </c>
      <c r="G105" s="46">
        <v>209.43899999999999</v>
      </c>
      <c r="H105" s="11">
        <v>17.914999999999999</v>
      </c>
      <c r="I105" s="11">
        <v>28.834</v>
      </c>
      <c r="J105" s="47">
        <v>17.562999999999999</v>
      </c>
      <c r="K105" s="47">
        <v>1702.932</v>
      </c>
      <c r="L105" s="23">
        <f t="shared" si="56"/>
        <v>2.1958781641052863E-3</v>
      </c>
      <c r="M105" s="24">
        <f t="shared" si="57"/>
        <v>8.971024223991049E-3</v>
      </c>
      <c r="N105" s="23">
        <f t="shared" si="58"/>
        <v>1.0999999999999999E-2</v>
      </c>
      <c r="O105" s="5">
        <f t="shared" si="59"/>
        <v>7.0000000000000007E-2</v>
      </c>
      <c r="P105" s="22">
        <f t="shared" si="60"/>
        <v>5</v>
      </c>
      <c r="Q105" s="189">
        <f>ROUND((0.8*'Side MDB'!W105+0.2*'Side Pole'!N105),3)</f>
        <v>3.2000000000000001E-2</v>
      </c>
      <c r="R105" s="190">
        <f t="shared" si="61"/>
        <v>0.21</v>
      </c>
      <c r="S105" s="50">
        <f t="shared" si="62"/>
        <v>5</v>
      </c>
      <c r="T105" s="190">
        <f>ROUND(((0.8*'Side MDB'!W105+0.2*'Side Pole'!N105)+(IF('Side MDB'!X105="N/A",(0.8*'Side MDB'!W105+0.2*'Side Pole'!N105),'Side MDB'!X105)))/2,3)</f>
        <v>2.7E-2</v>
      </c>
      <c r="U105" s="190">
        <f t="shared" si="63"/>
        <v>0.18</v>
      </c>
      <c r="V105" s="22">
        <f t="shared" si="64"/>
        <v>5</v>
      </c>
      <c r="W105" s="15"/>
      <c r="X105" s="15"/>
      <c r="Y105" s="52"/>
      <c r="Z105" s="52"/>
      <c r="AA105" s="52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</row>
    <row r="106" spans="1:38" ht="12" customHeight="1">
      <c r="A106" s="186">
        <v>9559</v>
      </c>
      <c r="B106" s="186" t="s">
        <v>203</v>
      </c>
      <c r="C106" s="192" t="str">
        <f>Rollover!A106</f>
        <v>Volvo</v>
      </c>
      <c r="D106" s="192" t="str">
        <f>Rollover!B106</f>
        <v>XC90 (T5/T6) SUV AWD</v>
      </c>
      <c r="E106" s="71" t="s">
        <v>85</v>
      </c>
      <c r="F106" s="188">
        <f>Rollover!C106</f>
        <v>2020</v>
      </c>
      <c r="G106" s="46">
        <v>209.43899999999999</v>
      </c>
      <c r="H106" s="11">
        <v>17.914999999999999</v>
      </c>
      <c r="I106" s="11">
        <v>28.834</v>
      </c>
      <c r="J106" s="47">
        <v>17.562999999999999</v>
      </c>
      <c r="K106" s="47">
        <v>1702.932</v>
      </c>
      <c r="L106" s="23">
        <f t="shared" si="56"/>
        <v>2.1958781641052863E-3</v>
      </c>
      <c r="M106" s="24">
        <f t="shared" si="57"/>
        <v>8.971024223991049E-3</v>
      </c>
      <c r="N106" s="23">
        <f t="shared" si="58"/>
        <v>1.0999999999999999E-2</v>
      </c>
      <c r="O106" s="5">
        <f t="shared" si="59"/>
        <v>7.0000000000000007E-2</v>
      </c>
      <c r="P106" s="22">
        <f t="shared" si="60"/>
        <v>5</v>
      </c>
      <c r="Q106" s="189">
        <f>ROUND((0.8*'Side MDB'!W106+0.2*'Side Pole'!N106),3)</f>
        <v>3.2000000000000001E-2</v>
      </c>
      <c r="R106" s="190">
        <f t="shared" si="61"/>
        <v>0.21</v>
      </c>
      <c r="S106" s="50">
        <f t="shared" si="62"/>
        <v>5</v>
      </c>
      <c r="T106" s="190">
        <f>ROUND(((0.8*'Side MDB'!W106+0.2*'Side Pole'!N106)+(IF('Side MDB'!X106="N/A",(0.8*'Side MDB'!W106+0.2*'Side Pole'!N106),'Side MDB'!X106)))/2,3)</f>
        <v>2.7E-2</v>
      </c>
      <c r="U106" s="190">
        <f t="shared" si="63"/>
        <v>0.18</v>
      </c>
      <c r="V106" s="22">
        <f t="shared" si="64"/>
        <v>5</v>
      </c>
      <c r="W106" s="15"/>
      <c r="X106" s="15"/>
      <c r="Y106" s="52"/>
      <c r="Z106" s="52"/>
      <c r="AA106" s="52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</row>
    <row r="107" spans="1:38" ht="14.1" customHeight="1">
      <c r="N107" s="191"/>
      <c r="O107" s="191"/>
      <c r="P107" s="195"/>
      <c r="Q107" s="191"/>
    </row>
    <row r="108" spans="1:38" ht="14.1" customHeight="1">
      <c r="N108" s="191"/>
      <c r="O108" s="191"/>
      <c r="P108" s="195"/>
      <c r="Q108" s="191"/>
    </row>
    <row r="109" spans="1:38" ht="14.1" customHeight="1">
      <c r="N109" s="191"/>
      <c r="O109" s="191"/>
      <c r="P109" s="195"/>
      <c r="Q109" s="191"/>
    </row>
    <row r="110" spans="1:38" ht="14.1" customHeight="1">
      <c r="N110" s="191"/>
      <c r="O110" s="191"/>
      <c r="P110" s="195"/>
      <c r="Q110" s="191"/>
    </row>
    <row r="111" spans="1:38" ht="14.1" customHeight="1">
      <c r="N111" s="191"/>
      <c r="O111" s="191"/>
      <c r="P111" s="195"/>
      <c r="Q111" s="191"/>
    </row>
    <row r="112" spans="1:38" ht="14.1" customHeight="1">
      <c r="N112" s="191"/>
      <c r="O112" s="191"/>
      <c r="P112" s="195"/>
      <c r="Q112" s="191"/>
    </row>
    <row r="113" spans="14:17" ht="14.1" customHeight="1">
      <c r="N113" s="191"/>
      <c r="O113" s="191"/>
      <c r="P113" s="195"/>
      <c r="Q113" s="191"/>
    </row>
    <row r="114" spans="14:17" ht="14.1" customHeight="1">
      <c r="N114" s="191"/>
      <c r="O114" s="191"/>
      <c r="P114" s="195"/>
      <c r="Q114" s="191"/>
    </row>
    <row r="115" spans="14:17" ht="14.1" customHeight="1">
      <c r="N115" s="191"/>
      <c r="O115" s="191"/>
      <c r="P115" s="195"/>
      <c r="Q115" s="191"/>
    </row>
    <row r="116" spans="14:17" ht="14.1" customHeight="1">
      <c r="N116" s="191"/>
      <c r="O116" s="191"/>
      <c r="P116" s="195"/>
      <c r="Q116" s="191"/>
    </row>
    <row r="117" spans="14:17" ht="14.1" customHeight="1">
      <c r="N117" s="191"/>
      <c r="O117" s="191"/>
      <c r="P117" s="195"/>
      <c r="Q117" s="191"/>
    </row>
    <row r="118" spans="14:17" ht="14.1" customHeight="1">
      <c r="N118" s="191"/>
      <c r="O118" s="191"/>
      <c r="P118" s="195"/>
      <c r="Q118" s="191"/>
    </row>
    <row r="119" spans="14:17" ht="14.1" customHeight="1">
      <c r="N119" s="191"/>
      <c r="O119" s="191"/>
      <c r="P119" s="195"/>
      <c r="Q119" s="191"/>
    </row>
    <row r="120" spans="14:17" ht="14.1" customHeight="1">
      <c r="N120" s="191"/>
      <c r="O120" s="191"/>
      <c r="P120" s="195"/>
      <c r="Q120" s="191"/>
    </row>
    <row r="121" spans="14:17" ht="14.1" customHeight="1">
      <c r="N121" s="191"/>
      <c r="O121" s="191"/>
      <c r="P121" s="195"/>
      <c r="Q121" s="191"/>
    </row>
    <row r="122" spans="14:17" ht="14.1" customHeight="1">
      <c r="N122" s="191"/>
      <c r="O122" s="191"/>
      <c r="P122" s="195"/>
      <c r="Q122" s="191"/>
    </row>
    <row r="123" spans="14:17" ht="14.1" customHeight="1">
      <c r="N123" s="191"/>
      <c r="O123" s="191"/>
      <c r="P123" s="195"/>
      <c r="Q123" s="191"/>
    </row>
    <row r="124" spans="14:17" ht="14.1" customHeight="1">
      <c r="N124" s="191"/>
      <c r="O124" s="191"/>
      <c r="P124" s="195"/>
      <c r="Q124" s="191"/>
    </row>
    <row r="125" spans="14:17" ht="14.1" customHeight="1">
      <c r="N125" s="191"/>
      <c r="O125" s="191"/>
      <c r="P125" s="195"/>
      <c r="Q125" s="191"/>
    </row>
    <row r="126" spans="14:17" ht="14.1" customHeight="1">
      <c r="N126" s="191"/>
      <c r="O126" s="191"/>
      <c r="P126" s="195"/>
      <c r="Q126" s="191"/>
    </row>
    <row r="127" spans="14:17" ht="14.1" customHeight="1">
      <c r="N127" s="191"/>
      <c r="O127" s="191"/>
      <c r="P127" s="195"/>
      <c r="Q127" s="191"/>
    </row>
    <row r="128" spans="14:17" ht="14.1" customHeight="1">
      <c r="N128" s="191"/>
      <c r="O128" s="191"/>
      <c r="P128" s="195"/>
      <c r="Q128" s="191"/>
    </row>
    <row r="129" spans="14:17" ht="14.1" customHeight="1">
      <c r="N129" s="191"/>
      <c r="O129" s="191"/>
      <c r="P129" s="195"/>
      <c r="Q129" s="191"/>
    </row>
    <row r="130" spans="14:17" ht="14.1" customHeight="1">
      <c r="N130" s="191"/>
      <c r="O130" s="191"/>
      <c r="P130" s="195"/>
      <c r="Q130" s="191"/>
    </row>
    <row r="131" spans="14:17" ht="14.1" customHeight="1">
      <c r="N131" s="191"/>
      <c r="O131" s="191"/>
      <c r="P131" s="195"/>
      <c r="Q131" s="191"/>
    </row>
    <row r="132" spans="14:17" ht="14.1" customHeight="1">
      <c r="N132" s="191"/>
      <c r="O132" s="191"/>
      <c r="P132" s="195"/>
      <c r="Q132" s="191"/>
    </row>
    <row r="133" spans="14:17" ht="14.1" customHeight="1">
      <c r="N133" s="191"/>
      <c r="O133" s="191"/>
      <c r="P133" s="195"/>
      <c r="Q133" s="191"/>
    </row>
    <row r="134" spans="14:17" ht="14.1" customHeight="1">
      <c r="N134" s="191"/>
      <c r="O134" s="191"/>
      <c r="P134" s="195"/>
      <c r="Q134" s="191"/>
    </row>
    <row r="135" spans="14:17" ht="14.1" customHeight="1">
      <c r="N135" s="191"/>
      <c r="O135" s="191"/>
      <c r="P135" s="195"/>
      <c r="Q135" s="191"/>
    </row>
    <row r="136" spans="14:17" ht="14.1" customHeight="1">
      <c r="N136" s="191"/>
      <c r="O136" s="191"/>
      <c r="P136" s="195"/>
      <c r="Q136" s="191"/>
    </row>
    <row r="137" spans="14:17" ht="14.1" customHeight="1">
      <c r="N137" s="191"/>
      <c r="O137" s="191"/>
      <c r="P137" s="195"/>
      <c r="Q137" s="191"/>
    </row>
    <row r="138" spans="14:17" ht="14.1" customHeight="1">
      <c r="N138" s="191"/>
      <c r="O138" s="191"/>
      <c r="P138" s="195"/>
      <c r="Q138" s="191"/>
    </row>
    <row r="139" spans="14:17" ht="14.1" customHeight="1">
      <c r="N139" s="191"/>
      <c r="O139" s="191"/>
      <c r="P139" s="195"/>
      <c r="Q139" s="191"/>
    </row>
    <row r="140" spans="14:17" ht="14.1" customHeight="1">
      <c r="N140" s="191"/>
      <c r="O140" s="191"/>
      <c r="P140" s="195"/>
      <c r="Q140" s="191"/>
    </row>
    <row r="141" spans="14:17" ht="14.1" customHeight="1">
      <c r="N141" s="191"/>
      <c r="O141" s="191"/>
      <c r="P141" s="195"/>
      <c r="Q141" s="191"/>
    </row>
    <row r="142" spans="14:17" ht="14.1" customHeight="1">
      <c r="N142" s="191"/>
      <c r="O142" s="191"/>
      <c r="P142" s="195"/>
      <c r="Q142" s="191"/>
    </row>
    <row r="143" spans="14:17" ht="14.1" customHeight="1">
      <c r="N143" s="191"/>
      <c r="O143" s="191"/>
      <c r="P143" s="195"/>
      <c r="Q143" s="191"/>
    </row>
    <row r="144" spans="14:17" ht="14.1" customHeight="1">
      <c r="N144" s="191"/>
      <c r="O144" s="191"/>
      <c r="P144" s="195"/>
      <c r="Q144" s="191"/>
    </row>
    <row r="145" spans="14:17" ht="14.1" customHeight="1">
      <c r="N145" s="191"/>
      <c r="O145" s="191"/>
      <c r="P145" s="195"/>
      <c r="Q145" s="191"/>
    </row>
    <row r="146" spans="14:17" ht="14.1" customHeight="1">
      <c r="N146" s="191"/>
      <c r="O146" s="191"/>
      <c r="P146" s="195"/>
      <c r="Q146" s="191"/>
    </row>
    <row r="147" spans="14:17" ht="14.1" customHeight="1">
      <c r="N147" s="191"/>
      <c r="O147" s="191"/>
      <c r="P147" s="195"/>
      <c r="Q147" s="191"/>
    </row>
    <row r="148" spans="14:17" ht="14.1" customHeight="1">
      <c r="N148" s="191"/>
      <c r="O148" s="191"/>
      <c r="P148" s="195"/>
      <c r="Q148" s="191"/>
    </row>
    <row r="149" spans="14:17" ht="14.1" customHeight="1">
      <c r="N149" s="191"/>
      <c r="O149" s="191"/>
      <c r="P149" s="195"/>
      <c r="Q149" s="191"/>
    </row>
    <row r="150" spans="14:17" ht="14.1" customHeight="1">
      <c r="N150" s="191"/>
      <c r="O150" s="191"/>
      <c r="P150" s="195"/>
      <c r="Q150" s="191"/>
    </row>
    <row r="151" spans="14:17" ht="14.1" customHeight="1">
      <c r="N151" s="191"/>
      <c r="O151" s="191"/>
      <c r="P151" s="195"/>
      <c r="Q151" s="191"/>
    </row>
    <row r="152" spans="14:17" ht="14.1" customHeight="1">
      <c r="N152" s="191"/>
      <c r="O152" s="191"/>
      <c r="P152" s="195"/>
      <c r="Q152" s="191"/>
    </row>
    <row r="153" spans="14:17" ht="14.1" customHeight="1">
      <c r="N153" s="191"/>
      <c r="O153" s="191"/>
      <c r="P153" s="195"/>
      <c r="Q153" s="191"/>
    </row>
    <row r="154" spans="14:17" ht="14.1" customHeight="1">
      <c r="N154" s="191"/>
      <c r="O154" s="191"/>
      <c r="P154" s="195"/>
      <c r="Q154" s="191"/>
    </row>
    <row r="155" spans="14:17" ht="14.1" customHeight="1">
      <c r="N155" s="191"/>
      <c r="O155" s="191"/>
      <c r="P155" s="195"/>
      <c r="Q155" s="191"/>
    </row>
    <row r="156" spans="14:17" ht="14.1" customHeight="1">
      <c r="N156" s="191"/>
      <c r="O156" s="191"/>
      <c r="P156" s="195"/>
      <c r="Q156" s="191"/>
    </row>
    <row r="157" spans="14:17" ht="14.1" customHeight="1">
      <c r="N157" s="191"/>
      <c r="O157" s="191"/>
      <c r="P157" s="195"/>
      <c r="Q157" s="191"/>
    </row>
    <row r="158" spans="14:17" ht="14.1" customHeight="1">
      <c r="N158" s="191"/>
      <c r="O158" s="191"/>
      <c r="P158" s="195"/>
      <c r="Q158" s="191"/>
    </row>
    <row r="159" spans="14:17" ht="14.1" customHeight="1">
      <c r="N159" s="191"/>
      <c r="O159" s="191"/>
      <c r="P159" s="195"/>
      <c r="Q159" s="191"/>
    </row>
    <row r="160" spans="14:17" ht="14.1" customHeight="1">
      <c r="N160" s="191"/>
      <c r="O160" s="191"/>
      <c r="P160" s="195"/>
      <c r="Q160" s="191"/>
    </row>
    <row r="161" spans="14:17" ht="14.1" customHeight="1">
      <c r="N161" s="191"/>
      <c r="O161" s="191"/>
      <c r="P161" s="195"/>
      <c r="Q161" s="191"/>
    </row>
    <row r="162" spans="14:17" ht="14.1" customHeight="1">
      <c r="N162" s="191"/>
      <c r="O162" s="191"/>
      <c r="P162" s="195"/>
      <c r="Q162" s="191"/>
    </row>
    <row r="163" spans="14:17" ht="14.1" customHeight="1">
      <c r="N163" s="191"/>
      <c r="O163" s="191"/>
      <c r="P163" s="195"/>
      <c r="Q163" s="191"/>
    </row>
    <row r="164" spans="14:17" ht="14.1" customHeight="1">
      <c r="N164" s="191"/>
      <c r="O164" s="191"/>
      <c r="P164" s="195"/>
      <c r="Q164" s="191"/>
    </row>
    <row r="165" spans="14:17" ht="14.1" customHeight="1">
      <c r="N165" s="191"/>
      <c r="O165" s="191"/>
      <c r="P165" s="195"/>
      <c r="Q165" s="191"/>
    </row>
    <row r="166" spans="14:17" ht="14.1" customHeight="1">
      <c r="N166" s="191"/>
      <c r="O166" s="191"/>
      <c r="P166" s="195"/>
      <c r="Q166" s="191"/>
    </row>
    <row r="167" spans="14:17" ht="14.1" customHeight="1">
      <c r="N167" s="191"/>
      <c r="O167" s="191"/>
      <c r="P167" s="195"/>
      <c r="Q167" s="191"/>
    </row>
    <row r="168" spans="14:17" ht="14.1" customHeight="1">
      <c r="N168" s="191"/>
      <c r="O168" s="191"/>
      <c r="P168" s="195"/>
      <c r="Q168" s="191"/>
    </row>
    <row r="169" spans="14:17" ht="14.1" customHeight="1">
      <c r="N169" s="191"/>
      <c r="O169" s="191"/>
      <c r="P169" s="195"/>
      <c r="Q169" s="191"/>
    </row>
    <row r="170" spans="14:17" ht="14.1" customHeight="1">
      <c r="N170" s="191"/>
      <c r="O170" s="191"/>
      <c r="P170" s="195"/>
      <c r="Q170" s="191"/>
    </row>
    <row r="171" spans="14:17" ht="14.1" customHeight="1">
      <c r="N171" s="191"/>
      <c r="O171" s="191"/>
      <c r="P171" s="195"/>
      <c r="Q171" s="191"/>
    </row>
    <row r="172" spans="14:17" ht="14.1" customHeight="1">
      <c r="N172" s="191"/>
      <c r="O172" s="191"/>
      <c r="P172" s="195"/>
      <c r="Q172" s="191"/>
    </row>
    <row r="173" spans="14:17" ht="14.1" customHeight="1">
      <c r="N173" s="191"/>
      <c r="O173" s="191"/>
      <c r="P173" s="195"/>
      <c r="Q173" s="191"/>
    </row>
    <row r="174" spans="14:17" ht="14.1" customHeight="1">
      <c r="N174" s="191"/>
      <c r="O174" s="191"/>
      <c r="P174" s="195"/>
      <c r="Q174" s="191"/>
    </row>
    <row r="175" spans="14:17" ht="14.1" customHeight="1">
      <c r="N175" s="191"/>
      <c r="O175" s="191"/>
      <c r="P175" s="195"/>
      <c r="Q175" s="191"/>
    </row>
    <row r="176" spans="14:17" ht="14.1" customHeight="1">
      <c r="N176" s="191"/>
      <c r="O176" s="191"/>
      <c r="P176" s="195"/>
      <c r="Q176" s="191"/>
    </row>
    <row r="177" spans="14:17" ht="14.1" customHeight="1">
      <c r="N177" s="191"/>
      <c r="O177" s="191"/>
      <c r="P177" s="195"/>
      <c r="Q177" s="191"/>
    </row>
    <row r="178" spans="14:17" ht="14.1" customHeight="1">
      <c r="N178" s="191"/>
      <c r="O178" s="191"/>
      <c r="P178" s="195"/>
      <c r="Q178" s="191"/>
    </row>
    <row r="179" spans="14:17" ht="14.1" customHeight="1">
      <c r="N179" s="191"/>
      <c r="O179" s="191"/>
      <c r="P179" s="195"/>
      <c r="Q179" s="191"/>
    </row>
    <row r="180" spans="14:17" ht="14.1" customHeight="1">
      <c r="N180" s="191"/>
      <c r="O180" s="191"/>
      <c r="P180" s="195"/>
      <c r="Q180" s="191"/>
    </row>
    <row r="181" spans="14:17" ht="14.1" customHeight="1">
      <c r="N181" s="191"/>
      <c r="O181" s="191"/>
      <c r="P181" s="195"/>
      <c r="Q181" s="191"/>
    </row>
    <row r="182" spans="14:17" ht="14.1" customHeight="1">
      <c r="N182" s="191"/>
      <c r="O182" s="191"/>
      <c r="P182" s="195"/>
      <c r="Q182" s="191"/>
    </row>
    <row r="183" spans="14:17" ht="14.1" customHeight="1">
      <c r="N183" s="191"/>
      <c r="O183" s="191"/>
      <c r="P183" s="195"/>
      <c r="Q183" s="191"/>
    </row>
    <row r="184" spans="14:17" ht="14.1" customHeight="1">
      <c r="N184" s="191"/>
      <c r="O184" s="191"/>
      <c r="P184" s="195"/>
      <c r="Q184" s="191"/>
    </row>
    <row r="185" spans="14:17" ht="14.1" customHeight="1">
      <c r="N185" s="191"/>
      <c r="O185" s="191"/>
      <c r="P185" s="195"/>
      <c r="Q185" s="191"/>
    </row>
    <row r="186" spans="14:17" ht="14.1" customHeight="1">
      <c r="N186" s="191"/>
      <c r="O186" s="191"/>
      <c r="P186" s="195"/>
      <c r="Q186" s="191"/>
    </row>
    <row r="187" spans="14:17" ht="14.1" customHeight="1">
      <c r="N187" s="191"/>
      <c r="O187" s="191"/>
      <c r="P187" s="195"/>
      <c r="Q187" s="191"/>
    </row>
    <row r="188" spans="14:17" ht="14.1" customHeight="1">
      <c r="N188" s="191"/>
      <c r="O188" s="191"/>
      <c r="P188" s="195"/>
      <c r="Q188" s="191"/>
    </row>
    <row r="189" spans="14:17" ht="14.1" customHeight="1">
      <c r="N189" s="191"/>
      <c r="O189" s="191"/>
      <c r="P189" s="195"/>
      <c r="Q189" s="191"/>
    </row>
    <row r="190" spans="14:17" ht="14.1" customHeight="1">
      <c r="N190" s="191"/>
      <c r="O190" s="191"/>
      <c r="P190" s="195"/>
      <c r="Q190" s="191"/>
    </row>
    <row r="191" spans="14:17" ht="14.1" customHeight="1">
      <c r="N191" s="191"/>
      <c r="O191" s="191"/>
      <c r="P191" s="195"/>
      <c r="Q191" s="191"/>
    </row>
    <row r="192" spans="14:17" ht="14.1" customHeight="1">
      <c r="N192" s="191"/>
      <c r="O192" s="191"/>
      <c r="P192" s="195"/>
      <c r="Q192" s="191"/>
    </row>
    <row r="193" spans="14:17" ht="14.1" customHeight="1">
      <c r="N193" s="191"/>
      <c r="O193" s="191"/>
      <c r="P193" s="195"/>
      <c r="Q193" s="191"/>
    </row>
    <row r="194" spans="14:17" ht="14.1" customHeight="1">
      <c r="N194" s="191"/>
      <c r="O194" s="191"/>
      <c r="P194" s="195"/>
      <c r="Q194" s="191"/>
    </row>
    <row r="195" spans="14:17" ht="14.1" customHeight="1">
      <c r="N195" s="191"/>
      <c r="O195" s="191"/>
      <c r="P195" s="195"/>
      <c r="Q195" s="191"/>
    </row>
    <row r="196" spans="14:17" ht="14.1" customHeight="1">
      <c r="N196" s="191"/>
      <c r="O196" s="191"/>
      <c r="P196" s="195"/>
      <c r="Q196" s="191"/>
    </row>
    <row r="197" spans="14:17" ht="14.1" customHeight="1">
      <c r="N197" s="191"/>
      <c r="O197" s="191"/>
      <c r="P197" s="195"/>
      <c r="Q197" s="191"/>
    </row>
    <row r="198" spans="14:17" ht="14.1" customHeight="1">
      <c r="N198" s="191"/>
      <c r="O198" s="191"/>
      <c r="P198" s="195"/>
      <c r="Q198" s="191"/>
    </row>
    <row r="199" spans="14:17" ht="14.1" customHeight="1">
      <c r="N199" s="191"/>
      <c r="O199" s="191"/>
      <c r="P199" s="195"/>
      <c r="Q199" s="191"/>
    </row>
    <row r="200" spans="14:17" ht="14.1" customHeight="1">
      <c r="N200" s="191"/>
      <c r="O200" s="191"/>
      <c r="P200" s="195"/>
      <c r="Q200" s="191"/>
    </row>
    <row r="201" spans="14:17" ht="14.1" customHeight="1">
      <c r="N201" s="191"/>
      <c r="O201" s="191"/>
      <c r="P201" s="195"/>
      <c r="Q201" s="191"/>
    </row>
    <row r="202" spans="14:17" ht="14.1" customHeight="1">
      <c r="N202" s="191"/>
      <c r="O202" s="191"/>
      <c r="P202" s="195"/>
      <c r="Q202" s="191"/>
    </row>
    <row r="203" spans="14:17" ht="14.1" customHeight="1">
      <c r="N203" s="191"/>
      <c r="O203" s="191"/>
      <c r="P203" s="195"/>
      <c r="Q203" s="191"/>
    </row>
    <row r="204" spans="14:17" ht="14.1" customHeight="1">
      <c r="N204" s="191"/>
      <c r="O204" s="191"/>
      <c r="P204" s="195"/>
      <c r="Q204" s="191"/>
    </row>
    <row r="205" spans="14:17" ht="14.1" customHeight="1">
      <c r="N205" s="191"/>
      <c r="O205" s="191"/>
      <c r="P205" s="195"/>
      <c r="Q205" s="191"/>
    </row>
    <row r="206" spans="14:17" ht="14.1" customHeight="1">
      <c r="N206" s="191"/>
      <c r="O206" s="191"/>
      <c r="P206" s="195"/>
      <c r="Q206" s="191"/>
    </row>
    <row r="207" spans="14:17" ht="14.1" customHeight="1">
      <c r="N207" s="191"/>
      <c r="O207" s="191"/>
      <c r="P207" s="195"/>
      <c r="Q207" s="191"/>
    </row>
    <row r="208" spans="14:17" ht="14.1" customHeight="1">
      <c r="N208" s="191"/>
      <c r="O208" s="191"/>
      <c r="P208" s="195"/>
      <c r="Q208" s="191"/>
    </row>
    <row r="209" spans="14:17" ht="14.1" customHeight="1">
      <c r="N209" s="191"/>
      <c r="O209" s="191"/>
      <c r="P209" s="195"/>
      <c r="Q209" s="191"/>
    </row>
    <row r="210" spans="14:17" ht="14.1" customHeight="1">
      <c r="N210" s="191"/>
      <c r="O210" s="191"/>
      <c r="P210" s="195"/>
      <c r="Q210" s="191"/>
    </row>
    <row r="211" spans="14:17" ht="14.1" customHeight="1">
      <c r="N211" s="191"/>
      <c r="O211" s="191"/>
      <c r="P211" s="195"/>
      <c r="Q211" s="191"/>
    </row>
    <row r="212" spans="14:17" ht="14.1" customHeight="1">
      <c r="N212" s="191"/>
      <c r="O212" s="191"/>
      <c r="P212" s="195"/>
      <c r="Q212" s="191"/>
    </row>
    <row r="213" spans="14:17" ht="14.1" customHeight="1">
      <c r="N213" s="191"/>
      <c r="O213" s="191"/>
      <c r="P213" s="195"/>
      <c r="Q213" s="191"/>
    </row>
    <row r="214" spans="14:17" ht="14.1" customHeight="1">
      <c r="N214" s="191"/>
      <c r="O214" s="191"/>
      <c r="P214" s="195"/>
      <c r="Q214" s="191"/>
    </row>
    <row r="215" spans="14:17" ht="14.1" customHeight="1">
      <c r="N215" s="191"/>
      <c r="O215" s="191"/>
      <c r="P215" s="195"/>
      <c r="Q215" s="191"/>
    </row>
    <row r="216" spans="14:17" ht="14.1" customHeight="1">
      <c r="N216" s="191"/>
      <c r="O216" s="191"/>
      <c r="P216" s="195"/>
      <c r="Q216" s="191"/>
    </row>
    <row r="217" spans="14:17" ht="14.1" customHeight="1">
      <c r="N217" s="191"/>
      <c r="O217" s="191"/>
      <c r="P217" s="195"/>
      <c r="Q217" s="191"/>
    </row>
    <row r="218" spans="14:17" ht="14.1" customHeight="1">
      <c r="N218" s="191"/>
      <c r="O218" s="191"/>
      <c r="P218" s="195"/>
      <c r="Q218" s="191"/>
    </row>
    <row r="219" spans="14:17" ht="14.1" customHeight="1">
      <c r="N219" s="191"/>
      <c r="O219" s="191"/>
      <c r="P219" s="195"/>
      <c r="Q219" s="191"/>
    </row>
    <row r="220" spans="14:17" ht="14.1" customHeight="1">
      <c r="N220" s="191"/>
      <c r="O220" s="191"/>
      <c r="P220" s="195"/>
      <c r="Q220" s="191"/>
    </row>
    <row r="221" spans="14:17" ht="14.1" customHeight="1">
      <c r="N221" s="191"/>
      <c r="O221" s="191"/>
      <c r="P221" s="195"/>
      <c r="Q221" s="191"/>
    </row>
    <row r="222" spans="14:17" ht="14.1" customHeight="1">
      <c r="N222" s="191"/>
      <c r="O222" s="191"/>
      <c r="P222" s="195"/>
      <c r="Q222" s="191"/>
    </row>
    <row r="223" spans="14:17" ht="14.1" customHeight="1">
      <c r="N223" s="191"/>
      <c r="O223" s="191"/>
      <c r="P223" s="195"/>
      <c r="Q223" s="191"/>
    </row>
    <row r="224" spans="14:17" ht="14.1" customHeight="1">
      <c r="N224" s="191"/>
      <c r="O224" s="191"/>
      <c r="P224" s="195"/>
      <c r="Q224" s="191"/>
    </row>
    <row r="225" spans="14:17" ht="14.1" customHeight="1">
      <c r="N225" s="191"/>
      <c r="O225" s="191"/>
      <c r="P225" s="195"/>
      <c r="Q225" s="191"/>
    </row>
    <row r="226" spans="14:17" ht="14.1" customHeight="1">
      <c r="N226" s="191"/>
      <c r="O226" s="191"/>
      <c r="P226" s="195"/>
      <c r="Q226" s="191"/>
    </row>
    <row r="227" spans="14:17" ht="14.1" customHeight="1">
      <c r="N227" s="191"/>
      <c r="O227" s="191"/>
      <c r="P227" s="195"/>
      <c r="Q227" s="191"/>
    </row>
    <row r="228" spans="14:17" ht="14.1" customHeight="1">
      <c r="N228" s="191"/>
      <c r="O228" s="191"/>
      <c r="P228" s="195"/>
      <c r="Q228" s="191"/>
    </row>
    <row r="229" spans="14:17" ht="14.1" customHeight="1">
      <c r="N229" s="191"/>
      <c r="O229" s="191"/>
      <c r="P229" s="195"/>
      <c r="Q229" s="191"/>
    </row>
    <row r="230" spans="14:17" ht="14.1" customHeight="1">
      <c r="N230" s="191"/>
      <c r="O230" s="191"/>
      <c r="P230" s="195"/>
      <c r="Q230" s="191"/>
    </row>
    <row r="231" spans="14:17" ht="14.1" customHeight="1">
      <c r="N231" s="191"/>
      <c r="O231" s="191"/>
      <c r="P231" s="195"/>
      <c r="Q231" s="191"/>
    </row>
    <row r="232" spans="14:17" ht="14.1" customHeight="1">
      <c r="N232" s="191"/>
      <c r="O232" s="191"/>
      <c r="P232" s="195"/>
      <c r="Q232" s="191"/>
    </row>
    <row r="233" spans="14:17" ht="14.1" customHeight="1">
      <c r="N233" s="191"/>
      <c r="O233" s="191"/>
      <c r="P233" s="195"/>
      <c r="Q233" s="191"/>
    </row>
    <row r="234" spans="14:17" ht="14.1" customHeight="1">
      <c r="N234" s="191"/>
      <c r="O234" s="191"/>
      <c r="P234" s="195"/>
      <c r="Q234" s="191"/>
    </row>
  </sheetData>
  <mergeCells count="2">
    <mergeCell ref="G1:K1"/>
    <mergeCell ref="L1:M1"/>
  </mergeCells>
  <phoneticPr fontId="3" type="noConversion"/>
  <conditionalFormatting sqref="H42">
    <cfRule type="cellIs" dxfId="17" priority="27" operator="greaterThan">
      <formula>38*0.8</formula>
    </cfRule>
  </conditionalFormatting>
  <conditionalFormatting sqref="H64">
    <cfRule type="cellIs" dxfId="16" priority="26" operator="greaterThan">
      <formula>38*0.8</formula>
    </cfRule>
  </conditionalFormatting>
  <conditionalFormatting sqref="H40">
    <cfRule type="cellIs" dxfId="15" priority="24" operator="greaterThan">
      <formula>38*0.8</formula>
    </cfRule>
  </conditionalFormatting>
  <conditionalFormatting sqref="H43 H45 H47">
    <cfRule type="cellIs" dxfId="14" priority="22" operator="greaterThan">
      <formula>38*0.8</formula>
    </cfRule>
  </conditionalFormatting>
  <conditionalFormatting sqref="H48:H49 H51">
    <cfRule type="cellIs" dxfId="13" priority="21" operator="greaterThan">
      <formula>38*0.8</formula>
    </cfRule>
  </conditionalFormatting>
  <conditionalFormatting sqref="H65">
    <cfRule type="cellIs" dxfId="11" priority="19" operator="greaterThan">
      <formula>38*0.8</formula>
    </cfRule>
  </conditionalFormatting>
  <conditionalFormatting sqref="H66">
    <cfRule type="cellIs" dxfId="10" priority="18" operator="greaterThan">
      <formula>38*0.8</formula>
    </cfRule>
  </conditionalFormatting>
  <conditionalFormatting sqref="H33">
    <cfRule type="cellIs" dxfId="9" priority="16" operator="greaterThan">
      <formula>38*0.8</formula>
    </cfRule>
  </conditionalFormatting>
  <conditionalFormatting sqref="H34:H38">
    <cfRule type="cellIs" dxfId="8" priority="15" operator="greaterThan">
      <formula>38*0.8</formula>
    </cfRule>
  </conditionalFormatting>
  <conditionalFormatting sqref="H39">
    <cfRule type="cellIs" dxfId="4" priority="8" operator="greaterThan">
      <formula>38*0.8</formula>
    </cfRule>
  </conditionalFormatting>
  <conditionalFormatting sqref="H50">
    <cfRule type="cellIs" dxfId="3" priority="7" operator="greaterThan">
      <formula>38*0.8</formula>
    </cfRule>
  </conditionalFormatting>
  <conditionalFormatting sqref="H41">
    <cfRule type="cellIs" dxfId="2" priority="6" operator="greaterThan">
      <formula>38*0.8</formula>
    </cfRule>
  </conditionalFormatting>
  <conditionalFormatting sqref="H46">
    <cfRule type="cellIs" dxfId="1" priority="5" operator="greaterThan">
      <formula>38*0.8</formula>
    </cfRule>
  </conditionalFormatting>
  <conditionalFormatting sqref="H67">
    <cfRule type="cellIs" dxfId="0" priority="4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"/>
  <sheetViews>
    <sheetView zoomScaleNormal="100" workbookViewId="0">
      <pane xSplit="4" ySplit="2" topLeftCell="E3" activePane="bottomRight" state="frozen"/>
      <selection sqref="A1:XFD1048576"/>
      <selection pane="topRight" sqref="A1:XFD1048576"/>
      <selection pane="bottomLeft" sqref="A1:XFD1048576"/>
      <selection pane="bottomRight" activeCell="A3" sqref="A3:XFD6"/>
    </sheetView>
  </sheetViews>
  <sheetFormatPr defaultColWidth="9.140625" defaultRowHeight="14.85" customHeight="1"/>
  <cols>
    <col min="1" max="1" width="9.140625" style="106" customWidth="1"/>
    <col min="2" max="2" width="12.85546875" style="108" customWidth="1"/>
    <col min="3" max="3" width="38.85546875" style="108" customWidth="1"/>
    <col min="4" max="4" width="5.85546875" style="108" customWidth="1"/>
    <col min="5" max="5" width="6.140625" style="109" customWidth="1"/>
    <col min="6" max="6" width="5.42578125" style="110" customWidth="1"/>
    <col min="7" max="7" width="6.140625" style="110" customWidth="1"/>
    <col min="8" max="8" width="6.42578125" style="110" customWidth="1"/>
    <col min="9" max="9" width="5.85546875" style="110" bestFit="1" customWidth="1"/>
    <col min="10" max="10" width="7.140625" style="110" customWidth="1"/>
    <col min="11" max="11" width="9.140625" style="111" customWidth="1"/>
    <col min="12" max="12" width="10.140625" style="111" customWidth="1"/>
    <col min="13" max="13" width="10" style="111" customWidth="1"/>
    <col min="14" max="14" width="7.42578125" style="109" customWidth="1"/>
    <col min="15" max="15" width="9" style="112" customWidth="1"/>
    <col min="16" max="16" width="9.85546875" style="106" customWidth="1"/>
    <col min="17" max="16384" width="9.140625" style="106"/>
  </cols>
  <sheetData>
    <row r="1" spans="1:16" s="92" customFormat="1" ht="24" customHeight="1">
      <c r="A1" s="80" t="s">
        <v>75</v>
      </c>
      <c r="B1" s="81"/>
      <c r="C1" s="81"/>
      <c r="D1" s="82"/>
      <c r="E1" s="83" t="s">
        <v>50</v>
      </c>
      <c r="F1" s="84"/>
      <c r="G1" s="85"/>
      <c r="H1" s="83" t="s">
        <v>52</v>
      </c>
      <c r="I1" s="86"/>
      <c r="J1" s="87"/>
      <c r="K1" s="88" t="s">
        <v>55</v>
      </c>
      <c r="L1" s="88" t="s">
        <v>87</v>
      </c>
      <c r="M1" s="88" t="s">
        <v>61</v>
      </c>
      <c r="N1" s="89" t="s">
        <v>56</v>
      </c>
      <c r="O1" s="90" t="s">
        <v>49</v>
      </c>
      <c r="P1" s="91" t="s">
        <v>49</v>
      </c>
    </row>
    <row r="2" spans="1:16" s="77" customFormat="1" ht="20.100000000000001" customHeight="1" thickBot="1">
      <c r="A2" s="93"/>
      <c r="B2" s="94" t="s">
        <v>19</v>
      </c>
      <c r="C2" s="94" t="s">
        <v>20</v>
      </c>
      <c r="D2" s="95" t="s">
        <v>21</v>
      </c>
      <c r="E2" s="96" t="s">
        <v>13</v>
      </c>
      <c r="F2" s="94" t="s">
        <v>53</v>
      </c>
      <c r="G2" s="97" t="s">
        <v>54</v>
      </c>
      <c r="H2" s="96" t="s">
        <v>13</v>
      </c>
      <c r="I2" s="94" t="s">
        <v>53</v>
      </c>
      <c r="J2" s="97" t="s">
        <v>54</v>
      </c>
      <c r="K2" s="98" t="s">
        <v>13</v>
      </c>
      <c r="L2" s="98" t="s">
        <v>13</v>
      </c>
      <c r="M2" s="98" t="s">
        <v>49</v>
      </c>
      <c r="N2" s="99"/>
      <c r="O2" s="100" t="s">
        <v>57</v>
      </c>
      <c r="P2" s="101" t="s">
        <v>58</v>
      </c>
    </row>
    <row r="3" spans="1:16" ht="14.85" customHeight="1">
      <c r="A3" s="158">
        <v>44201</v>
      </c>
      <c r="B3" s="44" t="str">
        <f>Rollover!A3</f>
        <v>Audi</v>
      </c>
      <c r="C3" s="44" t="str">
        <f>Rollover!B3</f>
        <v>A6 4DR FWD (with rear seat torso/pelvis SABs)</v>
      </c>
      <c r="D3" s="9">
        <f>Rollover!C3</f>
        <v>2020</v>
      </c>
      <c r="E3" s="21">
        <f>Front!AW3</f>
        <v>5</v>
      </c>
      <c r="F3" s="44">
        <f>Front!AX3</f>
        <v>4</v>
      </c>
      <c r="G3" s="44">
        <f>Front!AY3</f>
        <v>4</v>
      </c>
      <c r="H3" s="21">
        <f>'Side MDB'!AC3</f>
        <v>5</v>
      </c>
      <c r="I3" s="21">
        <f>'Side MDB'!AD3</f>
        <v>5</v>
      </c>
      <c r="J3" s="21">
        <f>'Side MDB'!AE3</f>
        <v>5</v>
      </c>
      <c r="K3" s="102">
        <f>'Side Pole'!P3</f>
        <v>5</v>
      </c>
      <c r="L3" s="102">
        <f>'Side Pole'!S3</f>
        <v>5</v>
      </c>
      <c r="M3" s="102">
        <f>'Side Pole'!V3</f>
        <v>5</v>
      </c>
      <c r="N3" s="103">
        <f>Rollover!J3</f>
        <v>5</v>
      </c>
      <c r="O3" s="104">
        <f>ROUND(5/12*Front!AV3+4/12*'Side Pole'!U3+3/12*Rollover!I3,2)</f>
        <v>0.51</v>
      </c>
      <c r="P3" s="105">
        <f t="shared" ref="P3:P6" si="0">IF(O3&lt;0.67,5,IF(O3&lt;1,4,IF(O3&lt;1.33,3,IF(O3&lt;2.67,2,1))))</f>
        <v>5</v>
      </c>
    </row>
    <row r="4" spans="1:16" ht="14.85" customHeight="1">
      <c r="A4" s="158">
        <v>44201</v>
      </c>
      <c r="B4" s="44" t="str">
        <f>Rollover!A4</f>
        <v>Audi</v>
      </c>
      <c r="C4" s="44" t="str">
        <f>Rollover!B4</f>
        <v>A6 4DR AWD (with rear seat torso/pelvis SABs)</v>
      </c>
      <c r="D4" s="9">
        <f>Rollover!C4</f>
        <v>2020</v>
      </c>
      <c r="E4" s="21">
        <f>Front!AW4</f>
        <v>5</v>
      </c>
      <c r="F4" s="44">
        <f>Front!AX4</f>
        <v>4</v>
      </c>
      <c r="G4" s="44">
        <f>Front!AY4</f>
        <v>4</v>
      </c>
      <c r="H4" s="21">
        <f>'Side MDB'!AC4</f>
        <v>5</v>
      </c>
      <c r="I4" s="21">
        <f>'Side MDB'!AD4</f>
        <v>5</v>
      </c>
      <c r="J4" s="21">
        <f>'Side MDB'!AE4</f>
        <v>5</v>
      </c>
      <c r="K4" s="102">
        <f>'Side Pole'!P4</f>
        <v>5</v>
      </c>
      <c r="L4" s="102">
        <f>'Side Pole'!S4</f>
        <v>5</v>
      </c>
      <c r="M4" s="102">
        <f>'Side Pole'!V4</f>
        <v>5</v>
      </c>
      <c r="N4" s="103">
        <f>Rollover!J4</f>
        <v>5</v>
      </c>
      <c r="O4" s="104">
        <f>ROUND(5/12*Front!AV4+4/12*'Side Pole'!U4+3/12*Rollover!I4,2)</f>
        <v>0.51</v>
      </c>
      <c r="P4" s="105">
        <f t="shared" si="0"/>
        <v>5</v>
      </c>
    </row>
    <row r="5" spans="1:16" ht="14.85" customHeight="1">
      <c r="A5" s="158">
        <v>44201</v>
      </c>
      <c r="B5" s="9" t="str">
        <f>Rollover!A5</f>
        <v>Audi</v>
      </c>
      <c r="C5" s="9" t="str">
        <f>Rollover!B5</f>
        <v>A6 Allroad SW AWD</v>
      </c>
      <c r="D5" s="9">
        <f>Rollover!C5</f>
        <v>2020</v>
      </c>
      <c r="E5" s="21">
        <f>Front!AW5</f>
        <v>5</v>
      </c>
      <c r="F5" s="44">
        <f>Front!AX5</f>
        <v>4</v>
      </c>
      <c r="G5" s="44">
        <f>Front!AY5</f>
        <v>4</v>
      </c>
      <c r="H5" s="21">
        <f>'Side MDB'!AC5</f>
        <v>5</v>
      </c>
      <c r="I5" s="21">
        <f>'Side MDB'!AD5</f>
        <v>5</v>
      </c>
      <c r="J5" s="21">
        <f>'Side MDB'!AE5</f>
        <v>5</v>
      </c>
      <c r="K5" s="102">
        <f>'Side Pole'!P5</f>
        <v>5</v>
      </c>
      <c r="L5" s="102">
        <f>'Side Pole'!S5</f>
        <v>5</v>
      </c>
      <c r="M5" s="102">
        <f>'Side Pole'!V5</f>
        <v>5</v>
      </c>
      <c r="N5" s="103">
        <f>Rollover!J5</f>
        <v>5</v>
      </c>
      <c r="O5" s="104">
        <f>ROUND(5/12*Front!AV5+4/12*'Side Pole'!U5+3/12*Rollover!I5,2)</f>
        <v>0.51</v>
      </c>
      <c r="P5" s="105">
        <f t="shared" si="0"/>
        <v>5</v>
      </c>
    </row>
    <row r="6" spans="1:16" ht="14.85" customHeight="1">
      <c r="A6" s="158">
        <v>44201</v>
      </c>
      <c r="B6" s="9" t="str">
        <f>Rollover!A6</f>
        <v>Audi</v>
      </c>
      <c r="C6" s="9" t="str">
        <f>Rollover!B6</f>
        <v>A7 4DR AWD (with rear seat torso/pelvis SABs)</v>
      </c>
      <c r="D6" s="9">
        <f>Rollover!C6</f>
        <v>2020</v>
      </c>
      <c r="E6" s="21" t="e">
        <f>Front!AW6</f>
        <v>#NUM!</v>
      </c>
      <c r="F6" s="44" t="e">
        <f>Front!AX6</f>
        <v>#NUM!</v>
      </c>
      <c r="G6" s="44" t="e">
        <f>Front!AY6</f>
        <v>#NUM!</v>
      </c>
      <c r="H6" s="21">
        <f>'Side MDB'!AC6</f>
        <v>5</v>
      </c>
      <c r="I6" s="21">
        <f>'Side MDB'!AD6</f>
        <v>5</v>
      </c>
      <c r="J6" s="21">
        <f>'Side MDB'!AE6</f>
        <v>5</v>
      </c>
      <c r="K6" s="102">
        <f>'Side Pole'!P6</f>
        <v>5</v>
      </c>
      <c r="L6" s="102">
        <f>'Side Pole'!S6</f>
        <v>5</v>
      </c>
      <c r="M6" s="102">
        <f>'Side Pole'!V6</f>
        <v>5</v>
      </c>
      <c r="N6" s="103" t="e">
        <f>Rollover!J6</f>
        <v>#NUM!</v>
      </c>
      <c r="O6" s="104" t="e">
        <f>ROUND(5/12*Front!AV6+4/12*'Side Pole'!U6+3/12*Rollover!I6,2)</f>
        <v>#NUM!</v>
      </c>
      <c r="P6" s="105" t="e">
        <f t="shared" si="0"/>
        <v>#NUM!</v>
      </c>
    </row>
    <row r="7" spans="1:16" ht="14.85" customHeight="1">
      <c r="A7" s="159">
        <v>43970</v>
      </c>
      <c r="B7" s="44" t="str">
        <f>Rollover!A7</f>
        <v xml:space="preserve">Buick </v>
      </c>
      <c r="C7" s="44" t="str">
        <f>Rollover!B7</f>
        <v>Encore GX SUV AWD</v>
      </c>
      <c r="D7" s="9">
        <f>Rollover!C7</f>
        <v>2020</v>
      </c>
      <c r="E7" s="21">
        <f>Front!AW7</f>
        <v>5</v>
      </c>
      <c r="F7" s="44">
        <f>Front!AX7</f>
        <v>3</v>
      </c>
      <c r="G7" s="44">
        <f>Front!AY7</f>
        <v>4</v>
      </c>
      <c r="H7" s="21">
        <f>'Side MDB'!AC7</f>
        <v>5</v>
      </c>
      <c r="I7" s="21">
        <f>'Side MDB'!AD7</f>
        <v>5</v>
      </c>
      <c r="J7" s="21">
        <f>'Side MDB'!AE7</f>
        <v>5</v>
      </c>
      <c r="K7" s="102">
        <f>'Side Pole'!P7</f>
        <v>5</v>
      </c>
      <c r="L7" s="102">
        <f>'Side Pole'!S7</f>
        <v>5</v>
      </c>
      <c r="M7" s="102">
        <f>'Side Pole'!V7</f>
        <v>5</v>
      </c>
      <c r="N7" s="103">
        <f>Rollover!J7</f>
        <v>4</v>
      </c>
      <c r="O7" s="104">
        <f>ROUND(5/12*Front!AV7+4/12*'Side Pole'!U7+3/12*Rollover!I7,2)</f>
        <v>0.76</v>
      </c>
      <c r="P7" s="105">
        <f t="shared" ref="P7:P31" si="1">IF(O7&lt;0.67,5,IF(O7&lt;1,4,IF(O7&lt;1.33,3,IF(O7&lt;2.67,2,1))))</f>
        <v>4</v>
      </c>
    </row>
    <row r="8" spans="1:16" ht="14.85" customHeight="1">
      <c r="A8" s="159">
        <v>43970</v>
      </c>
      <c r="B8" s="44" t="str">
        <f>Rollover!A8</f>
        <v xml:space="preserve">Buick </v>
      </c>
      <c r="C8" s="44" t="str">
        <f>Rollover!B8</f>
        <v>Encore GX SUV FWD</v>
      </c>
      <c r="D8" s="9">
        <f>Rollover!C8</f>
        <v>2020</v>
      </c>
      <c r="E8" s="21">
        <f>Front!AW8</f>
        <v>5</v>
      </c>
      <c r="F8" s="44">
        <f>Front!AX8</f>
        <v>3</v>
      </c>
      <c r="G8" s="44">
        <f>Front!AY8</f>
        <v>4</v>
      </c>
      <c r="H8" s="21">
        <f>'Side MDB'!AC8</f>
        <v>5</v>
      </c>
      <c r="I8" s="21">
        <f>'Side MDB'!AD8</f>
        <v>5</v>
      </c>
      <c r="J8" s="21">
        <f>'Side MDB'!AE8</f>
        <v>5</v>
      </c>
      <c r="K8" s="102">
        <f>'Side Pole'!P8</f>
        <v>5</v>
      </c>
      <c r="L8" s="102">
        <f>'Side Pole'!S8</f>
        <v>5</v>
      </c>
      <c r="M8" s="102">
        <f>'Side Pole'!V8</f>
        <v>5</v>
      </c>
      <c r="N8" s="103">
        <f>Rollover!J8</f>
        <v>4</v>
      </c>
      <c r="O8" s="104">
        <f>ROUND(5/12*Front!AV8+4/12*'Side Pole'!U8+3/12*Rollover!I8,2)</f>
        <v>0.77</v>
      </c>
      <c r="P8" s="105">
        <f t="shared" si="1"/>
        <v>4</v>
      </c>
    </row>
    <row r="9" spans="1:16" ht="14.85" customHeight="1">
      <c r="A9" s="159">
        <v>44026</v>
      </c>
      <c r="B9" s="44" t="str">
        <f>Rollover!A9</f>
        <v>Cadillac</v>
      </c>
      <c r="C9" s="44" t="str">
        <f>Rollover!B9</f>
        <v>CT5 4DR wo/V6 AWD</v>
      </c>
      <c r="D9" s="9">
        <f>Rollover!C9</f>
        <v>2020</v>
      </c>
      <c r="E9" s="21">
        <f>Front!AW9</f>
        <v>5</v>
      </c>
      <c r="F9" s="44">
        <f>Front!AX9</f>
        <v>5</v>
      </c>
      <c r="G9" s="44">
        <f>Front!AY9</f>
        <v>5</v>
      </c>
      <c r="H9" s="21">
        <f>'Side MDB'!AC9</f>
        <v>5</v>
      </c>
      <c r="I9" s="21">
        <f>'Side MDB'!AD9</f>
        <v>5</v>
      </c>
      <c r="J9" s="21">
        <f>'Side MDB'!AE9</f>
        <v>5</v>
      </c>
      <c r="K9" s="102">
        <f>'Side Pole'!P9</f>
        <v>5</v>
      </c>
      <c r="L9" s="102">
        <f>'Side Pole'!S9</f>
        <v>5</v>
      </c>
      <c r="M9" s="102">
        <f>'Side Pole'!V9</f>
        <v>5</v>
      </c>
      <c r="N9" s="103">
        <f>Rollover!J9</f>
        <v>5</v>
      </c>
      <c r="O9" s="104">
        <f>ROUND(5/12*Front!AV9+4/12*'Side Pole'!U9+3/12*Rollover!I9,2)</f>
        <v>0.47</v>
      </c>
      <c r="P9" s="105">
        <f t="shared" si="1"/>
        <v>5</v>
      </c>
    </row>
    <row r="10" spans="1:16" ht="15" customHeight="1">
      <c r="A10" s="159">
        <v>44026</v>
      </c>
      <c r="B10" s="44" t="str">
        <f>Rollover!A10</f>
        <v>Cadillac</v>
      </c>
      <c r="C10" s="44" t="str">
        <f>Rollover!B10</f>
        <v>CT5 4DR wo/V6 RWD</v>
      </c>
      <c r="D10" s="9">
        <f>Rollover!C10</f>
        <v>2020</v>
      </c>
      <c r="E10" s="21">
        <f>Front!AW10</f>
        <v>5</v>
      </c>
      <c r="F10" s="44">
        <f>Front!AX10</f>
        <v>5</v>
      </c>
      <c r="G10" s="44">
        <f>Front!AY10</f>
        <v>5</v>
      </c>
      <c r="H10" s="21">
        <f>'Side MDB'!AC10</f>
        <v>5</v>
      </c>
      <c r="I10" s="21">
        <f>'Side MDB'!AD10</f>
        <v>5</v>
      </c>
      <c r="J10" s="21">
        <f>'Side MDB'!AE10</f>
        <v>5</v>
      </c>
      <c r="K10" s="102">
        <f>'Side Pole'!P10</f>
        <v>5</v>
      </c>
      <c r="L10" s="102">
        <f>'Side Pole'!S10</f>
        <v>5</v>
      </c>
      <c r="M10" s="102">
        <f>'Side Pole'!V10</f>
        <v>5</v>
      </c>
      <c r="N10" s="103">
        <f>Rollover!J10</f>
        <v>5</v>
      </c>
      <c r="O10" s="104">
        <f>ROUND(5/12*Front!AV10+4/12*'Side Pole'!U10+3/12*Rollover!I10,2)</f>
        <v>0.47</v>
      </c>
      <c r="P10" s="105">
        <f t="shared" si="1"/>
        <v>5</v>
      </c>
    </row>
    <row r="11" spans="1:16" ht="14.85" customHeight="1">
      <c r="A11" s="158">
        <v>44048</v>
      </c>
      <c r="B11" s="44" t="str">
        <f>Rollover!A11</f>
        <v>Cadillac</v>
      </c>
      <c r="C11" s="44" t="str">
        <f>Rollover!B11</f>
        <v>CT5-V 4DR AWD/CT5 w/V6 AWD</v>
      </c>
      <c r="D11" s="9">
        <f>Rollover!C11</f>
        <v>2020</v>
      </c>
      <c r="E11" s="21" t="e">
        <f>Front!AW11</f>
        <v>#NUM!</v>
      </c>
      <c r="F11" s="44" t="e">
        <f>Front!AX11</f>
        <v>#NUM!</v>
      </c>
      <c r="G11" s="44" t="e">
        <f>Front!AY11</f>
        <v>#NUM!</v>
      </c>
      <c r="H11" s="21">
        <f>'Side MDB'!AC11</f>
        <v>5</v>
      </c>
      <c r="I11" s="21">
        <f>'Side MDB'!AD11</f>
        <v>5</v>
      </c>
      <c r="J11" s="21">
        <f>'Side MDB'!AE11</f>
        <v>5</v>
      </c>
      <c r="K11" s="102">
        <f>'Side Pole'!P11</f>
        <v>5</v>
      </c>
      <c r="L11" s="102">
        <f>'Side Pole'!S11</f>
        <v>5</v>
      </c>
      <c r="M11" s="102">
        <f>'Side Pole'!V11</f>
        <v>5</v>
      </c>
      <c r="N11" s="103">
        <f>Rollover!J11</f>
        <v>5</v>
      </c>
      <c r="O11" s="104" t="e">
        <f>ROUND(5/12*Front!AV11+4/12*'Side Pole'!U11+3/12*Rollover!I11,2)</f>
        <v>#NUM!</v>
      </c>
      <c r="P11" s="105" t="e">
        <f t="shared" si="1"/>
        <v>#NUM!</v>
      </c>
    </row>
    <row r="12" spans="1:16" ht="14.85" customHeight="1">
      <c r="A12" s="158">
        <v>44048</v>
      </c>
      <c r="B12" s="44" t="str">
        <f>Rollover!A12</f>
        <v>Cadillac</v>
      </c>
      <c r="C12" s="44" t="str">
        <f>Rollover!B12</f>
        <v>CT5-V 4DR RWD/CT5 w/V6 RWD</v>
      </c>
      <c r="D12" s="9">
        <f>Rollover!C12</f>
        <v>2020</v>
      </c>
      <c r="E12" s="21" t="e">
        <f>Front!AW12</f>
        <v>#NUM!</v>
      </c>
      <c r="F12" s="44" t="e">
        <f>Front!AX12</f>
        <v>#NUM!</v>
      </c>
      <c r="G12" s="44" t="e">
        <f>Front!AY12</f>
        <v>#NUM!</v>
      </c>
      <c r="H12" s="21">
        <f>'Side MDB'!AC12</f>
        <v>5</v>
      </c>
      <c r="I12" s="21">
        <f>'Side MDB'!AD12</f>
        <v>5</v>
      </c>
      <c r="J12" s="21">
        <f>'Side MDB'!AE12</f>
        <v>5</v>
      </c>
      <c r="K12" s="102">
        <f>'Side Pole'!P12</f>
        <v>5</v>
      </c>
      <c r="L12" s="102">
        <f>'Side Pole'!S12</f>
        <v>5</v>
      </c>
      <c r="M12" s="102">
        <f>'Side Pole'!V12</f>
        <v>5</v>
      </c>
      <c r="N12" s="103">
        <f>Rollover!J12</f>
        <v>5</v>
      </c>
      <c r="O12" s="104" t="e">
        <f>ROUND(5/12*Front!AV12+4/12*'Side Pole'!U12+3/12*Rollover!I12,2)</f>
        <v>#NUM!</v>
      </c>
      <c r="P12" s="105" t="e">
        <f t="shared" si="1"/>
        <v>#NUM!</v>
      </c>
    </row>
    <row r="13" spans="1:16" ht="14.85" customHeight="1">
      <c r="A13" s="158">
        <v>43873</v>
      </c>
      <c r="B13" s="44" t="str">
        <f>Rollover!A13</f>
        <v>Cadillac</v>
      </c>
      <c r="C13" s="44" t="str">
        <f>Rollover!B13</f>
        <v>XT5 SUV AWD</v>
      </c>
      <c r="D13" s="9">
        <f>Rollover!C13</f>
        <v>2020</v>
      </c>
      <c r="E13" s="21">
        <f>Front!AW13</f>
        <v>5</v>
      </c>
      <c r="F13" s="44">
        <f>Front!AX13</f>
        <v>5</v>
      </c>
      <c r="G13" s="44">
        <f>Front!AY13</f>
        <v>5</v>
      </c>
      <c r="H13" s="21">
        <f>'Side MDB'!AC13</f>
        <v>5</v>
      </c>
      <c r="I13" s="21">
        <f>'Side MDB'!AD13</f>
        <v>5</v>
      </c>
      <c r="J13" s="21">
        <f>'Side MDB'!AE13</f>
        <v>5</v>
      </c>
      <c r="K13" s="102">
        <f>'Side Pole'!P13</f>
        <v>5</v>
      </c>
      <c r="L13" s="102">
        <f>'Side Pole'!S13</f>
        <v>5</v>
      </c>
      <c r="M13" s="102">
        <f>'Side Pole'!V13</f>
        <v>5</v>
      </c>
      <c r="N13" s="103">
        <f>Rollover!J13</f>
        <v>4</v>
      </c>
      <c r="O13" s="104">
        <f>ROUND(5/12*Front!AV13+4/12*'Side Pole'!U13+3/12*Rollover!I13,2)</f>
        <v>0.62</v>
      </c>
      <c r="P13" s="105">
        <f t="shared" si="1"/>
        <v>5</v>
      </c>
    </row>
    <row r="14" spans="1:16" ht="14.85" customHeight="1">
      <c r="A14" s="158">
        <v>43873</v>
      </c>
      <c r="B14" s="44" t="str">
        <f>Rollover!A14</f>
        <v>Cadillac</v>
      </c>
      <c r="C14" s="44" t="str">
        <f>Rollover!B14</f>
        <v>XT5 SUV FWD</v>
      </c>
      <c r="D14" s="9">
        <f>Rollover!C14</f>
        <v>2020</v>
      </c>
      <c r="E14" s="21">
        <f>Front!AW14</f>
        <v>5</v>
      </c>
      <c r="F14" s="44">
        <f>Front!AX14</f>
        <v>5</v>
      </c>
      <c r="G14" s="44">
        <f>Front!AY14</f>
        <v>5</v>
      </c>
      <c r="H14" s="21">
        <f>'Side MDB'!AC14</f>
        <v>5</v>
      </c>
      <c r="I14" s="21">
        <f>'Side MDB'!AD14</f>
        <v>5</v>
      </c>
      <c r="J14" s="21">
        <f>'Side MDB'!AE14</f>
        <v>5</v>
      </c>
      <c r="K14" s="102">
        <f>'Side Pole'!P14</f>
        <v>5</v>
      </c>
      <c r="L14" s="102">
        <f>'Side Pole'!S14</f>
        <v>5</v>
      </c>
      <c r="M14" s="102">
        <f>'Side Pole'!V14</f>
        <v>5</v>
      </c>
      <c r="N14" s="103">
        <f>Rollover!J14</f>
        <v>4</v>
      </c>
      <c r="O14" s="104">
        <f>ROUND(5/12*Front!AV14+4/12*'Side Pole'!U14+3/12*Rollover!I14,2)</f>
        <v>0.65</v>
      </c>
      <c r="P14" s="105">
        <f t="shared" si="1"/>
        <v>5</v>
      </c>
    </row>
    <row r="15" spans="1:16" ht="14.85" customHeight="1">
      <c r="A15" s="158">
        <v>43866</v>
      </c>
      <c r="B15" s="44" t="str">
        <f>Rollover!A15</f>
        <v>Cadillac</v>
      </c>
      <c r="C15" s="44" t="str">
        <f>Rollover!B15</f>
        <v>XT6 SUV AWD</v>
      </c>
      <c r="D15" s="9">
        <f>Rollover!C15</f>
        <v>2020</v>
      </c>
      <c r="E15" s="21">
        <f>Front!AW15</f>
        <v>5</v>
      </c>
      <c r="F15" s="44">
        <f>Front!AX15</f>
        <v>5</v>
      </c>
      <c r="G15" s="44">
        <f>Front!AY15</f>
        <v>5</v>
      </c>
      <c r="H15" s="21">
        <f>'Side MDB'!AC15</f>
        <v>5</v>
      </c>
      <c r="I15" s="21">
        <f>'Side MDB'!AD15</f>
        <v>5</v>
      </c>
      <c r="J15" s="21">
        <f>'Side MDB'!AE15</f>
        <v>5</v>
      </c>
      <c r="K15" s="102">
        <f>'Side Pole'!P15</f>
        <v>5</v>
      </c>
      <c r="L15" s="102">
        <f>'Side Pole'!S15</f>
        <v>5</v>
      </c>
      <c r="M15" s="102">
        <f>'Side Pole'!V15</f>
        <v>5</v>
      </c>
      <c r="N15" s="103">
        <f>Rollover!J15</f>
        <v>4</v>
      </c>
      <c r="O15" s="104">
        <f>ROUND(5/12*Front!AV15+4/12*'Side Pole'!U15+3/12*Rollover!I15,2)</f>
        <v>0.54</v>
      </c>
      <c r="P15" s="105">
        <f t="shared" si="1"/>
        <v>5</v>
      </c>
    </row>
    <row r="16" spans="1:16" ht="14.85" customHeight="1">
      <c r="A16" s="158">
        <v>43866</v>
      </c>
      <c r="B16" s="44" t="str">
        <f>Rollover!A16</f>
        <v>Cadillac</v>
      </c>
      <c r="C16" s="44" t="str">
        <f>Rollover!B16</f>
        <v>XT6 SUV FWD</v>
      </c>
      <c r="D16" s="9">
        <f>Rollover!C16</f>
        <v>2020</v>
      </c>
      <c r="E16" s="21">
        <f>Front!AW16</f>
        <v>5</v>
      </c>
      <c r="F16" s="44">
        <f>Front!AX16</f>
        <v>5</v>
      </c>
      <c r="G16" s="44">
        <f>Front!AY16</f>
        <v>5</v>
      </c>
      <c r="H16" s="21">
        <f>'Side MDB'!AC16</f>
        <v>5</v>
      </c>
      <c r="I16" s="21">
        <f>'Side MDB'!AD16</f>
        <v>5</v>
      </c>
      <c r="J16" s="21">
        <f>'Side MDB'!AE16</f>
        <v>5</v>
      </c>
      <c r="K16" s="102">
        <f>'Side Pole'!P16</f>
        <v>5</v>
      </c>
      <c r="L16" s="102">
        <f>'Side Pole'!S16</f>
        <v>5</v>
      </c>
      <c r="M16" s="102">
        <f>'Side Pole'!V16</f>
        <v>5</v>
      </c>
      <c r="N16" s="103">
        <f>Rollover!J16</f>
        <v>4</v>
      </c>
      <c r="O16" s="104">
        <f>ROUND(5/12*Front!AV16+4/12*'Side Pole'!U16+3/12*Rollover!I16,2)</f>
        <v>0.55000000000000004</v>
      </c>
      <c r="P16" s="105">
        <f t="shared" si="1"/>
        <v>5</v>
      </c>
    </row>
    <row r="17" spans="1:16" ht="14.85" customHeight="1">
      <c r="A17" s="158">
        <v>43472</v>
      </c>
      <c r="B17" s="44" t="str">
        <f>Rollover!A17</f>
        <v>Chevrolet</v>
      </c>
      <c r="C17" s="44" t="str">
        <f>Rollover!B17</f>
        <v>Malibu 4DR FWD</v>
      </c>
      <c r="D17" s="9">
        <f>Rollover!C17</f>
        <v>2020</v>
      </c>
      <c r="E17" s="21">
        <f>Front!AW17</f>
        <v>5</v>
      </c>
      <c r="F17" s="44">
        <f>Front!AX17</f>
        <v>5</v>
      </c>
      <c r="G17" s="44">
        <f>Front!AY17</f>
        <v>5</v>
      </c>
      <c r="H17" s="21">
        <f>'Side MDB'!AC17</f>
        <v>4</v>
      </c>
      <c r="I17" s="21">
        <f>'Side MDB'!AD17</f>
        <v>3</v>
      </c>
      <c r="J17" s="21">
        <f>'Side MDB'!AE17</f>
        <v>4</v>
      </c>
      <c r="K17" s="102">
        <f>'Side Pole'!P17</f>
        <v>5</v>
      </c>
      <c r="L17" s="102">
        <f>'Side Pole'!S17</f>
        <v>5</v>
      </c>
      <c r="M17" s="102">
        <f>'Side Pole'!V17</f>
        <v>4</v>
      </c>
      <c r="N17" s="103">
        <f>Rollover!J17</f>
        <v>4</v>
      </c>
      <c r="O17" s="104">
        <f>ROUND(5/12*Front!AV17+4/12*'Side Pole'!U17+3/12*Rollover!I17,2)</f>
        <v>0.73</v>
      </c>
      <c r="P17" s="105">
        <f t="shared" si="1"/>
        <v>4</v>
      </c>
    </row>
    <row r="18" spans="1:16" ht="14.85" customHeight="1">
      <c r="A18" s="159">
        <v>44110</v>
      </c>
      <c r="B18" s="44" t="str">
        <f>Rollover!A18</f>
        <v>Chrysler</v>
      </c>
      <c r="C18" s="44" t="str">
        <f>Rollover!B18</f>
        <v>Pacifica Hybrid PHEV Mini Van FWD</v>
      </c>
      <c r="D18" s="9">
        <f>Rollover!C18</f>
        <v>2020</v>
      </c>
      <c r="E18" s="21">
        <f>Front!AW18</f>
        <v>4</v>
      </c>
      <c r="F18" s="44">
        <f>Front!AX18</f>
        <v>4</v>
      </c>
      <c r="G18" s="44">
        <f>Front!AY18</f>
        <v>4</v>
      </c>
      <c r="H18" s="21">
        <f>'Side MDB'!AC18</f>
        <v>5</v>
      </c>
      <c r="I18" s="21">
        <f>'Side MDB'!AD18</f>
        <v>5</v>
      </c>
      <c r="J18" s="21">
        <f>'Side MDB'!AE18</f>
        <v>5</v>
      </c>
      <c r="K18" s="102">
        <f>'Side Pole'!P18</f>
        <v>5</v>
      </c>
      <c r="L18" s="102">
        <f>'Side Pole'!S18</f>
        <v>5</v>
      </c>
      <c r="M18" s="102">
        <f>'Side Pole'!V18</f>
        <v>5</v>
      </c>
      <c r="N18" s="103">
        <f>Rollover!J18</f>
        <v>4</v>
      </c>
      <c r="O18" s="104">
        <f>ROUND(5/12*Front!AV18+4/12*'Side Pole'!U18+3/12*Rollover!I18,2)</f>
        <v>0.55000000000000004</v>
      </c>
      <c r="P18" s="105">
        <f t="shared" si="1"/>
        <v>5</v>
      </c>
    </row>
    <row r="19" spans="1:16" ht="14.85" customHeight="1">
      <c r="A19" s="159">
        <v>44056</v>
      </c>
      <c r="B19" s="44" t="str">
        <f>Rollover!A19</f>
        <v>Dodge</v>
      </c>
      <c r="C19" s="44" t="str">
        <f>Rollover!B19</f>
        <v>Challenger 2DR AWD</v>
      </c>
      <c r="D19" s="9">
        <f>Rollover!C19</f>
        <v>2020</v>
      </c>
      <c r="E19" s="21">
        <f>Front!AW19</f>
        <v>4</v>
      </c>
      <c r="F19" s="44">
        <f>Front!AX19</f>
        <v>5</v>
      </c>
      <c r="G19" s="44">
        <f>Front!AY19</f>
        <v>4</v>
      </c>
      <c r="H19" s="21">
        <f>'Side MDB'!AC19</f>
        <v>5</v>
      </c>
      <c r="I19" s="21">
        <f>'Side MDB'!AD19</f>
        <v>5</v>
      </c>
      <c r="J19" s="21">
        <f>'Side MDB'!AE19</f>
        <v>5</v>
      </c>
      <c r="K19" s="102">
        <f>'Side Pole'!P19</f>
        <v>5</v>
      </c>
      <c r="L19" s="102">
        <f>'Side Pole'!S19</f>
        <v>5</v>
      </c>
      <c r="M19" s="102">
        <f>'Side Pole'!V19</f>
        <v>5</v>
      </c>
      <c r="N19" s="103">
        <f>Rollover!J19</f>
        <v>4</v>
      </c>
      <c r="O19" s="104">
        <f>ROUND(5/12*Front!AV19+4/12*'Side Pole'!U19+3/12*Rollover!I19,2)</f>
        <v>0.56999999999999995</v>
      </c>
      <c r="P19" s="105">
        <f t="shared" si="1"/>
        <v>5</v>
      </c>
    </row>
    <row r="20" spans="1:16" ht="14.85" customHeight="1">
      <c r="A20" s="159">
        <v>44056</v>
      </c>
      <c r="B20" s="9" t="str">
        <f>Rollover!A20</f>
        <v>Dodge</v>
      </c>
      <c r="C20" s="44" t="str">
        <f>Rollover!B20</f>
        <v>Challenger 2DR RWD</v>
      </c>
      <c r="D20" s="9">
        <f>Rollover!C20</f>
        <v>2020</v>
      </c>
      <c r="E20" s="21">
        <f>Front!AW20</f>
        <v>4</v>
      </c>
      <c r="F20" s="44">
        <f>Front!AX20</f>
        <v>5</v>
      </c>
      <c r="G20" s="44">
        <f>Front!AY20</f>
        <v>4</v>
      </c>
      <c r="H20" s="21">
        <f>'Side MDB'!AC20</f>
        <v>5</v>
      </c>
      <c r="I20" s="21">
        <f>'Side MDB'!AD20</f>
        <v>5</v>
      </c>
      <c r="J20" s="21">
        <f>'Side MDB'!AE20</f>
        <v>5</v>
      </c>
      <c r="K20" s="102">
        <f>'Side Pole'!P20</f>
        <v>5</v>
      </c>
      <c r="L20" s="102">
        <f>'Side Pole'!S20</f>
        <v>5</v>
      </c>
      <c r="M20" s="102">
        <f>'Side Pole'!V20</f>
        <v>5</v>
      </c>
      <c r="N20" s="103">
        <f>Rollover!J20</f>
        <v>4</v>
      </c>
      <c r="O20" s="104">
        <f>ROUND(5/12*Front!AV20+4/12*'Side Pole'!U20+3/12*Rollover!I20,2)</f>
        <v>0.56999999999999995</v>
      </c>
      <c r="P20" s="105">
        <f t="shared" si="1"/>
        <v>5</v>
      </c>
    </row>
    <row r="21" spans="1:16" ht="14.85" customHeight="1">
      <c r="A21" s="158">
        <v>43903</v>
      </c>
      <c r="B21" s="44" t="str">
        <f>Rollover!A21</f>
        <v>Ford</v>
      </c>
      <c r="C21" s="44" t="str">
        <f>Rollover!B21</f>
        <v>Escape SUV AWD</v>
      </c>
      <c r="D21" s="9">
        <f>Rollover!C21</f>
        <v>2020</v>
      </c>
      <c r="E21" s="21">
        <f>Front!AW21</f>
        <v>5</v>
      </c>
      <c r="F21" s="44">
        <f>Front!AX21</f>
        <v>5</v>
      </c>
      <c r="G21" s="44">
        <f>Front!AY21</f>
        <v>5</v>
      </c>
      <c r="H21" s="21">
        <f>'Side MDB'!AC21</f>
        <v>5</v>
      </c>
      <c r="I21" s="21">
        <f>'Side MDB'!AD21</f>
        <v>5</v>
      </c>
      <c r="J21" s="21">
        <f>'Side MDB'!AE21</f>
        <v>5</v>
      </c>
      <c r="K21" s="102">
        <f>'Side Pole'!P21</f>
        <v>5</v>
      </c>
      <c r="L21" s="102">
        <f>'Side Pole'!S21</f>
        <v>5</v>
      </c>
      <c r="M21" s="102">
        <f>'Side Pole'!V21</f>
        <v>5</v>
      </c>
      <c r="N21" s="103">
        <f>Rollover!J21</f>
        <v>4</v>
      </c>
      <c r="O21" s="104">
        <f>ROUND(5/12*Front!AV21+4/12*'Side Pole'!U21+3/12*Rollover!I21,2)</f>
        <v>0.63</v>
      </c>
      <c r="P21" s="105">
        <f t="shared" si="1"/>
        <v>5</v>
      </c>
    </row>
    <row r="22" spans="1:16" ht="14.85" customHeight="1">
      <c r="A22" s="158">
        <v>43903</v>
      </c>
      <c r="B22" s="44" t="str">
        <f>Rollover!A22</f>
        <v>Ford</v>
      </c>
      <c r="C22" s="44" t="str">
        <f>Rollover!B22</f>
        <v>Escape SUV FWD</v>
      </c>
      <c r="D22" s="9">
        <f>Rollover!C22</f>
        <v>2020</v>
      </c>
      <c r="E22" s="21">
        <f>Front!AW22</f>
        <v>5</v>
      </c>
      <c r="F22" s="44">
        <f>Front!AX22</f>
        <v>5</v>
      </c>
      <c r="G22" s="44">
        <f>Front!AY22</f>
        <v>5</v>
      </c>
      <c r="H22" s="21">
        <f>'Side MDB'!AC22</f>
        <v>5</v>
      </c>
      <c r="I22" s="21">
        <f>'Side MDB'!AD22</f>
        <v>5</v>
      </c>
      <c r="J22" s="21">
        <f>'Side MDB'!AE22</f>
        <v>5</v>
      </c>
      <c r="K22" s="102">
        <f>'Side Pole'!P22</f>
        <v>5</v>
      </c>
      <c r="L22" s="102">
        <f>'Side Pole'!S22</f>
        <v>5</v>
      </c>
      <c r="M22" s="102">
        <f>'Side Pole'!V22</f>
        <v>5</v>
      </c>
      <c r="N22" s="103">
        <f>Rollover!J22</f>
        <v>4</v>
      </c>
      <c r="O22" s="104">
        <f>ROUND(5/12*Front!AV22+4/12*'Side Pole'!U22+3/12*Rollover!I22,2)</f>
        <v>0.62</v>
      </c>
      <c r="P22" s="105">
        <f t="shared" si="1"/>
        <v>5</v>
      </c>
    </row>
    <row r="23" spans="1:16" ht="14.85" customHeight="1">
      <c r="A23" s="158">
        <v>43903</v>
      </c>
      <c r="B23" s="9" t="str">
        <f>Rollover!A23</f>
        <v>Ford</v>
      </c>
      <c r="C23" s="9" t="str">
        <f>Rollover!B23</f>
        <v>Escape HEV SUV AWD</v>
      </c>
      <c r="D23" s="9">
        <f>Rollover!C23</f>
        <v>2020</v>
      </c>
      <c r="E23" s="21">
        <f>Front!AW23</f>
        <v>5</v>
      </c>
      <c r="F23" s="44">
        <f>Front!AX23</f>
        <v>5</v>
      </c>
      <c r="G23" s="44">
        <f>Front!AY23</f>
        <v>5</v>
      </c>
      <c r="H23" s="21">
        <f>'Side MDB'!AC23</f>
        <v>5</v>
      </c>
      <c r="I23" s="21">
        <f>'Side MDB'!AD23</f>
        <v>5</v>
      </c>
      <c r="J23" s="21">
        <f>'Side MDB'!AE23</f>
        <v>5</v>
      </c>
      <c r="K23" s="102">
        <f>'Side Pole'!P23</f>
        <v>5</v>
      </c>
      <c r="L23" s="102">
        <f>'Side Pole'!S23</f>
        <v>5</v>
      </c>
      <c r="M23" s="102">
        <f>'Side Pole'!V23</f>
        <v>5</v>
      </c>
      <c r="N23" s="103">
        <f>Rollover!J23</f>
        <v>4</v>
      </c>
      <c r="O23" s="104">
        <f>ROUND(5/12*Front!AV23+4/12*'Side Pole'!U23+3/12*Rollover!I23,2)</f>
        <v>0.63</v>
      </c>
      <c r="P23" s="105">
        <f t="shared" si="1"/>
        <v>5</v>
      </c>
    </row>
    <row r="24" spans="1:16" ht="14.85" customHeight="1">
      <c r="A24" s="158">
        <v>43903</v>
      </c>
      <c r="B24" s="9" t="str">
        <f>Rollover!A24</f>
        <v>Ford</v>
      </c>
      <c r="C24" s="9" t="str">
        <f>Rollover!B24</f>
        <v>Escape HEV SUV FWD</v>
      </c>
      <c r="D24" s="9">
        <f>Rollover!C24</f>
        <v>2020</v>
      </c>
      <c r="E24" s="21">
        <f>Front!AW24</f>
        <v>5</v>
      </c>
      <c r="F24" s="44">
        <f>Front!AX24</f>
        <v>5</v>
      </c>
      <c r="G24" s="44">
        <f>Front!AY24</f>
        <v>5</v>
      </c>
      <c r="H24" s="21">
        <f>'Side MDB'!AC24</f>
        <v>5</v>
      </c>
      <c r="I24" s="21">
        <f>'Side MDB'!AD24</f>
        <v>5</v>
      </c>
      <c r="J24" s="21">
        <f>'Side MDB'!AE24</f>
        <v>5</v>
      </c>
      <c r="K24" s="102">
        <f>'Side Pole'!P24</f>
        <v>5</v>
      </c>
      <c r="L24" s="102">
        <f>'Side Pole'!S24</f>
        <v>5</v>
      </c>
      <c r="M24" s="102">
        <f>'Side Pole'!V24</f>
        <v>5</v>
      </c>
      <c r="N24" s="103">
        <f>Rollover!J24</f>
        <v>4</v>
      </c>
      <c r="O24" s="104">
        <f>ROUND(5/12*Front!AV24+4/12*'Side Pole'!U24+3/12*Rollover!I24,2)</f>
        <v>0.62</v>
      </c>
      <c r="P24" s="105">
        <f t="shared" si="1"/>
        <v>5</v>
      </c>
    </row>
    <row r="25" spans="1:16" ht="14.85" customHeight="1">
      <c r="A25" s="158">
        <v>43903</v>
      </c>
      <c r="B25" s="9" t="str">
        <f>Rollover!A25</f>
        <v>Lincoln</v>
      </c>
      <c r="C25" s="9" t="str">
        <f>Rollover!B25</f>
        <v>Corsair SUV AWD</v>
      </c>
      <c r="D25" s="9">
        <f>Rollover!C25</f>
        <v>2020</v>
      </c>
      <c r="E25" s="21">
        <f>Front!AW25</f>
        <v>5</v>
      </c>
      <c r="F25" s="44">
        <f>Front!AX25</f>
        <v>5</v>
      </c>
      <c r="G25" s="44">
        <f>Front!AY25</f>
        <v>5</v>
      </c>
      <c r="H25" s="21">
        <f>'Side MDB'!AC25</f>
        <v>5</v>
      </c>
      <c r="I25" s="21">
        <f>'Side MDB'!AD25</f>
        <v>5</v>
      </c>
      <c r="J25" s="21">
        <f>'Side MDB'!AE25</f>
        <v>5</v>
      </c>
      <c r="K25" s="102">
        <f>'Side Pole'!P25</f>
        <v>5</v>
      </c>
      <c r="L25" s="102">
        <f>'Side Pole'!S25</f>
        <v>5</v>
      </c>
      <c r="M25" s="102">
        <f>'Side Pole'!V25</f>
        <v>5</v>
      </c>
      <c r="N25" s="103">
        <f>Rollover!J25</f>
        <v>4</v>
      </c>
      <c r="O25" s="104">
        <f>ROUND(5/12*Front!AV25+4/12*'Side Pole'!U25+3/12*Rollover!I25,2)</f>
        <v>0.63</v>
      </c>
      <c r="P25" s="105">
        <f t="shared" si="1"/>
        <v>5</v>
      </c>
    </row>
    <row r="26" spans="1:16" ht="14.85" customHeight="1">
      <c r="A26" s="158">
        <v>43903</v>
      </c>
      <c r="B26" s="9" t="str">
        <f>Rollover!A26</f>
        <v>Lincoln</v>
      </c>
      <c r="C26" s="9" t="str">
        <f>Rollover!B26</f>
        <v>Corsair SUV FWD</v>
      </c>
      <c r="D26" s="9">
        <f>Rollover!C26</f>
        <v>2020</v>
      </c>
      <c r="E26" s="21">
        <f>Front!AW26</f>
        <v>5</v>
      </c>
      <c r="F26" s="44">
        <f>Front!AX26</f>
        <v>5</v>
      </c>
      <c r="G26" s="44">
        <f>Front!AY26</f>
        <v>5</v>
      </c>
      <c r="H26" s="21">
        <f>'Side MDB'!AC26</f>
        <v>5</v>
      </c>
      <c r="I26" s="21">
        <f>'Side MDB'!AD26</f>
        <v>5</v>
      </c>
      <c r="J26" s="21">
        <f>'Side MDB'!AE26</f>
        <v>5</v>
      </c>
      <c r="K26" s="102">
        <f>'Side Pole'!P26</f>
        <v>5</v>
      </c>
      <c r="L26" s="102">
        <f>'Side Pole'!S26</f>
        <v>5</v>
      </c>
      <c r="M26" s="102">
        <f>'Side Pole'!V26</f>
        <v>5</v>
      </c>
      <c r="N26" s="103">
        <f>Rollover!J26</f>
        <v>4</v>
      </c>
      <c r="O26" s="104">
        <f>ROUND(5/12*Front!AV26+4/12*'Side Pole'!U26+3/12*Rollover!I26,2)</f>
        <v>0.62</v>
      </c>
      <c r="P26" s="105">
        <f t="shared" si="1"/>
        <v>5</v>
      </c>
    </row>
    <row r="27" spans="1:16" ht="14.85" customHeight="1">
      <c r="A27" s="159">
        <v>43956</v>
      </c>
      <c r="B27" s="44" t="str">
        <f>Rollover!A27</f>
        <v>Ford</v>
      </c>
      <c r="C27" s="44" t="str">
        <f>Rollover!B27</f>
        <v>Explorer SUV 4WD</v>
      </c>
      <c r="D27" s="9">
        <f>Rollover!C27</f>
        <v>2020</v>
      </c>
      <c r="E27" s="21">
        <f>Front!AW27</f>
        <v>5</v>
      </c>
      <c r="F27" s="44">
        <f>Front!AX27</f>
        <v>5</v>
      </c>
      <c r="G27" s="44">
        <f>Front!AY27</f>
        <v>5</v>
      </c>
      <c r="H27" s="21">
        <f>'Side MDB'!AC27</f>
        <v>5</v>
      </c>
      <c r="I27" s="21">
        <f>'Side MDB'!AD27</f>
        <v>5</v>
      </c>
      <c r="J27" s="21">
        <f>'Side MDB'!AE27</f>
        <v>5</v>
      </c>
      <c r="K27" s="102">
        <f>'Side Pole'!P27</f>
        <v>5</v>
      </c>
      <c r="L27" s="102">
        <f>'Side Pole'!S27</f>
        <v>5</v>
      </c>
      <c r="M27" s="102">
        <f>'Side Pole'!V27</f>
        <v>5</v>
      </c>
      <c r="N27" s="103">
        <f>Rollover!J27</f>
        <v>4</v>
      </c>
      <c r="O27" s="104">
        <f>ROUND(5/12*Front!AV27+4/12*'Side Pole'!U27+3/12*Rollover!I27,2)</f>
        <v>0.56999999999999995</v>
      </c>
      <c r="P27" s="105">
        <f t="shared" si="1"/>
        <v>5</v>
      </c>
    </row>
    <row r="28" spans="1:16" ht="14.85" customHeight="1">
      <c r="A28" s="159">
        <v>43956</v>
      </c>
      <c r="B28" s="44" t="str">
        <f>Rollover!A28</f>
        <v>Ford</v>
      </c>
      <c r="C28" s="44" t="str">
        <f>Rollover!B28</f>
        <v>Explorer SUV RWD</v>
      </c>
      <c r="D28" s="9">
        <f>Rollover!C28</f>
        <v>2020</v>
      </c>
      <c r="E28" s="21">
        <f>Front!AW28</f>
        <v>5</v>
      </c>
      <c r="F28" s="44">
        <f>Front!AX28</f>
        <v>5</v>
      </c>
      <c r="G28" s="44">
        <f>Front!AY28</f>
        <v>5</v>
      </c>
      <c r="H28" s="21">
        <f>'Side MDB'!AC28</f>
        <v>5</v>
      </c>
      <c r="I28" s="21">
        <f>'Side MDB'!AD28</f>
        <v>5</v>
      </c>
      <c r="J28" s="21">
        <f>'Side MDB'!AE28</f>
        <v>5</v>
      </c>
      <c r="K28" s="102">
        <f>'Side Pole'!P28</f>
        <v>5</v>
      </c>
      <c r="L28" s="102">
        <f>'Side Pole'!S28</f>
        <v>5</v>
      </c>
      <c r="M28" s="102">
        <f>'Side Pole'!V28</f>
        <v>5</v>
      </c>
      <c r="N28" s="103">
        <f>Rollover!J28</f>
        <v>4</v>
      </c>
      <c r="O28" s="104">
        <f>ROUND(5/12*Front!AV28+4/12*'Side Pole'!U28+3/12*Rollover!I28,2)</f>
        <v>0.56000000000000005</v>
      </c>
      <c r="P28" s="105">
        <f t="shared" si="1"/>
        <v>5</v>
      </c>
    </row>
    <row r="29" spans="1:16" ht="14.85" customHeight="1">
      <c r="A29" s="159">
        <v>43956</v>
      </c>
      <c r="B29" s="9" t="str">
        <f>Rollover!A29</f>
        <v>Ford</v>
      </c>
      <c r="C29" s="9" t="str">
        <f>Rollover!B29</f>
        <v>Explorer HEV SUV 4WD</v>
      </c>
      <c r="D29" s="9">
        <f>Rollover!C29</f>
        <v>2020</v>
      </c>
      <c r="E29" s="21">
        <f>Front!AW29</f>
        <v>5</v>
      </c>
      <c r="F29" s="44">
        <f>Front!AX29</f>
        <v>5</v>
      </c>
      <c r="G29" s="44">
        <f>Front!AY29</f>
        <v>5</v>
      </c>
      <c r="H29" s="21">
        <f>'Side MDB'!AC29</f>
        <v>5</v>
      </c>
      <c r="I29" s="21">
        <f>'Side MDB'!AD29</f>
        <v>5</v>
      </c>
      <c r="J29" s="21">
        <f>'Side MDB'!AE29</f>
        <v>5</v>
      </c>
      <c r="K29" s="102">
        <f>'Side Pole'!P29</f>
        <v>5</v>
      </c>
      <c r="L29" s="102">
        <f>'Side Pole'!S29</f>
        <v>5</v>
      </c>
      <c r="M29" s="102">
        <f>'Side Pole'!V29</f>
        <v>5</v>
      </c>
      <c r="N29" s="103">
        <f>Rollover!J29</f>
        <v>4</v>
      </c>
      <c r="O29" s="104">
        <f>ROUND(5/12*Front!AV29+4/12*'Side Pole'!U29+3/12*Rollover!I29,2)</f>
        <v>0.56999999999999995</v>
      </c>
      <c r="P29" s="105">
        <f t="shared" si="1"/>
        <v>5</v>
      </c>
    </row>
    <row r="30" spans="1:16" ht="14.85" customHeight="1">
      <c r="A30" s="159">
        <v>43956</v>
      </c>
      <c r="B30" s="9" t="str">
        <f>Rollover!A30</f>
        <v>Ford</v>
      </c>
      <c r="C30" s="9" t="str">
        <f>Rollover!B30</f>
        <v>Explorer HEV SUV RWD</v>
      </c>
      <c r="D30" s="9">
        <f>Rollover!C30</f>
        <v>2020</v>
      </c>
      <c r="E30" s="21">
        <f>Front!AW30</f>
        <v>5</v>
      </c>
      <c r="F30" s="44">
        <f>Front!AX30</f>
        <v>5</v>
      </c>
      <c r="G30" s="44">
        <f>Front!AY30</f>
        <v>5</v>
      </c>
      <c r="H30" s="21">
        <f>'Side MDB'!AC30</f>
        <v>5</v>
      </c>
      <c r="I30" s="21">
        <f>'Side MDB'!AD30</f>
        <v>5</v>
      </c>
      <c r="J30" s="21">
        <f>'Side MDB'!AE30</f>
        <v>5</v>
      </c>
      <c r="K30" s="102">
        <f>'Side Pole'!P30</f>
        <v>5</v>
      </c>
      <c r="L30" s="102">
        <f>'Side Pole'!S30</f>
        <v>5</v>
      </c>
      <c r="M30" s="102">
        <f>'Side Pole'!V30</f>
        <v>5</v>
      </c>
      <c r="N30" s="103">
        <f>Rollover!J30</f>
        <v>4</v>
      </c>
      <c r="O30" s="104">
        <f>ROUND(5/12*Front!AV30+4/12*'Side Pole'!U30+3/12*Rollover!I30,2)</f>
        <v>0.56000000000000005</v>
      </c>
      <c r="P30" s="105">
        <f t="shared" si="1"/>
        <v>5</v>
      </c>
    </row>
    <row r="31" spans="1:16" ht="14.85" customHeight="1">
      <c r="A31" s="159">
        <v>43956</v>
      </c>
      <c r="B31" s="9" t="str">
        <f>Rollover!A31</f>
        <v>Lincoln</v>
      </c>
      <c r="C31" s="9" t="str">
        <f>Rollover!B31</f>
        <v>Aviator SUV 4WD</v>
      </c>
      <c r="D31" s="9">
        <f>Rollover!C31</f>
        <v>2020</v>
      </c>
      <c r="E31" s="21">
        <f>Front!AW31</f>
        <v>5</v>
      </c>
      <c r="F31" s="44">
        <f>Front!AX31</f>
        <v>5</v>
      </c>
      <c r="G31" s="44">
        <f>Front!AY31</f>
        <v>5</v>
      </c>
      <c r="H31" s="21">
        <f>'Side MDB'!AC31</f>
        <v>5</v>
      </c>
      <c r="I31" s="21">
        <f>'Side MDB'!AD31</f>
        <v>5</v>
      </c>
      <c r="J31" s="21">
        <f>'Side MDB'!AE31</f>
        <v>5</v>
      </c>
      <c r="K31" s="102">
        <f>'Side Pole'!P31</f>
        <v>5</v>
      </c>
      <c r="L31" s="102">
        <f>'Side Pole'!S31</f>
        <v>5</v>
      </c>
      <c r="M31" s="102">
        <f>'Side Pole'!V31</f>
        <v>5</v>
      </c>
      <c r="N31" s="103">
        <f>Rollover!J31</f>
        <v>4</v>
      </c>
      <c r="O31" s="104">
        <f>ROUND(5/12*Front!AV31+4/12*'Side Pole'!U31+3/12*Rollover!I31,2)</f>
        <v>0.56999999999999995</v>
      </c>
      <c r="P31" s="105">
        <f t="shared" si="1"/>
        <v>5</v>
      </c>
    </row>
    <row r="32" spans="1:16" ht="14.85" customHeight="1">
      <c r="A32" s="159">
        <v>43956</v>
      </c>
      <c r="B32" s="9" t="str">
        <f>Rollover!A32</f>
        <v>Lincoln</v>
      </c>
      <c r="C32" s="9" t="str">
        <f>Rollover!B32</f>
        <v>Aviator SUV RWD</v>
      </c>
      <c r="D32" s="9">
        <f>Rollover!C32</f>
        <v>2020</v>
      </c>
      <c r="E32" s="21">
        <f>Front!AW32</f>
        <v>5</v>
      </c>
      <c r="F32" s="44">
        <f>Front!AX32</f>
        <v>5</v>
      </c>
      <c r="G32" s="44">
        <f>Front!AY32</f>
        <v>5</v>
      </c>
      <c r="H32" s="21">
        <f>'Side MDB'!AC32</f>
        <v>5</v>
      </c>
      <c r="I32" s="21">
        <f>'Side MDB'!AD32</f>
        <v>5</v>
      </c>
      <c r="J32" s="21">
        <f>'Side MDB'!AE32</f>
        <v>5</v>
      </c>
      <c r="K32" s="102">
        <f>'Side Pole'!P32</f>
        <v>5</v>
      </c>
      <c r="L32" s="102">
        <f>'Side Pole'!S32</f>
        <v>5</v>
      </c>
      <c r="M32" s="102">
        <f>'Side Pole'!V32</f>
        <v>5</v>
      </c>
      <c r="N32" s="103">
        <f>Rollover!J32</f>
        <v>4</v>
      </c>
      <c r="O32" s="104">
        <f>ROUND(5/12*Front!AV32+4/12*'Side Pole'!U32+3/12*Rollover!I32,2)</f>
        <v>0.56000000000000005</v>
      </c>
      <c r="P32" s="105">
        <f t="shared" ref="P32" si="2">IF(O32&lt;0.67,5,IF(O32&lt;1,4,IF(O32&lt;1.33,3,IF(O32&lt;2.67,2,1))))</f>
        <v>5</v>
      </c>
    </row>
    <row r="33" spans="1:16" ht="14.85" customHeight="1">
      <c r="A33" s="158">
        <v>43894</v>
      </c>
      <c r="B33" s="44" t="str">
        <f>Rollover!A33</f>
        <v>Ford</v>
      </c>
      <c r="C33" s="44" t="str">
        <f>Rollover!B33</f>
        <v>Transit Wagon High Roof (8,10,12 Pass) RWD</v>
      </c>
      <c r="D33" s="9">
        <f>Rollover!C33</f>
        <v>2020</v>
      </c>
      <c r="E33" s="21">
        <f>Front!AW33</f>
        <v>4</v>
      </c>
      <c r="F33" s="44">
        <f>Front!AX33</f>
        <v>2</v>
      </c>
      <c r="G33" s="44">
        <f>Front!AY33</f>
        <v>3</v>
      </c>
      <c r="H33" s="21">
        <f>'Side MDB'!AC33</f>
        <v>5</v>
      </c>
      <c r="I33" s="21">
        <f>'Side MDB'!AD33</f>
        <v>5</v>
      </c>
      <c r="J33" s="21">
        <f>'Side MDB'!AE33</f>
        <v>5</v>
      </c>
      <c r="K33" s="102">
        <f>'Side Pole'!P33</f>
        <v>5</v>
      </c>
      <c r="L33" s="102">
        <f>'Side Pole'!S33</f>
        <v>5</v>
      </c>
      <c r="M33" s="102">
        <f>'Side Pole'!V33</f>
        <v>5</v>
      </c>
      <c r="N33" s="103" t="e">
        <f>Rollover!J33</f>
        <v>#NUM!</v>
      </c>
      <c r="O33" s="104" t="e">
        <f>ROUND(5/12*Front!AV33+4/12*'Side Pole'!U33+3/12*Rollover!I33,2)</f>
        <v>#NUM!</v>
      </c>
      <c r="P33" s="105" t="e">
        <f t="shared" ref="P33:P106" si="3">IF(O33&lt;0.67,5,IF(O33&lt;1,4,IF(O33&lt;1.33,3,IF(O33&lt;2.67,2,1))))</f>
        <v>#NUM!</v>
      </c>
    </row>
    <row r="34" spans="1:16" ht="14.85" customHeight="1">
      <c r="A34" s="158">
        <v>43894</v>
      </c>
      <c r="B34" s="44" t="str">
        <f>Rollover!A34</f>
        <v>Ford</v>
      </c>
      <c r="C34" s="44" t="str">
        <f>Rollover!B34</f>
        <v>Transit Wagon High Roof (15 Pass) RWD</v>
      </c>
      <c r="D34" s="9">
        <f>Rollover!C35</f>
        <v>2020</v>
      </c>
      <c r="E34" s="21">
        <f>Front!AW34</f>
        <v>4</v>
      </c>
      <c r="F34" s="44">
        <f>Front!AX34</f>
        <v>2</v>
      </c>
      <c r="G34" s="44">
        <f>Front!AY34</f>
        <v>3</v>
      </c>
      <c r="H34" s="21">
        <f>'Side MDB'!AC34</f>
        <v>5</v>
      </c>
      <c r="I34" s="21">
        <f>'Side MDB'!AD34</f>
        <v>5</v>
      </c>
      <c r="J34" s="21">
        <f>'Side MDB'!AE34</f>
        <v>5</v>
      </c>
      <c r="K34" s="102">
        <f>'Side Pole'!P34</f>
        <v>5</v>
      </c>
      <c r="L34" s="102">
        <f>'Side Pole'!S34</f>
        <v>5</v>
      </c>
      <c r="M34" s="102">
        <f>'Side Pole'!V34</f>
        <v>5</v>
      </c>
      <c r="N34" s="103">
        <f>Rollover!J34</f>
        <v>1</v>
      </c>
      <c r="O34" s="104">
        <f>ROUND(5/12*Front!AV34+4/12*'Side Pole'!U34+3/12*Rollover!I34,2)</f>
        <v>1.26</v>
      </c>
      <c r="P34" s="105">
        <f t="shared" si="3"/>
        <v>3</v>
      </c>
    </row>
    <row r="35" spans="1:16" ht="14.85" customHeight="1">
      <c r="A35" s="158">
        <v>43894</v>
      </c>
      <c r="B35" s="44" t="str">
        <f>Rollover!A35</f>
        <v>Ford</v>
      </c>
      <c r="C35" s="44" t="str">
        <f>Rollover!B35</f>
        <v>Transit Wagon Medium Roof (8,10,12 Pass) RWD</v>
      </c>
      <c r="D35" s="9">
        <f>Rollover!C36</f>
        <v>2020</v>
      </c>
      <c r="E35" s="21">
        <f>Front!AW35</f>
        <v>4</v>
      </c>
      <c r="F35" s="44">
        <f>Front!AX35</f>
        <v>2</v>
      </c>
      <c r="G35" s="44">
        <f>Front!AY35</f>
        <v>3</v>
      </c>
      <c r="H35" s="21">
        <f>'Side MDB'!AC35</f>
        <v>5</v>
      </c>
      <c r="I35" s="21">
        <f>'Side MDB'!AD35</f>
        <v>5</v>
      </c>
      <c r="J35" s="21">
        <f>'Side MDB'!AE35</f>
        <v>5</v>
      </c>
      <c r="K35" s="102">
        <f>'Side Pole'!P35</f>
        <v>5</v>
      </c>
      <c r="L35" s="102">
        <f>'Side Pole'!S35</f>
        <v>5</v>
      </c>
      <c r="M35" s="102">
        <f>'Side Pole'!V35</f>
        <v>5</v>
      </c>
      <c r="N35" s="103">
        <f>Rollover!J35</f>
        <v>2</v>
      </c>
      <c r="O35" s="104">
        <f>ROUND(5/12*Front!AV35+4/12*'Side Pole'!U35+3/12*Rollover!I35,2)</f>
        <v>1.1399999999999999</v>
      </c>
      <c r="P35" s="105">
        <f t="shared" si="3"/>
        <v>3</v>
      </c>
    </row>
    <row r="36" spans="1:16" ht="14.85" customHeight="1">
      <c r="A36" s="158">
        <v>43894</v>
      </c>
      <c r="B36" s="44" t="str">
        <f>Rollover!A36</f>
        <v>Ford</v>
      </c>
      <c r="C36" s="44" t="str">
        <f>Rollover!B36</f>
        <v>Transit Wagon Medium Roof (15 Pass) RWD</v>
      </c>
      <c r="D36" s="9">
        <f>Rollover!C36</f>
        <v>2020</v>
      </c>
      <c r="E36" s="21">
        <f>Front!AW36</f>
        <v>4</v>
      </c>
      <c r="F36" s="44">
        <f>Front!AX36</f>
        <v>2</v>
      </c>
      <c r="G36" s="44">
        <f>Front!AY36</f>
        <v>3</v>
      </c>
      <c r="H36" s="21">
        <f>'Side MDB'!AC36</f>
        <v>5</v>
      </c>
      <c r="I36" s="21">
        <f>'Side MDB'!AD36</f>
        <v>5</v>
      </c>
      <c r="J36" s="21">
        <f>'Side MDB'!AE36</f>
        <v>5</v>
      </c>
      <c r="K36" s="102">
        <f>'Side Pole'!P36</f>
        <v>5</v>
      </c>
      <c r="L36" s="102">
        <f>'Side Pole'!S36</f>
        <v>5</v>
      </c>
      <c r="M36" s="102">
        <f>'Side Pole'!V36</f>
        <v>5</v>
      </c>
      <c r="N36" s="103">
        <f>Rollover!J36</f>
        <v>2</v>
      </c>
      <c r="O36" s="104">
        <f>ROUND(5/12*Front!AV36+4/12*'Side Pole'!U36+3/12*Rollover!I36,2)</f>
        <v>1.1399999999999999</v>
      </c>
      <c r="P36" s="105">
        <f t="shared" si="3"/>
        <v>3</v>
      </c>
    </row>
    <row r="37" spans="1:16" ht="14.85" customHeight="1">
      <c r="A37" s="158">
        <v>43894</v>
      </c>
      <c r="B37" s="44" t="str">
        <f>Rollover!A37</f>
        <v>Ford</v>
      </c>
      <c r="C37" s="44" t="str">
        <f>Rollover!B37</f>
        <v>Transit Wagon Low Roof (8,10,12 Pass) RWD</v>
      </c>
      <c r="D37" s="9">
        <f>Rollover!C37</f>
        <v>2020</v>
      </c>
      <c r="E37" s="21">
        <f>Front!AW37</f>
        <v>4</v>
      </c>
      <c r="F37" s="44">
        <f>Front!AX37</f>
        <v>2</v>
      </c>
      <c r="G37" s="44">
        <f>Front!AY37</f>
        <v>3</v>
      </c>
      <c r="H37" s="21">
        <f>'Side MDB'!AC37</f>
        <v>5</v>
      </c>
      <c r="I37" s="21">
        <f>'Side MDB'!AD37</f>
        <v>5</v>
      </c>
      <c r="J37" s="21">
        <f>'Side MDB'!AE37</f>
        <v>5</v>
      </c>
      <c r="K37" s="102">
        <f>'Side Pole'!P37</f>
        <v>5</v>
      </c>
      <c r="L37" s="102">
        <f>'Side Pole'!S37</f>
        <v>5</v>
      </c>
      <c r="M37" s="102">
        <f>'Side Pole'!V37</f>
        <v>5</v>
      </c>
      <c r="N37" s="103">
        <f>Rollover!J37</f>
        <v>3</v>
      </c>
      <c r="O37" s="104">
        <f>ROUND(5/12*Front!AV37+4/12*'Side Pole'!U37+3/12*Rollover!I37,2)</f>
        <v>0.95</v>
      </c>
      <c r="P37" s="105">
        <f t="shared" si="3"/>
        <v>4</v>
      </c>
    </row>
    <row r="38" spans="1:16" ht="14.85" customHeight="1">
      <c r="A38" s="158">
        <v>43894</v>
      </c>
      <c r="B38" s="44" t="str">
        <f>Rollover!A38</f>
        <v>Ford</v>
      </c>
      <c r="C38" s="44" t="str">
        <f>Rollover!B38</f>
        <v>Transit Wagon Low Roof (15 Pass) RWD</v>
      </c>
      <c r="D38" s="9">
        <f>Rollover!C38</f>
        <v>2020</v>
      </c>
      <c r="E38" s="21">
        <f>Front!AW38</f>
        <v>4</v>
      </c>
      <c r="F38" s="44">
        <f>Front!AX38</f>
        <v>2</v>
      </c>
      <c r="G38" s="44">
        <f>Front!AY38</f>
        <v>3</v>
      </c>
      <c r="H38" s="21">
        <f>'Side MDB'!AC38</f>
        <v>5</v>
      </c>
      <c r="I38" s="21">
        <f>'Side MDB'!AD38</f>
        <v>5</v>
      </c>
      <c r="J38" s="21">
        <f>'Side MDB'!AE38</f>
        <v>5</v>
      </c>
      <c r="K38" s="102">
        <f>'Side Pole'!P38</f>
        <v>5</v>
      </c>
      <c r="L38" s="102">
        <f>'Side Pole'!S38</f>
        <v>5</v>
      </c>
      <c r="M38" s="102">
        <f>'Side Pole'!V38</f>
        <v>5</v>
      </c>
      <c r="N38" s="103">
        <f>Rollover!J38</f>
        <v>2</v>
      </c>
      <c r="O38" s="104">
        <f>ROUND(5/12*Front!AV38+4/12*'Side Pole'!U38+3/12*Rollover!I38,2)</f>
        <v>1.07</v>
      </c>
      <c r="P38" s="105">
        <f t="shared" ref="P38:P55" si="4">IF(O38&lt;0.67,5,IF(O38&lt;1,4,IF(O38&lt;1.33,3,IF(O38&lt;2.67,2,1))))</f>
        <v>3</v>
      </c>
    </row>
    <row r="39" spans="1:16" ht="14.85" customHeight="1">
      <c r="A39" s="158">
        <v>43894</v>
      </c>
      <c r="B39" s="44" t="str">
        <f>Rollover!A39</f>
        <v>Ford</v>
      </c>
      <c r="C39" s="44" t="str">
        <f>Rollover!B39</f>
        <v>Transit Van RWD</v>
      </c>
      <c r="D39" s="9">
        <f>Rollover!C39</f>
        <v>2020</v>
      </c>
      <c r="E39" s="21">
        <f>Front!AW39</f>
        <v>4</v>
      </c>
      <c r="F39" s="44">
        <f>Front!AX39</f>
        <v>2</v>
      </c>
      <c r="G39" s="44">
        <f>Front!AY39</f>
        <v>3</v>
      </c>
      <c r="H39" s="21" t="e">
        <f>'Side MDB'!AC39</f>
        <v>#NUM!</v>
      </c>
      <c r="I39" s="21" t="e">
        <f>'Side MDB'!AD39</f>
        <v>#NUM!</v>
      </c>
      <c r="J39" s="21" t="e">
        <f>'Side MDB'!AE39</f>
        <v>#NUM!</v>
      </c>
      <c r="K39" s="102" t="e">
        <f>'Side Pole'!P39</f>
        <v>#NUM!</v>
      </c>
      <c r="L39" s="102" t="e">
        <f>'Side Pole'!S39</f>
        <v>#NUM!</v>
      </c>
      <c r="M39" s="102" t="e">
        <f>'Side Pole'!V39</f>
        <v>#NUM!</v>
      </c>
      <c r="N39" s="103" t="e">
        <f>Rollover!J39</f>
        <v>#NUM!</v>
      </c>
      <c r="O39" s="104" t="e">
        <f>ROUND(5/12*Front!AV39+4/12*'Side Pole'!U39+3/12*Rollover!I39,2)</f>
        <v>#NUM!</v>
      </c>
      <c r="P39" s="105" t="e">
        <f t="shared" si="4"/>
        <v>#NUM!</v>
      </c>
    </row>
    <row r="40" spans="1:16" ht="14.85" customHeight="1">
      <c r="A40" s="158">
        <v>43937</v>
      </c>
      <c r="B40" s="44" t="str">
        <f>Rollover!A40</f>
        <v xml:space="preserve">GMC </v>
      </c>
      <c r="C40" s="44" t="str">
        <f>Rollover!B40</f>
        <v>Acadia SUV AWD</v>
      </c>
      <c r="D40" s="9">
        <f>Rollover!C40</f>
        <v>2020</v>
      </c>
      <c r="E40" s="21">
        <f>Front!AW40</f>
        <v>5</v>
      </c>
      <c r="F40" s="44">
        <f>Front!AX40</f>
        <v>4</v>
      </c>
      <c r="G40" s="44">
        <f>Front!AY40</f>
        <v>5</v>
      </c>
      <c r="H40" s="21">
        <f>'Side MDB'!AC40</f>
        <v>5</v>
      </c>
      <c r="I40" s="21">
        <f>'Side MDB'!AD40</f>
        <v>5</v>
      </c>
      <c r="J40" s="21">
        <f>'Side MDB'!AE40</f>
        <v>5</v>
      </c>
      <c r="K40" s="102">
        <f>'Side Pole'!P40</f>
        <v>5</v>
      </c>
      <c r="L40" s="102">
        <f>'Side Pole'!S40</f>
        <v>5</v>
      </c>
      <c r="M40" s="102">
        <f>'Side Pole'!V40</f>
        <v>5</v>
      </c>
      <c r="N40" s="103">
        <f>Rollover!J40</f>
        <v>4</v>
      </c>
      <c r="O40" s="104">
        <f>ROUND(5/12*Front!AV40+4/12*'Side Pole'!U40+3/12*Rollover!I40,2)</f>
        <v>0.64</v>
      </c>
      <c r="P40" s="105">
        <f t="shared" si="4"/>
        <v>5</v>
      </c>
    </row>
    <row r="41" spans="1:16" ht="14.85" customHeight="1">
      <c r="A41" s="158">
        <v>43937</v>
      </c>
      <c r="B41" s="44" t="str">
        <f>Rollover!A41</f>
        <v xml:space="preserve">GMC </v>
      </c>
      <c r="C41" s="44" t="str">
        <f>Rollover!B41</f>
        <v>Acadia SUV FWD</v>
      </c>
      <c r="D41" s="9">
        <f>Rollover!C41</f>
        <v>2020</v>
      </c>
      <c r="E41" s="21">
        <f>Front!AW41</f>
        <v>5</v>
      </c>
      <c r="F41" s="44">
        <f>Front!AX41</f>
        <v>4</v>
      </c>
      <c r="G41" s="44">
        <f>Front!AY41</f>
        <v>5</v>
      </c>
      <c r="H41" s="21">
        <f>'Side MDB'!AC41</f>
        <v>5</v>
      </c>
      <c r="I41" s="21">
        <f>'Side MDB'!AD41</f>
        <v>5</v>
      </c>
      <c r="J41" s="21">
        <f>'Side MDB'!AE41</f>
        <v>5</v>
      </c>
      <c r="K41" s="102">
        <f>'Side Pole'!P41</f>
        <v>5</v>
      </c>
      <c r="L41" s="102">
        <f>'Side Pole'!S41</f>
        <v>5</v>
      </c>
      <c r="M41" s="102">
        <f>'Side Pole'!V41</f>
        <v>5</v>
      </c>
      <c r="N41" s="103">
        <f>Rollover!J41</f>
        <v>4</v>
      </c>
      <c r="O41" s="104">
        <f>ROUND(5/12*Front!AV41+4/12*'Side Pole'!U41+3/12*Rollover!I41,2)</f>
        <v>0.66</v>
      </c>
      <c r="P41" s="105">
        <f t="shared" si="4"/>
        <v>5</v>
      </c>
    </row>
    <row r="42" spans="1:16" ht="14.85" customHeight="1">
      <c r="A42" s="159">
        <v>43881</v>
      </c>
      <c r="B42" s="44" t="str">
        <f>Rollover!A42</f>
        <v>Hyundai</v>
      </c>
      <c r="C42" s="44" t="str">
        <f>Rollover!B42</f>
        <v>Accent 4DR FWD</v>
      </c>
      <c r="D42" s="9">
        <f>Rollover!C42</f>
        <v>2020</v>
      </c>
      <c r="E42" s="21">
        <f>Front!AW42</f>
        <v>5</v>
      </c>
      <c r="F42" s="44">
        <f>Front!AX42</f>
        <v>4</v>
      </c>
      <c r="G42" s="44">
        <f>Front!AY42</f>
        <v>4</v>
      </c>
      <c r="H42" s="21">
        <f>'Side MDB'!AC42</f>
        <v>4</v>
      </c>
      <c r="I42" s="21">
        <f>'Side MDB'!AD42</f>
        <v>5</v>
      </c>
      <c r="J42" s="21">
        <f>'Side MDB'!AE42</f>
        <v>5</v>
      </c>
      <c r="K42" s="102">
        <f>'Side Pole'!P42</f>
        <v>5</v>
      </c>
      <c r="L42" s="102">
        <f>'Side Pole'!S42</f>
        <v>4</v>
      </c>
      <c r="M42" s="102">
        <f>'Side Pole'!V42</f>
        <v>5</v>
      </c>
      <c r="N42" s="103">
        <f>Rollover!J42</f>
        <v>4</v>
      </c>
      <c r="O42" s="104">
        <f>ROUND(5/12*Front!AV42+4/12*'Side Pole'!U42+3/12*Rollover!I42,2)</f>
        <v>0.7</v>
      </c>
      <c r="P42" s="105">
        <f t="shared" si="4"/>
        <v>4</v>
      </c>
    </row>
    <row r="43" spans="1:16" ht="14.85" customHeight="1">
      <c r="A43" s="159">
        <v>43930</v>
      </c>
      <c r="B43" s="44" t="str">
        <f>Rollover!A43</f>
        <v>Hyundai</v>
      </c>
      <c r="C43" s="44" t="str">
        <f>Rollover!B43</f>
        <v>Palisade SUV FWD</v>
      </c>
      <c r="D43" s="9">
        <f>Rollover!C43</f>
        <v>2020</v>
      </c>
      <c r="E43" s="21">
        <f>Front!AW43</f>
        <v>5</v>
      </c>
      <c r="F43" s="44">
        <f>Front!AX43</f>
        <v>5</v>
      </c>
      <c r="G43" s="44">
        <f>Front!AY43</f>
        <v>5</v>
      </c>
      <c r="H43" s="21">
        <f>'Side MDB'!AC43</f>
        <v>5</v>
      </c>
      <c r="I43" s="21">
        <f>'Side MDB'!AD43</f>
        <v>5</v>
      </c>
      <c r="J43" s="21">
        <f>'Side MDB'!AE43</f>
        <v>5</v>
      </c>
      <c r="K43" s="102">
        <f>'Side Pole'!P43</f>
        <v>5</v>
      </c>
      <c r="L43" s="102">
        <f>'Side Pole'!S43</f>
        <v>5</v>
      </c>
      <c r="M43" s="102">
        <f>'Side Pole'!V43</f>
        <v>5</v>
      </c>
      <c r="N43" s="103">
        <f>Rollover!J43</f>
        <v>4</v>
      </c>
      <c r="O43" s="104">
        <f>ROUND(5/12*Front!AV43+4/12*'Side Pole'!U43+3/12*Rollover!I43,2)</f>
        <v>0.55000000000000004</v>
      </c>
      <c r="P43" s="105">
        <f t="shared" si="4"/>
        <v>5</v>
      </c>
    </row>
    <row r="44" spans="1:16" ht="14.85" customHeight="1">
      <c r="A44" s="159">
        <v>43930</v>
      </c>
      <c r="B44" s="44" t="str">
        <f>Rollover!A44</f>
        <v>Hyundai</v>
      </c>
      <c r="C44" s="44" t="str">
        <f>Rollover!B44</f>
        <v>Palisade SUV AWD</v>
      </c>
      <c r="D44" s="9">
        <f>Rollover!C44</f>
        <v>2020</v>
      </c>
      <c r="E44" s="21">
        <f>Front!AW44</f>
        <v>5</v>
      </c>
      <c r="F44" s="44">
        <f>Front!AX44</f>
        <v>5</v>
      </c>
      <c r="G44" s="44">
        <f>Front!AY44</f>
        <v>5</v>
      </c>
      <c r="H44" s="21">
        <f>'Side MDB'!AC44</f>
        <v>5</v>
      </c>
      <c r="I44" s="21">
        <f>'Side MDB'!AD44</f>
        <v>5</v>
      </c>
      <c r="J44" s="21">
        <f>'Side MDB'!AE44</f>
        <v>5</v>
      </c>
      <c r="K44" s="102">
        <f>'Side Pole'!P44</f>
        <v>5</v>
      </c>
      <c r="L44" s="102">
        <f>'Side Pole'!S44</f>
        <v>5</v>
      </c>
      <c r="M44" s="102">
        <f>'Side Pole'!V44</f>
        <v>5</v>
      </c>
      <c r="N44" s="103">
        <f>Rollover!J44</f>
        <v>4</v>
      </c>
      <c r="O44" s="104">
        <f>ROUND(5/12*Front!AV44+4/12*'Side Pole'!U44+3/12*Rollover!I44,2)</f>
        <v>0.52</v>
      </c>
      <c r="P44" s="105">
        <f t="shared" si="4"/>
        <v>5</v>
      </c>
    </row>
    <row r="45" spans="1:16" ht="14.85" customHeight="1">
      <c r="A45" s="159">
        <v>43944</v>
      </c>
      <c r="B45" s="44" t="str">
        <f>Rollover!A45</f>
        <v>Hyundai</v>
      </c>
      <c r="C45" s="44" t="str">
        <f>Rollover!B45</f>
        <v>Sonata 4DR FWD</v>
      </c>
      <c r="D45" s="9">
        <f>Rollover!C45</f>
        <v>2020</v>
      </c>
      <c r="E45" s="21">
        <f>Front!AW45</f>
        <v>4</v>
      </c>
      <c r="F45" s="44">
        <f>Front!AX45</f>
        <v>5</v>
      </c>
      <c r="G45" s="44">
        <f>Front!AY45</f>
        <v>4</v>
      </c>
      <c r="H45" s="21">
        <f>'Side MDB'!AC45</f>
        <v>5</v>
      </c>
      <c r="I45" s="21">
        <f>'Side MDB'!AD45</f>
        <v>5</v>
      </c>
      <c r="J45" s="21">
        <f>'Side MDB'!AE45</f>
        <v>5</v>
      </c>
      <c r="K45" s="102">
        <f>'Side Pole'!P45</f>
        <v>5</v>
      </c>
      <c r="L45" s="102">
        <f>'Side Pole'!S45</f>
        <v>5</v>
      </c>
      <c r="M45" s="102">
        <f>'Side Pole'!V45</f>
        <v>5</v>
      </c>
      <c r="N45" s="103">
        <f>Rollover!J45</f>
        <v>5</v>
      </c>
      <c r="O45" s="104">
        <f>ROUND(5/12*Front!AV45+4/12*'Side Pole'!U45+3/12*Rollover!I45,2)</f>
        <v>0.57999999999999996</v>
      </c>
      <c r="P45" s="105">
        <f t="shared" si="4"/>
        <v>5</v>
      </c>
    </row>
    <row r="46" spans="1:16" ht="14.85" customHeight="1">
      <c r="A46" s="159">
        <v>43944</v>
      </c>
      <c r="B46" s="9" t="str">
        <f>Rollover!A46</f>
        <v>Hyundai</v>
      </c>
      <c r="C46" s="9" t="str">
        <f>Rollover!B46</f>
        <v>Sonata HEV 4DR FWD</v>
      </c>
      <c r="D46" s="9">
        <f>Rollover!C46</f>
        <v>2020</v>
      </c>
      <c r="E46" s="21">
        <f>Front!AW46</f>
        <v>4</v>
      </c>
      <c r="F46" s="44">
        <f>Front!AX46</f>
        <v>5</v>
      </c>
      <c r="G46" s="44">
        <f>Front!AY46</f>
        <v>4</v>
      </c>
      <c r="H46" s="21">
        <f>'Side MDB'!AC46</f>
        <v>5</v>
      </c>
      <c r="I46" s="21">
        <f>'Side MDB'!AD46</f>
        <v>5</v>
      </c>
      <c r="J46" s="21">
        <f>'Side MDB'!AE46</f>
        <v>5</v>
      </c>
      <c r="K46" s="102">
        <f>'Side Pole'!P46</f>
        <v>5</v>
      </c>
      <c r="L46" s="102">
        <f>'Side Pole'!S46</f>
        <v>5</v>
      </c>
      <c r="M46" s="102">
        <f>'Side Pole'!V46</f>
        <v>5</v>
      </c>
      <c r="N46" s="103">
        <f>Rollover!J46</f>
        <v>5</v>
      </c>
      <c r="O46" s="104">
        <f>ROUND(5/12*Front!AV46+4/12*'Side Pole'!U46+3/12*Rollover!I46,2)</f>
        <v>0.57999999999999996</v>
      </c>
      <c r="P46" s="105">
        <f t="shared" si="4"/>
        <v>5</v>
      </c>
    </row>
    <row r="47" spans="1:16" ht="14.85" customHeight="1">
      <c r="A47" s="159">
        <v>43910</v>
      </c>
      <c r="B47" s="44" t="str">
        <f>Rollover!A47</f>
        <v>Hyundai</v>
      </c>
      <c r="C47" s="44" t="str">
        <f>Rollover!B47</f>
        <v>Venue 5HB FWD</v>
      </c>
      <c r="D47" s="9">
        <f>Rollover!C47</f>
        <v>2020</v>
      </c>
      <c r="E47" s="21">
        <f>Front!AW47</f>
        <v>4</v>
      </c>
      <c r="F47" s="44">
        <f>Front!AX47</f>
        <v>4</v>
      </c>
      <c r="G47" s="44">
        <f>Front!AY47</f>
        <v>4</v>
      </c>
      <c r="H47" s="21">
        <f>'Side MDB'!AC47</f>
        <v>5</v>
      </c>
      <c r="I47" s="21">
        <f>'Side MDB'!AD47</f>
        <v>5</v>
      </c>
      <c r="J47" s="21">
        <f>'Side MDB'!AE47</f>
        <v>5</v>
      </c>
      <c r="K47" s="102">
        <f>'Side Pole'!P47</f>
        <v>5</v>
      </c>
      <c r="L47" s="102">
        <f>'Side Pole'!S47</f>
        <v>5</v>
      </c>
      <c r="M47" s="102">
        <f>'Side Pole'!V47</f>
        <v>5</v>
      </c>
      <c r="N47" s="103">
        <f>Rollover!J47</f>
        <v>4</v>
      </c>
      <c r="O47" s="104">
        <f>ROUND(5/12*Front!AV47+4/12*'Side Pole'!U47+3/12*Rollover!I47,2)</f>
        <v>0.75</v>
      </c>
      <c r="P47" s="105">
        <f t="shared" si="4"/>
        <v>4</v>
      </c>
    </row>
    <row r="48" spans="1:16" ht="14.85" customHeight="1">
      <c r="A48" s="159">
        <v>43802</v>
      </c>
      <c r="B48" s="44" t="str">
        <f>Rollover!A48</f>
        <v>Jeep</v>
      </c>
      <c r="C48" s="44" t="str">
        <f>Rollover!B48</f>
        <v>Gladiator PU/CC 4WD</v>
      </c>
      <c r="D48" s="9">
        <f>Rollover!C48</f>
        <v>2020</v>
      </c>
      <c r="E48" s="21">
        <f>Front!AW48</f>
        <v>4</v>
      </c>
      <c r="F48" s="44">
        <f>Front!AX48</f>
        <v>5</v>
      </c>
      <c r="G48" s="44">
        <f>Front!AY48</f>
        <v>4</v>
      </c>
      <c r="H48" s="21" t="e">
        <f>'Side MDB'!AC48</f>
        <v>#NUM!</v>
      </c>
      <c r="I48" s="21" t="e">
        <f>'Side MDB'!AD48</f>
        <v>#NUM!</v>
      </c>
      <c r="J48" s="21" t="e">
        <f>'Side MDB'!AE48</f>
        <v>#NUM!</v>
      </c>
      <c r="K48" s="102" t="e">
        <f>'Side Pole'!P48</f>
        <v>#NUM!</v>
      </c>
      <c r="L48" s="102" t="e">
        <f>'Side Pole'!S48</f>
        <v>#NUM!</v>
      </c>
      <c r="M48" s="102" t="e">
        <f>'Side Pole'!V48</f>
        <v>#NUM!</v>
      </c>
      <c r="N48" s="103">
        <f>Rollover!J48</f>
        <v>3</v>
      </c>
      <c r="O48" s="104" t="e">
        <f>ROUND(5/12*Front!AV48+4/12*'Side Pole'!U48+3/12*Rollover!I48,2)</f>
        <v>#NUM!</v>
      </c>
      <c r="P48" s="105" t="e">
        <f t="shared" si="4"/>
        <v>#NUM!</v>
      </c>
    </row>
    <row r="49" spans="1:16" ht="14.85" customHeight="1">
      <c r="A49" s="159">
        <v>43868</v>
      </c>
      <c r="B49" s="44" t="str">
        <f>Rollover!A49</f>
        <v>Jeep</v>
      </c>
      <c r="C49" s="44" t="str">
        <f>Rollover!B49</f>
        <v>Renegade SUV AWD</v>
      </c>
      <c r="D49" s="9">
        <f>Rollover!C49</f>
        <v>2020</v>
      </c>
      <c r="E49" s="21">
        <f>Front!AW49</f>
        <v>4</v>
      </c>
      <c r="F49" s="44">
        <f>Front!AX49</f>
        <v>4</v>
      </c>
      <c r="G49" s="44">
        <f>Front!AY49</f>
        <v>4</v>
      </c>
      <c r="H49" s="21">
        <f>'Side MDB'!AC49</f>
        <v>5</v>
      </c>
      <c r="I49" s="21">
        <f>'Side MDB'!AD49</f>
        <v>3</v>
      </c>
      <c r="J49" s="21">
        <f>'Side MDB'!AE49</f>
        <v>4</v>
      </c>
      <c r="K49" s="102">
        <f>'Side Pole'!P49</f>
        <v>5</v>
      </c>
      <c r="L49" s="102">
        <f>'Side Pole'!S49</f>
        <v>5</v>
      </c>
      <c r="M49" s="102">
        <f>'Side Pole'!V49</f>
        <v>4</v>
      </c>
      <c r="N49" s="103">
        <f>Rollover!J49</f>
        <v>3</v>
      </c>
      <c r="O49" s="104">
        <f>ROUND(5/12*Front!AV49+4/12*'Side Pole'!U49+3/12*Rollover!I49,2)</f>
        <v>0.96</v>
      </c>
      <c r="P49" s="105">
        <f t="shared" si="4"/>
        <v>4</v>
      </c>
    </row>
    <row r="50" spans="1:16" ht="14.85" customHeight="1">
      <c r="A50" s="159">
        <v>43868</v>
      </c>
      <c r="B50" s="44" t="str">
        <f>Rollover!A50</f>
        <v>Jeep</v>
      </c>
      <c r="C50" s="44" t="str">
        <f>Rollover!B50</f>
        <v>Renegade SUV FWD</v>
      </c>
      <c r="D50" s="9">
        <f>Rollover!C50</f>
        <v>2020</v>
      </c>
      <c r="E50" s="21">
        <f>Front!AW50</f>
        <v>4</v>
      </c>
      <c r="F50" s="44">
        <f>Front!AX50</f>
        <v>4</v>
      </c>
      <c r="G50" s="44">
        <f>Front!AY50</f>
        <v>4</v>
      </c>
      <c r="H50" s="21">
        <f>'Side MDB'!AC50</f>
        <v>5</v>
      </c>
      <c r="I50" s="21">
        <f>'Side MDB'!AD50</f>
        <v>3</v>
      </c>
      <c r="J50" s="21">
        <f>'Side MDB'!AE50</f>
        <v>4</v>
      </c>
      <c r="K50" s="102">
        <f>'Side Pole'!P50</f>
        <v>5</v>
      </c>
      <c r="L50" s="102">
        <f>'Side Pole'!S50</f>
        <v>5</v>
      </c>
      <c r="M50" s="102">
        <f>'Side Pole'!V50</f>
        <v>4</v>
      </c>
      <c r="N50" s="103">
        <f>Rollover!J50</f>
        <v>4</v>
      </c>
      <c r="O50" s="104">
        <f>ROUND(5/12*Front!AV50+4/12*'Side Pole'!U50+3/12*Rollover!I50,2)</f>
        <v>0.88</v>
      </c>
      <c r="P50" s="105">
        <f t="shared" si="4"/>
        <v>4</v>
      </c>
    </row>
    <row r="51" spans="1:16" ht="14.85" customHeight="1">
      <c r="A51" s="158">
        <v>43472</v>
      </c>
      <c r="B51" s="44" t="str">
        <f>Rollover!A51</f>
        <v>Jeep</v>
      </c>
      <c r="C51" s="44" t="str">
        <f>Rollover!B51</f>
        <v>Wrangler 4WD</v>
      </c>
      <c r="D51" s="9">
        <f>Rollover!C51</f>
        <v>2020</v>
      </c>
      <c r="E51" s="21">
        <f>Front!AW51</f>
        <v>4</v>
      </c>
      <c r="F51" s="44">
        <f>Front!AX51</f>
        <v>4</v>
      </c>
      <c r="G51" s="44">
        <f>Front!AY51</f>
        <v>4</v>
      </c>
      <c r="H51" s="21" t="e">
        <f>'Side MDB'!AC51</f>
        <v>#NUM!</v>
      </c>
      <c r="I51" s="21" t="e">
        <f>'Side MDB'!AD51</f>
        <v>#NUM!</v>
      </c>
      <c r="J51" s="21" t="e">
        <f>'Side MDB'!AE51</f>
        <v>#NUM!</v>
      </c>
      <c r="K51" s="102" t="e">
        <f>'Side Pole'!P51</f>
        <v>#NUM!</v>
      </c>
      <c r="L51" s="102" t="e">
        <f>'Side Pole'!S51</f>
        <v>#NUM!</v>
      </c>
      <c r="M51" s="102" t="e">
        <f>'Side Pole'!V51</f>
        <v>#NUM!</v>
      </c>
      <c r="N51" s="103">
        <f>Rollover!J51</f>
        <v>3</v>
      </c>
      <c r="O51" s="104" t="e">
        <f>ROUND(5/12*Front!AV51+4/12*'Side Pole'!U51+3/12*Rollover!I51,2)</f>
        <v>#NUM!</v>
      </c>
      <c r="P51" s="105" t="e">
        <f t="shared" si="4"/>
        <v>#NUM!</v>
      </c>
    </row>
    <row r="52" spans="1:16" ht="14.85" customHeight="1">
      <c r="A52" s="159">
        <v>43921</v>
      </c>
      <c r="B52" s="44" t="str">
        <f>Rollover!A52</f>
        <v>Kia</v>
      </c>
      <c r="C52" s="44" t="str">
        <f>Rollover!B52</f>
        <v>Soul SUV FWD</v>
      </c>
      <c r="D52" s="9">
        <f>Rollover!C52</f>
        <v>2020</v>
      </c>
      <c r="E52" s="21">
        <f>Front!AW52</f>
        <v>5</v>
      </c>
      <c r="F52" s="44">
        <f>Front!AX52</f>
        <v>4</v>
      </c>
      <c r="G52" s="44">
        <f>Front!AY52</f>
        <v>4</v>
      </c>
      <c r="H52" s="21">
        <f>'Side MDB'!AC52</f>
        <v>5</v>
      </c>
      <c r="I52" s="21">
        <f>'Side MDB'!AD52</f>
        <v>5</v>
      </c>
      <c r="J52" s="21">
        <f>'Side MDB'!AE52</f>
        <v>5</v>
      </c>
      <c r="K52" s="102">
        <f>'Side Pole'!P52</f>
        <v>3</v>
      </c>
      <c r="L52" s="102">
        <f>'Side Pole'!S52</f>
        <v>5</v>
      </c>
      <c r="M52" s="102">
        <f>'Side Pole'!V52</f>
        <v>5</v>
      </c>
      <c r="N52" s="103">
        <f>Rollover!J52</f>
        <v>4</v>
      </c>
      <c r="O52" s="104">
        <f>ROUND(5/12*Front!AV52+4/12*'Side Pole'!U52+3/12*Rollover!I52,2)</f>
        <v>0.7</v>
      </c>
      <c r="P52" s="105">
        <f t="shared" si="4"/>
        <v>4</v>
      </c>
    </row>
    <row r="53" spans="1:16" ht="14.85" customHeight="1">
      <c r="A53" s="159">
        <v>43973</v>
      </c>
      <c r="B53" s="44" t="str">
        <f>Rollover!A53</f>
        <v>Kia</v>
      </c>
      <c r="C53" s="44" t="str">
        <f>Rollover!B53</f>
        <v>Stinger 4DR AWD</v>
      </c>
      <c r="D53" s="9">
        <f>Rollover!C53</f>
        <v>2020</v>
      </c>
      <c r="E53" s="21">
        <f>Front!AW53</f>
        <v>5</v>
      </c>
      <c r="F53" s="44">
        <f>Front!AX53</f>
        <v>4</v>
      </c>
      <c r="G53" s="44">
        <f>Front!AY53</f>
        <v>4</v>
      </c>
      <c r="H53" s="21">
        <f>'Side MDB'!AC53</f>
        <v>5</v>
      </c>
      <c r="I53" s="21">
        <f>'Side MDB'!AD53</f>
        <v>5</v>
      </c>
      <c r="J53" s="21">
        <f>'Side MDB'!AE53</f>
        <v>5</v>
      </c>
      <c r="K53" s="102">
        <f>'Side Pole'!P53</f>
        <v>5</v>
      </c>
      <c r="L53" s="102">
        <f>'Side Pole'!S53</f>
        <v>5</v>
      </c>
      <c r="M53" s="102">
        <f>'Side Pole'!V53</f>
        <v>5</v>
      </c>
      <c r="N53" s="103">
        <f>Rollover!J53</f>
        <v>5</v>
      </c>
      <c r="O53" s="104">
        <f>ROUND(5/12*Front!AV53+4/12*'Side Pole'!U53+3/12*Rollover!I53,2)</f>
        <v>0.53</v>
      </c>
      <c r="P53" s="105">
        <f t="shared" si="4"/>
        <v>5</v>
      </c>
    </row>
    <row r="54" spans="1:16" ht="14.85" customHeight="1">
      <c r="A54" s="159">
        <v>43973</v>
      </c>
      <c r="B54" s="44" t="str">
        <f>Rollover!A54</f>
        <v>Kia</v>
      </c>
      <c r="C54" s="44" t="str">
        <f>Rollover!B54</f>
        <v>Stinger 4DR RWD</v>
      </c>
      <c r="D54" s="9">
        <f>Rollover!C54</f>
        <v>2020</v>
      </c>
      <c r="E54" s="21">
        <f>Front!AW54</f>
        <v>5</v>
      </c>
      <c r="F54" s="44">
        <f>Front!AX54</f>
        <v>4</v>
      </c>
      <c r="G54" s="44">
        <f>Front!AY54</f>
        <v>4</v>
      </c>
      <c r="H54" s="21">
        <f>'Side MDB'!AC54</f>
        <v>5</v>
      </c>
      <c r="I54" s="21">
        <f>'Side MDB'!AD54</f>
        <v>5</v>
      </c>
      <c r="J54" s="21">
        <f>'Side MDB'!AE54</f>
        <v>5</v>
      </c>
      <c r="K54" s="102">
        <f>'Side Pole'!P54</f>
        <v>5</v>
      </c>
      <c r="L54" s="102">
        <f>'Side Pole'!S54</f>
        <v>5</v>
      </c>
      <c r="M54" s="102">
        <f>'Side Pole'!V54</f>
        <v>5</v>
      </c>
      <c r="N54" s="103">
        <f>Rollover!J54</f>
        <v>5</v>
      </c>
      <c r="O54" s="104">
        <f>ROUND(5/12*Front!AV54+4/12*'Side Pole'!U54+3/12*Rollover!I54,2)</f>
        <v>0.53</v>
      </c>
      <c r="P54" s="105">
        <f t="shared" si="4"/>
        <v>5</v>
      </c>
    </row>
    <row r="55" spans="1:16" ht="14.85" customHeight="1">
      <c r="A55" s="159">
        <v>43817</v>
      </c>
      <c r="B55" s="44" t="str">
        <f>Rollover!A55</f>
        <v>Kia</v>
      </c>
      <c r="C55" s="44" t="str">
        <f>Rollover!B55</f>
        <v>Telluride SUV AWD</v>
      </c>
      <c r="D55" s="9">
        <f>Rollover!C55</f>
        <v>2020</v>
      </c>
      <c r="E55" s="21">
        <f>Front!AW55</f>
        <v>4</v>
      </c>
      <c r="F55" s="44">
        <f>Front!AX55</f>
        <v>4</v>
      </c>
      <c r="G55" s="44">
        <f>Front!AY55</f>
        <v>4</v>
      </c>
      <c r="H55" s="21">
        <f>'Side MDB'!AC55</f>
        <v>5</v>
      </c>
      <c r="I55" s="21">
        <f>'Side MDB'!AD55</f>
        <v>5</v>
      </c>
      <c r="J55" s="21">
        <f>'Side MDB'!AE55</f>
        <v>5</v>
      </c>
      <c r="K55" s="102">
        <f>'Side Pole'!P55</f>
        <v>5</v>
      </c>
      <c r="L55" s="102">
        <f>'Side Pole'!S55</f>
        <v>5</v>
      </c>
      <c r="M55" s="102">
        <f>'Side Pole'!V55</f>
        <v>5</v>
      </c>
      <c r="N55" s="103">
        <f>Rollover!J55</f>
        <v>4</v>
      </c>
      <c r="O55" s="104">
        <f>ROUND(5/12*Front!AV55+4/12*'Side Pole'!U55+3/12*Rollover!I55,2)</f>
        <v>0.6</v>
      </c>
      <c r="P55" s="105">
        <f t="shared" si="4"/>
        <v>5</v>
      </c>
    </row>
    <row r="56" spans="1:16" ht="14.85" customHeight="1">
      <c r="A56" s="159">
        <v>43817</v>
      </c>
      <c r="B56" s="44" t="str">
        <f>Rollover!A56</f>
        <v>Kia</v>
      </c>
      <c r="C56" s="44" t="str">
        <f>Rollover!B56</f>
        <v>Telluride SUV FWD</v>
      </c>
      <c r="D56" s="9">
        <f>Rollover!C56</f>
        <v>2020</v>
      </c>
      <c r="E56" s="21">
        <f>Front!AW56</f>
        <v>4</v>
      </c>
      <c r="F56" s="44">
        <f>Front!AX56</f>
        <v>4</v>
      </c>
      <c r="G56" s="44">
        <f>Front!AY56</f>
        <v>4</v>
      </c>
      <c r="H56" s="21">
        <f>'Side MDB'!AC56</f>
        <v>5</v>
      </c>
      <c r="I56" s="21">
        <f>'Side MDB'!AD56</f>
        <v>5</v>
      </c>
      <c r="J56" s="21">
        <f>'Side MDB'!AE56</f>
        <v>5</v>
      </c>
      <c r="K56" s="102">
        <f>'Side Pole'!P56</f>
        <v>5</v>
      </c>
      <c r="L56" s="102">
        <f>'Side Pole'!S56</f>
        <v>5</v>
      </c>
      <c r="M56" s="102">
        <f>'Side Pole'!V56</f>
        <v>5</v>
      </c>
      <c r="N56" s="103">
        <f>Rollover!J56</f>
        <v>4</v>
      </c>
      <c r="O56" s="104">
        <f>ROUND(5/12*Front!AV56+4/12*'Side Pole'!U56+3/12*Rollover!I56,2)</f>
        <v>0.62</v>
      </c>
      <c r="P56" s="105">
        <f t="shared" si="3"/>
        <v>5</v>
      </c>
    </row>
    <row r="57" spans="1:16" ht="14.85" customHeight="1">
      <c r="A57" s="159">
        <v>43922</v>
      </c>
      <c r="B57" s="44" t="str">
        <f>Rollover!A57</f>
        <v>Mazda</v>
      </c>
      <c r="C57" s="44" t="str">
        <f>Rollover!B57</f>
        <v>CX-30 SUV AWD</v>
      </c>
      <c r="D57" s="9">
        <f>Rollover!C57</f>
        <v>2020</v>
      </c>
      <c r="E57" s="21">
        <f>Front!AW57</f>
        <v>5</v>
      </c>
      <c r="F57" s="44">
        <f>Front!AX57</f>
        <v>5</v>
      </c>
      <c r="G57" s="44">
        <f>Front!AY57</f>
        <v>5</v>
      </c>
      <c r="H57" s="21">
        <f>'Side MDB'!AC57</f>
        <v>5</v>
      </c>
      <c r="I57" s="21">
        <f>'Side MDB'!AD57</f>
        <v>5</v>
      </c>
      <c r="J57" s="21">
        <f>'Side MDB'!AE57</f>
        <v>5</v>
      </c>
      <c r="K57" s="102">
        <f>'Side Pole'!P57</f>
        <v>5</v>
      </c>
      <c r="L57" s="102">
        <f>'Side Pole'!S57</f>
        <v>5</v>
      </c>
      <c r="M57" s="102">
        <f>'Side Pole'!V57</f>
        <v>5</v>
      </c>
      <c r="N57" s="103">
        <f>Rollover!J57</f>
        <v>4</v>
      </c>
      <c r="O57" s="104">
        <f>ROUND(5/12*Front!AV57+4/12*'Side Pole'!U57+3/12*Rollover!I57,2)</f>
        <v>0.56000000000000005</v>
      </c>
      <c r="P57" s="105">
        <f t="shared" si="3"/>
        <v>5</v>
      </c>
    </row>
    <row r="58" spans="1:16" ht="14.85" customHeight="1">
      <c r="A58" s="159">
        <v>43922</v>
      </c>
      <c r="B58" s="44" t="str">
        <f>Rollover!A58</f>
        <v>Mazda</v>
      </c>
      <c r="C58" s="44" t="str">
        <f>Rollover!B58</f>
        <v>CX-30 SUV FWD</v>
      </c>
      <c r="D58" s="9">
        <f>Rollover!C58</f>
        <v>2020</v>
      </c>
      <c r="E58" s="21">
        <f>Front!AW58</f>
        <v>5</v>
      </c>
      <c r="F58" s="44">
        <f>Front!AX58</f>
        <v>5</v>
      </c>
      <c r="G58" s="44">
        <f>Front!AY58</f>
        <v>5</v>
      </c>
      <c r="H58" s="21">
        <f>'Side MDB'!AC58</f>
        <v>5</v>
      </c>
      <c r="I58" s="21">
        <f>'Side MDB'!AD58</f>
        <v>5</v>
      </c>
      <c r="J58" s="21">
        <f>'Side MDB'!AE58</f>
        <v>5</v>
      </c>
      <c r="K58" s="102">
        <f>'Side Pole'!P58</f>
        <v>5</v>
      </c>
      <c r="L58" s="102">
        <f>'Side Pole'!S58</f>
        <v>5</v>
      </c>
      <c r="M58" s="102">
        <f>'Side Pole'!V58</f>
        <v>5</v>
      </c>
      <c r="N58" s="103">
        <f>Rollover!J58</f>
        <v>4</v>
      </c>
      <c r="O58" s="104">
        <f>ROUND(5/12*Front!AV58+4/12*'Side Pole'!U58+3/12*Rollover!I58,2)</f>
        <v>0.56999999999999995</v>
      </c>
      <c r="P58" s="105">
        <f t="shared" si="3"/>
        <v>5</v>
      </c>
    </row>
    <row r="59" spans="1:16" ht="14.85" customHeight="1">
      <c r="A59" s="159">
        <v>43887</v>
      </c>
      <c r="B59" s="44" t="str">
        <f>Rollover!A59</f>
        <v>Mazda</v>
      </c>
      <c r="C59" s="44" t="str">
        <f>Rollover!B59</f>
        <v>Mazda3 4DR AWD</v>
      </c>
      <c r="D59" s="9">
        <f>Rollover!C59</f>
        <v>2020</v>
      </c>
      <c r="E59" s="21">
        <f>Front!AW59</f>
        <v>5</v>
      </c>
      <c r="F59" s="44">
        <f>Front!AX59</f>
        <v>5</v>
      </c>
      <c r="G59" s="44">
        <f>Front!AY59</f>
        <v>5</v>
      </c>
      <c r="H59" s="21">
        <f>'Side MDB'!AC59</f>
        <v>5</v>
      </c>
      <c r="I59" s="21">
        <f>'Side MDB'!AD59</f>
        <v>5</v>
      </c>
      <c r="J59" s="21">
        <f>'Side MDB'!AE59</f>
        <v>5</v>
      </c>
      <c r="K59" s="102">
        <f>'Side Pole'!P59</f>
        <v>5</v>
      </c>
      <c r="L59" s="102">
        <f>'Side Pole'!S59</f>
        <v>5</v>
      </c>
      <c r="M59" s="102">
        <f>'Side Pole'!V59</f>
        <v>5</v>
      </c>
      <c r="N59" s="103">
        <f>Rollover!J59</f>
        <v>5</v>
      </c>
      <c r="O59" s="104">
        <f>ROUND(5/12*Front!AV59+4/12*'Side Pole'!U59+3/12*Rollover!I59,2)</f>
        <v>0.47</v>
      </c>
      <c r="P59" s="105">
        <f t="shared" si="3"/>
        <v>5</v>
      </c>
    </row>
    <row r="60" spans="1:16" ht="14.85" customHeight="1">
      <c r="A60" s="159">
        <v>43887</v>
      </c>
      <c r="B60" s="44" t="str">
        <f>Rollover!A60</f>
        <v>Mazda</v>
      </c>
      <c r="C60" s="44" t="str">
        <f>Rollover!B60</f>
        <v>Mazda3 4DR FWD</v>
      </c>
      <c r="D60" s="9">
        <f>Rollover!C60</f>
        <v>2020</v>
      </c>
      <c r="E60" s="21">
        <f>Front!AW60</f>
        <v>5</v>
      </c>
      <c r="F60" s="44">
        <f>Front!AX60</f>
        <v>5</v>
      </c>
      <c r="G60" s="44">
        <f>Front!AY60</f>
        <v>5</v>
      </c>
      <c r="H60" s="21">
        <f>'Side MDB'!AC60</f>
        <v>5</v>
      </c>
      <c r="I60" s="21">
        <f>'Side MDB'!AD60</f>
        <v>5</v>
      </c>
      <c r="J60" s="21">
        <f>'Side MDB'!AE60</f>
        <v>5</v>
      </c>
      <c r="K60" s="102">
        <f>'Side Pole'!P60</f>
        <v>5</v>
      </c>
      <c r="L60" s="102">
        <f>'Side Pole'!S60</f>
        <v>5</v>
      </c>
      <c r="M60" s="102">
        <f>'Side Pole'!V60</f>
        <v>5</v>
      </c>
      <c r="N60" s="103">
        <f>Rollover!J60</f>
        <v>5</v>
      </c>
      <c r="O60" s="104">
        <f>ROUND(5/12*Front!AV60+4/12*'Side Pole'!U60+3/12*Rollover!I60,2)</f>
        <v>0.47</v>
      </c>
      <c r="P60" s="105">
        <f t="shared" si="3"/>
        <v>5</v>
      </c>
    </row>
    <row r="61" spans="1:16" ht="14.85" customHeight="1">
      <c r="A61" s="159">
        <v>43887</v>
      </c>
      <c r="B61" s="9" t="str">
        <f>Rollover!A61</f>
        <v>Mazda</v>
      </c>
      <c r="C61" s="9" t="str">
        <f>Rollover!B61</f>
        <v>Mazda3 5HB AWD</v>
      </c>
      <c r="D61" s="9">
        <f>Rollover!C61</f>
        <v>2020</v>
      </c>
      <c r="E61" s="21">
        <f>Front!AW61</f>
        <v>5</v>
      </c>
      <c r="F61" s="44">
        <f>Front!AX61</f>
        <v>5</v>
      </c>
      <c r="G61" s="44">
        <f>Front!AY61</f>
        <v>5</v>
      </c>
      <c r="H61" s="21">
        <f>'Side MDB'!AC61</f>
        <v>5</v>
      </c>
      <c r="I61" s="21">
        <f>'Side MDB'!AD61</f>
        <v>5</v>
      </c>
      <c r="J61" s="21">
        <f>'Side MDB'!AE61</f>
        <v>5</v>
      </c>
      <c r="K61" s="102">
        <f>'Side Pole'!P61</f>
        <v>5</v>
      </c>
      <c r="L61" s="102">
        <f>'Side Pole'!S61</f>
        <v>5</v>
      </c>
      <c r="M61" s="102">
        <f>'Side Pole'!V61</f>
        <v>5</v>
      </c>
      <c r="N61" s="103">
        <f>Rollover!J61</f>
        <v>5</v>
      </c>
      <c r="O61" s="104">
        <f>ROUND(5/12*Front!AV61+4/12*'Side Pole'!U61+3/12*Rollover!I61,2)</f>
        <v>0.47</v>
      </c>
      <c r="P61" s="105">
        <f t="shared" si="3"/>
        <v>5</v>
      </c>
    </row>
    <row r="62" spans="1:16" ht="14.85" customHeight="1">
      <c r="A62" s="159">
        <v>43887</v>
      </c>
      <c r="B62" s="9" t="str">
        <f>Rollover!A62</f>
        <v>Mazda</v>
      </c>
      <c r="C62" s="9" t="str">
        <f>Rollover!B62</f>
        <v>Mazda3 5HB FWD</v>
      </c>
      <c r="D62" s="9">
        <f>Rollover!C62</f>
        <v>2020</v>
      </c>
      <c r="E62" s="21">
        <f>Front!AW62</f>
        <v>5</v>
      </c>
      <c r="F62" s="44">
        <f>Front!AX62</f>
        <v>5</v>
      </c>
      <c r="G62" s="44">
        <f>Front!AY62</f>
        <v>5</v>
      </c>
      <c r="H62" s="21">
        <f>'Side MDB'!AC62</f>
        <v>5</v>
      </c>
      <c r="I62" s="21">
        <f>'Side MDB'!AD62</f>
        <v>5</v>
      </c>
      <c r="J62" s="21">
        <f>'Side MDB'!AE62</f>
        <v>5</v>
      </c>
      <c r="K62" s="102">
        <f>'Side Pole'!P62</f>
        <v>5</v>
      </c>
      <c r="L62" s="102">
        <f>'Side Pole'!S62</f>
        <v>5</v>
      </c>
      <c r="M62" s="102">
        <f>'Side Pole'!V62</f>
        <v>5</v>
      </c>
      <c r="N62" s="103">
        <f>Rollover!J62</f>
        <v>5</v>
      </c>
      <c r="O62" s="104">
        <f>ROUND(5/12*Front!AV62+4/12*'Side Pole'!U62+3/12*Rollover!I62,2)</f>
        <v>0.47</v>
      </c>
      <c r="P62" s="105">
        <f t="shared" si="3"/>
        <v>5</v>
      </c>
    </row>
    <row r="63" spans="1:16" ht="14.85" customHeight="1">
      <c r="A63" s="159">
        <v>43817</v>
      </c>
      <c r="B63" s="44" t="str">
        <f>Rollover!A63</f>
        <v>Mitsubishi</v>
      </c>
      <c r="C63" s="44" t="str">
        <f>Rollover!B63</f>
        <v>Eclipse Cross SUV AWD</v>
      </c>
      <c r="D63" s="9">
        <f>Rollover!C63</f>
        <v>2020</v>
      </c>
      <c r="E63" s="21">
        <f>Front!AW63</f>
        <v>4</v>
      </c>
      <c r="F63" s="44">
        <f>Front!AX63</f>
        <v>5</v>
      </c>
      <c r="G63" s="44">
        <f>Front!AY63</f>
        <v>5</v>
      </c>
      <c r="H63" s="21">
        <f>'Side MDB'!AC63</f>
        <v>5</v>
      </c>
      <c r="I63" s="21">
        <f>'Side MDB'!AD63</f>
        <v>5</v>
      </c>
      <c r="J63" s="21">
        <f>'Side MDB'!AE63</f>
        <v>5</v>
      </c>
      <c r="K63" s="102">
        <f>'Side Pole'!P63</f>
        <v>5</v>
      </c>
      <c r="L63" s="102">
        <f>'Side Pole'!S63</f>
        <v>5</v>
      </c>
      <c r="M63" s="102">
        <f>'Side Pole'!V63</f>
        <v>5</v>
      </c>
      <c r="N63" s="103">
        <f>Rollover!J63</f>
        <v>4</v>
      </c>
      <c r="O63" s="104">
        <f>ROUND(5/12*Front!AV63+4/12*'Side Pole'!U63+3/12*Rollover!I63,2)</f>
        <v>0.62</v>
      </c>
      <c r="P63" s="105">
        <f t="shared" si="3"/>
        <v>5</v>
      </c>
    </row>
    <row r="64" spans="1:16" ht="14.85" customHeight="1">
      <c r="A64" s="159">
        <v>43817</v>
      </c>
      <c r="B64" s="44" t="str">
        <f>Rollover!A64</f>
        <v>Mitsubishi</v>
      </c>
      <c r="C64" s="44" t="str">
        <f>Rollover!B64</f>
        <v>Eclipse Cross SUV FWD</v>
      </c>
      <c r="D64" s="9">
        <f>Rollover!C64</f>
        <v>2020</v>
      </c>
      <c r="E64" s="21">
        <f>Front!AW64</f>
        <v>4</v>
      </c>
      <c r="F64" s="44">
        <f>Front!AX64</f>
        <v>5</v>
      </c>
      <c r="G64" s="44">
        <f>Front!AY64</f>
        <v>5</v>
      </c>
      <c r="H64" s="21">
        <f>'Side MDB'!AC64</f>
        <v>5</v>
      </c>
      <c r="I64" s="21">
        <f>'Side MDB'!AD64</f>
        <v>5</v>
      </c>
      <c r="J64" s="21">
        <f>'Side MDB'!AE64</f>
        <v>5</v>
      </c>
      <c r="K64" s="102">
        <f>'Side Pole'!P64</f>
        <v>5</v>
      </c>
      <c r="L64" s="102">
        <f>'Side Pole'!S64</f>
        <v>5</v>
      </c>
      <c r="M64" s="102">
        <f>'Side Pole'!V64</f>
        <v>5</v>
      </c>
      <c r="N64" s="103">
        <f>Rollover!J64</f>
        <v>4</v>
      </c>
      <c r="O64" s="104">
        <f>ROUND(5/12*Front!AV64+4/12*'Side Pole'!U64+3/12*Rollover!I64,2)</f>
        <v>0.62</v>
      </c>
      <c r="P64" s="105">
        <f t="shared" si="3"/>
        <v>5</v>
      </c>
    </row>
    <row r="65" spans="1:16" ht="14.85" customHeight="1">
      <c r="A65" s="158">
        <v>44131</v>
      </c>
      <c r="B65" s="44" t="str">
        <f>Rollover!A65</f>
        <v>Nissan</v>
      </c>
      <c r="C65" s="44" t="str">
        <f>Rollover!B65</f>
        <v>Kicks SUV FWD</v>
      </c>
      <c r="D65" s="9">
        <f>Rollover!C65</f>
        <v>2020</v>
      </c>
      <c r="E65" s="21">
        <f>Front!AW65</f>
        <v>4</v>
      </c>
      <c r="F65" s="44">
        <f>Front!AX65</f>
        <v>3</v>
      </c>
      <c r="G65" s="44">
        <f>Front!AY65</f>
        <v>4</v>
      </c>
      <c r="H65" s="21">
        <f>'Side MDB'!AC65</f>
        <v>5</v>
      </c>
      <c r="I65" s="21">
        <f>'Side MDB'!AD65</f>
        <v>5</v>
      </c>
      <c r="J65" s="21">
        <f>'Side MDB'!AE65</f>
        <v>5</v>
      </c>
      <c r="K65" s="102">
        <f>'Side Pole'!P65</f>
        <v>5</v>
      </c>
      <c r="L65" s="102">
        <f>'Side Pole'!S65</f>
        <v>5</v>
      </c>
      <c r="M65" s="102">
        <f>'Side Pole'!V65</f>
        <v>5</v>
      </c>
      <c r="N65" s="103">
        <f>Rollover!J65</f>
        <v>4</v>
      </c>
      <c r="O65" s="104">
        <f>ROUND(5/12*Front!AV65+4/12*'Side Pole'!U65+3/12*Rollover!I65,2)</f>
        <v>0.75</v>
      </c>
      <c r="P65" s="105">
        <f>IF(O65&lt;0.67,5,IF(O65&lt;1,4,IF(O65&lt;1.33,3,IF(O65&lt;2.67,2,1))))</f>
        <v>4</v>
      </c>
    </row>
    <row r="66" spans="1:16" ht="14.25" customHeight="1">
      <c r="A66" s="158">
        <v>44075</v>
      </c>
      <c r="B66" s="44" t="str">
        <f>Rollover!A66</f>
        <v>Nissan</v>
      </c>
      <c r="C66" s="44" t="str">
        <f>Rollover!B66</f>
        <v>LEAF (40 KWh Battery) 5HB FWD</v>
      </c>
      <c r="D66" s="9">
        <f>Rollover!C66</f>
        <v>2020</v>
      </c>
      <c r="E66" s="21">
        <f>Front!AW66</f>
        <v>5</v>
      </c>
      <c r="F66" s="44">
        <f>Front!AX66</f>
        <v>4</v>
      </c>
      <c r="G66" s="44">
        <f>Front!AY66</f>
        <v>4</v>
      </c>
      <c r="H66" s="21">
        <f>'Side MDB'!AC66</f>
        <v>5</v>
      </c>
      <c r="I66" s="21">
        <f>'Side MDB'!AD66</f>
        <v>5</v>
      </c>
      <c r="J66" s="21">
        <f>'Side MDB'!AE66</f>
        <v>5</v>
      </c>
      <c r="K66" s="102">
        <f>'Side Pole'!P66</f>
        <v>5</v>
      </c>
      <c r="L66" s="102">
        <f>'Side Pole'!S66</f>
        <v>5</v>
      </c>
      <c r="M66" s="102">
        <f>'Side Pole'!V66</f>
        <v>5</v>
      </c>
      <c r="N66" s="103">
        <f>Rollover!J66</f>
        <v>4</v>
      </c>
      <c r="O66" s="104">
        <f>ROUND(5/12*Front!AV66+4/12*'Side Pole'!U66+3/12*Rollover!I66,2)</f>
        <v>0.6</v>
      </c>
      <c r="P66" s="105">
        <f t="shared" ref="P66" si="5">IF(O66&lt;0.67,5,IF(O66&lt;1,4,IF(O66&lt;1.33,3,IF(O66&lt;2.67,2,1))))</f>
        <v>5</v>
      </c>
    </row>
    <row r="67" spans="1:16" ht="14.85" customHeight="1">
      <c r="A67" s="158">
        <v>44075</v>
      </c>
      <c r="B67" s="9" t="str">
        <f>Rollover!A67</f>
        <v>Nissan</v>
      </c>
      <c r="C67" s="9" t="str">
        <f>Rollover!B67</f>
        <v>LEAF Plus (62 KWh Battery) 5HB FWD</v>
      </c>
      <c r="D67" s="9">
        <f>Rollover!C67</f>
        <v>2020</v>
      </c>
      <c r="E67" s="21">
        <f>Front!AW67</f>
        <v>5</v>
      </c>
      <c r="F67" s="44">
        <f>Front!AX67</f>
        <v>4</v>
      </c>
      <c r="G67" s="44">
        <f>Front!AY67</f>
        <v>4</v>
      </c>
      <c r="H67" s="21">
        <f>'Side MDB'!AC67</f>
        <v>5</v>
      </c>
      <c r="I67" s="21">
        <f>'Side MDB'!AD67</f>
        <v>5</v>
      </c>
      <c r="J67" s="21">
        <f>'Side MDB'!AE67</f>
        <v>5</v>
      </c>
      <c r="K67" s="102">
        <f>'Side Pole'!P67</f>
        <v>5</v>
      </c>
      <c r="L67" s="102">
        <f>'Side Pole'!S67</f>
        <v>5</v>
      </c>
      <c r="M67" s="102">
        <f>'Side Pole'!V67</f>
        <v>5</v>
      </c>
      <c r="N67" s="103">
        <f>Rollover!J67</f>
        <v>4</v>
      </c>
      <c r="O67" s="104">
        <f>ROUND(5/12*Front!AV67+4/12*'Side Pole'!U67+3/12*Rollover!I67,2)</f>
        <v>0.56999999999999995</v>
      </c>
      <c r="P67" s="105">
        <f t="shared" si="3"/>
        <v>5</v>
      </c>
    </row>
    <row r="68" spans="1:16" ht="14.85" customHeight="1">
      <c r="A68" s="159">
        <v>43875</v>
      </c>
      <c r="B68" s="44" t="str">
        <f>Rollover!A68</f>
        <v>Nissan</v>
      </c>
      <c r="C68" s="44" t="str">
        <f>Rollover!B68</f>
        <v>Maxima 4DR FWD</v>
      </c>
      <c r="D68" s="9">
        <f>Rollover!C68</f>
        <v>2020</v>
      </c>
      <c r="E68" s="21">
        <f>Front!AW68</f>
        <v>5</v>
      </c>
      <c r="F68" s="44">
        <f>Front!AX68</f>
        <v>5</v>
      </c>
      <c r="G68" s="44">
        <f>Front!AY68</f>
        <v>5</v>
      </c>
      <c r="H68" s="21">
        <f>'Side MDB'!AC68</f>
        <v>5</v>
      </c>
      <c r="I68" s="21">
        <f>'Side MDB'!AD68</f>
        <v>5</v>
      </c>
      <c r="J68" s="21">
        <f>'Side MDB'!AE68</f>
        <v>5</v>
      </c>
      <c r="K68" s="102">
        <f>'Side Pole'!P68</f>
        <v>4</v>
      </c>
      <c r="L68" s="102">
        <f>'Side Pole'!S68</f>
        <v>4</v>
      </c>
      <c r="M68" s="102">
        <f>'Side Pole'!V68</f>
        <v>5</v>
      </c>
      <c r="N68" s="103">
        <f>Rollover!J68</f>
        <v>5</v>
      </c>
      <c r="O68" s="104">
        <f>ROUND(5/12*Front!AV68+4/12*'Side Pole'!U68+3/12*Rollover!I68,2)</f>
        <v>0.54</v>
      </c>
      <c r="P68" s="105">
        <f t="shared" si="3"/>
        <v>5</v>
      </c>
    </row>
    <row r="69" spans="1:16" ht="14.85" customHeight="1">
      <c r="A69" s="159">
        <v>43994</v>
      </c>
      <c r="B69" s="44" t="str">
        <f>Rollover!A69</f>
        <v>Nissan</v>
      </c>
      <c r="C69" s="44" t="str">
        <f>Rollover!B69</f>
        <v>Sentra 4DR FWD</v>
      </c>
      <c r="D69" s="9">
        <f>Rollover!C69</f>
        <v>2020</v>
      </c>
      <c r="E69" s="21">
        <f>Front!AW69</f>
        <v>5</v>
      </c>
      <c r="F69" s="44">
        <f>Front!AX69</f>
        <v>3</v>
      </c>
      <c r="G69" s="44">
        <f>Front!AY69</f>
        <v>4</v>
      </c>
      <c r="H69" s="21">
        <f>'Side MDB'!AC69</f>
        <v>5</v>
      </c>
      <c r="I69" s="21">
        <f>'Side MDB'!AD69</f>
        <v>5</v>
      </c>
      <c r="J69" s="21">
        <f>'Side MDB'!AE69</f>
        <v>5</v>
      </c>
      <c r="K69" s="102">
        <f>'Side Pole'!P69</f>
        <v>5</v>
      </c>
      <c r="L69" s="102">
        <f>'Side Pole'!S69</f>
        <v>5</v>
      </c>
      <c r="M69" s="102">
        <f>'Side Pole'!V69</f>
        <v>5</v>
      </c>
      <c r="N69" s="103">
        <f>Rollover!J69</f>
        <v>5</v>
      </c>
      <c r="O69" s="104">
        <f>ROUND(5/12*Front!AV69+4/12*'Side Pole'!U69+3/12*Rollover!I69,2)</f>
        <v>0.61</v>
      </c>
      <c r="P69" s="105">
        <f t="shared" si="3"/>
        <v>5</v>
      </c>
    </row>
    <row r="70" spans="1:16" ht="14.85" customHeight="1">
      <c r="A70" s="158">
        <v>44048</v>
      </c>
      <c r="B70" s="44" t="str">
        <f>Rollover!A70</f>
        <v>Nissan</v>
      </c>
      <c r="C70" s="44" t="str">
        <f>Rollover!B70</f>
        <v>Titan Crew Cab PU/CC 4WD</v>
      </c>
      <c r="D70" s="9">
        <f>Rollover!C70</f>
        <v>2020</v>
      </c>
      <c r="E70" s="21">
        <f>Front!AW70</f>
        <v>4</v>
      </c>
      <c r="F70" s="44">
        <f>Front!AX70</f>
        <v>3</v>
      </c>
      <c r="G70" s="44">
        <f>Front!AY70</f>
        <v>4</v>
      </c>
      <c r="H70" s="21">
        <f>'Side MDB'!AC70</f>
        <v>5</v>
      </c>
      <c r="I70" s="21">
        <f>'Side MDB'!AD70</f>
        <v>5</v>
      </c>
      <c r="J70" s="21">
        <f>'Side MDB'!AE70</f>
        <v>5</v>
      </c>
      <c r="K70" s="102">
        <f>'Side Pole'!P70</f>
        <v>5</v>
      </c>
      <c r="L70" s="102">
        <f>'Side Pole'!S70</f>
        <v>5</v>
      </c>
      <c r="M70" s="102">
        <f>'Side Pole'!V70</f>
        <v>5</v>
      </c>
      <c r="N70" s="103">
        <f>Rollover!J70</f>
        <v>3</v>
      </c>
      <c r="O70" s="104">
        <f>ROUND(5/12*Front!AV70+4/12*'Side Pole'!U70+3/12*Rollover!I70,2)</f>
        <v>0.82</v>
      </c>
      <c r="P70" s="105">
        <f t="shared" si="3"/>
        <v>4</v>
      </c>
    </row>
    <row r="71" spans="1:16" ht="14.85" customHeight="1">
      <c r="A71" s="158">
        <v>44048</v>
      </c>
      <c r="B71" s="44" t="str">
        <f>Rollover!A71</f>
        <v>Nissan</v>
      </c>
      <c r="C71" s="44" t="str">
        <f>Rollover!B71</f>
        <v>Titan Crew Cab PU/CC RWD</v>
      </c>
      <c r="D71" s="9">
        <f>Rollover!C71</f>
        <v>2020</v>
      </c>
      <c r="E71" s="21">
        <f>Front!AW71</f>
        <v>4</v>
      </c>
      <c r="F71" s="44">
        <f>Front!AX71</f>
        <v>3</v>
      </c>
      <c r="G71" s="44">
        <f>Front!AY71</f>
        <v>4</v>
      </c>
      <c r="H71" s="21">
        <f>'Side MDB'!AC71</f>
        <v>5</v>
      </c>
      <c r="I71" s="21">
        <f>'Side MDB'!AD71</f>
        <v>5</v>
      </c>
      <c r="J71" s="21">
        <f>'Side MDB'!AE71</f>
        <v>5</v>
      </c>
      <c r="K71" s="102">
        <f>'Side Pole'!P71</f>
        <v>5</v>
      </c>
      <c r="L71" s="102">
        <f>'Side Pole'!S71</f>
        <v>5</v>
      </c>
      <c r="M71" s="102">
        <f>'Side Pole'!V71</f>
        <v>5</v>
      </c>
      <c r="N71" s="103">
        <f>Rollover!J71</f>
        <v>4</v>
      </c>
      <c r="O71" s="104">
        <f>ROUND(5/12*Front!AV71+4/12*'Side Pole'!U71+3/12*Rollover!I71,2)</f>
        <v>0.77</v>
      </c>
      <c r="P71" s="105">
        <f t="shared" si="3"/>
        <v>4</v>
      </c>
    </row>
    <row r="72" spans="1:16" ht="14.85" customHeight="1">
      <c r="A72" s="159">
        <v>43867</v>
      </c>
      <c r="B72" s="44" t="str">
        <f>Rollover!A72</f>
        <v>Nissan</v>
      </c>
      <c r="C72" s="44" t="str">
        <f>Rollover!B72</f>
        <v>Versa 4DR FWD</v>
      </c>
      <c r="D72" s="9">
        <f>Rollover!C72</f>
        <v>2020</v>
      </c>
      <c r="E72" s="21">
        <f>Front!AW72</f>
        <v>5</v>
      </c>
      <c r="F72" s="44">
        <f>Front!AX72</f>
        <v>4</v>
      </c>
      <c r="G72" s="44">
        <f>Front!AY72</f>
        <v>5</v>
      </c>
      <c r="H72" s="21">
        <f>'Side MDB'!AC72</f>
        <v>5</v>
      </c>
      <c r="I72" s="21">
        <f>'Side MDB'!AD72</f>
        <v>5</v>
      </c>
      <c r="J72" s="21">
        <f>'Side MDB'!AE72</f>
        <v>5</v>
      </c>
      <c r="K72" s="102">
        <f>'Side Pole'!P72</f>
        <v>5</v>
      </c>
      <c r="L72" s="102">
        <f>'Side Pole'!S72</f>
        <v>5</v>
      </c>
      <c r="M72" s="102">
        <f>'Side Pole'!V72</f>
        <v>5</v>
      </c>
      <c r="N72" s="103">
        <f>Rollover!J72</f>
        <v>4</v>
      </c>
      <c r="O72" s="104">
        <f>ROUND(5/12*Front!AV72+4/12*'Side Pole'!U72+3/12*Rollover!I72,2)</f>
        <v>0.56000000000000005</v>
      </c>
      <c r="P72" s="105">
        <f t="shared" si="3"/>
        <v>5</v>
      </c>
    </row>
    <row r="73" spans="1:16" ht="14.85" customHeight="1">
      <c r="A73" s="159">
        <v>44110</v>
      </c>
      <c r="B73" s="44" t="str">
        <f>Rollover!A73</f>
        <v>Ram</v>
      </c>
      <c r="C73" s="44" t="str">
        <f>Rollover!B73</f>
        <v>Ram 1500 Classic Crew Cab PU/CC 4WD</v>
      </c>
      <c r="D73" s="9">
        <f>Rollover!C73</f>
        <v>2020</v>
      </c>
      <c r="E73" s="21">
        <f>Front!AW73</f>
        <v>4</v>
      </c>
      <c r="F73" s="44">
        <f>Front!AX73</f>
        <v>4</v>
      </c>
      <c r="G73" s="44">
        <f>Front!AY73</f>
        <v>4</v>
      </c>
      <c r="H73" s="21">
        <f>'Side MDB'!AC73</f>
        <v>5</v>
      </c>
      <c r="I73" s="21">
        <f>'Side MDB'!AD73</f>
        <v>5</v>
      </c>
      <c r="J73" s="21">
        <f>'Side MDB'!AE73</f>
        <v>5</v>
      </c>
      <c r="K73" s="102">
        <f>'Side Pole'!P73</f>
        <v>5</v>
      </c>
      <c r="L73" s="102">
        <f>'Side Pole'!S73</f>
        <v>5</v>
      </c>
      <c r="M73" s="102">
        <f>'Side Pole'!V73</f>
        <v>5</v>
      </c>
      <c r="N73" s="103">
        <f>Rollover!J73</f>
        <v>3</v>
      </c>
      <c r="O73" s="104">
        <f>ROUND(5/12*Front!AV73+4/12*'Side Pole'!U73+3/12*Rollover!I73,2)</f>
        <v>0.75</v>
      </c>
      <c r="P73" s="105">
        <f t="shared" si="3"/>
        <v>4</v>
      </c>
    </row>
    <row r="74" spans="1:16" ht="14.85" customHeight="1">
      <c r="A74" s="159">
        <v>44110</v>
      </c>
      <c r="B74" s="44" t="str">
        <f>Rollover!A74</f>
        <v>Ram</v>
      </c>
      <c r="C74" s="44" t="str">
        <f>Rollover!B74</f>
        <v>Ram 1500 Classic Crew Cab PU/CC 2WD</v>
      </c>
      <c r="D74" s="9">
        <f>Rollover!C74</f>
        <v>2020</v>
      </c>
      <c r="E74" s="21">
        <f>Front!AW74</f>
        <v>4</v>
      </c>
      <c r="F74" s="44">
        <f>Front!AX74</f>
        <v>4</v>
      </c>
      <c r="G74" s="44">
        <f>Front!AY74</f>
        <v>4</v>
      </c>
      <c r="H74" s="21">
        <f>'Side MDB'!AC74</f>
        <v>5</v>
      </c>
      <c r="I74" s="21">
        <f>'Side MDB'!AD74</f>
        <v>5</v>
      </c>
      <c r="J74" s="21">
        <f>'Side MDB'!AE74</f>
        <v>5</v>
      </c>
      <c r="K74" s="102">
        <f>'Side Pole'!P74</f>
        <v>5</v>
      </c>
      <c r="L74" s="102">
        <f>'Side Pole'!S74</f>
        <v>5</v>
      </c>
      <c r="M74" s="102">
        <f>'Side Pole'!V74</f>
        <v>5</v>
      </c>
      <c r="N74" s="103">
        <f>Rollover!J74</f>
        <v>4</v>
      </c>
      <c r="O74" s="104">
        <f>ROUND(5/12*Front!AV74+4/12*'Side Pole'!U74+3/12*Rollover!I74,2)</f>
        <v>0.71</v>
      </c>
      <c r="P74" s="105">
        <f t="shared" si="3"/>
        <v>4</v>
      </c>
    </row>
    <row r="75" spans="1:16" ht="14.85" customHeight="1">
      <c r="A75" s="158">
        <v>44131</v>
      </c>
      <c r="B75" s="44" t="str">
        <f>Rollover!A75</f>
        <v>Ram</v>
      </c>
      <c r="C75" s="44" t="str">
        <f>Rollover!B75</f>
        <v>Ram 2500 Crew Cab PU/CC 4WD</v>
      </c>
      <c r="D75" s="9">
        <f>Rollover!C75</f>
        <v>2020</v>
      </c>
      <c r="E75" s="21">
        <f>Front!AW75</f>
        <v>3</v>
      </c>
      <c r="F75" s="44">
        <f>Front!AX75</f>
        <v>4</v>
      </c>
      <c r="G75" s="44">
        <f>Front!AY75</f>
        <v>4</v>
      </c>
      <c r="H75" s="21">
        <f>'Side MDB'!AC75</f>
        <v>5</v>
      </c>
      <c r="I75" s="21">
        <f>'Side MDB'!AD75</f>
        <v>5</v>
      </c>
      <c r="J75" s="21">
        <f>'Side MDB'!AE75</f>
        <v>5</v>
      </c>
      <c r="K75" s="102">
        <f>'Side Pole'!P75</f>
        <v>5</v>
      </c>
      <c r="L75" s="102">
        <f>'Side Pole'!S75</f>
        <v>5</v>
      </c>
      <c r="M75" s="102">
        <f>'Side Pole'!V75</f>
        <v>5</v>
      </c>
      <c r="N75" s="103">
        <f>Rollover!J75</f>
        <v>3</v>
      </c>
      <c r="O75" s="104">
        <f>ROUND(5/12*Front!AV75+4/12*'Side Pole'!U75+3/12*Rollover!I75,2)</f>
        <v>0.95</v>
      </c>
      <c r="P75" s="105">
        <f t="shared" si="3"/>
        <v>4</v>
      </c>
    </row>
    <row r="76" spans="1:16" ht="14.85" customHeight="1">
      <c r="A76" s="158">
        <v>44131</v>
      </c>
      <c r="B76" s="44" t="str">
        <f>Rollover!A76</f>
        <v>Ram</v>
      </c>
      <c r="C76" s="44" t="str">
        <f>Rollover!B76</f>
        <v>Ram 2500 Crew Cab PU/CC 2WD</v>
      </c>
      <c r="D76" s="9">
        <f>Rollover!C76</f>
        <v>2020</v>
      </c>
      <c r="E76" s="21">
        <f>Front!AW76</f>
        <v>3</v>
      </c>
      <c r="F76" s="44">
        <f>Front!AX76</f>
        <v>4</v>
      </c>
      <c r="G76" s="44">
        <f>Front!AY76</f>
        <v>4</v>
      </c>
      <c r="H76" s="21">
        <f>'Side MDB'!AC76</f>
        <v>5</v>
      </c>
      <c r="I76" s="21">
        <f>'Side MDB'!AD76</f>
        <v>5</v>
      </c>
      <c r="J76" s="21">
        <f>'Side MDB'!AE76</f>
        <v>5</v>
      </c>
      <c r="K76" s="102">
        <f>'Side Pole'!P76</f>
        <v>5</v>
      </c>
      <c r="L76" s="102">
        <f>'Side Pole'!S76</f>
        <v>5</v>
      </c>
      <c r="M76" s="102">
        <f>'Side Pole'!V76</f>
        <v>5</v>
      </c>
      <c r="N76" s="103">
        <f>Rollover!J76</f>
        <v>4</v>
      </c>
      <c r="O76" s="104">
        <f>ROUND(5/12*Front!AV76+4/12*'Side Pole'!U76+3/12*Rollover!I76,2)</f>
        <v>0.79</v>
      </c>
      <c r="P76" s="105">
        <f t="shared" si="3"/>
        <v>4</v>
      </c>
    </row>
    <row r="77" spans="1:16" ht="14.85" customHeight="1">
      <c r="A77" s="158">
        <v>44131</v>
      </c>
      <c r="B77" s="44" t="str">
        <f>Rollover!A77</f>
        <v>Ram</v>
      </c>
      <c r="C77" s="44" t="str">
        <f>Rollover!B77</f>
        <v>Ram 2500 Regular Cab PU/RC 4WD</v>
      </c>
      <c r="D77" s="9">
        <f>Rollover!C77</f>
        <v>2020</v>
      </c>
      <c r="E77" s="21" t="e">
        <f>Front!AW77</f>
        <v>#NUM!</v>
      </c>
      <c r="F77" s="44" t="e">
        <f>Front!AX77</f>
        <v>#NUM!</v>
      </c>
      <c r="G77" s="44" t="e">
        <f>Front!AY77</f>
        <v>#NUM!</v>
      </c>
      <c r="H77" s="21" t="e">
        <f>'Side MDB'!AC77</f>
        <v>#NUM!</v>
      </c>
      <c r="I77" s="21" t="e">
        <f>'Side MDB'!AD77</f>
        <v>#NUM!</v>
      </c>
      <c r="J77" s="21" t="e">
        <f>'Side MDB'!AE77</f>
        <v>#NUM!</v>
      </c>
      <c r="K77" s="102" t="e">
        <f>'Side Pole'!P77</f>
        <v>#NUM!</v>
      </c>
      <c r="L77" s="102" t="e">
        <f>'Side Pole'!S77</f>
        <v>#NUM!</v>
      </c>
      <c r="M77" s="102" t="e">
        <f>'Side Pole'!V77</f>
        <v>#NUM!</v>
      </c>
      <c r="N77" s="103">
        <f>Rollover!J77</f>
        <v>3</v>
      </c>
      <c r="O77" s="104" t="e">
        <f>ROUND(5/12*Front!AV77+4/12*'Side Pole'!U77+3/12*Rollover!I77,2)</f>
        <v>#NUM!</v>
      </c>
      <c r="P77" s="105" t="e">
        <f t="shared" ref="P77:P80" si="6">IF(O77&lt;0.67,5,IF(O77&lt;1,4,IF(O77&lt;1.33,3,IF(O77&lt;2.67,2,1))))</f>
        <v>#NUM!</v>
      </c>
    </row>
    <row r="78" spans="1:16" ht="14.85" customHeight="1">
      <c r="A78" s="158">
        <v>44131</v>
      </c>
      <c r="B78" s="44" t="str">
        <f>Rollover!A78</f>
        <v>Ram</v>
      </c>
      <c r="C78" s="44" t="str">
        <f>Rollover!B78</f>
        <v>Ram 2500 Regular  Cab PU/RC 2WD</v>
      </c>
      <c r="D78" s="9">
        <f>Rollover!C78</f>
        <v>2020</v>
      </c>
      <c r="E78" s="21" t="e">
        <f>Front!AW78</f>
        <v>#NUM!</v>
      </c>
      <c r="F78" s="44" t="e">
        <f>Front!AX78</f>
        <v>#NUM!</v>
      </c>
      <c r="G78" s="44" t="e">
        <f>Front!AY78</f>
        <v>#NUM!</v>
      </c>
      <c r="H78" s="21" t="e">
        <f>'Side MDB'!AC78</f>
        <v>#NUM!</v>
      </c>
      <c r="I78" s="21" t="e">
        <f>'Side MDB'!AD78</f>
        <v>#NUM!</v>
      </c>
      <c r="J78" s="21" t="e">
        <f>'Side MDB'!AE78</f>
        <v>#NUM!</v>
      </c>
      <c r="K78" s="102" t="e">
        <f>'Side Pole'!P78</f>
        <v>#NUM!</v>
      </c>
      <c r="L78" s="102" t="e">
        <f>'Side Pole'!S78</f>
        <v>#NUM!</v>
      </c>
      <c r="M78" s="102" t="e">
        <f>'Side Pole'!V78</f>
        <v>#NUM!</v>
      </c>
      <c r="N78" s="103">
        <f>Rollover!J78</f>
        <v>4</v>
      </c>
      <c r="O78" s="104" t="e">
        <f>ROUND(5/12*Front!AV78+4/12*'Side Pole'!U78+3/12*Rollover!I78,2)</f>
        <v>#NUM!</v>
      </c>
      <c r="P78" s="105" t="e">
        <f t="shared" si="6"/>
        <v>#NUM!</v>
      </c>
    </row>
    <row r="79" spans="1:16" ht="14.85" customHeight="1">
      <c r="A79" s="158">
        <v>44131</v>
      </c>
      <c r="B79" s="44" t="str">
        <f>Rollover!A79</f>
        <v>Ram</v>
      </c>
      <c r="C79" s="44" t="str">
        <f>Rollover!B79</f>
        <v>Ram 2500 Mega Cab PU/EC 4WD</v>
      </c>
      <c r="D79" s="9">
        <f>Rollover!C79</f>
        <v>2020</v>
      </c>
      <c r="E79" s="21" t="e">
        <f>Front!AW79</f>
        <v>#NUM!</v>
      </c>
      <c r="F79" s="44" t="e">
        <f>Front!AX79</f>
        <v>#NUM!</v>
      </c>
      <c r="G79" s="44" t="e">
        <f>Front!AY79</f>
        <v>#NUM!</v>
      </c>
      <c r="H79" s="21" t="e">
        <f>'Side MDB'!AC79</f>
        <v>#NUM!</v>
      </c>
      <c r="I79" s="21" t="e">
        <f>'Side MDB'!AD79</f>
        <v>#NUM!</v>
      </c>
      <c r="J79" s="21" t="e">
        <f>'Side MDB'!AE79</f>
        <v>#NUM!</v>
      </c>
      <c r="K79" s="102" t="e">
        <f>'Side Pole'!P79</f>
        <v>#NUM!</v>
      </c>
      <c r="L79" s="102" t="e">
        <f>'Side Pole'!S79</f>
        <v>#NUM!</v>
      </c>
      <c r="M79" s="102" t="e">
        <f>'Side Pole'!V79</f>
        <v>#NUM!</v>
      </c>
      <c r="N79" s="103">
        <f>Rollover!J79</f>
        <v>3</v>
      </c>
      <c r="O79" s="104" t="e">
        <f>ROUND(5/12*Front!AV79+4/12*'Side Pole'!U79+3/12*Rollover!I79,2)</f>
        <v>#NUM!</v>
      </c>
      <c r="P79" s="105" t="e">
        <f t="shared" si="6"/>
        <v>#NUM!</v>
      </c>
    </row>
    <row r="80" spans="1:16" ht="14.85" customHeight="1">
      <c r="A80" s="158">
        <v>44131</v>
      </c>
      <c r="B80" s="44" t="str">
        <f>Rollover!A80</f>
        <v>Ram</v>
      </c>
      <c r="C80" s="44" t="str">
        <f>Rollover!B80</f>
        <v>Ram 2500 Mega Cab PU/EC 2WD</v>
      </c>
      <c r="D80" s="9">
        <f>Rollover!C80</f>
        <v>2020</v>
      </c>
      <c r="E80" s="21" t="e">
        <f>Front!AW80</f>
        <v>#NUM!</v>
      </c>
      <c r="F80" s="44" t="e">
        <f>Front!AX80</f>
        <v>#NUM!</v>
      </c>
      <c r="G80" s="44" t="e">
        <f>Front!AY80</f>
        <v>#NUM!</v>
      </c>
      <c r="H80" s="21" t="e">
        <f>'Side MDB'!AC80</f>
        <v>#NUM!</v>
      </c>
      <c r="I80" s="21" t="e">
        <f>'Side MDB'!AD80</f>
        <v>#NUM!</v>
      </c>
      <c r="J80" s="21" t="e">
        <f>'Side MDB'!AE80</f>
        <v>#NUM!</v>
      </c>
      <c r="K80" s="102" t="e">
        <f>'Side Pole'!P80</f>
        <v>#NUM!</v>
      </c>
      <c r="L80" s="102" t="e">
        <f>'Side Pole'!S80</f>
        <v>#NUM!</v>
      </c>
      <c r="M80" s="102" t="e">
        <f>'Side Pole'!V80</f>
        <v>#NUM!</v>
      </c>
      <c r="N80" s="103">
        <f>Rollover!J80</f>
        <v>4</v>
      </c>
      <c r="O80" s="104" t="e">
        <f>ROUND(5/12*Front!AV80+4/12*'Side Pole'!U80+3/12*Rollover!I80,2)</f>
        <v>#NUM!</v>
      </c>
      <c r="P80" s="105" t="e">
        <f t="shared" si="6"/>
        <v>#NUM!</v>
      </c>
    </row>
    <row r="81" spans="1:16" ht="14.85" customHeight="1">
      <c r="A81" s="159">
        <v>43865</v>
      </c>
      <c r="B81" s="44" t="str">
        <f>Rollover!A81</f>
        <v>Subaru</v>
      </c>
      <c r="C81" s="44" t="str">
        <f>Rollover!B81</f>
        <v>Legacy 4DR AWD</v>
      </c>
      <c r="D81" s="9">
        <f>Rollover!C81</f>
        <v>2020</v>
      </c>
      <c r="E81" s="21">
        <f>Front!AW81</f>
        <v>5</v>
      </c>
      <c r="F81" s="44">
        <f>Front!AX81</f>
        <v>5</v>
      </c>
      <c r="G81" s="44">
        <f>Front!AY81</f>
        <v>5</v>
      </c>
      <c r="H81" s="21">
        <f>'Side MDB'!AC81</f>
        <v>5</v>
      </c>
      <c r="I81" s="21">
        <f>'Side MDB'!AD81</f>
        <v>5</v>
      </c>
      <c r="J81" s="21">
        <f>'Side MDB'!AE81</f>
        <v>5</v>
      </c>
      <c r="K81" s="102">
        <f>'Side Pole'!P81</f>
        <v>5</v>
      </c>
      <c r="L81" s="102">
        <f>'Side Pole'!S81</f>
        <v>5</v>
      </c>
      <c r="M81" s="102">
        <f>'Side Pole'!V81</f>
        <v>5</v>
      </c>
      <c r="N81" s="103">
        <f>Rollover!J81</f>
        <v>5</v>
      </c>
      <c r="O81" s="104">
        <f>ROUND(5/12*Front!AV81+4/12*'Side Pole'!U81+3/12*Rollover!I81,2)</f>
        <v>0.47</v>
      </c>
      <c r="P81" s="105">
        <f t="shared" si="3"/>
        <v>5</v>
      </c>
    </row>
    <row r="82" spans="1:16" ht="14.85" customHeight="1">
      <c r="A82" s="159">
        <v>43865</v>
      </c>
      <c r="B82" s="44" t="str">
        <f>Rollover!A82</f>
        <v>Subaru</v>
      </c>
      <c r="C82" s="44" t="str">
        <f>Rollover!B82</f>
        <v>Outback SW AWD</v>
      </c>
      <c r="D82" s="9">
        <f>Rollover!C82</f>
        <v>2020</v>
      </c>
      <c r="E82" s="21">
        <f>Front!AW82</f>
        <v>5</v>
      </c>
      <c r="F82" s="44">
        <f>Front!AX82</f>
        <v>5</v>
      </c>
      <c r="G82" s="44">
        <f>Front!AY82</f>
        <v>5</v>
      </c>
      <c r="H82" s="21">
        <f>'Side MDB'!AC82</f>
        <v>5</v>
      </c>
      <c r="I82" s="21">
        <f>'Side MDB'!AD82</f>
        <v>5</v>
      </c>
      <c r="J82" s="21">
        <f>'Side MDB'!AE82</f>
        <v>5</v>
      </c>
      <c r="K82" s="102">
        <f>'Side Pole'!P82</f>
        <v>5</v>
      </c>
      <c r="L82" s="102">
        <f>'Side Pole'!S82</f>
        <v>5</v>
      </c>
      <c r="M82" s="102">
        <f>'Side Pole'!V82</f>
        <v>5</v>
      </c>
      <c r="N82" s="103">
        <f>Rollover!J82</f>
        <v>4</v>
      </c>
      <c r="O82" s="104">
        <f>ROUND(5/12*Front!AV82+4/12*'Side Pole'!U82+3/12*Rollover!I82,2)</f>
        <v>0.59</v>
      </c>
      <c r="P82" s="105">
        <f t="shared" si="3"/>
        <v>5</v>
      </c>
    </row>
    <row r="83" spans="1:16" ht="14.85" customHeight="1">
      <c r="A83" s="159">
        <v>43852</v>
      </c>
      <c r="B83" s="44" t="str">
        <f>Rollover!A83</f>
        <v>Subaru</v>
      </c>
      <c r="C83" s="44" t="str">
        <f>Rollover!B83</f>
        <v>WRX 4DR AWD</v>
      </c>
      <c r="D83" s="9">
        <f>Rollover!C83</f>
        <v>2020</v>
      </c>
      <c r="E83" s="21">
        <f>Front!AW83</f>
        <v>4</v>
      </c>
      <c r="F83" s="44">
        <f>Front!AX83</f>
        <v>5</v>
      </c>
      <c r="G83" s="44">
        <f>Front!AY83</f>
        <v>5</v>
      </c>
      <c r="H83" s="21">
        <f>'Side MDB'!AC83</f>
        <v>5</v>
      </c>
      <c r="I83" s="21">
        <f>'Side MDB'!AD83</f>
        <v>5</v>
      </c>
      <c r="J83" s="21">
        <f>'Side MDB'!AE83</f>
        <v>5</v>
      </c>
      <c r="K83" s="102">
        <f>'Side Pole'!P83</f>
        <v>5</v>
      </c>
      <c r="L83" s="102">
        <f>'Side Pole'!S83</f>
        <v>5</v>
      </c>
      <c r="M83" s="102">
        <f>'Side Pole'!V83</f>
        <v>5</v>
      </c>
      <c r="N83" s="103">
        <f>Rollover!J83</f>
        <v>5</v>
      </c>
      <c r="O83" s="104">
        <f>ROUND(5/12*Front!AV83+4/12*'Side Pole'!U83+3/12*Rollover!I83,2)</f>
        <v>0.54</v>
      </c>
      <c r="P83" s="105">
        <f t="shared" si="3"/>
        <v>5</v>
      </c>
    </row>
    <row r="84" spans="1:16" ht="14.85" customHeight="1">
      <c r="A84" s="159">
        <v>43719</v>
      </c>
      <c r="B84" s="44" t="str">
        <f>Rollover!A84</f>
        <v>Toyota</v>
      </c>
      <c r="C84" s="44" t="str">
        <f>Rollover!B84</f>
        <v>Corolla 4DR FWD</v>
      </c>
      <c r="D84" s="9">
        <f>Rollover!C84</f>
        <v>2020</v>
      </c>
      <c r="E84" s="21">
        <f>Front!AW84</f>
        <v>5</v>
      </c>
      <c r="F84" s="44">
        <f>Front!AX84</f>
        <v>5</v>
      </c>
      <c r="G84" s="44">
        <f>Front!AY84</f>
        <v>5</v>
      </c>
      <c r="H84" s="21">
        <f>'Side MDB'!AC84</f>
        <v>5</v>
      </c>
      <c r="I84" s="21">
        <f>'Side MDB'!AD84</f>
        <v>5</v>
      </c>
      <c r="J84" s="21">
        <f>'Side MDB'!AE84</f>
        <v>5</v>
      </c>
      <c r="K84" s="102">
        <f>'Side Pole'!P84</f>
        <v>5</v>
      </c>
      <c r="L84" s="102">
        <f>'Side Pole'!S84</f>
        <v>5</v>
      </c>
      <c r="M84" s="102">
        <f>'Side Pole'!V84</f>
        <v>5</v>
      </c>
      <c r="N84" s="103">
        <f>Rollover!J84</f>
        <v>4</v>
      </c>
      <c r="O84" s="104">
        <f>ROUND(5/12*Front!AV84+4/12*'Side Pole'!U84+3/12*Rollover!I84,2)</f>
        <v>0.5</v>
      </c>
      <c r="P84" s="105">
        <f t="shared" si="3"/>
        <v>5</v>
      </c>
    </row>
    <row r="85" spans="1:16" ht="14.85" customHeight="1">
      <c r="A85" s="159">
        <v>43719</v>
      </c>
      <c r="B85" s="44" t="str">
        <f>Rollover!A85</f>
        <v>Toyota</v>
      </c>
      <c r="C85" s="44" t="str">
        <f>Rollover!B85</f>
        <v>Corolla Hybrid 4DR FWD</v>
      </c>
      <c r="D85" s="9">
        <f>Rollover!C85</f>
        <v>2020</v>
      </c>
      <c r="E85" s="21">
        <f>Front!AW85</f>
        <v>5</v>
      </c>
      <c r="F85" s="44">
        <f>Front!AX85</f>
        <v>5</v>
      </c>
      <c r="G85" s="44">
        <f>Front!AY85</f>
        <v>5</v>
      </c>
      <c r="H85" s="21">
        <f>'Side MDB'!AC85</f>
        <v>5</v>
      </c>
      <c r="I85" s="21">
        <f>'Side MDB'!AD85</f>
        <v>5</v>
      </c>
      <c r="J85" s="21">
        <f>'Side MDB'!AE85</f>
        <v>5</v>
      </c>
      <c r="K85" s="102">
        <f>'Side Pole'!P85</f>
        <v>5</v>
      </c>
      <c r="L85" s="102">
        <f>'Side Pole'!S85</f>
        <v>5</v>
      </c>
      <c r="M85" s="102">
        <f>'Side Pole'!V85</f>
        <v>5</v>
      </c>
      <c r="N85" s="103">
        <f>Rollover!J85</f>
        <v>4</v>
      </c>
      <c r="O85" s="104">
        <f>ROUND(5/12*Front!AV85+4/12*'Side Pole'!U85+3/12*Rollover!I85,2)</f>
        <v>0.5</v>
      </c>
      <c r="P85" s="105">
        <f t="shared" si="3"/>
        <v>5</v>
      </c>
    </row>
    <row r="86" spans="1:16" ht="14.85" customHeight="1">
      <c r="A86" s="159">
        <v>44098</v>
      </c>
      <c r="B86" s="44" t="str">
        <f>Rollover!A86</f>
        <v>Toyota</v>
      </c>
      <c r="C86" s="44" t="str">
        <f>Rollover!B86</f>
        <v>Highlander SUV AWD</v>
      </c>
      <c r="D86" s="9">
        <f>Rollover!C86</f>
        <v>2020</v>
      </c>
      <c r="E86" s="21">
        <f>Front!AW86</f>
        <v>4</v>
      </c>
      <c r="F86" s="44">
        <f>Front!AX86</f>
        <v>4</v>
      </c>
      <c r="G86" s="44">
        <f>Front!AY86</f>
        <v>4</v>
      </c>
      <c r="H86" s="21">
        <f>'Side MDB'!AC86</f>
        <v>5</v>
      </c>
      <c r="I86" s="21">
        <f>'Side MDB'!AD86</f>
        <v>5</v>
      </c>
      <c r="J86" s="21">
        <f>'Side MDB'!AE86</f>
        <v>5</v>
      </c>
      <c r="K86" s="102">
        <f>'Side Pole'!P86</f>
        <v>5</v>
      </c>
      <c r="L86" s="102">
        <f>'Side Pole'!S86</f>
        <v>5</v>
      </c>
      <c r="M86" s="102">
        <f>'Side Pole'!V86</f>
        <v>5</v>
      </c>
      <c r="N86" s="103">
        <f>Rollover!J86</f>
        <v>4</v>
      </c>
      <c r="O86" s="104">
        <f>ROUND(5/12*Front!AV86+4/12*'Side Pole'!U86+3/12*Rollover!I86,2)</f>
        <v>0.63</v>
      </c>
      <c r="P86" s="105">
        <f t="shared" si="3"/>
        <v>5</v>
      </c>
    </row>
    <row r="87" spans="1:16" ht="14.85" customHeight="1">
      <c r="A87" s="159">
        <v>44098</v>
      </c>
      <c r="B87" s="44" t="str">
        <f>Rollover!A87</f>
        <v>Toyota</v>
      </c>
      <c r="C87" s="44" t="str">
        <f>Rollover!B87</f>
        <v>Highlander SUV FWD</v>
      </c>
      <c r="D87" s="9">
        <f>Rollover!C87</f>
        <v>2020</v>
      </c>
      <c r="E87" s="21">
        <f>Front!AW87</f>
        <v>4</v>
      </c>
      <c r="F87" s="44">
        <f>Front!AX87</f>
        <v>4</v>
      </c>
      <c r="G87" s="44">
        <f>Front!AY87</f>
        <v>4</v>
      </c>
      <c r="H87" s="21">
        <f>'Side MDB'!AC87</f>
        <v>5</v>
      </c>
      <c r="I87" s="21">
        <f>'Side MDB'!AD87</f>
        <v>5</v>
      </c>
      <c r="J87" s="21">
        <f>'Side MDB'!AE87</f>
        <v>5</v>
      </c>
      <c r="K87" s="102">
        <f>'Side Pole'!P87</f>
        <v>5</v>
      </c>
      <c r="L87" s="102">
        <f>'Side Pole'!S87</f>
        <v>5</v>
      </c>
      <c r="M87" s="102">
        <f>'Side Pole'!V87</f>
        <v>5</v>
      </c>
      <c r="N87" s="103">
        <f>Rollover!J87</f>
        <v>4</v>
      </c>
      <c r="O87" s="104">
        <f>ROUND(5/12*Front!AV87+4/12*'Side Pole'!U87+3/12*Rollover!I87,2)</f>
        <v>0.64</v>
      </c>
      <c r="P87" s="105">
        <f t="shared" si="3"/>
        <v>5</v>
      </c>
    </row>
    <row r="88" spans="1:16" ht="14.85" customHeight="1">
      <c r="A88" s="159">
        <v>44098</v>
      </c>
      <c r="B88" s="9" t="str">
        <f>Rollover!A88</f>
        <v>Toyota</v>
      </c>
      <c r="C88" s="9" t="str">
        <f>Rollover!B88</f>
        <v>Highlander Hybrid SUV AWD</v>
      </c>
      <c r="D88" s="9">
        <f>Rollover!C88</f>
        <v>2020</v>
      </c>
      <c r="E88" s="21">
        <f>Front!AW88</f>
        <v>4</v>
      </c>
      <c r="F88" s="44">
        <f>Front!AX88</f>
        <v>4</v>
      </c>
      <c r="G88" s="44">
        <f>Front!AY88</f>
        <v>4</v>
      </c>
      <c r="H88" s="21">
        <f>'Side MDB'!AC88</f>
        <v>5</v>
      </c>
      <c r="I88" s="21">
        <f>'Side MDB'!AD88</f>
        <v>5</v>
      </c>
      <c r="J88" s="21">
        <f>'Side MDB'!AE88</f>
        <v>5</v>
      </c>
      <c r="K88" s="102">
        <f>'Side Pole'!P88</f>
        <v>5</v>
      </c>
      <c r="L88" s="102">
        <f>'Side Pole'!S88</f>
        <v>5</v>
      </c>
      <c r="M88" s="102">
        <f>'Side Pole'!V88</f>
        <v>5</v>
      </c>
      <c r="N88" s="103">
        <f>Rollover!J88</f>
        <v>4</v>
      </c>
      <c r="O88" s="104">
        <f>ROUND(5/12*Front!AV88+4/12*'Side Pole'!U88+3/12*Rollover!I88,2)</f>
        <v>0.63</v>
      </c>
      <c r="P88" s="105">
        <f t="shared" si="3"/>
        <v>5</v>
      </c>
    </row>
    <row r="89" spans="1:16" ht="14.85" customHeight="1">
      <c r="A89" s="159">
        <v>44098</v>
      </c>
      <c r="B89" s="9" t="str">
        <f>Rollover!A89</f>
        <v>Toyota</v>
      </c>
      <c r="C89" s="9" t="str">
        <f>Rollover!B89</f>
        <v>Highlander Hybrid SUV FWD</v>
      </c>
      <c r="D89" s="9">
        <f>Rollover!C89</f>
        <v>2020</v>
      </c>
      <c r="E89" s="21">
        <f>Front!AW89</f>
        <v>4</v>
      </c>
      <c r="F89" s="44">
        <f>Front!AX89</f>
        <v>4</v>
      </c>
      <c r="G89" s="44">
        <f>Front!AY89</f>
        <v>4</v>
      </c>
      <c r="H89" s="21">
        <f>'Side MDB'!AC89</f>
        <v>5</v>
      </c>
      <c r="I89" s="21">
        <f>'Side MDB'!AD89</f>
        <v>5</v>
      </c>
      <c r="J89" s="21">
        <f>'Side MDB'!AE89</f>
        <v>5</v>
      </c>
      <c r="K89" s="102">
        <f>'Side Pole'!P89</f>
        <v>5</v>
      </c>
      <c r="L89" s="102">
        <f>'Side Pole'!S89</f>
        <v>5</v>
      </c>
      <c r="M89" s="102">
        <f>'Side Pole'!V89</f>
        <v>5</v>
      </c>
      <c r="N89" s="103">
        <f>Rollover!J89</f>
        <v>4</v>
      </c>
      <c r="O89" s="104">
        <f>ROUND(5/12*Front!AV89+4/12*'Side Pole'!U89+3/12*Rollover!I89,2)</f>
        <v>0.64</v>
      </c>
      <c r="P89" s="105">
        <f t="shared" si="3"/>
        <v>5</v>
      </c>
    </row>
    <row r="90" spans="1:16" ht="14.85" customHeight="1">
      <c r="A90" s="159">
        <v>44041</v>
      </c>
      <c r="B90" s="44" t="str">
        <f>Rollover!A90</f>
        <v xml:space="preserve">Toyota </v>
      </c>
      <c r="C90" s="44" t="str">
        <f>Rollover!B90</f>
        <v>Tacoma PU/EC 4WD</v>
      </c>
      <c r="D90" s="9">
        <f>Rollover!C90</f>
        <v>2020</v>
      </c>
      <c r="E90" s="21">
        <f>Front!AW90</f>
        <v>4</v>
      </c>
      <c r="F90" s="44">
        <f>Front!AX90</f>
        <v>4</v>
      </c>
      <c r="G90" s="44">
        <f>Front!AY90</f>
        <v>4</v>
      </c>
      <c r="H90" s="21">
        <f>'Side MDB'!AC90</f>
        <v>5</v>
      </c>
      <c r="I90" s="21">
        <f>'Side MDB'!AD90</f>
        <v>5</v>
      </c>
      <c r="J90" s="21">
        <f>'Side MDB'!AE90</f>
        <v>5</v>
      </c>
      <c r="K90" s="102">
        <f>'Side Pole'!P90</f>
        <v>4</v>
      </c>
      <c r="L90" s="102">
        <f>'Side Pole'!S90</f>
        <v>5</v>
      </c>
      <c r="M90" s="102">
        <f>'Side Pole'!V90</f>
        <v>5</v>
      </c>
      <c r="N90" s="103">
        <f>Rollover!J90</f>
        <v>4</v>
      </c>
      <c r="O90" s="104">
        <f>ROUND(5/12*Front!AV90+4/12*'Side Pole'!U90+3/12*Rollover!I90,2)</f>
        <v>0.83</v>
      </c>
      <c r="P90" s="105">
        <f t="shared" si="3"/>
        <v>4</v>
      </c>
    </row>
    <row r="91" spans="1:16" ht="14.85" customHeight="1">
      <c r="A91" s="159">
        <v>44041</v>
      </c>
      <c r="B91" s="44" t="str">
        <f>Rollover!A91</f>
        <v xml:space="preserve">Toyota </v>
      </c>
      <c r="C91" s="44" t="str">
        <f>Rollover!B91</f>
        <v>Tacoma PU/EC 2WD</v>
      </c>
      <c r="D91" s="9">
        <f>Rollover!C91</f>
        <v>2020</v>
      </c>
      <c r="E91" s="21">
        <f>Front!AW91</f>
        <v>4</v>
      </c>
      <c r="F91" s="44">
        <f>Front!AX91</f>
        <v>4</v>
      </c>
      <c r="G91" s="44">
        <f>Front!AY91</f>
        <v>4</v>
      </c>
      <c r="H91" s="21">
        <f>'Side MDB'!AC91</f>
        <v>5</v>
      </c>
      <c r="I91" s="21">
        <f>'Side MDB'!AD91</f>
        <v>5</v>
      </c>
      <c r="J91" s="21">
        <f>'Side MDB'!AE91</f>
        <v>5</v>
      </c>
      <c r="K91" s="102">
        <f>'Side Pole'!P91</f>
        <v>4</v>
      </c>
      <c r="L91" s="102">
        <f>'Side Pole'!S91</f>
        <v>5</v>
      </c>
      <c r="M91" s="102">
        <f>'Side Pole'!V91</f>
        <v>5</v>
      </c>
      <c r="N91" s="103">
        <f>Rollover!J91</f>
        <v>4</v>
      </c>
      <c r="O91" s="104">
        <f>ROUND(5/12*Front!AV91+4/12*'Side Pole'!U91+3/12*Rollover!I91,2)</f>
        <v>0.75</v>
      </c>
      <c r="P91" s="105">
        <f t="shared" si="3"/>
        <v>4</v>
      </c>
    </row>
    <row r="92" spans="1:16" ht="14.85" customHeight="1">
      <c r="A92" s="159">
        <v>44118</v>
      </c>
      <c r="B92" s="44" t="str">
        <f>Rollover!A92</f>
        <v>Volkswagen</v>
      </c>
      <c r="C92" s="44" t="str">
        <f>Rollover!B92</f>
        <v>Atlas Cross Sport SUV AWD</v>
      </c>
      <c r="D92" s="9">
        <f>Rollover!C92</f>
        <v>2020</v>
      </c>
      <c r="E92" s="21">
        <f>Front!AW92</f>
        <v>4</v>
      </c>
      <c r="F92" s="44">
        <f>Front!AX92</f>
        <v>4</v>
      </c>
      <c r="G92" s="44">
        <f>Front!AY92</f>
        <v>4</v>
      </c>
      <c r="H92" s="21">
        <f>'Side MDB'!AC92</f>
        <v>5</v>
      </c>
      <c r="I92" s="21">
        <f>'Side MDB'!AD92</f>
        <v>5</v>
      </c>
      <c r="J92" s="21">
        <f>'Side MDB'!AE92</f>
        <v>5</v>
      </c>
      <c r="K92" s="102">
        <f>'Side Pole'!P92</f>
        <v>5</v>
      </c>
      <c r="L92" s="102">
        <f>'Side Pole'!S92</f>
        <v>5</v>
      </c>
      <c r="M92" s="102">
        <f>'Side Pole'!V92</f>
        <v>5</v>
      </c>
      <c r="N92" s="103">
        <f>Rollover!J92</f>
        <v>4</v>
      </c>
      <c r="O92" s="104">
        <f>ROUND(5/12*Front!AV92+4/12*'Side Pole'!U92+3/12*Rollover!I92,2)</f>
        <v>0.6</v>
      </c>
      <c r="P92" s="105">
        <f t="shared" si="3"/>
        <v>5</v>
      </c>
    </row>
    <row r="93" spans="1:16" ht="14.85" customHeight="1">
      <c r="A93" s="159">
        <v>44118</v>
      </c>
      <c r="B93" s="44" t="str">
        <f>Rollover!A93</f>
        <v>Volkswagen</v>
      </c>
      <c r="C93" s="44" t="str">
        <f>Rollover!B93</f>
        <v>Atlas Cross Sport SUV FWD</v>
      </c>
      <c r="D93" s="9">
        <f>Rollover!C93</f>
        <v>2020</v>
      </c>
      <c r="E93" s="21">
        <f>Front!AW93</f>
        <v>4</v>
      </c>
      <c r="F93" s="44">
        <f>Front!AX93</f>
        <v>4</v>
      </c>
      <c r="G93" s="44">
        <f>Front!AY93</f>
        <v>4</v>
      </c>
      <c r="H93" s="21">
        <f>'Side MDB'!AC93</f>
        <v>5</v>
      </c>
      <c r="I93" s="21">
        <f>'Side MDB'!AD93</f>
        <v>5</v>
      </c>
      <c r="J93" s="21">
        <f>'Side MDB'!AE93</f>
        <v>5</v>
      </c>
      <c r="K93" s="102">
        <f>'Side Pole'!P93</f>
        <v>5</v>
      </c>
      <c r="L93" s="102">
        <f>'Side Pole'!S93</f>
        <v>5</v>
      </c>
      <c r="M93" s="102">
        <f>'Side Pole'!V93</f>
        <v>5</v>
      </c>
      <c r="N93" s="103">
        <f>Rollover!J93</f>
        <v>4</v>
      </c>
      <c r="O93" s="104">
        <f>ROUND(5/12*Front!AV93+4/12*'Side Pole'!U93+3/12*Rollover!I93,2)</f>
        <v>0.63</v>
      </c>
      <c r="P93" s="105">
        <f t="shared" si="3"/>
        <v>5</v>
      </c>
    </row>
    <row r="94" spans="1:16" ht="14.85" customHeight="1">
      <c r="A94" s="159">
        <v>44118</v>
      </c>
      <c r="B94" s="9" t="str">
        <f>Rollover!A94</f>
        <v>Volkswagen</v>
      </c>
      <c r="C94" s="9" t="str">
        <f>Rollover!B94</f>
        <v>2021 Atlas SUV AWD</v>
      </c>
      <c r="D94" s="9">
        <f>Rollover!C94</f>
        <v>2021</v>
      </c>
      <c r="E94" s="21">
        <f>Front!AW94</f>
        <v>4</v>
      </c>
      <c r="F94" s="44">
        <f>Front!AX94</f>
        <v>4</v>
      </c>
      <c r="G94" s="44">
        <f>Front!AY94</f>
        <v>4</v>
      </c>
      <c r="H94" s="21">
        <f>'Side MDB'!AC94</f>
        <v>5</v>
      </c>
      <c r="I94" s="21">
        <f>'Side MDB'!AD94</f>
        <v>5</v>
      </c>
      <c r="J94" s="21">
        <f>'Side MDB'!AE94</f>
        <v>5</v>
      </c>
      <c r="K94" s="102">
        <f>'Side Pole'!P94</f>
        <v>5</v>
      </c>
      <c r="L94" s="102">
        <f>'Side Pole'!S94</f>
        <v>5</v>
      </c>
      <c r="M94" s="102">
        <f>'Side Pole'!V94</f>
        <v>5</v>
      </c>
      <c r="N94" s="103">
        <f>Rollover!J94</f>
        <v>4</v>
      </c>
      <c r="O94" s="104">
        <f>ROUND(5/12*Front!AV94+4/12*'Side Pole'!U94+3/12*Rollover!I94,2)</f>
        <v>0.62</v>
      </c>
      <c r="P94" s="105">
        <f t="shared" ref="P94:P95" si="7">IF(O94&lt;0.67,5,IF(O94&lt;1,4,IF(O94&lt;1.33,3,IF(O94&lt;2.67,2,1))))</f>
        <v>5</v>
      </c>
    </row>
    <row r="95" spans="1:16" ht="14.85" customHeight="1">
      <c r="A95" s="159">
        <v>44118</v>
      </c>
      <c r="B95" s="9" t="str">
        <f>Rollover!A95</f>
        <v>Volkswagen</v>
      </c>
      <c r="C95" s="9" t="str">
        <f>Rollover!B95</f>
        <v>2021 Atlas SUV FWD</v>
      </c>
      <c r="D95" s="9">
        <f>Rollover!C95</f>
        <v>2021</v>
      </c>
      <c r="E95" s="21">
        <f>Front!AW95</f>
        <v>4</v>
      </c>
      <c r="F95" s="44">
        <f>Front!AX95</f>
        <v>4</v>
      </c>
      <c r="G95" s="44">
        <f>Front!AY95</f>
        <v>4</v>
      </c>
      <c r="H95" s="21">
        <f>'Side MDB'!AC95</f>
        <v>5</v>
      </c>
      <c r="I95" s="21">
        <f>'Side MDB'!AD95</f>
        <v>5</v>
      </c>
      <c r="J95" s="21">
        <f>'Side MDB'!AE95</f>
        <v>5</v>
      </c>
      <c r="K95" s="102">
        <f>'Side Pole'!P95</f>
        <v>5</v>
      </c>
      <c r="L95" s="102">
        <f>'Side Pole'!S95</f>
        <v>5</v>
      </c>
      <c r="M95" s="102">
        <f>'Side Pole'!V95</f>
        <v>5</v>
      </c>
      <c r="N95" s="103">
        <f>Rollover!J95</f>
        <v>4</v>
      </c>
      <c r="O95" s="104">
        <f>ROUND(5/12*Front!AV95+4/12*'Side Pole'!U95+3/12*Rollover!I95,2)</f>
        <v>0.57999999999999996</v>
      </c>
      <c r="P95" s="105">
        <f t="shared" si="7"/>
        <v>5</v>
      </c>
    </row>
    <row r="96" spans="1:16" ht="14.85" customHeight="1">
      <c r="A96" s="158">
        <v>43936</v>
      </c>
      <c r="B96" s="44" t="str">
        <f>Rollover!A96</f>
        <v>Volvo</v>
      </c>
      <c r="C96" s="44" t="str">
        <f>Rollover!B96</f>
        <v>S60 T6 4DR AWD</v>
      </c>
      <c r="D96" s="9">
        <f>Rollover!C96</f>
        <v>2020</v>
      </c>
      <c r="E96" s="21">
        <f>Front!AW96</f>
        <v>5</v>
      </c>
      <c r="F96" s="44">
        <f>Front!AX96</f>
        <v>4</v>
      </c>
      <c r="G96" s="44">
        <f>Front!AY96</f>
        <v>4</v>
      </c>
      <c r="H96" s="21">
        <f>'Side MDB'!AC96</f>
        <v>5</v>
      </c>
      <c r="I96" s="21">
        <f>'Side MDB'!AD96</f>
        <v>5</v>
      </c>
      <c r="J96" s="21">
        <f>'Side MDB'!AE96</f>
        <v>5</v>
      </c>
      <c r="K96" s="102">
        <f>'Side Pole'!P96</f>
        <v>5</v>
      </c>
      <c r="L96" s="102">
        <f>'Side Pole'!S96</f>
        <v>5</v>
      </c>
      <c r="M96" s="102">
        <f>'Side Pole'!V96</f>
        <v>5</v>
      </c>
      <c r="N96" s="103">
        <f>Rollover!J96</f>
        <v>5</v>
      </c>
      <c r="O96" s="104">
        <f>ROUND(5/12*Front!AV96+4/12*'Side Pole'!U96+3/12*Rollover!I96,2)</f>
        <v>0.53</v>
      </c>
      <c r="P96" s="105">
        <f t="shared" si="3"/>
        <v>5</v>
      </c>
    </row>
    <row r="97" spans="1:16" ht="14.85" customHeight="1">
      <c r="A97" s="158">
        <v>43936</v>
      </c>
      <c r="B97" s="44" t="str">
        <f>Rollover!A97</f>
        <v>Volvo</v>
      </c>
      <c r="C97" s="44" t="str">
        <f>Rollover!B97</f>
        <v>S60 T5 4DR FWD</v>
      </c>
      <c r="D97" s="9">
        <f>Rollover!C97</f>
        <v>2020</v>
      </c>
      <c r="E97" s="21">
        <f>Front!AW97</f>
        <v>5</v>
      </c>
      <c r="F97" s="44">
        <f>Front!AX97</f>
        <v>4</v>
      </c>
      <c r="G97" s="44">
        <f>Front!AY97</f>
        <v>4</v>
      </c>
      <c r="H97" s="21">
        <f>'Side MDB'!AC97</f>
        <v>5</v>
      </c>
      <c r="I97" s="21">
        <f>'Side MDB'!AD97</f>
        <v>5</v>
      </c>
      <c r="J97" s="21">
        <f>'Side MDB'!AE97</f>
        <v>5</v>
      </c>
      <c r="K97" s="102">
        <f>'Side Pole'!P97</f>
        <v>5</v>
      </c>
      <c r="L97" s="102">
        <f>'Side Pole'!S97</f>
        <v>5</v>
      </c>
      <c r="M97" s="102">
        <f>'Side Pole'!V97</f>
        <v>5</v>
      </c>
      <c r="N97" s="103">
        <f>Rollover!J97</f>
        <v>5</v>
      </c>
      <c r="O97" s="104">
        <f>ROUND(5/12*Front!AV97+4/12*'Side Pole'!U97+3/12*Rollover!I97,2)</f>
        <v>0.53</v>
      </c>
      <c r="P97" s="105">
        <f t="shared" si="3"/>
        <v>5</v>
      </c>
    </row>
    <row r="98" spans="1:16" ht="14.85" customHeight="1">
      <c r="A98" s="158">
        <v>43936</v>
      </c>
      <c r="B98" s="9" t="str">
        <f>Rollover!A98</f>
        <v>Volvo</v>
      </c>
      <c r="C98" s="9" t="str">
        <f>Rollover!B98</f>
        <v>V60 T5 SW FWD</v>
      </c>
      <c r="D98" s="9">
        <f>Rollover!C98</f>
        <v>2020</v>
      </c>
      <c r="E98" s="21">
        <f>Front!AW98</f>
        <v>5</v>
      </c>
      <c r="F98" s="44">
        <f>Front!AX98</f>
        <v>4</v>
      </c>
      <c r="G98" s="44">
        <f>Front!AY98</f>
        <v>4</v>
      </c>
      <c r="H98" s="21">
        <f>'Side MDB'!AC98</f>
        <v>5</v>
      </c>
      <c r="I98" s="21">
        <f>'Side MDB'!AD98</f>
        <v>5</v>
      </c>
      <c r="J98" s="21">
        <f>'Side MDB'!AE98</f>
        <v>5</v>
      </c>
      <c r="K98" s="102">
        <f>'Side Pole'!P98</f>
        <v>5</v>
      </c>
      <c r="L98" s="102">
        <f>'Side Pole'!S98</f>
        <v>5</v>
      </c>
      <c r="M98" s="102">
        <f>'Side Pole'!V98</f>
        <v>5</v>
      </c>
      <c r="N98" s="103">
        <f>Rollover!J98</f>
        <v>5</v>
      </c>
      <c r="O98" s="104">
        <f>ROUND(5/12*Front!AV98+4/12*'Side Pole'!U98+3/12*Rollover!I98,2)</f>
        <v>0.53</v>
      </c>
      <c r="P98" s="105">
        <f t="shared" ref="P98:P99" si="8">IF(O98&lt;0.67,5,IF(O98&lt;1,4,IF(O98&lt;1.33,3,IF(O98&lt;2.67,2,1))))</f>
        <v>5</v>
      </c>
    </row>
    <row r="99" spans="1:16" ht="14.85" customHeight="1">
      <c r="A99" s="158">
        <v>43936</v>
      </c>
      <c r="B99" s="9" t="str">
        <f>Rollover!A99</f>
        <v>Volvo</v>
      </c>
      <c r="C99" s="9" t="str">
        <f>Rollover!B99</f>
        <v>V60 CC T5 SW AWD</v>
      </c>
      <c r="D99" s="9">
        <f>Rollover!C99</f>
        <v>2020</v>
      </c>
      <c r="E99" s="21">
        <f>Front!AW99</f>
        <v>5</v>
      </c>
      <c r="F99" s="44">
        <f>Front!AX99</f>
        <v>4</v>
      </c>
      <c r="G99" s="44">
        <f>Front!AY99</f>
        <v>4</v>
      </c>
      <c r="H99" s="21">
        <f>'Side MDB'!AC99</f>
        <v>5</v>
      </c>
      <c r="I99" s="21">
        <f>'Side MDB'!AD99</f>
        <v>5</v>
      </c>
      <c r="J99" s="21">
        <f>'Side MDB'!AE99</f>
        <v>5</v>
      </c>
      <c r="K99" s="102">
        <f>'Side Pole'!P99</f>
        <v>5</v>
      </c>
      <c r="L99" s="102">
        <f>'Side Pole'!S99</f>
        <v>5</v>
      </c>
      <c r="M99" s="102">
        <f>'Side Pole'!V99</f>
        <v>5</v>
      </c>
      <c r="N99" s="103">
        <f>Rollover!J99</f>
        <v>5</v>
      </c>
      <c r="O99" s="104">
        <f>ROUND(5/12*Front!AV99+4/12*'Side Pole'!U99+3/12*Rollover!I99,2)</f>
        <v>0.53</v>
      </c>
      <c r="P99" s="105">
        <f t="shared" si="8"/>
        <v>5</v>
      </c>
    </row>
    <row r="100" spans="1:16" ht="14.85" customHeight="1">
      <c r="A100" s="158">
        <v>43866</v>
      </c>
      <c r="B100" s="44" t="str">
        <f>Rollover!A100</f>
        <v>Volvo</v>
      </c>
      <c r="C100" s="44" t="str">
        <f>Rollover!B100</f>
        <v>XC40 T5 SUV AWD</v>
      </c>
      <c r="D100" s="9">
        <f>Rollover!C100</f>
        <v>2020</v>
      </c>
      <c r="E100" s="21">
        <f>Front!AW100</f>
        <v>5</v>
      </c>
      <c r="F100" s="44">
        <f>Front!AX100</f>
        <v>5</v>
      </c>
      <c r="G100" s="44">
        <f>Front!AY100</f>
        <v>5</v>
      </c>
      <c r="H100" s="21">
        <f>'Side MDB'!AC100</f>
        <v>5</v>
      </c>
      <c r="I100" s="21">
        <f>'Side MDB'!AD100</f>
        <v>5</v>
      </c>
      <c r="J100" s="21">
        <f>'Side MDB'!AE100</f>
        <v>5</v>
      </c>
      <c r="K100" s="102">
        <f>'Side Pole'!P100</f>
        <v>5</v>
      </c>
      <c r="L100" s="102">
        <f>'Side Pole'!S100</f>
        <v>5</v>
      </c>
      <c r="M100" s="102">
        <f>'Side Pole'!V100</f>
        <v>5</v>
      </c>
      <c r="N100" s="103">
        <f>Rollover!J100</f>
        <v>4</v>
      </c>
      <c r="O100" s="104">
        <f>ROUND(5/12*Front!AV100+4/12*'Side Pole'!U100+3/12*Rollover!I100,2)</f>
        <v>0.63</v>
      </c>
      <c r="P100" s="105">
        <f t="shared" si="3"/>
        <v>5</v>
      </c>
    </row>
    <row r="101" spans="1:16" ht="14.85" customHeight="1">
      <c r="A101" s="158">
        <v>43866</v>
      </c>
      <c r="B101" s="44" t="str">
        <f>Rollover!A101</f>
        <v>Volvo</v>
      </c>
      <c r="C101" s="44" t="str">
        <f>Rollover!B101</f>
        <v>XC40 T4 SUV FWD</v>
      </c>
      <c r="D101" s="9">
        <f>Rollover!C101</f>
        <v>2020</v>
      </c>
      <c r="E101" s="21">
        <f>Front!AW101</f>
        <v>5</v>
      </c>
      <c r="F101" s="44">
        <f>Front!AX101</f>
        <v>5</v>
      </c>
      <c r="G101" s="44">
        <f>Front!AY101</f>
        <v>5</v>
      </c>
      <c r="H101" s="21">
        <f>'Side MDB'!AC101</f>
        <v>5</v>
      </c>
      <c r="I101" s="21">
        <f>'Side MDB'!AD101</f>
        <v>5</v>
      </c>
      <c r="J101" s="21">
        <f>'Side MDB'!AE101</f>
        <v>5</v>
      </c>
      <c r="K101" s="102">
        <f>'Side Pole'!P101</f>
        <v>5</v>
      </c>
      <c r="L101" s="102">
        <f>'Side Pole'!S101</f>
        <v>5</v>
      </c>
      <c r="M101" s="102">
        <f>'Side Pole'!V101</f>
        <v>5</v>
      </c>
      <c r="N101" s="103">
        <f>Rollover!J101</f>
        <v>4</v>
      </c>
      <c r="O101" s="104">
        <f>ROUND(5/12*Front!AV101+4/12*'Side Pole'!U101+3/12*Rollover!I101,2)</f>
        <v>0.61</v>
      </c>
      <c r="P101" s="105">
        <f t="shared" si="3"/>
        <v>5</v>
      </c>
    </row>
    <row r="102" spans="1:16" ht="14.85" customHeight="1">
      <c r="A102" s="158">
        <v>43943</v>
      </c>
      <c r="B102" s="44" t="str">
        <f>Rollover!A102</f>
        <v>Volvo</v>
      </c>
      <c r="C102" s="44" t="str">
        <f>Rollover!B102</f>
        <v>XC60 T5 SUV AWD</v>
      </c>
      <c r="D102" s="9">
        <f>Rollover!C102</f>
        <v>2020</v>
      </c>
      <c r="E102" s="21">
        <f>Front!AW102</f>
        <v>5</v>
      </c>
      <c r="F102" s="44">
        <f>Front!AX102</f>
        <v>5</v>
      </c>
      <c r="G102" s="44">
        <f>Front!AY102</f>
        <v>5</v>
      </c>
      <c r="H102" s="21">
        <f>'Side MDB'!AC102</f>
        <v>5</v>
      </c>
      <c r="I102" s="21">
        <f>'Side MDB'!AD102</f>
        <v>5</v>
      </c>
      <c r="J102" s="21">
        <f>'Side MDB'!AE102</f>
        <v>5</v>
      </c>
      <c r="K102" s="102">
        <f>'Side Pole'!P102</f>
        <v>5</v>
      </c>
      <c r="L102" s="102">
        <f>'Side Pole'!S102</f>
        <v>5</v>
      </c>
      <c r="M102" s="102">
        <f>'Side Pole'!V102</f>
        <v>5</v>
      </c>
      <c r="N102" s="103">
        <f>Rollover!J102</f>
        <v>4</v>
      </c>
      <c r="O102" s="104">
        <f>ROUND(5/12*Front!AV102+4/12*'Side Pole'!U102+3/12*Rollover!I102,2)</f>
        <v>0.57999999999999996</v>
      </c>
      <c r="P102" s="105">
        <f t="shared" si="3"/>
        <v>5</v>
      </c>
    </row>
    <row r="103" spans="1:16" ht="14.85" customHeight="1">
      <c r="A103" s="158">
        <v>43943</v>
      </c>
      <c r="B103" s="44" t="str">
        <f>Rollover!A103</f>
        <v>Volvo</v>
      </c>
      <c r="C103" s="44" t="str">
        <f>Rollover!B103</f>
        <v>XC60 T5 SUV FWD</v>
      </c>
      <c r="D103" s="9">
        <f>Rollover!C103</f>
        <v>2020</v>
      </c>
      <c r="E103" s="21">
        <f>Front!AW103</f>
        <v>5</v>
      </c>
      <c r="F103" s="44">
        <f>Front!AX103</f>
        <v>5</v>
      </c>
      <c r="G103" s="44">
        <f>Front!AY103</f>
        <v>5</v>
      </c>
      <c r="H103" s="21">
        <f>'Side MDB'!AC103</f>
        <v>5</v>
      </c>
      <c r="I103" s="21">
        <f>'Side MDB'!AD103</f>
        <v>5</v>
      </c>
      <c r="J103" s="21">
        <f>'Side MDB'!AE103</f>
        <v>5</v>
      </c>
      <c r="K103" s="102">
        <f>'Side Pole'!P103</f>
        <v>5</v>
      </c>
      <c r="L103" s="102">
        <f>'Side Pole'!S103</f>
        <v>5</v>
      </c>
      <c r="M103" s="102">
        <f>'Side Pole'!V103</f>
        <v>5</v>
      </c>
      <c r="N103" s="103">
        <f>Rollover!J103</f>
        <v>4</v>
      </c>
      <c r="O103" s="104">
        <f>ROUND(5/12*Front!AV103+4/12*'Side Pole'!U103+3/12*Rollover!I103,2)</f>
        <v>0.59</v>
      </c>
      <c r="P103" s="105">
        <f t="shared" ref="P103" si="9">IF(O103&lt;0.67,5,IF(O103&lt;1,4,IF(O103&lt;1.33,3,IF(O103&lt;2.67,2,1))))</f>
        <v>5</v>
      </c>
    </row>
    <row r="104" spans="1:16" ht="14.85" customHeight="1">
      <c r="A104" s="158">
        <v>43943</v>
      </c>
      <c r="B104" s="9" t="str">
        <f>Rollover!A104</f>
        <v>Volvo</v>
      </c>
      <c r="C104" s="9" t="str">
        <f>Rollover!B104</f>
        <v>XC60 T6 SUV AWD</v>
      </c>
      <c r="D104" s="9">
        <f>Rollover!C104</f>
        <v>2020</v>
      </c>
      <c r="E104" s="21">
        <f>Front!AW104</f>
        <v>5</v>
      </c>
      <c r="F104" s="44">
        <f>Front!AX104</f>
        <v>5</v>
      </c>
      <c r="G104" s="44">
        <f>Front!AY104</f>
        <v>5</v>
      </c>
      <c r="H104" s="21">
        <f>'Side MDB'!AC104</f>
        <v>5</v>
      </c>
      <c r="I104" s="21">
        <f>'Side MDB'!AD104</f>
        <v>5</v>
      </c>
      <c r="J104" s="21">
        <f>'Side MDB'!AE104</f>
        <v>5</v>
      </c>
      <c r="K104" s="102">
        <f>'Side Pole'!P104</f>
        <v>5</v>
      </c>
      <c r="L104" s="102">
        <f>'Side Pole'!S104</f>
        <v>5</v>
      </c>
      <c r="M104" s="102">
        <f>'Side Pole'!V104</f>
        <v>5</v>
      </c>
      <c r="N104" s="103">
        <f>Rollover!J104</f>
        <v>4</v>
      </c>
      <c r="O104" s="104">
        <f>ROUND(5/12*Front!AV104+4/12*'Side Pole'!U104+3/12*Rollover!I104,2)</f>
        <v>0.57999999999999996</v>
      </c>
      <c r="P104" s="105">
        <f t="shared" si="3"/>
        <v>5</v>
      </c>
    </row>
    <row r="105" spans="1:16" ht="14.85" customHeight="1">
      <c r="A105" s="158">
        <v>43943</v>
      </c>
      <c r="B105" s="44" t="str">
        <f>Rollover!A105</f>
        <v>Volvo</v>
      </c>
      <c r="C105" s="44" t="str">
        <f>Rollover!B105</f>
        <v>XC90 T5 SUV FWD</v>
      </c>
      <c r="D105" s="9">
        <f>Rollover!C105</f>
        <v>2020</v>
      </c>
      <c r="E105" s="21">
        <f>Front!AW105</f>
        <v>5</v>
      </c>
      <c r="F105" s="44">
        <f>Front!AX105</f>
        <v>5</v>
      </c>
      <c r="G105" s="44">
        <f>Front!AY105</f>
        <v>5</v>
      </c>
      <c r="H105" s="21">
        <f>'Side MDB'!AC105</f>
        <v>5</v>
      </c>
      <c r="I105" s="21">
        <f>'Side MDB'!AD105</f>
        <v>5</v>
      </c>
      <c r="J105" s="21">
        <f>'Side MDB'!AE105</f>
        <v>5</v>
      </c>
      <c r="K105" s="102">
        <f>'Side Pole'!P105</f>
        <v>5</v>
      </c>
      <c r="L105" s="102">
        <f>'Side Pole'!S105</f>
        <v>5</v>
      </c>
      <c r="M105" s="102">
        <f>'Side Pole'!V105</f>
        <v>5</v>
      </c>
      <c r="N105" s="103">
        <f>Rollover!J105</f>
        <v>4</v>
      </c>
      <c r="O105" s="104">
        <f>ROUND(5/12*Front!AV105+4/12*'Side Pole'!U105+3/12*Rollover!I105,2)</f>
        <v>0.62</v>
      </c>
      <c r="P105" s="105">
        <f t="shared" si="3"/>
        <v>5</v>
      </c>
    </row>
    <row r="106" spans="1:16" ht="14.85" customHeight="1">
      <c r="A106" s="158">
        <v>43943</v>
      </c>
      <c r="B106" s="9" t="str">
        <f>Rollover!A106</f>
        <v>Volvo</v>
      </c>
      <c r="C106" s="9" t="str">
        <f>Rollover!B106</f>
        <v>XC90 (T5/T6) SUV AWD</v>
      </c>
      <c r="D106" s="9">
        <f>Rollover!C106</f>
        <v>2020</v>
      </c>
      <c r="E106" s="21">
        <f>Front!AW106</f>
        <v>5</v>
      </c>
      <c r="F106" s="44">
        <f>Front!AX106</f>
        <v>5</v>
      </c>
      <c r="G106" s="44">
        <f>Front!AY106</f>
        <v>5</v>
      </c>
      <c r="H106" s="21">
        <f>'Side MDB'!AC106</f>
        <v>5</v>
      </c>
      <c r="I106" s="21">
        <f>'Side MDB'!AD106</f>
        <v>5</v>
      </c>
      <c r="J106" s="21">
        <f>'Side MDB'!AE106</f>
        <v>5</v>
      </c>
      <c r="K106" s="102">
        <f>'Side Pole'!P106</f>
        <v>5</v>
      </c>
      <c r="L106" s="102">
        <f>'Side Pole'!S106</f>
        <v>5</v>
      </c>
      <c r="M106" s="102">
        <f>'Side Pole'!V106</f>
        <v>5</v>
      </c>
      <c r="N106" s="103">
        <f>Rollover!J106</f>
        <v>4</v>
      </c>
      <c r="O106" s="104">
        <f>ROUND(5/12*Front!AV106+4/12*'Side Pole'!U106+3/12*Rollover!I106,2)</f>
        <v>0.6</v>
      </c>
      <c r="P106" s="105">
        <f t="shared" si="3"/>
        <v>5</v>
      </c>
    </row>
    <row r="107" spans="1:16" ht="14.85" customHeight="1">
      <c r="B107" s="107"/>
    </row>
    <row r="108" spans="1:16" ht="14.85" customHeight="1">
      <c r="B108" s="107"/>
    </row>
    <row r="109" spans="1:16" ht="14.85" customHeight="1">
      <c r="B109" s="107"/>
    </row>
    <row r="110" spans="1:16" ht="14.85" customHeight="1">
      <c r="B110" s="107"/>
      <c r="C110" s="107"/>
      <c r="D110" s="107"/>
    </row>
    <row r="111" spans="1:16" ht="14.85" customHeight="1">
      <c r="B111" s="107"/>
      <c r="C111" s="107"/>
      <c r="D111" s="107"/>
    </row>
    <row r="112" spans="1:16" ht="14.85" customHeight="1">
      <c r="B112" s="107"/>
      <c r="C112" s="107"/>
      <c r="D112" s="107"/>
    </row>
    <row r="113" spans="2:10" ht="14.85" customHeight="1">
      <c r="B113" s="107"/>
      <c r="C113" s="107"/>
      <c r="D113" s="107"/>
    </row>
    <row r="114" spans="2:10" ht="14.85" customHeight="1">
      <c r="B114" s="107"/>
      <c r="C114" s="107"/>
      <c r="D114" s="107"/>
    </row>
    <row r="115" spans="2:10" ht="14.85" customHeight="1">
      <c r="B115" s="107"/>
      <c r="C115" s="107"/>
      <c r="D115" s="107"/>
    </row>
    <row r="116" spans="2:10" ht="14.85" customHeight="1">
      <c r="B116" s="107"/>
      <c r="C116" s="107"/>
      <c r="D116" s="107"/>
      <c r="H116" s="111"/>
      <c r="I116" s="111"/>
      <c r="J116" s="111"/>
    </row>
    <row r="117" spans="2:10" ht="14.85" customHeight="1">
      <c r="H117" s="111"/>
      <c r="I117" s="111"/>
      <c r="J117" s="111"/>
    </row>
    <row r="118" spans="2:10" ht="14.85" customHeight="1">
      <c r="H118" s="111"/>
      <c r="I118" s="111"/>
      <c r="J118" s="111"/>
    </row>
    <row r="119" spans="2:10" ht="14.85" customHeight="1">
      <c r="B119" s="113"/>
      <c r="C119" s="113"/>
      <c r="D119" s="113"/>
      <c r="E119" s="114"/>
      <c r="F119" s="107"/>
      <c r="H119" s="111"/>
      <c r="I119" s="111"/>
      <c r="J119" s="111"/>
    </row>
    <row r="120" spans="2:10" ht="14.85" customHeight="1">
      <c r="B120" s="113"/>
      <c r="C120" s="113"/>
      <c r="D120" s="113"/>
      <c r="E120" s="114"/>
      <c r="F120" s="107"/>
      <c r="H120" s="111"/>
      <c r="I120" s="111"/>
      <c r="J120" s="111"/>
    </row>
    <row r="121" spans="2:10" ht="14.85" customHeight="1">
      <c r="B121" s="113"/>
      <c r="C121" s="113"/>
      <c r="D121" s="113"/>
      <c r="E121" s="114"/>
      <c r="F121" s="107"/>
      <c r="H121" s="111"/>
      <c r="I121" s="111"/>
      <c r="J121" s="111"/>
    </row>
    <row r="122" spans="2:10" ht="14.85" customHeight="1">
      <c r="B122" s="113"/>
      <c r="C122" s="113"/>
      <c r="D122" s="113"/>
      <c r="E122" s="114"/>
      <c r="F122" s="107"/>
      <c r="H122" s="111"/>
      <c r="I122" s="111"/>
      <c r="J122" s="111"/>
    </row>
    <row r="123" spans="2:10" ht="14.85" customHeight="1">
      <c r="B123" s="113"/>
      <c r="C123" s="113"/>
      <c r="D123" s="113"/>
      <c r="E123" s="114"/>
      <c r="F123" s="107"/>
      <c r="H123" s="111"/>
      <c r="I123" s="111"/>
      <c r="J123" s="111"/>
    </row>
    <row r="124" spans="2:10" ht="14.85" customHeight="1">
      <c r="B124" s="113"/>
      <c r="C124" s="113"/>
      <c r="D124" s="113"/>
      <c r="E124" s="114"/>
      <c r="F124" s="107"/>
      <c r="H124" s="111"/>
      <c r="I124" s="111"/>
      <c r="J124" s="111"/>
    </row>
    <row r="125" spans="2:10" ht="14.85" customHeight="1">
      <c r="B125" s="113"/>
      <c r="C125" s="113"/>
      <c r="D125" s="113"/>
      <c r="E125" s="114"/>
      <c r="F125" s="107"/>
    </row>
    <row r="126" spans="2:10" ht="14.85" customHeight="1">
      <c r="B126" s="113"/>
      <c r="C126" s="113"/>
      <c r="D126" s="113"/>
      <c r="E126" s="114"/>
      <c r="F126" s="107"/>
    </row>
    <row r="127" spans="2:10" ht="14.85" customHeight="1">
      <c r="B127" s="113"/>
      <c r="C127" s="113"/>
      <c r="D127" s="113"/>
      <c r="E127" s="114"/>
      <c r="F127" s="107"/>
    </row>
    <row r="128" spans="2:10" ht="14.85" customHeight="1">
      <c r="B128" s="113"/>
      <c r="C128" s="113"/>
      <c r="D128" s="113"/>
      <c r="E128" s="114"/>
      <c r="F128" s="107"/>
    </row>
    <row r="129" spans="2:10" ht="14.85" customHeight="1">
      <c r="E129" s="114"/>
      <c r="F129" s="107"/>
    </row>
    <row r="130" spans="2:10" ht="14.85" customHeight="1">
      <c r="E130" s="114"/>
      <c r="F130" s="107"/>
    </row>
    <row r="131" spans="2:10" ht="14.85" customHeight="1">
      <c r="B131" s="113"/>
      <c r="C131" s="113"/>
      <c r="D131" s="113"/>
      <c r="E131" s="114"/>
      <c r="F131" s="107"/>
    </row>
    <row r="132" spans="2:10" ht="14.85" customHeight="1">
      <c r="B132" s="113"/>
      <c r="C132" s="113"/>
      <c r="D132" s="113"/>
      <c r="E132" s="114"/>
      <c r="F132" s="107"/>
    </row>
    <row r="133" spans="2:10" ht="14.85" customHeight="1">
      <c r="B133" s="113"/>
      <c r="C133" s="113"/>
      <c r="D133" s="113"/>
      <c r="E133" s="114"/>
      <c r="F133" s="107"/>
    </row>
    <row r="134" spans="2:10" ht="14.85" customHeight="1">
      <c r="B134" s="113"/>
      <c r="C134" s="113"/>
      <c r="D134" s="113"/>
      <c r="E134" s="114"/>
      <c r="F134" s="107"/>
      <c r="H134" s="115"/>
      <c r="I134" s="115"/>
      <c r="J134" s="115"/>
    </row>
    <row r="135" spans="2:10" ht="14.85" customHeight="1">
      <c r="B135" s="113"/>
      <c r="C135" s="113"/>
      <c r="D135" s="113"/>
      <c r="F135" s="111"/>
      <c r="G135" s="111"/>
      <c r="H135" s="115"/>
      <c r="I135" s="115"/>
      <c r="J135" s="115"/>
    </row>
    <row r="136" spans="2:10" ht="14.85" customHeight="1">
      <c r="B136" s="113"/>
      <c r="C136" s="113"/>
      <c r="D136" s="113"/>
      <c r="F136" s="111"/>
      <c r="G136" s="111"/>
      <c r="H136" s="115"/>
      <c r="I136" s="115"/>
      <c r="J136" s="115"/>
    </row>
    <row r="137" spans="2:10" ht="14.85" customHeight="1">
      <c r="B137" s="116"/>
      <c r="C137" s="116"/>
      <c r="D137" s="116"/>
      <c r="E137" s="117"/>
      <c r="F137" s="111"/>
      <c r="G137" s="111"/>
      <c r="H137" s="115"/>
      <c r="I137" s="115"/>
      <c r="J137" s="115"/>
    </row>
    <row r="138" spans="2:10" ht="14.85" customHeight="1">
      <c r="B138" s="107"/>
      <c r="C138" s="107"/>
      <c r="D138" s="107"/>
      <c r="F138" s="111"/>
      <c r="G138" s="111"/>
      <c r="H138" s="115"/>
      <c r="I138" s="115"/>
      <c r="J138" s="115"/>
    </row>
    <row r="139" spans="2:10" ht="14.85" customHeight="1">
      <c r="B139" s="113"/>
      <c r="C139" s="113"/>
      <c r="D139" s="113"/>
      <c r="F139" s="111"/>
      <c r="G139" s="111"/>
      <c r="H139" s="115"/>
      <c r="I139" s="115"/>
      <c r="J139" s="115"/>
    </row>
    <row r="140" spans="2:10" ht="14.85" customHeight="1">
      <c r="B140" s="113"/>
      <c r="C140" s="113"/>
      <c r="D140" s="113"/>
      <c r="F140" s="111"/>
      <c r="G140" s="111"/>
      <c r="H140" s="115"/>
      <c r="I140" s="115"/>
      <c r="J140" s="115"/>
    </row>
    <row r="141" spans="2:10" ht="14.85" customHeight="1">
      <c r="B141" s="113"/>
      <c r="C141" s="113"/>
      <c r="D141" s="113"/>
      <c r="F141" s="111"/>
      <c r="G141" s="111"/>
      <c r="H141" s="115"/>
      <c r="I141" s="115"/>
      <c r="J141" s="115"/>
    </row>
    <row r="142" spans="2:10" ht="14.85" customHeight="1">
      <c r="B142" s="113"/>
      <c r="C142" s="113"/>
      <c r="D142" s="113"/>
      <c r="F142" s="111"/>
      <c r="G142" s="111"/>
      <c r="H142" s="115"/>
      <c r="I142" s="115"/>
      <c r="J142" s="115"/>
    </row>
    <row r="143" spans="2:10" ht="14.85" customHeight="1">
      <c r="B143" s="107"/>
      <c r="C143" s="107"/>
      <c r="D143" s="107"/>
      <c r="F143" s="111"/>
      <c r="G143" s="111"/>
      <c r="H143" s="115"/>
      <c r="I143" s="115"/>
      <c r="J143" s="115"/>
    </row>
    <row r="144" spans="2:10" ht="14.85" customHeight="1">
      <c r="F144" s="111"/>
      <c r="G144" s="111"/>
      <c r="H144" s="115"/>
      <c r="I144" s="115"/>
      <c r="J144" s="115"/>
    </row>
    <row r="145" spans="6:10" ht="14.85" customHeight="1">
      <c r="F145" s="111"/>
      <c r="G145" s="111"/>
      <c r="H145" s="115"/>
      <c r="I145" s="115"/>
      <c r="J145" s="115"/>
    </row>
  </sheetData>
  <mergeCells count="3">
    <mergeCell ref="E1:G1"/>
    <mergeCell ref="H1:J1"/>
    <mergeCell ref="A1:A2"/>
  </mergeCells>
  <phoneticPr fontId="3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2021-01-05T12:26:55Z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