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2.xml" ContentType="application/vnd.ms-office.chartcolorstyle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charts/style2.xml" ContentType="application/vnd.ms-office.chartstyle+xml"/>
  <Override PartName="/xl/charts/style1.xml" ContentType="application/vnd.ms-office.chartstyle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harts/colors1.xml" ContentType="application/vnd.ms-office.chartcolor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yan.Keefe\Documents\ACTIVE\CAFE\VMT Study\Debugging\Jake\"/>
    </mc:Choice>
  </mc:AlternateContent>
  <bookViews>
    <workbookView xWindow="0" yWindow="0" windowWidth="28800" windowHeight="13500" tabRatio="777"/>
  </bookViews>
  <sheets>
    <sheet name="VMT Model Data" sheetId="1" r:id="rId1"/>
    <sheet name="Augmented VMT Data" sheetId="5" r:id="rId2"/>
    <sheet name="VMT_tables" sheetId="7" r:id="rId3"/>
    <sheet name="GDP Deflator" sheetId="3" r:id="rId4"/>
    <sheet name="AEO2019 Table 12" sheetId="4" r:id="rId5"/>
    <sheet name="AEO2019 Table 20" sheetId="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7" l="1"/>
  <c r="R4" i="7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2" i="7"/>
  <c r="Q3" i="7"/>
  <c r="Q4" i="7"/>
  <c r="Q5" i="7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2" i="7"/>
  <c r="O35" i="7"/>
  <c r="N35" i="7"/>
  <c r="O34" i="7"/>
  <c r="N34" i="7"/>
  <c r="O33" i="7"/>
  <c r="N33" i="7"/>
  <c r="O32" i="7"/>
  <c r="N32" i="7"/>
  <c r="O31" i="7"/>
  <c r="N31" i="7"/>
  <c r="O30" i="7"/>
  <c r="N30" i="7"/>
  <c r="O29" i="7"/>
  <c r="N29" i="7"/>
  <c r="O28" i="7"/>
  <c r="N28" i="7"/>
  <c r="O27" i="7"/>
  <c r="N27" i="7"/>
  <c r="O26" i="7"/>
  <c r="N26" i="7"/>
  <c r="O25" i="7"/>
  <c r="N25" i="7"/>
  <c r="O24" i="7"/>
  <c r="N24" i="7"/>
  <c r="O23" i="7"/>
  <c r="N23" i="7"/>
  <c r="O22" i="7"/>
  <c r="N22" i="7"/>
  <c r="O21" i="7"/>
  <c r="N21" i="7"/>
  <c r="O20" i="7"/>
  <c r="N20" i="7"/>
  <c r="O19" i="7"/>
  <c r="N19" i="7"/>
  <c r="O18" i="7"/>
  <c r="N18" i="7"/>
  <c r="O17" i="7"/>
  <c r="N17" i="7"/>
  <c r="O16" i="7"/>
  <c r="N16" i="7"/>
  <c r="O15" i="7"/>
  <c r="N15" i="7"/>
  <c r="O14" i="7"/>
  <c r="N14" i="7"/>
  <c r="O13" i="7"/>
  <c r="N13" i="7"/>
  <c r="O12" i="7"/>
  <c r="N12" i="7"/>
  <c r="O11" i="7"/>
  <c r="N11" i="7"/>
  <c r="O10" i="7"/>
  <c r="N10" i="7"/>
  <c r="O9" i="7"/>
  <c r="N9" i="7"/>
  <c r="O8" i="7"/>
  <c r="N8" i="7"/>
  <c r="O7" i="7"/>
  <c r="N7" i="7"/>
  <c r="O6" i="7"/>
  <c r="N6" i="7"/>
  <c r="O5" i="7"/>
  <c r="N5" i="7"/>
  <c r="O4" i="7"/>
  <c r="N4" i="7"/>
  <c r="O3" i="7"/>
  <c r="N3" i="7"/>
  <c r="O2" i="7"/>
  <c r="N2" i="7"/>
  <c r="F35" i="7" l="1"/>
  <c r="E35" i="7"/>
  <c r="F34" i="7"/>
  <c r="E34" i="7"/>
  <c r="F33" i="7"/>
  <c r="E33" i="7"/>
  <c r="F32" i="7"/>
  <c r="E32" i="7"/>
  <c r="F31" i="7"/>
  <c r="E31" i="7"/>
  <c r="F30" i="7"/>
  <c r="E30" i="7"/>
  <c r="F29" i="7"/>
  <c r="E29" i="7"/>
  <c r="F28" i="7"/>
  <c r="E28" i="7"/>
  <c r="F27" i="7"/>
  <c r="E27" i="7"/>
  <c r="F26" i="7"/>
  <c r="E26" i="7"/>
  <c r="F25" i="7"/>
  <c r="E25" i="7"/>
  <c r="F24" i="7"/>
  <c r="E24" i="7"/>
  <c r="F23" i="7"/>
  <c r="E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  <c r="F7" i="7"/>
  <c r="E7" i="7"/>
  <c r="F6" i="7"/>
  <c r="E6" i="7"/>
  <c r="F5" i="7"/>
  <c r="E5" i="7"/>
  <c r="F4" i="7"/>
  <c r="E4" i="7"/>
  <c r="F3" i="7"/>
  <c r="E3" i="7"/>
  <c r="F2" i="7"/>
  <c r="E2" i="7"/>
  <c r="AI5" i="5" l="1"/>
  <c r="AI6" i="5"/>
  <c r="AI7" i="5"/>
  <c r="AI8" i="5"/>
  <c r="AJ8" i="5" s="1"/>
  <c r="AI9" i="5"/>
  <c r="AI10" i="5"/>
  <c r="AI11" i="5"/>
  <c r="AI12" i="5"/>
  <c r="AI13" i="5"/>
  <c r="AI14" i="5"/>
  <c r="AJ14" i="5" s="1"/>
  <c r="AI15" i="5"/>
  <c r="AJ15" i="5" s="1"/>
  <c r="AI16" i="5"/>
  <c r="AJ16" i="5" s="1"/>
  <c r="AI17" i="5"/>
  <c r="AI18" i="5"/>
  <c r="AI19" i="5"/>
  <c r="AJ19" i="5" s="1"/>
  <c r="AI20" i="5"/>
  <c r="AJ20" i="5" s="1"/>
  <c r="AI21" i="5"/>
  <c r="AI22" i="5"/>
  <c r="AI23" i="5"/>
  <c r="AI24" i="5"/>
  <c r="AJ24" i="5" s="1"/>
  <c r="AI25" i="5"/>
  <c r="AI26" i="5"/>
  <c r="AI27" i="5"/>
  <c r="AI28" i="5"/>
  <c r="AI29" i="5"/>
  <c r="AI30" i="5"/>
  <c r="AJ30" i="5" s="1"/>
  <c r="AI31" i="5"/>
  <c r="AJ31" i="5" s="1"/>
  <c r="AI32" i="5"/>
  <c r="AJ32" i="5" s="1"/>
  <c r="AI33" i="5"/>
  <c r="AI34" i="5"/>
  <c r="AI35" i="5"/>
  <c r="AJ35" i="5" s="1"/>
  <c r="AI36" i="5"/>
  <c r="AJ36" i="5" s="1"/>
  <c r="AI4" i="5"/>
  <c r="AK3" i="5"/>
  <c r="AJ6" i="5"/>
  <c r="AJ7" i="5"/>
  <c r="AJ10" i="5"/>
  <c r="AJ11" i="5"/>
  <c r="AJ12" i="5"/>
  <c r="AJ18" i="5"/>
  <c r="AJ22" i="5"/>
  <c r="AJ23" i="5"/>
  <c r="AJ26" i="5"/>
  <c r="AJ27" i="5"/>
  <c r="AJ28" i="5"/>
  <c r="AJ34" i="5"/>
  <c r="AJ4" i="5"/>
  <c r="AJ5" i="5"/>
  <c r="AJ9" i="5"/>
  <c r="AJ13" i="5"/>
  <c r="AJ17" i="5"/>
  <c r="AJ21" i="5"/>
  <c r="AJ25" i="5"/>
  <c r="AJ29" i="5"/>
  <c r="AJ33" i="5"/>
  <c r="AD4" i="5" l="1"/>
  <c r="AD5" i="5"/>
  <c r="AD6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" i="5"/>
  <c r="AM3" i="5"/>
  <c r="AL5" i="5" l="1"/>
  <c r="AL6" i="5"/>
  <c r="AL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4" i="5"/>
  <c r="AM4" i="5" s="1"/>
  <c r="AM5" i="5" s="1"/>
  <c r="AM6" i="5" s="1"/>
  <c r="AM7" i="5" s="1"/>
  <c r="AE36" i="5"/>
  <c r="AE35" i="5"/>
  <c r="AE34" i="5"/>
  <c r="AE33" i="5"/>
  <c r="AE32" i="5"/>
  <c r="AE31" i="5"/>
  <c r="AE30" i="5"/>
  <c r="AE29" i="5"/>
  <c r="AE28" i="5"/>
  <c r="AE27" i="5"/>
  <c r="AE26" i="5"/>
  <c r="AE25" i="5"/>
  <c r="AE24" i="5"/>
  <c r="AE23" i="5"/>
  <c r="AE22" i="5"/>
  <c r="AE21" i="5"/>
  <c r="AE20" i="5"/>
  <c r="AE19" i="5"/>
  <c r="AE18" i="5"/>
  <c r="AE17" i="5"/>
  <c r="AE16" i="5"/>
  <c r="AE15" i="5"/>
  <c r="AE14" i="5"/>
  <c r="AE13" i="5"/>
  <c r="AE12" i="5"/>
  <c r="AE11" i="5"/>
  <c r="AE10" i="5"/>
  <c r="AE9" i="5"/>
  <c r="AE8" i="5"/>
  <c r="AE7" i="5"/>
  <c r="AE6" i="5"/>
  <c r="AE5" i="5"/>
  <c r="AE4" i="5"/>
  <c r="AF36" i="5"/>
  <c r="AF35" i="5"/>
  <c r="AF34" i="5"/>
  <c r="AF33" i="5"/>
  <c r="AF32" i="5"/>
  <c r="AF31" i="5"/>
  <c r="AF30" i="5"/>
  <c r="AF29" i="5"/>
  <c r="AF28" i="5"/>
  <c r="AF27" i="5"/>
  <c r="AF26" i="5"/>
  <c r="AF25" i="5"/>
  <c r="AF24" i="5"/>
  <c r="AF23" i="5"/>
  <c r="AF22" i="5"/>
  <c r="AF21" i="5"/>
  <c r="AF20" i="5"/>
  <c r="AF19" i="5"/>
  <c r="AF18" i="5"/>
  <c r="AF17" i="5"/>
  <c r="AF16" i="5"/>
  <c r="AF15" i="5"/>
  <c r="AF14" i="5"/>
  <c r="AF13" i="5"/>
  <c r="AF12" i="5"/>
  <c r="AF11" i="5"/>
  <c r="AF10" i="5"/>
  <c r="AF9" i="5"/>
  <c r="AF8" i="5"/>
  <c r="AF7" i="5"/>
  <c r="AF6" i="5"/>
  <c r="AF5" i="5"/>
  <c r="AF4" i="5"/>
  <c r="AM8" i="5" l="1"/>
  <c r="AM9" i="5" s="1"/>
  <c r="AM10" i="5" s="1"/>
  <c r="AM11" i="5" s="1"/>
  <c r="AM12" i="5" s="1"/>
  <c r="AM13" i="5" s="1"/>
  <c r="AM14" i="5" s="1"/>
  <c r="AM15" i="5" s="1"/>
  <c r="AM16" i="5" s="1"/>
  <c r="AM17" i="5" s="1"/>
  <c r="AM18" i="5" s="1"/>
  <c r="AM19" i="5" s="1"/>
  <c r="AM20" i="5" s="1"/>
  <c r="AM21" i="5" s="1"/>
  <c r="AM22" i="5" s="1"/>
  <c r="AM23" i="5" s="1"/>
  <c r="AM24" i="5" s="1"/>
  <c r="AM25" i="5" s="1"/>
  <c r="AM26" i="5" s="1"/>
  <c r="AM27" i="5" s="1"/>
  <c r="AM28" i="5" s="1"/>
  <c r="AM29" i="5" s="1"/>
  <c r="AM30" i="5" s="1"/>
  <c r="AM31" i="5" s="1"/>
  <c r="AM32" i="5" s="1"/>
  <c r="AM33" i="5" s="1"/>
  <c r="AM34" i="5" s="1"/>
  <c r="AM35" i="5" s="1"/>
  <c r="AM36" i="5" s="1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V3" i="5" l="1"/>
  <c r="U3" i="5"/>
  <c r="AH36" i="5"/>
  <c r="AH35" i="5"/>
  <c r="AH34" i="5"/>
  <c r="AH33" i="5"/>
  <c r="AH32" i="5"/>
  <c r="AH31" i="5"/>
  <c r="AH30" i="5"/>
  <c r="AH29" i="5"/>
  <c r="AH28" i="5"/>
  <c r="AH27" i="5"/>
  <c r="AH26" i="5"/>
  <c r="AH25" i="5"/>
  <c r="AH24" i="5"/>
  <c r="AH23" i="5"/>
  <c r="AH22" i="5"/>
  <c r="AH21" i="5"/>
  <c r="AH20" i="5"/>
  <c r="AH19" i="5"/>
  <c r="AH18" i="5"/>
  <c r="AH17" i="5"/>
  <c r="AH16" i="5"/>
  <c r="AH15" i="5"/>
  <c r="AH14" i="5"/>
  <c r="AH13" i="5"/>
  <c r="AH12" i="5"/>
  <c r="AH11" i="5"/>
  <c r="AH10" i="5"/>
  <c r="AH9" i="5"/>
  <c r="AH8" i="5"/>
  <c r="AH7" i="5"/>
  <c r="AH6" i="5"/>
  <c r="AH5" i="5"/>
  <c r="AH4" i="5"/>
  <c r="AA39" i="5"/>
  <c r="Z39" i="5"/>
  <c r="K36" i="5" l="1"/>
  <c r="J36" i="5"/>
  <c r="K35" i="5"/>
  <c r="J35" i="5"/>
  <c r="K34" i="5"/>
  <c r="J34" i="5"/>
  <c r="K33" i="5"/>
  <c r="J33" i="5"/>
  <c r="K32" i="5"/>
  <c r="J32" i="5"/>
  <c r="K31" i="5"/>
  <c r="J31" i="5"/>
  <c r="K30" i="5"/>
  <c r="J30" i="5"/>
  <c r="K29" i="5"/>
  <c r="J29" i="5"/>
  <c r="K28" i="5"/>
  <c r="J28" i="5"/>
  <c r="K27" i="5"/>
  <c r="J27" i="5"/>
  <c r="K26" i="5"/>
  <c r="J26" i="5"/>
  <c r="K25" i="5"/>
  <c r="J25" i="5"/>
  <c r="K24" i="5"/>
  <c r="J24" i="5"/>
  <c r="K23" i="5"/>
  <c r="J23" i="5"/>
  <c r="K22" i="5"/>
  <c r="J22" i="5"/>
  <c r="K21" i="5"/>
  <c r="J21" i="5"/>
  <c r="K20" i="5"/>
  <c r="J20" i="5"/>
  <c r="K19" i="5"/>
  <c r="J19" i="5"/>
  <c r="K18" i="5"/>
  <c r="J18" i="5"/>
  <c r="K17" i="5"/>
  <c r="J17" i="5"/>
  <c r="K16" i="5"/>
  <c r="J16" i="5"/>
  <c r="K15" i="5"/>
  <c r="J15" i="5"/>
  <c r="K14" i="5"/>
  <c r="J14" i="5"/>
  <c r="K13" i="5"/>
  <c r="J13" i="5"/>
  <c r="K12" i="5"/>
  <c r="J12" i="5"/>
  <c r="K11" i="5"/>
  <c r="J11" i="5"/>
  <c r="K10" i="5"/>
  <c r="J10" i="5"/>
  <c r="K9" i="5"/>
  <c r="J9" i="5"/>
  <c r="K8" i="5"/>
  <c r="J8" i="5"/>
  <c r="K7" i="5"/>
  <c r="J7" i="5"/>
  <c r="K6" i="5"/>
  <c r="J6" i="5"/>
  <c r="K5" i="5"/>
  <c r="J5" i="5"/>
  <c r="K4" i="5"/>
  <c r="S4" i="5" s="1"/>
  <c r="J4" i="5"/>
  <c r="R4" i="5" s="1"/>
  <c r="R5" i="5" l="1"/>
  <c r="R6" i="5" s="1"/>
  <c r="R7" i="5" s="1"/>
  <c r="R8" i="5" s="1"/>
  <c r="R9" i="5" s="1"/>
  <c r="R10" i="5" s="1"/>
  <c r="R11" i="5" s="1"/>
  <c r="R12" i="5" s="1"/>
  <c r="R13" i="5" s="1"/>
  <c r="R14" i="5" s="1"/>
  <c r="R15" i="5" s="1"/>
  <c r="R16" i="5" s="1"/>
  <c r="R17" i="5" s="1"/>
  <c r="R18" i="5" s="1"/>
  <c r="R19" i="5" s="1"/>
  <c r="R20" i="5" s="1"/>
  <c r="R21" i="5" s="1"/>
  <c r="R22" i="5" s="1"/>
  <c r="R23" i="5" s="1"/>
  <c r="R24" i="5" s="1"/>
  <c r="R25" i="5" s="1"/>
  <c r="R26" i="5" s="1"/>
  <c r="R27" i="5" s="1"/>
  <c r="R28" i="5" s="1"/>
  <c r="R29" i="5" s="1"/>
  <c r="R30" i="5" s="1"/>
  <c r="R31" i="5" s="1"/>
  <c r="R32" i="5" s="1"/>
  <c r="R33" i="5" s="1"/>
  <c r="R34" i="5" s="1"/>
  <c r="R35" i="5" s="1"/>
  <c r="R36" i="5" s="1"/>
  <c r="S5" i="5"/>
  <c r="S6" i="5" s="1"/>
  <c r="S7" i="5" s="1"/>
  <c r="S8" i="5" s="1"/>
  <c r="S9" i="5" s="1"/>
  <c r="S10" i="5" s="1"/>
  <c r="S11" i="5" s="1"/>
  <c r="S12" i="5" s="1"/>
  <c r="S13" i="5" s="1"/>
  <c r="S14" i="5" s="1"/>
  <c r="S15" i="5" s="1"/>
  <c r="S16" i="5" s="1"/>
  <c r="S17" i="5" s="1"/>
  <c r="S18" i="5" s="1"/>
  <c r="S19" i="5" s="1"/>
  <c r="S20" i="5" s="1"/>
  <c r="S21" i="5" s="1"/>
  <c r="S22" i="5" s="1"/>
  <c r="S23" i="5" s="1"/>
  <c r="S24" i="5" s="1"/>
  <c r="S25" i="5" s="1"/>
  <c r="S26" i="5" s="1"/>
  <c r="S27" i="5" s="1"/>
  <c r="S28" i="5" s="1"/>
  <c r="S29" i="5" s="1"/>
  <c r="S30" i="5" s="1"/>
  <c r="S31" i="5" s="1"/>
  <c r="S32" i="5" s="1"/>
  <c r="S33" i="5" s="1"/>
  <c r="S34" i="5" s="1"/>
  <c r="S35" i="5" s="1"/>
  <c r="S36" i="5" s="1"/>
  <c r="AB39" i="5"/>
  <c r="Y39" i="5"/>
  <c r="AG36" i="5"/>
  <c r="AG35" i="5"/>
  <c r="AG34" i="5"/>
  <c r="AG33" i="5"/>
  <c r="AG32" i="5"/>
  <c r="AG31" i="5"/>
  <c r="AG30" i="5"/>
  <c r="AG29" i="5"/>
  <c r="AG28" i="5"/>
  <c r="AG27" i="5"/>
  <c r="AG26" i="5"/>
  <c r="AG25" i="5"/>
  <c r="AG24" i="5"/>
  <c r="AG23" i="5"/>
  <c r="AG22" i="5"/>
  <c r="AG21" i="5"/>
  <c r="AG20" i="5"/>
  <c r="AG19" i="5"/>
  <c r="AG18" i="5"/>
  <c r="AG17" i="5"/>
  <c r="AG16" i="5"/>
  <c r="AG15" i="5"/>
  <c r="AG14" i="5"/>
  <c r="AG13" i="5"/>
  <c r="AG12" i="5"/>
  <c r="AG11" i="5"/>
  <c r="AG10" i="5"/>
  <c r="AG9" i="5"/>
  <c r="AG8" i="5"/>
  <c r="AG7" i="5"/>
  <c r="AG6" i="5"/>
  <c r="AG5" i="5"/>
  <c r="AG4" i="5"/>
  <c r="T3" i="5" l="1"/>
  <c r="O3" i="5"/>
  <c r="H36" i="5" l="1"/>
  <c r="F36" i="5"/>
  <c r="C36" i="5"/>
  <c r="B36" i="5"/>
  <c r="H35" i="5"/>
  <c r="F35" i="5"/>
  <c r="C35" i="5"/>
  <c r="B35" i="5"/>
  <c r="H34" i="5"/>
  <c r="F34" i="5"/>
  <c r="C34" i="5"/>
  <c r="B34" i="5"/>
  <c r="H33" i="5"/>
  <c r="F33" i="5"/>
  <c r="C33" i="5"/>
  <c r="B33" i="5"/>
  <c r="H32" i="5"/>
  <c r="F32" i="5"/>
  <c r="C32" i="5"/>
  <c r="B32" i="5"/>
  <c r="H31" i="5"/>
  <c r="F31" i="5"/>
  <c r="C31" i="5"/>
  <c r="B31" i="5"/>
  <c r="H30" i="5"/>
  <c r="F30" i="5"/>
  <c r="C30" i="5"/>
  <c r="B30" i="5"/>
  <c r="H29" i="5"/>
  <c r="F29" i="5"/>
  <c r="C29" i="5"/>
  <c r="B29" i="5"/>
  <c r="H28" i="5"/>
  <c r="F28" i="5"/>
  <c r="C28" i="5"/>
  <c r="B28" i="5"/>
  <c r="H27" i="5"/>
  <c r="F27" i="5"/>
  <c r="C27" i="5"/>
  <c r="B27" i="5"/>
  <c r="H26" i="5"/>
  <c r="F26" i="5"/>
  <c r="C26" i="5"/>
  <c r="B26" i="5"/>
  <c r="H25" i="5"/>
  <c r="F25" i="5"/>
  <c r="C25" i="5"/>
  <c r="B25" i="5"/>
  <c r="H24" i="5"/>
  <c r="F24" i="5"/>
  <c r="C24" i="5"/>
  <c r="B24" i="5"/>
  <c r="H23" i="5"/>
  <c r="F23" i="5"/>
  <c r="C23" i="5"/>
  <c r="B23" i="5"/>
  <c r="H22" i="5"/>
  <c r="F22" i="5"/>
  <c r="C22" i="5"/>
  <c r="B22" i="5"/>
  <c r="H21" i="5"/>
  <c r="F21" i="5"/>
  <c r="C21" i="5"/>
  <c r="B21" i="5"/>
  <c r="H20" i="5"/>
  <c r="F20" i="5"/>
  <c r="C20" i="5"/>
  <c r="B20" i="5"/>
  <c r="H19" i="5"/>
  <c r="F19" i="5"/>
  <c r="C19" i="5"/>
  <c r="B19" i="5"/>
  <c r="H18" i="5"/>
  <c r="F18" i="5"/>
  <c r="C18" i="5"/>
  <c r="B18" i="5"/>
  <c r="H17" i="5"/>
  <c r="F17" i="5"/>
  <c r="C17" i="5"/>
  <c r="B17" i="5"/>
  <c r="H16" i="5"/>
  <c r="F16" i="5"/>
  <c r="C16" i="5"/>
  <c r="B16" i="5"/>
  <c r="H15" i="5"/>
  <c r="F15" i="5"/>
  <c r="C15" i="5"/>
  <c r="B15" i="5"/>
  <c r="H14" i="5"/>
  <c r="F14" i="5"/>
  <c r="C14" i="5"/>
  <c r="B14" i="5"/>
  <c r="H13" i="5"/>
  <c r="F13" i="5"/>
  <c r="C13" i="5"/>
  <c r="B13" i="5"/>
  <c r="H12" i="5"/>
  <c r="F12" i="5"/>
  <c r="C12" i="5"/>
  <c r="B12" i="5"/>
  <c r="H11" i="5"/>
  <c r="F11" i="5"/>
  <c r="C11" i="5"/>
  <c r="B11" i="5"/>
  <c r="H10" i="5"/>
  <c r="F10" i="5"/>
  <c r="C10" i="5"/>
  <c r="B10" i="5"/>
  <c r="H9" i="5"/>
  <c r="F9" i="5"/>
  <c r="C9" i="5"/>
  <c r="B9" i="5"/>
  <c r="H8" i="5"/>
  <c r="F8" i="5"/>
  <c r="C8" i="5"/>
  <c r="B8" i="5"/>
  <c r="H7" i="5"/>
  <c r="F7" i="5"/>
  <c r="C7" i="5"/>
  <c r="B7" i="5"/>
  <c r="H6" i="5"/>
  <c r="F6" i="5"/>
  <c r="C6" i="5"/>
  <c r="B6" i="5"/>
  <c r="H5" i="5"/>
  <c r="F5" i="5"/>
  <c r="C5" i="5"/>
  <c r="B5" i="5"/>
  <c r="H4" i="5"/>
  <c r="Q4" i="5" s="1"/>
  <c r="F4" i="5"/>
  <c r="C4" i="5"/>
  <c r="B4" i="5"/>
  <c r="M4" i="5" s="1"/>
  <c r="M5" i="5" l="1"/>
  <c r="M6" i="5" s="1"/>
  <c r="M7" i="5" s="1"/>
  <c r="M8" i="5" s="1"/>
  <c r="M9" i="5" s="1"/>
  <c r="M10" i="5" s="1"/>
  <c r="M11" i="5" s="1"/>
  <c r="M12" i="5" s="1"/>
  <c r="M13" i="5" s="1"/>
  <c r="M14" i="5" s="1"/>
  <c r="M15" i="5" s="1"/>
  <c r="M16" i="5" s="1"/>
  <c r="M17" i="5" s="1"/>
  <c r="M18" i="5" s="1"/>
  <c r="M19" i="5" s="1"/>
  <c r="M20" i="5" s="1"/>
  <c r="M21" i="5" s="1"/>
  <c r="M22" i="5" s="1"/>
  <c r="M23" i="5" s="1"/>
  <c r="M24" i="5" s="1"/>
  <c r="M25" i="5" s="1"/>
  <c r="M26" i="5" s="1"/>
  <c r="M27" i="5" s="1"/>
  <c r="M28" i="5" s="1"/>
  <c r="M29" i="5" s="1"/>
  <c r="M30" i="5" s="1"/>
  <c r="M31" i="5" s="1"/>
  <c r="M32" i="5" s="1"/>
  <c r="M33" i="5" s="1"/>
  <c r="M34" i="5" s="1"/>
  <c r="M35" i="5" s="1"/>
  <c r="M36" i="5" s="1"/>
  <c r="Q5" i="5"/>
  <c r="Q6" i="5" s="1"/>
  <c r="Q7" i="5" s="1"/>
  <c r="K10" i="1"/>
  <c r="K11" i="1"/>
  <c r="I10" i="5" s="1"/>
  <c r="K26" i="1"/>
  <c r="K27" i="1"/>
  <c r="I26" i="5" s="1"/>
  <c r="G5" i="1"/>
  <c r="G6" i="1"/>
  <c r="G5" i="5" s="1"/>
  <c r="G7" i="1"/>
  <c r="G6" i="5" s="1"/>
  <c r="G8" i="1"/>
  <c r="G9" i="1"/>
  <c r="G10" i="1"/>
  <c r="G9" i="5" s="1"/>
  <c r="G11" i="1"/>
  <c r="G12" i="1"/>
  <c r="G13" i="1"/>
  <c r="G14" i="1"/>
  <c r="G13" i="5" s="1"/>
  <c r="G15" i="1"/>
  <c r="G14" i="5" s="1"/>
  <c r="G16" i="1"/>
  <c r="G17" i="1"/>
  <c r="G18" i="1"/>
  <c r="G17" i="5" s="1"/>
  <c r="G19" i="1"/>
  <c r="G20" i="1"/>
  <c r="G21" i="1"/>
  <c r="G22" i="1"/>
  <c r="G21" i="5" s="1"/>
  <c r="G23" i="1"/>
  <c r="G22" i="5" s="1"/>
  <c r="G24" i="1"/>
  <c r="G25" i="1"/>
  <c r="G26" i="1"/>
  <c r="G25" i="5" s="1"/>
  <c r="G27" i="1"/>
  <c r="G28" i="1"/>
  <c r="G29" i="1"/>
  <c r="G30" i="1"/>
  <c r="G29" i="5" s="1"/>
  <c r="G31" i="1"/>
  <c r="G30" i="5" s="1"/>
  <c r="G32" i="1"/>
  <c r="G33" i="1"/>
  <c r="G34" i="1"/>
  <c r="G33" i="5" s="1"/>
  <c r="G35" i="1"/>
  <c r="G36" i="1"/>
  <c r="G37" i="1"/>
  <c r="G4" i="1"/>
  <c r="K4" i="1" s="1"/>
  <c r="E6" i="1"/>
  <c r="E22" i="1"/>
  <c r="E4" i="1"/>
  <c r="D5" i="1"/>
  <c r="D6" i="1"/>
  <c r="D5" i="5" s="1"/>
  <c r="D7" i="1"/>
  <c r="D6" i="5" s="1"/>
  <c r="D8" i="1"/>
  <c r="D9" i="1"/>
  <c r="D10" i="1"/>
  <c r="D9" i="5" s="1"/>
  <c r="D11" i="1"/>
  <c r="D10" i="5" s="1"/>
  <c r="D12" i="1"/>
  <c r="D13" i="1"/>
  <c r="D14" i="1"/>
  <c r="D13" i="5" s="1"/>
  <c r="D15" i="1"/>
  <c r="D14" i="5" s="1"/>
  <c r="D16" i="1"/>
  <c r="D17" i="1"/>
  <c r="D18" i="1"/>
  <c r="D17" i="5" s="1"/>
  <c r="D19" i="1"/>
  <c r="D18" i="5" s="1"/>
  <c r="D20" i="1"/>
  <c r="D21" i="1"/>
  <c r="D22" i="1"/>
  <c r="D21" i="5" s="1"/>
  <c r="D23" i="1"/>
  <c r="D22" i="5" s="1"/>
  <c r="D24" i="1"/>
  <c r="D25" i="1"/>
  <c r="D26" i="1"/>
  <c r="D25" i="5" s="1"/>
  <c r="D27" i="1"/>
  <c r="D26" i="5" s="1"/>
  <c r="D28" i="1"/>
  <c r="D29" i="1"/>
  <c r="D30" i="1"/>
  <c r="D29" i="5" s="1"/>
  <c r="D31" i="1"/>
  <c r="D30" i="5" s="1"/>
  <c r="D32" i="1"/>
  <c r="D33" i="1"/>
  <c r="D34" i="1"/>
  <c r="D33" i="5" s="1"/>
  <c r="D35" i="1"/>
  <c r="D34" i="5" s="1"/>
  <c r="D36" i="1"/>
  <c r="D37" i="1"/>
  <c r="D4" i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E12" i="1" l="1"/>
  <c r="D11" i="5"/>
  <c r="E34" i="1"/>
  <c r="E18" i="1"/>
  <c r="E17" i="5" s="1"/>
  <c r="K37" i="1"/>
  <c r="G36" i="5"/>
  <c r="K29" i="1"/>
  <c r="I28" i="5" s="1"/>
  <c r="G28" i="5"/>
  <c r="K21" i="1"/>
  <c r="G20" i="5"/>
  <c r="K13" i="1"/>
  <c r="G12" i="5"/>
  <c r="K5" i="1"/>
  <c r="I4" i="5" s="1"/>
  <c r="G4" i="5"/>
  <c r="P4" i="5" s="1"/>
  <c r="K23" i="1"/>
  <c r="K7" i="1"/>
  <c r="I6" i="5" s="1"/>
  <c r="E36" i="1"/>
  <c r="D35" i="5"/>
  <c r="E20" i="1"/>
  <c r="D19" i="5"/>
  <c r="I9" i="5"/>
  <c r="E33" i="1"/>
  <c r="E32" i="5" s="1"/>
  <c r="D32" i="5"/>
  <c r="E25" i="1"/>
  <c r="D24" i="5"/>
  <c r="E17" i="1"/>
  <c r="D16" i="5"/>
  <c r="E9" i="1"/>
  <c r="E8" i="5" s="1"/>
  <c r="D8" i="5"/>
  <c r="E31" i="1"/>
  <c r="E30" i="5" s="1"/>
  <c r="E15" i="1"/>
  <c r="K36" i="1"/>
  <c r="I35" i="5" s="1"/>
  <c r="G35" i="5"/>
  <c r="K28" i="1"/>
  <c r="I27" i="5" s="1"/>
  <c r="G27" i="5"/>
  <c r="K20" i="1"/>
  <c r="G19" i="5"/>
  <c r="K12" i="1"/>
  <c r="I11" i="5" s="1"/>
  <c r="G11" i="5"/>
  <c r="K22" i="1"/>
  <c r="I21" i="5" s="1"/>
  <c r="K6" i="1"/>
  <c r="E32" i="1"/>
  <c r="D31" i="5"/>
  <c r="E24" i="1"/>
  <c r="E23" i="5" s="1"/>
  <c r="D23" i="5"/>
  <c r="E16" i="1"/>
  <c r="E15" i="5" s="1"/>
  <c r="D15" i="5"/>
  <c r="E8" i="1"/>
  <c r="D7" i="5"/>
  <c r="E30" i="1"/>
  <c r="E14" i="1"/>
  <c r="E13" i="5" s="1"/>
  <c r="G34" i="5"/>
  <c r="G26" i="5"/>
  <c r="G18" i="5"/>
  <c r="G10" i="5"/>
  <c r="K35" i="1"/>
  <c r="K19" i="1"/>
  <c r="K34" i="1"/>
  <c r="K18" i="1"/>
  <c r="E28" i="1"/>
  <c r="E27" i="5" s="1"/>
  <c r="D27" i="5"/>
  <c r="E35" i="1"/>
  <c r="E34" i="5" s="1"/>
  <c r="E11" i="1"/>
  <c r="E26" i="1"/>
  <c r="E10" i="1"/>
  <c r="E9" i="5" s="1"/>
  <c r="K33" i="1"/>
  <c r="G32" i="5"/>
  <c r="K25" i="1"/>
  <c r="I24" i="5" s="1"/>
  <c r="G24" i="5"/>
  <c r="K17" i="1"/>
  <c r="I16" i="5" s="1"/>
  <c r="G16" i="5"/>
  <c r="K9" i="1"/>
  <c r="G8" i="5"/>
  <c r="K31" i="1"/>
  <c r="K15" i="1"/>
  <c r="E21" i="5"/>
  <c r="E19" i="1"/>
  <c r="E18" i="5" s="1"/>
  <c r="E27" i="1"/>
  <c r="E26" i="5" s="1"/>
  <c r="E37" i="1"/>
  <c r="E36" i="5" s="1"/>
  <c r="D36" i="5"/>
  <c r="E29" i="1"/>
  <c r="D28" i="5"/>
  <c r="E21" i="1"/>
  <c r="E20" i="5" s="1"/>
  <c r="D20" i="5"/>
  <c r="E13" i="1"/>
  <c r="E12" i="5" s="1"/>
  <c r="D12" i="5"/>
  <c r="E5" i="1"/>
  <c r="E4" i="5" s="1"/>
  <c r="D4" i="5"/>
  <c r="N4" i="5" s="1"/>
  <c r="E23" i="1"/>
  <c r="E22" i="5" s="1"/>
  <c r="E7" i="1"/>
  <c r="E6" i="5" s="1"/>
  <c r="K32" i="1"/>
  <c r="I31" i="5" s="1"/>
  <c r="G31" i="5"/>
  <c r="K24" i="1"/>
  <c r="I23" i="5" s="1"/>
  <c r="G23" i="5"/>
  <c r="K16" i="1"/>
  <c r="G15" i="5"/>
  <c r="K8" i="1"/>
  <c r="G7" i="5"/>
  <c r="K30" i="1"/>
  <c r="I29" i="5" s="1"/>
  <c r="K14" i="1"/>
  <c r="I13" i="5" s="1"/>
  <c r="Q8" i="5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V4" i="5" l="1"/>
  <c r="U4" i="5"/>
  <c r="E24" i="5"/>
  <c r="E14" i="5"/>
  <c r="I22" i="5"/>
  <c r="I17" i="5"/>
  <c r="I36" i="5"/>
  <c r="I30" i="5"/>
  <c r="I32" i="5"/>
  <c r="I33" i="5"/>
  <c r="E29" i="5"/>
  <c r="E31" i="5"/>
  <c r="I19" i="5"/>
  <c r="I18" i="5"/>
  <c r="I25" i="5"/>
  <c r="E19" i="5"/>
  <c r="I12" i="5"/>
  <c r="E33" i="5"/>
  <c r="P5" i="5"/>
  <c r="T4" i="5"/>
  <c r="E28" i="5"/>
  <c r="N5" i="5"/>
  <c r="O4" i="5"/>
  <c r="I8" i="5"/>
  <c r="E25" i="5"/>
  <c r="I34" i="5"/>
  <c r="E7" i="5"/>
  <c r="E5" i="5"/>
  <c r="E16" i="5"/>
  <c r="I14" i="5"/>
  <c r="I7" i="5"/>
  <c r="I15" i="5"/>
  <c r="E10" i="5"/>
  <c r="I5" i="5"/>
  <c r="E35" i="5"/>
  <c r="I20" i="5"/>
  <c r="E11" i="5"/>
  <c r="Q9" i="5"/>
  <c r="V5" i="5" l="1"/>
  <c r="U5" i="5"/>
  <c r="N6" i="5"/>
  <c r="O5" i="5"/>
  <c r="P6" i="5"/>
  <c r="T5" i="5"/>
  <c r="Q10" i="5"/>
  <c r="V6" i="5" l="1"/>
  <c r="U6" i="5"/>
  <c r="P7" i="5"/>
  <c r="T6" i="5"/>
  <c r="N7" i="5"/>
  <c r="O6" i="5"/>
  <c r="Q11" i="5"/>
  <c r="V7" i="5" l="1"/>
  <c r="U7" i="5"/>
  <c r="N8" i="5"/>
  <c r="O7" i="5"/>
  <c r="P8" i="5"/>
  <c r="T7" i="5"/>
  <c r="Q12" i="5"/>
  <c r="V8" i="5" l="1"/>
  <c r="U8" i="5"/>
  <c r="P9" i="5"/>
  <c r="T8" i="5"/>
  <c r="N9" i="5"/>
  <c r="O8" i="5"/>
  <c r="Q13" i="5"/>
  <c r="V9" i="5" l="1"/>
  <c r="U9" i="5"/>
  <c r="P10" i="5"/>
  <c r="T9" i="5"/>
  <c r="N10" i="5"/>
  <c r="O9" i="5"/>
  <c r="Q14" i="5"/>
  <c r="V10" i="5" l="1"/>
  <c r="U10" i="5"/>
  <c r="N11" i="5"/>
  <c r="O10" i="5"/>
  <c r="P11" i="5"/>
  <c r="T10" i="5"/>
  <c r="Q15" i="5"/>
  <c r="V11" i="5" l="1"/>
  <c r="U11" i="5"/>
  <c r="P12" i="5"/>
  <c r="T11" i="5"/>
  <c r="N12" i="5"/>
  <c r="O11" i="5"/>
  <c r="Q16" i="5"/>
  <c r="V12" i="5" l="1"/>
  <c r="U12" i="5"/>
  <c r="P13" i="5"/>
  <c r="T12" i="5"/>
  <c r="N13" i="5"/>
  <c r="O12" i="5"/>
  <c r="Q17" i="5"/>
  <c r="V13" i="5" l="1"/>
  <c r="U13" i="5"/>
  <c r="N14" i="5"/>
  <c r="O13" i="5"/>
  <c r="P14" i="5"/>
  <c r="T13" i="5"/>
  <c r="Q18" i="5"/>
  <c r="V14" i="5" l="1"/>
  <c r="U14" i="5"/>
  <c r="N15" i="5"/>
  <c r="O14" i="5"/>
  <c r="P15" i="5"/>
  <c r="T14" i="5"/>
  <c r="Q19" i="5"/>
  <c r="V15" i="5" l="1"/>
  <c r="U15" i="5"/>
  <c r="P16" i="5"/>
  <c r="T15" i="5"/>
  <c r="N16" i="5"/>
  <c r="O15" i="5"/>
  <c r="Q20" i="5"/>
  <c r="V16" i="5" l="1"/>
  <c r="U16" i="5"/>
  <c r="N17" i="5"/>
  <c r="O16" i="5"/>
  <c r="P17" i="5"/>
  <c r="T16" i="5"/>
  <c r="Q21" i="5"/>
  <c r="V17" i="5" l="1"/>
  <c r="U17" i="5"/>
  <c r="P18" i="5"/>
  <c r="T17" i="5"/>
  <c r="O17" i="5"/>
  <c r="N18" i="5"/>
  <c r="Q22" i="5"/>
  <c r="V18" i="5" l="1"/>
  <c r="U18" i="5"/>
  <c r="N19" i="5"/>
  <c r="O18" i="5"/>
  <c r="P19" i="5"/>
  <c r="T18" i="5"/>
  <c r="Q23" i="5"/>
  <c r="V19" i="5" l="1"/>
  <c r="U19" i="5"/>
  <c r="P20" i="5"/>
  <c r="T19" i="5"/>
  <c r="N20" i="5"/>
  <c r="O19" i="5"/>
  <c r="Q24" i="5"/>
  <c r="V20" i="5" l="1"/>
  <c r="U20" i="5"/>
  <c r="N21" i="5"/>
  <c r="O20" i="5"/>
  <c r="P21" i="5"/>
  <c r="T20" i="5"/>
  <c r="Q25" i="5"/>
  <c r="V21" i="5" l="1"/>
  <c r="U21" i="5"/>
  <c r="P22" i="5"/>
  <c r="T21" i="5"/>
  <c r="N22" i="5"/>
  <c r="O21" i="5"/>
  <c r="Q26" i="5"/>
  <c r="V22" i="5" l="1"/>
  <c r="U22" i="5"/>
  <c r="N23" i="5"/>
  <c r="O22" i="5"/>
  <c r="P23" i="5"/>
  <c r="T22" i="5"/>
  <c r="Q27" i="5"/>
  <c r="V23" i="5" l="1"/>
  <c r="U23" i="5"/>
  <c r="P24" i="5"/>
  <c r="T23" i="5"/>
  <c r="N24" i="5"/>
  <c r="O23" i="5"/>
  <c r="Q28" i="5"/>
  <c r="V24" i="5" l="1"/>
  <c r="U24" i="5"/>
  <c r="P25" i="5"/>
  <c r="T24" i="5"/>
  <c r="N25" i="5"/>
  <c r="O24" i="5"/>
  <c r="Q29" i="5"/>
  <c r="V25" i="5" l="1"/>
  <c r="U25" i="5"/>
  <c r="N26" i="5"/>
  <c r="O25" i="5"/>
  <c r="P26" i="5"/>
  <c r="T25" i="5"/>
  <c r="Q30" i="5"/>
  <c r="V26" i="5" l="1"/>
  <c r="U26" i="5"/>
  <c r="N27" i="5"/>
  <c r="O26" i="5"/>
  <c r="P27" i="5"/>
  <c r="T26" i="5"/>
  <c r="Q31" i="5"/>
  <c r="V27" i="5" l="1"/>
  <c r="U27" i="5"/>
  <c r="P28" i="5"/>
  <c r="T27" i="5"/>
  <c r="N28" i="5"/>
  <c r="O27" i="5"/>
  <c r="Q32" i="5"/>
  <c r="V28" i="5" l="1"/>
  <c r="U28" i="5"/>
  <c r="N29" i="5"/>
  <c r="O28" i="5"/>
  <c r="P29" i="5"/>
  <c r="T28" i="5"/>
  <c r="Q33" i="5"/>
  <c r="V29" i="5" l="1"/>
  <c r="U29" i="5"/>
  <c r="N30" i="5"/>
  <c r="O29" i="5"/>
  <c r="P30" i="5"/>
  <c r="T29" i="5"/>
  <c r="Q34" i="5"/>
  <c r="V30" i="5" l="1"/>
  <c r="U30" i="5"/>
  <c r="P31" i="5"/>
  <c r="T30" i="5"/>
  <c r="N31" i="5"/>
  <c r="O30" i="5"/>
  <c r="Q35" i="5"/>
  <c r="V31" i="5" l="1"/>
  <c r="U31" i="5"/>
  <c r="N32" i="5"/>
  <c r="O31" i="5"/>
  <c r="P32" i="5"/>
  <c r="T31" i="5"/>
  <c r="Q36" i="5"/>
  <c r="V32" i="5" l="1"/>
  <c r="U32" i="5"/>
  <c r="P33" i="5"/>
  <c r="T32" i="5"/>
  <c r="N33" i="5"/>
  <c r="O32" i="5"/>
  <c r="V33" i="5" l="1"/>
  <c r="U33" i="5"/>
  <c r="N34" i="5"/>
  <c r="O33" i="5"/>
  <c r="P34" i="5"/>
  <c r="T33" i="5"/>
  <c r="V34" i="5" l="1"/>
  <c r="U34" i="5"/>
  <c r="P35" i="5"/>
  <c r="T34" i="5"/>
  <c r="N35" i="5"/>
  <c r="O34" i="5"/>
  <c r="V35" i="5" l="1"/>
  <c r="U35" i="5"/>
  <c r="O35" i="5"/>
  <c r="N36" i="5"/>
  <c r="O36" i="5" s="1"/>
  <c r="P36" i="5"/>
  <c r="T35" i="5"/>
  <c r="T36" i="5" l="1"/>
  <c r="V36" i="5"/>
  <c r="U36" i="5"/>
</calcChain>
</file>

<file path=xl/sharedStrings.xml><?xml version="1.0" encoding="utf-8"?>
<sst xmlns="http://schemas.openxmlformats.org/spreadsheetml/2006/main" count="411" uniqueCount="266">
  <si>
    <t>Year</t>
  </si>
  <si>
    <t>System run ref2019.d111618a.</t>
  </si>
  <si>
    <t>IHS Markit, Industry model, May 2018.  Projections:  U.S. Energy Information Administration, AEO2019 National Energy Modeling</t>
  </si>
  <si>
    <t xml:space="preserve">   Sources:  2017 and 2018:  IHS Markit, Macroeconomic and Employment models, August 2018; and</t>
  </si>
  <si>
    <t xml:space="preserve">   - - = Not applicable.</t>
  </si>
  <si>
    <t xml:space="preserve">   Btu = British thermal unit.</t>
  </si>
  <si>
    <t xml:space="preserve">   GDP = Gross domestic product.</t>
  </si>
  <si>
    <t xml:space="preserve">  Unit Sales of Light-Duty Vehicles (millions)</t>
  </si>
  <si>
    <t>MEI000:ia_UnitSalesofLi</t>
  </si>
  <si>
    <t xml:space="preserve">  Commercial Floorspace (billion square feet)</t>
  </si>
  <si>
    <t>MEI000:ha_(billionsquar</t>
  </si>
  <si>
    <t xml:space="preserve">  Housing Starts (millions)</t>
  </si>
  <si>
    <t>MEI000:ga_HousingStarts</t>
  </si>
  <si>
    <t xml:space="preserve">  Real Disposable Personal Income</t>
  </si>
  <si>
    <t>MEI000:ba_RealDisposabl</t>
  </si>
  <si>
    <t>Key Indicators for Energy Demand</t>
  </si>
  <si>
    <t>- -</t>
  </si>
  <si>
    <t xml:space="preserve">  Unemployment Rate (percent)</t>
  </si>
  <si>
    <t>MEI000:fa_UnemploymentR</t>
  </si>
  <si>
    <t xml:space="preserve">  Nonfarm Labor Productivity (2009=1.00)</t>
  </si>
  <si>
    <t>MEI000:ka_NonFarmLabPrd</t>
  </si>
  <si>
    <t xml:space="preserve">  Labor Force (millions)</t>
  </si>
  <si>
    <t>MEI000:ka_LaborForce</t>
  </si>
  <si>
    <t>Key Labor Indicators</t>
  </si>
  <si>
    <t xml:space="preserve">  Employment, Manufacturing</t>
  </si>
  <si>
    <t>MEI000:ka_Employment,Ma</t>
  </si>
  <si>
    <t xml:space="preserve">  Employment, Nonfarm</t>
  </si>
  <si>
    <t>MEI000:ka_Employment,No</t>
  </si>
  <si>
    <t xml:space="preserve">  Population, aged 65 and over</t>
  </si>
  <si>
    <t>MEI000:ka_Populationold</t>
  </si>
  <si>
    <t xml:space="preserve">  Population, aged 16 and over</t>
  </si>
  <si>
    <t>MEI000:ka_Populationage</t>
  </si>
  <si>
    <t xml:space="preserve">  Population, with Armed Forces Overseas</t>
  </si>
  <si>
    <t>MEI000:ka_Populationwit</t>
  </si>
  <si>
    <t>Population and Employment (millions)</t>
  </si>
  <si>
    <t>Total Shipments</t>
  </si>
  <si>
    <t>MEI000:ja_TotalRevenue</t>
  </si>
  <si>
    <t xml:space="preserve">      Non-Energy-Intensive</t>
  </si>
  <si>
    <t>MEI000:ja_Non-EnergyInt</t>
  </si>
  <si>
    <t xml:space="preserve">      Energy-Intensive</t>
  </si>
  <si>
    <t>MEI000:ja_EnergyIntensi</t>
  </si>
  <si>
    <t xml:space="preserve">    Manufacturing</t>
  </si>
  <si>
    <t>MEI000:ja_Manufacturing</t>
  </si>
  <si>
    <t xml:space="preserve">    Agriculture, Mining, and Construction</t>
  </si>
  <si>
    <t>MEI000:ja_Non-Manufactu</t>
  </si>
  <si>
    <t xml:space="preserve">  Total Industrial</t>
  </si>
  <si>
    <t>MEI000:ja_TotalIndustri</t>
  </si>
  <si>
    <t xml:space="preserve">  Non-Industrial and Service Sectors</t>
  </si>
  <si>
    <t>MEI000:ja_ServiceSector</t>
  </si>
  <si>
    <t>Value of Shipments (billion 2009 dollars)</t>
  </si>
  <si>
    <t xml:space="preserve">  AA Utility Bond Rate</t>
  </si>
  <si>
    <t>MEI000:ea_AAUtilityBond</t>
  </si>
  <si>
    <t xml:space="preserve">  10-Year Treasury Note</t>
  </si>
  <si>
    <t>MEI000:ea_10-YearTreasu</t>
  </si>
  <si>
    <t xml:space="preserve">  Federal Funds Rate</t>
  </si>
  <si>
    <t>MEI000:ea_FederalFundsR</t>
  </si>
  <si>
    <t>Interest Rates (percent, nominal)</t>
  </si>
  <si>
    <t xml:space="preserve">    Industrial Commodities excluding Energy</t>
  </si>
  <si>
    <t>MEI000:da_IndComExEnrgy</t>
  </si>
  <si>
    <t xml:space="preserve">    Metals and Metal Products</t>
  </si>
  <si>
    <t>MEI000:da_MetalProduct</t>
  </si>
  <si>
    <t xml:space="preserve">    Fuel and Power</t>
  </si>
  <si>
    <t>MEI000:da_FuelandPower</t>
  </si>
  <si>
    <t xml:space="preserve">    All Commodities</t>
  </si>
  <si>
    <t>MEI000:da_AllCommoditie</t>
  </si>
  <si>
    <t xml:space="preserve">  Wholesale Price Index (1982=1.00)</t>
  </si>
  <si>
    <t xml:space="preserve">    Energy Commodities and Services</t>
  </si>
  <si>
    <t>MEI000:da_ConEnCom&amp;Serv</t>
  </si>
  <si>
    <t xml:space="preserve">    All-urban</t>
  </si>
  <si>
    <t>MEI000:da_ConsumerPrice</t>
  </si>
  <si>
    <t xml:space="preserve">  Consumer Price Index (1982-84=1.00)</t>
  </si>
  <si>
    <t xml:space="preserve">  GDP Chain-type Price Index (2009=1.000)</t>
  </si>
  <si>
    <t>MEI000:da_GDPChain-Type</t>
  </si>
  <si>
    <t>Price Indices</t>
  </si>
  <si>
    <t xml:space="preserve">  Total Energy</t>
  </si>
  <si>
    <t>MEI000:ca_TotalEnergy</t>
  </si>
  <si>
    <t xml:space="preserve">  Delivered Energy</t>
  </si>
  <si>
    <t>MEI000:ca_DeliveredEner</t>
  </si>
  <si>
    <t xml:space="preserve"> (thousand Btu per 2009 dollar of GDP)</t>
  </si>
  <si>
    <t>Energy Intensity</t>
  </si>
  <si>
    <t xml:space="preserve">  Real Imports</t>
  </si>
  <si>
    <t>MEI000:ba_RealImports</t>
  </si>
  <si>
    <t xml:space="preserve">  Real Exports</t>
  </si>
  <si>
    <t>MEI000:ba_RealExports</t>
  </si>
  <si>
    <t xml:space="preserve">  Real Government Spending</t>
  </si>
  <si>
    <t>MEI000:ba_RealGovernmen</t>
  </si>
  <si>
    <t xml:space="preserve">  Real Business Fixed Investment</t>
  </si>
  <si>
    <t>MEI000:ba_RealInvestmen</t>
  </si>
  <si>
    <t xml:space="preserve">  Real Consumption</t>
  </si>
  <si>
    <t>MEI000:ba_RealConsumpti</t>
  </si>
  <si>
    <t>Components of Real Gross Domestic Product</t>
  </si>
  <si>
    <t>Real Gross Domestic Product</t>
  </si>
  <si>
    <t>MEI000:ba_RealGrossDome</t>
  </si>
  <si>
    <t xml:space="preserve"> Indicators</t>
  </si>
  <si>
    <t>2018-</t>
  </si>
  <si>
    <t/>
  </si>
  <si>
    <t>(billion 2009 chain-weighted dollars, unless otherwise noted)</t>
  </si>
  <si>
    <t>20. Macroeconomic Indicators</t>
  </si>
  <si>
    <t>MEI000</t>
  </si>
  <si>
    <t xml:space="preserve"> January 2019</t>
  </si>
  <si>
    <t>Release Date</t>
  </si>
  <si>
    <t>d111618a</t>
  </si>
  <si>
    <t>Datekey</t>
  </si>
  <si>
    <t>Reference case</t>
  </si>
  <si>
    <t>ref2019</t>
  </si>
  <si>
    <t>Scenario</t>
  </si>
  <si>
    <t>Annual Energy Outlook 2019</t>
  </si>
  <si>
    <t>Report</t>
  </si>
  <si>
    <t>ref2019.d111618a</t>
  </si>
  <si>
    <t>Real Disposable Personal Income (2009$, billion) (2)</t>
  </si>
  <si>
    <t>U.S. Population (millions) (1)</t>
  </si>
  <si>
    <t>Implicit Price Deflator for U.S. GDP (2012=100) (1)</t>
  </si>
  <si>
    <t>Source: Bureau of Economic Analysis, National Income and Product Accounts, Table 1.1.9, https://apps.bea.gov/iTable/iTable.cfm?reqid=19&amp;step=2#reqid=19&amp;step=2&amp;isuri=1&amp;1921=survey</t>
  </si>
  <si>
    <t>Index</t>
  </si>
  <si>
    <t>(1) Not clear how index reported in BEA Table 1.1.9 (or Table 1.1.4) differs from chain-type price deflator for GDP used by EIA.</t>
  </si>
  <si>
    <t>Real Disposable Personal Income (2012$, billion) (3)</t>
  </si>
  <si>
    <t xml:space="preserve">Real DPI per Capita (2012$) (4) </t>
  </si>
  <si>
    <t>Retail Gasoline Price (2012$/gallon) (6)</t>
  </si>
  <si>
    <t>Average Fuel Economy (MPG) (7)</t>
  </si>
  <si>
    <t>Fuel Cost per Mile (2012$) (8)</t>
  </si>
  <si>
    <t>Projections:  EIA, AEO2019 National Energy Modeling System run ref2019.d111618a.</t>
  </si>
  <si>
    <t>2018:  EIA, Short-Term Energy Outlook, October 2018 and EIA, AEO2019 National Energy Modeling System run ref2019.d111618a.</t>
  </si>
  <si>
    <t>2017 wholesale ethanol prices derived from Oil Price Information Service, Chicago average spot price.</t>
  </si>
  <si>
    <t>2017 E85 prices derived from:  U.S. Department of Energy, Clean Cities Alternative Fuel Price Report.</t>
  </si>
  <si>
    <t>2017 electric power prices based on:  EIA, Monthly Energy Review, September 2018.</t>
  </si>
  <si>
    <t>derived from:  EIA, Form EIA-782A, "Refiners'/Gas Plant Operators' Monthly Petroleum Product Sales Report."</t>
  </si>
  <si>
    <t>2017 residential, commercial, industrial, and transportation sector petroleum product prices are</t>
  </si>
  <si>
    <t>motor gasoline, distillate fuel oil, and jet fuel are based on:  EIA, Petroleum Marketing Monthly, July 2018.</t>
  </si>
  <si>
    <t>2017 imported crude oil price:  EIA, Monthly Energy Review, September 2018.  2017 prices for</t>
  </si>
  <si>
    <t xml:space="preserve">   Sources:  2017 Brent and West Texas Intermediate crude oil spot prices:  Thomson Reuters.</t>
  </si>
  <si>
    <t xml:space="preserve">   Note:  Data for 2017 are model results and may differ from official EIA data reports.</t>
  </si>
  <si>
    <t xml:space="preserve">   8/ Weighted averages of end-use fuel prices are derived from the prices in each sector and the corresponding sectoral consumption.</t>
  </si>
  <si>
    <t xml:space="preserve">   7/ Includes electricity-only and combined heat and power plants that have a regulatory status.</t>
  </si>
  <si>
    <t xml:space="preserve">   6/ Diesel fuel for on-road use.  Includes Federal and State taxes while excluding county and local taxes.</t>
  </si>
  <si>
    <t xml:space="preserve">   5/ Includes only kerosene type.</t>
  </si>
  <si>
    <t xml:space="preserve">   4/ Sales weighted-average price for all grades.  Includes Federal, State, and local taxes.</t>
  </si>
  <si>
    <t>issues, the percentage of ethanol varies seasonally.  The annual average ethanol content of 74 percent is used for these projections.</t>
  </si>
  <si>
    <t xml:space="preserve">   3/ E85 refers to a blend of 85 percent ethanol (renewable) and 15 percent motor gasoline (nonrenewable).  To address cold starting</t>
  </si>
  <si>
    <t xml:space="preserve">   2/ Includes combined heat and power plants that have a non-regulatory status, and small on-site generating systems.</t>
  </si>
  <si>
    <t xml:space="preserve">   1/ Weighted average price delivered to U.S. refiners.</t>
  </si>
  <si>
    <t xml:space="preserve">     Average</t>
  </si>
  <si>
    <t>PPP000:nom_Avg_Average</t>
  </si>
  <si>
    <t xml:space="preserve">   Residual Fuel Oil (dollars per barrel)</t>
  </si>
  <si>
    <t>PPP000:nom_Avg_Residual</t>
  </si>
  <si>
    <t xml:space="preserve">   Distillate Fuel Oil</t>
  </si>
  <si>
    <t>PPP000:nom_Avg_Distilla</t>
  </si>
  <si>
    <t xml:space="preserve">   Jet Fuel 5/</t>
  </si>
  <si>
    <t>PPP000:nom_Avg_JetFuel</t>
  </si>
  <si>
    <t xml:space="preserve">   Motor Gasoline 4/</t>
  </si>
  <si>
    <t>PPP000:nom_Avg_MotorGas</t>
  </si>
  <si>
    <t xml:space="preserve">   Propane</t>
  </si>
  <si>
    <t>PPP000:nom_Avg_Liquefie</t>
  </si>
  <si>
    <t xml:space="preserve"> Average Prices, All Sectors 8/</t>
  </si>
  <si>
    <t xml:space="preserve">   Residual Fuel Oil</t>
  </si>
  <si>
    <t>PPP000:nom_E_ResidualFu</t>
  </si>
  <si>
    <t>PPP000:nom_E_Distillate</t>
  </si>
  <si>
    <t xml:space="preserve"> Electric Power 7/</t>
  </si>
  <si>
    <t>PPP000:nom_T_ResidualFu</t>
  </si>
  <si>
    <t xml:space="preserve">   Diesel Fuel (distillate fuel oil) 6/</t>
  </si>
  <si>
    <t>PPP000:nom_T_DieselFuel</t>
  </si>
  <si>
    <t>PPP000:nom_T_JetFuel</t>
  </si>
  <si>
    <t>PPP000:nom_T_MotorGasol</t>
  </si>
  <si>
    <t xml:space="preserve">   Ethanol Wholesale Price</t>
  </si>
  <si>
    <t>PPP000:nom_T_EthanWhole</t>
  </si>
  <si>
    <t xml:space="preserve">   E85 3/</t>
  </si>
  <si>
    <t>PPP000:nom_T_Ethan(E85)</t>
  </si>
  <si>
    <t>PPP000:nom_T_LiquefiedP</t>
  </si>
  <si>
    <t xml:space="preserve"> Transportation</t>
  </si>
  <si>
    <t>PPP000:nom_I_ResidualFu</t>
  </si>
  <si>
    <t>PPP000:nom_I_Distillate</t>
  </si>
  <si>
    <t>PPP000:nom_I_LiquefiedP</t>
  </si>
  <si>
    <t xml:space="preserve"> Industrial 2/</t>
  </si>
  <si>
    <t>PPP000:nom_C_ResidualFu</t>
  </si>
  <si>
    <t>PPP000:nom_C_Distillate</t>
  </si>
  <si>
    <t xml:space="preserve"> Commercial</t>
  </si>
  <si>
    <t>PPP000:nom_R_Distillate</t>
  </si>
  <si>
    <t>PPP000:nom_R_LiquefiedP</t>
  </si>
  <si>
    <t xml:space="preserve"> Residential</t>
  </si>
  <si>
    <t>Nominal Dollars per Gallon</t>
  </si>
  <si>
    <t>Delivered Sector Product Prices</t>
  </si>
  <si>
    <t xml:space="preserve">   Average Imported Cost 1/</t>
  </si>
  <si>
    <t>PPP000:nom_Imported_Rea</t>
  </si>
  <si>
    <t xml:space="preserve">   West Texas Intermediate Spot</t>
  </si>
  <si>
    <t>PPP000:nom_ForeignLSLig</t>
  </si>
  <si>
    <t xml:space="preserve">   Brent Spot</t>
  </si>
  <si>
    <t>PPP000:nom_WorldOilPric</t>
  </si>
  <si>
    <t>Crude Oil Spot Prices (nominal dollars per barrel)</t>
  </si>
  <si>
    <t>Prices in Nominal Dollars</t>
  </si>
  <si>
    <t>PPP000:ia_Average</t>
  </si>
  <si>
    <t xml:space="preserve">   Residual Fuel Oil (2018 dollars per barrel)</t>
  </si>
  <si>
    <t>PPP000:ia_ResidualFuel(</t>
  </si>
  <si>
    <t>PPP000:ia_ResidualFuel</t>
  </si>
  <si>
    <t>PPP000:ia_DistillateFue</t>
  </si>
  <si>
    <t>PPP000:ia_JetFuel</t>
  </si>
  <si>
    <t>PPP000:ia_MotorGasoline</t>
  </si>
  <si>
    <t>PPP000:ia_LiquefiedPetr</t>
  </si>
  <si>
    <t>Average Prices, All Sectors 8/</t>
  </si>
  <si>
    <t>PPP000:ha_ResidualFuel(</t>
  </si>
  <si>
    <t>PPP000:ha_ResidualFuel</t>
  </si>
  <si>
    <t>PPP000:ha_DistillateFue</t>
  </si>
  <si>
    <t>PPP000:ga_ResidualFuel(</t>
  </si>
  <si>
    <t>PPP000:ga_ResidualFuel</t>
  </si>
  <si>
    <t>PPP000:ga_DieselFuel(Di</t>
  </si>
  <si>
    <t>PPP000:ga_JetFuel</t>
  </si>
  <si>
    <t>PPP000:ga_MotorGasoline</t>
  </si>
  <si>
    <t>PPP000:pr_EthanolWhole</t>
  </si>
  <si>
    <t>PPP000:ga_Ethanol(E85)</t>
  </si>
  <si>
    <t>PPP000:ga_LiquefiedPetr</t>
  </si>
  <si>
    <t>PPP000:fa_ResidualFuel(</t>
  </si>
  <si>
    <t>PPP000:fa_ResidualFuel</t>
  </si>
  <si>
    <t>PPP000:fa_DistillateFue</t>
  </si>
  <si>
    <t>PPP000:fa_LiquefiedPetr</t>
  </si>
  <si>
    <t>PPP000:ea_ResidualFuel(</t>
  </si>
  <si>
    <t>PPP000:ea_ResidualFuel</t>
  </si>
  <si>
    <t>PPP000:ea_DistillateFue</t>
  </si>
  <si>
    <t>PPP000:da_DistillateFue</t>
  </si>
  <si>
    <t>PPP000:da_LiquefiedPetr</t>
  </si>
  <si>
    <t xml:space="preserve"> Delivered Sector Product Prices</t>
  </si>
  <si>
    <t xml:space="preserve">   Brent / West Texas Intermediate Spread</t>
  </si>
  <si>
    <t>PPP000:see_spot_markup</t>
  </si>
  <si>
    <t>PPP000:bb_Imported_Real</t>
  </si>
  <si>
    <t>PPP000:bb_ForeignLSLigh</t>
  </si>
  <si>
    <t>PPP000:ba_WorldOilPrice</t>
  </si>
  <si>
    <t>Crude Oil Prices (2018 dollars per barrel)</t>
  </si>
  <si>
    <t xml:space="preserve"> Sector and Fuel</t>
  </si>
  <si>
    <t>(2018 dollars per gallon, unless otherwise noted)</t>
  </si>
  <si>
    <t>12. Petroleum and Other Liquids Prices</t>
  </si>
  <si>
    <t>PPP000</t>
  </si>
  <si>
    <t>Retail Gasoline Price (2018$/gallon) (5)</t>
  </si>
  <si>
    <t>EIA Forecasts of Variables Appearing in FHWA Light-Duty VMT Forecasting Model for Use in CAFÉ Analysis</t>
  </si>
  <si>
    <t>(1) Source: U.S. Energy Information Administration, Annual Energy Outlook 2019 (https://www.eia.gov/outlooks/aeo/tables_ref.php), Reference Case Table 20, line 54.</t>
  </si>
  <si>
    <t>(2) Source: U.S. Energy Information Administration, Annual Energy Outlook 2019 (https://www.eia.gov/outlooks/aeo/tables_ref.php), Reference Case Table 20, line 67.</t>
  </si>
  <si>
    <t>(3) Converted to 2012$ using change in Implicit Price Deflator for U.S. GDP, Bureau of Economic Analysis, National Income and Product Accounts, Table 1.1.9 (https://apps.bea.gov/iTable/iTable.cfm?reqid=19&amp;step=2#reqid=19&amp;step=2&amp;isuri=1&amp;1921=survey).</t>
  </si>
  <si>
    <t>(6) Converted to 2012$ using change in Implicit Price Deflator for U.S. GDP, Bureau of Economic Analysis, National Income and Product Accounts, Table 1.1.9 (https://apps.bea.gov/iTable/iTable.cfm?reqid=19&amp;step=2#reqid=19&amp;step=2&amp;isuri=1&amp;1921=survey).</t>
  </si>
  <si>
    <t>(4) Calculated from columns B and D.</t>
  </si>
  <si>
    <t>(5) Source: U.S. Energy Information Administration, Annual Energy Outlook 2019 (https://www.eia.gov/outlooks/aeo/tables_ref.php), Reference Case Table 12, line 42.</t>
  </si>
  <si>
    <t>(7) Source: Volpe CAFÉ Compliance Model, Run 07_22_2019, Scenario 2</t>
  </si>
  <si>
    <t>POP</t>
  </si>
  <si>
    <t>REAL_PERS_DISP_INC</t>
  </si>
  <si>
    <t>REAL_PERS_DISP_INC_POP</t>
  </si>
  <si>
    <t>REAL_GAS_2012$</t>
  </si>
  <si>
    <t>LD_MPG</t>
  </si>
  <si>
    <t>FCPM</t>
  </si>
  <si>
    <t>Adjusted National Model Data</t>
  </si>
  <si>
    <t>JCSMICH</t>
  </si>
  <si>
    <t>F_LDVMT_CAFE</t>
  </si>
  <si>
    <t>F_LDVMT_NATIONAL</t>
  </si>
  <si>
    <t>BASELINE Average Fuel Economy (MPG) (7)</t>
  </si>
  <si>
    <t>TURNOVER Average Fuel Economy (MPG) (7)</t>
  </si>
  <si>
    <t>F_LDVMT_BASELINE</t>
  </si>
  <si>
    <t>F_LDVMT_TURNOVER</t>
  </si>
  <si>
    <t>FCPM_BASELINE</t>
  </si>
  <si>
    <t>FCPM_TURNOVER</t>
  </si>
  <si>
    <t>Baselin.Rates</t>
  </si>
  <si>
    <t>NEMS.Aug</t>
  </si>
  <si>
    <t>NEMS.Scale</t>
  </si>
  <si>
    <t>SCALED.RATES</t>
  </si>
  <si>
    <t>Non-Rebound VMT</t>
  </si>
  <si>
    <t>Total VMT</t>
  </si>
  <si>
    <t>Non-rebound VMT</t>
  </si>
  <si>
    <t>Ref_VMT</t>
  </si>
  <si>
    <t>Actual_VMT</t>
  </si>
  <si>
    <t>Total VMT (FHWA model)</t>
  </si>
  <si>
    <t>Non-rebound VMT (FHWA model)</t>
  </si>
  <si>
    <t>Non-rebound VMT constraint (CAFE Model)</t>
  </si>
  <si>
    <t>Non-rebound VMT unadjusted (CAFE Model)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</si>
</sst>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(* #,##0.00_);_(* \(#,##0.00\);_(* &quot;-&quot;??_);_(@_)"/>
    <numFmt numFmtId="164" formatCode="0.0%"/>
    <numFmt numFmtId="165" formatCode="#,##0.0"/>
    <numFmt numFmtId="166" formatCode="#,##0.000"/>
    <numFmt numFmtId="167" formatCode="&quot;$&quot;#,##0.0"/>
    <numFmt numFmtId="168" formatCode="0.000"/>
    <numFmt numFmtId="169" formatCode="&quot;$&quot;#,##0"/>
    <numFmt numFmtId="170" formatCode="&quot;$&quot;#,##0.00"/>
    <numFmt numFmtId="171" formatCode="0.0000"/>
    <numFmt numFmtId="172" formatCode="_(* #,##0_);_(* \(#,##0\);_(* &quot;-&quot;??_);_(@_)"/>
    <numFmt numFmtId="173" formatCode="0.00000"/>
    <numFmt numFmtId="174" formatCode="0.000000000000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8"/>
      <name val="Arial"/>
      <family val="2"/>
    </font>
    <font>
      <b/>
      <sz val="9"/>
      <color indexed="8"/>
      <name val="Calibri"/>
      <family val="2"/>
    </font>
    <font>
      <b/>
      <sz val="12"/>
      <color indexed="30"/>
      <name val="Calibri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rgb="FF0096D7"/>
      </top>
      <bottom/>
      <diagonal/>
    </border>
    <border>
      <left/>
      <right/>
      <top/>
      <bottom style="dashed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/>
      <bottom style="thick">
        <color rgb="FF0096D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2" fillId="0" borderId="1" applyNumberFormat="0" applyProtection="0">
      <alignment wrapText="1"/>
    </xf>
    <xf numFmtId="0" fontId="2" fillId="0" borderId="2" applyNumberFormat="0" applyFont="0" applyProtection="0">
      <alignment wrapText="1"/>
    </xf>
    <xf numFmtId="0" fontId="5" fillId="0" borderId="3" applyNumberFormat="0" applyProtection="0">
      <alignment wrapText="1"/>
    </xf>
    <xf numFmtId="0" fontId="5" fillId="0" borderId="4" applyNumberFormat="0" applyProtection="0">
      <alignment wrapText="1"/>
    </xf>
    <xf numFmtId="0" fontId="2" fillId="0" borderId="0" applyNumberFormat="0" applyFill="0" applyBorder="0" applyAlignment="0" applyProtection="0"/>
    <xf numFmtId="0" fontId="6" fillId="0" borderId="0" applyNumberFormat="0" applyProtection="0">
      <alignment horizontal="left"/>
    </xf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1" applyFont="1"/>
    <xf numFmtId="164" fontId="0" fillId="0" borderId="2" xfId="3" applyNumberFormat="1" applyFont="1" applyFill="1" applyAlignment="1">
      <alignment horizontal="right" wrapText="1"/>
    </xf>
    <xf numFmtId="4" fontId="0" fillId="0" borderId="2" xfId="3" applyNumberFormat="1" applyFont="1" applyFill="1" applyAlignment="1">
      <alignment horizontal="right" wrapText="1"/>
    </xf>
    <xf numFmtId="0" fontId="0" fillId="0" borderId="2" xfId="3" applyFont="1" applyFill="1" applyBorder="1" applyAlignment="1">
      <alignment wrapText="1"/>
    </xf>
    <xf numFmtId="0" fontId="4" fillId="0" borderId="0" xfId="1" applyFont="1"/>
    <xf numFmtId="165" fontId="0" fillId="0" borderId="2" xfId="3" applyNumberFormat="1" applyFont="1" applyFill="1" applyAlignment="1">
      <alignment horizontal="right" wrapText="1"/>
    </xf>
    <xf numFmtId="3" fontId="0" fillId="0" borderId="2" xfId="3" applyNumberFormat="1" applyFont="1" applyFill="1" applyAlignment="1">
      <alignment horizontal="right" wrapText="1"/>
    </xf>
    <xf numFmtId="0" fontId="5" fillId="0" borderId="3" xfId="4" applyFont="1" applyFill="1" applyBorder="1" applyAlignment="1">
      <alignment wrapText="1"/>
    </xf>
    <xf numFmtId="164" fontId="5" fillId="0" borderId="3" xfId="4" applyNumberFormat="1" applyFill="1" applyAlignment="1">
      <alignment horizontal="right" wrapText="1"/>
    </xf>
    <xf numFmtId="3" fontId="5" fillId="0" borderId="3" xfId="4" applyNumberFormat="1" applyFill="1" applyAlignment="1">
      <alignment horizontal="right" wrapText="1"/>
    </xf>
    <xf numFmtId="166" fontId="0" fillId="0" borderId="2" xfId="3" applyNumberFormat="1" applyFont="1" applyFill="1" applyAlignment="1">
      <alignment horizontal="right" wrapText="1"/>
    </xf>
    <xf numFmtId="0" fontId="5" fillId="0" borderId="4" xfId="5" applyFont="1" applyFill="1" applyBorder="1" applyAlignment="1">
      <alignment wrapText="1"/>
    </xf>
    <xf numFmtId="0" fontId="2" fillId="0" borderId="0" xfId="1" applyAlignment="1" applyProtection="1">
      <alignment horizontal="left"/>
    </xf>
    <xf numFmtId="0" fontId="2" fillId="0" borderId="0" xfId="6" applyFont="1"/>
    <xf numFmtId="0" fontId="6" fillId="0" borderId="0" xfId="7" applyFont="1" applyFill="1" applyBorder="1" applyAlignment="1">
      <alignment horizontal="left"/>
    </xf>
    <xf numFmtId="0" fontId="7" fillId="0" borderId="0" xfId="1" applyFont="1"/>
    <xf numFmtId="0" fontId="4" fillId="2" borderId="0" xfId="1" applyFont="1" applyFill="1"/>
    <xf numFmtId="0" fontId="0" fillId="2" borderId="2" xfId="3" applyFont="1" applyFill="1" applyBorder="1" applyAlignment="1">
      <alignment wrapText="1"/>
    </xf>
    <xf numFmtId="3" fontId="0" fillId="2" borderId="2" xfId="3" applyNumberFormat="1" applyFont="1" applyFill="1" applyAlignment="1">
      <alignment horizontal="right" wrapText="1"/>
    </xf>
    <xf numFmtId="164" fontId="0" fillId="2" borderId="2" xfId="3" applyNumberFormat="1" applyFont="1" applyFill="1" applyAlignment="1">
      <alignment horizontal="right" wrapText="1"/>
    </xf>
    <xf numFmtId="0" fontId="2" fillId="2" borderId="0" xfId="1" applyFill="1"/>
    <xf numFmtId="0" fontId="1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quotePrefix="1" applyFont="1"/>
    <xf numFmtId="0" fontId="8" fillId="0" borderId="0" xfId="0" applyFont="1"/>
    <xf numFmtId="168" fontId="1" fillId="0" borderId="0" xfId="0" applyNumberFormat="1" applyFont="1" applyAlignment="1">
      <alignment horizontal="center"/>
    </xf>
    <xf numFmtId="165" fontId="0" fillId="2" borderId="2" xfId="3" applyNumberFormat="1" applyFont="1" applyFill="1" applyAlignment="1">
      <alignment horizontal="right" wrapText="1"/>
    </xf>
    <xf numFmtId="4" fontId="5" fillId="0" borderId="3" xfId="4" applyNumberFormat="1" applyFill="1" applyAlignment="1">
      <alignment horizontal="right" wrapText="1"/>
    </xf>
    <xf numFmtId="4" fontId="0" fillId="2" borderId="2" xfId="3" applyNumberFormat="1" applyFont="1" applyFill="1" applyAlignment="1">
      <alignment horizontal="right" wrapText="1"/>
    </xf>
    <xf numFmtId="17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7" fontId="1" fillId="0" borderId="0" xfId="0" applyNumberFormat="1" applyFont="1" applyAlignment="1">
      <alignment horizontal="center"/>
    </xf>
    <xf numFmtId="169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17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172" fontId="0" fillId="0" borderId="0" xfId="8" applyNumberFormat="1" applyFont="1"/>
    <xf numFmtId="10" fontId="0" fillId="0" borderId="0" xfId="9" applyNumberFormat="1" applyFont="1"/>
    <xf numFmtId="0" fontId="10" fillId="0" borderId="0" xfId="0" applyFont="1" applyAlignment="1">
      <alignment horizontal="center" wrapText="1"/>
    </xf>
    <xf numFmtId="0" fontId="10" fillId="0" borderId="0" xfId="0" applyFont="1"/>
    <xf numFmtId="0" fontId="0" fillId="0" borderId="0" xfId="0" applyFont="1"/>
    <xf numFmtId="173" fontId="0" fillId="0" borderId="0" xfId="0" applyNumberFormat="1"/>
    <xf numFmtId="174" fontId="0" fillId="0" borderId="0" xfId="0" applyNumberFormat="1"/>
    <xf numFmtId="0" fontId="0" fillId="0" borderId="0" xfId="9" applyNumberFormat="1" applyFont="1"/>
    <xf numFmtId="172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172" fontId="0" fillId="0" borderId="5" xfId="8" applyNumberFormat="1" applyFont="1" applyBorder="1" applyAlignment="1">
      <alignment horizontal="center" vertical="center" wrapText="1"/>
    </xf>
    <xf numFmtId="43" fontId="0" fillId="0" borderId="0" xfId="0" applyNumberFormat="1"/>
    <xf numFmtId="0" fontId="0" fillId="0" borderId="6" xfId="0" applyBorder="1" applyAlignment="1">
      <alignment horizontal="center" vertical="center" wrapText="1"/>
    </xf>
    <xf numFmtId="43" fontId="0" fillId="0" borderId="5" xfId="8" applyFont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2" fillId="0" borderId="1" xfId="2" applyFont="1" applyFill="1" applyBorder="1" applyAlignment="1">
      <alignment wrapText="1"/>
    </xf>
  </cellXfs>
  <cellStyles count="10">
    <cellStyle name="Body: normal cell" xfId="3"/>
    <cellStyle name="Comma" xfId="8" builtinId="3"/>
    <cellStyle name="Font: Calibri, 9pt regular" xfId="6"/>
    <cellStyle name="Footnotes: top row" xfId="2"/>
    <cellStyle name="Header: bottom row" xfId="5"/>
    <cellStyle name="Normal" xfId="0" builtinId="0"/>
    <cellStyle name="Normal 2" xfId="1"/>
    <cellStyle name="Parent row" xfId="4"/>
    <cellStyle name="Percent" xfId="9" builtinId="5"/>
    <cellStyle name="Table title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'Augmented VMT Data'!$Y$2</c:f>
              <c:strCache>
                <c:ptCount val="1"/>
                <c:pt idx="0">
                  <c:v>F_LDVMT_CAFE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'Augmented VMT Data'!$A$3:$A$36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cat>
          <c:val>
            <c:numRef>
              <c:f>'Augmented VMT Data'!$Y$3:$Y$36</c:f>
              <c:numCache>
                <c:formatCode>_(* #,##0_);_(* \(#,##0\);_(* "-"??_);_(@_)</c:formatCode>
                <c:ptCount val="34"/>
                <c:pt idx="0">
                  <c:v>2877378</c:v>
                </c:pt>
                <c:pt idx="1">
                  <c:v>2969395.75</c:v>
                </c:pt>
                <c:pt idx="2">
                  <c:v>3045171.75</c:v>
                </c:pt>
                <c:pt idx="3">
                  <c:v>3096805.75</c:v>
                </c:pt>
                <c:pt idx="4">
                  <c:v>3128739.25</c:v>
                </c:pt>
                <c:pt idx="5">
                  <c:v>3166694.25</c:v>
                </c:pt>
                <c:pt idx="6">
                  <c:v>3204842.75</c:v>
                </c:pt>
                <c:pt idx="7">
                  <c:v>3238915.25</c:v>
                </c:pt>
                <c:pt idx="8">
                  <c:v>3267320</c:v>
                </c:pt>
                <c:pt idx="9">
                  <c:v>3291580</c:v>
                </c:pt>
                <c:pt idx="10">
                  <c:v>3313179.5</c:v>
                </c:pt>
                <c:pt idx="11">
                  <c:v>3329845</c:v>
                </c:pt>
                <c:pt idx="12">
                  <c:v>3343623.25</c:v>
                </c:pt>
                <c:pt idx="13">
                  <c:v>3361601</c:v>
                </c:pt>
                <c:pt idx="14">
                  <c:v>3381443.75</c:v>
                </c:pt>
                <c:pt idx="15">
                  <c:v>3400409.5</c:v>
                </c:pt>
                <c:pt idx="16">
                  <c:v>3417598.5</c:v>
                </c:pt>
                <c:pt idx="17">
                  <c:v>3432370</c:v>
                </c:pt>
                <c:pt idx="18">
                  <c:v>3445868.25</c:v>
                </c:pt>
                <c:pt idx="19">
                  <c:v>3458285.5</c:v>
                </c:pt>
                <c:pt idx="20">
                  <c:v>3469257.25</c:v>
                </c:pt>
                <c:pt idx="21">
                  <c:v>3477330.5</c:v>
                </c:pt>
                <c:pt idx="22">
                  <c:v>3483147.5</c:v>
                </c:pt>
                <c:pt idx="23">
                  <c:v>3487497.75</c:v>
                </c:pt>
                <c:pt idx="24">
                  <c:v>3491237.25</c:v>
                </c:pt>
                <c:pt idx="25">
                  <c:v>3493196.25</c:v>
                </c:pt>
                <c:pt idx="26">
                  <c:v>3494245.25</c:v>
                </c:pt>
                <c:pt idx="27">
                  <c:v>3495203.25</c:v>
                </c:pt>
                <c:pt idx="28">
                  <c:v>3495489.25</c:v>
                </c:pt>
                <c:pt idx="29">
                  <c:v>3494303.25</c:v>
                </c:pt>
                <c:pt idx="30">
                  <c:v>3491230.25</c:v>
                </c:pt>
                <c:pt idx="31">
                  <c:v>3487274.5</c:v>
                </c:pt>
                <c:pt idx="32">
                  <c:v>3484606.5</c:v>
                </c:pt>
                <c:pt idx="33">
                  <c:v>3484384.25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75-4C25-81C1-108D82663B8F}"/>
            </c:ext>
          </c:extLst>
        </c:ser>
        <c:ser>
          <c:idx val="1"/>
          <c:order val="1"/>
          <c:tx>
            <c:strRef>
              <c:f>'Augmented VMT Data'!$AB$2</c:f>
              <c:strCache>
                <c:ptCount val="1"/>
                <c:pt idx="0">
                  <c:v>F_LDVMT_NATIONAL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'Augmented VMT Data'!$A$3:$A$36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cat>
          <c:val>
            <c:numRef>
              <c:f>'Augmented VMT Data'!$AB$3:$AB$36</c:f>
              <c:numCache>
                <c:formatCode>_(* #,##0_);_(* \(#,##0\);_(* "-"??_);_(@_)</c:formatCode>
                <c:ptCount val="34"/>
                <c:pt idx="0">
                  <c:v>2877378</c:v>
                </c:pt>
                <c:pt idx="1">
                  <c:v>2948558.75</c:v>
                </c:pt>
                <c:pt idx="2">
                  <c:v>3003695.5</c:v>
                </c:pt>
                <c:pt idx="3">
                  <c:v>3063052.75</c:v>
                </c:pt>
                <c:pt idx="4">
                  <c:v>3120816.25</c:v>
                </c:pt>
                <c:pt idx="5">
                  <c:v>3175022.75</c:v>
                </c:pt>
                <c:pt idx="6">
                  <c:v>3225891.5</c:v>
                </c:pt>
                <c:pt idx="7">
                  <c:v>3272826.5</c:v>
                </c:pt>
                <c:pt idx="8">
                  <c:v>3314141.75</c:v>
                </c:pt>
                <c:pt idx="9">
                  <c:v>3348623</c:v>
                </c:pt>
                <c:pt idx="10">
                  <c:v>3376161.25</c:v>
                </c:pt>
                <c:pt idx="11">
                  <c:v>3398544.75</c:v>
                </c:pt>
                <c:pt idx="12">
                  <c:v>3417101.25</c:v>
                </c:pt>
                <c:pt idx="13">
                  <c:v>3436438.25</c:v>
                </c:pt>
                <c:pt idx="14">
                  <c:v>3457348.25</c:v>
                </c:pt>
                <c:pt idx="15">
                  <c:v>3477490</c:v>
                </c:pt>
                <c:pt idx="16">
                  <c:v>3495284</c:v>
                </c:pt>
                <c:pt idx="17">
                  <c:v>3511267.5</c:v>
                </c:pt>
                <c:pt idx="18">
                  <c:v>3526371.75</c:v>
                </c:pt>
                <c:pt idx="19">
                  <c:v>3539778.5</c:v>
                </c:pt>
                <c:pt idx="20">
                  <c:v>3551077.5</c:v>
                </c:pt>
                <c:pt idx="21">
                  <c:v>3560318.5</c:v>
                </c:pt>
                <c:pt idx="22">
                  <c:v>3567784</c:v>
                </c:pt>
                <c:pt idx="23">
                  <c:v>3573155.75</c:v>
                </c:pt>
                <c:pt idx="24">
                  <c:v>3576742</c:v>
                </c:pt>
                <c:pt idx="25">
                  <c:v>3578502.5</c:v>
                </c:pt>
                <c:pt idx="26">
                  <c:v>3579255.5</c:v>
                </c:pt>
                <c:pt idx="27">
                  <c:v>3578933.25</c:v>
                </c:pt>
                <c:pt idx="28">
                  <c:v>3577270.5</c:v>
                </c:pt>
                <c:pt idx="29">
                  <c:v>3574284.75</c:v>
                </c:pt>
                <c:pt idx="30">
                  <c:v>3570017.5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75-4C25-81C1-108D82663B8F}"/>
            </c:ext>
          </c:extLst>
        </c:ser>
        <c:ser>
          <c:idx val="2"/>
          <c:order val="2"/>
          <c:tx>
            <c:strRef>
              <c:f>'Augmented VMT Data'!$Z$2</c:f>
              <c:strCache>
                <c:ptCount val="1"/>
                <c:pt idx="0">
                  <c:v>F_LDVMT_BASELINE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'Augmented VMT Data'!$Z$3:$Z$36</c:f>
              <c:numCache>
                <c:formatCode>_(* #,##0_);_(* \(#,##0\);_(* "-"??_);_(@_)</c:formatCode>
                <c:ptCount val="34"/>
                <c:pt idx="0">
                  <c:v>2877378</c:v>
                </c:pt>
                <c:pt idx="1">
                  <c:v>2969506</c:v>
                </c:pt>
                <c:pt idx="2">
                  <c:v>3045566.75</c:v>
                </c:pt>
                <c:pt idx="3">
                  <c:v>3097706.5</c:v>
                </c:pt>
                <c:pt idx="4">
                  <c:v>3130542</c:v>
                </c:pt>
                <c:pt idx="5">
                  <c:v>3169827.5</c:v>
                </c:pt>
                <c:pt idx="6">
                  <c:v>3209721.5</c:v>
                </c:pt>
                <c:pt idx="7">
                  <c:v>3245953.25</c:v>
                </c:pt>
                <c:pt idx="8">
                  <c:v>3276918.75</c:v>
                </c:pt>
                <c:pt idx="9">
                  <c:v>3304088</c:v>
                </c:pt>
                <c:pt idx="10">
                  <c:v>3328847.25</c:v>
                </c:pt>
                <c:pt idx="11">
                  <c:v>3348857.5</c:v>
                </c:pt>
                <c:pt idx="12">
                  <c:v>3366137.75</c:v>
                </c:pt>
                <c:pt idx="13">
                  <c:v>3387779</c:v>
                </c:pt>
                <c:pt idx="14">
                  <c:v>3411411.5</c:v>
                </c:pt>
                <c:pt idx="15">
                  <c:v>3434267.25</c:v>
                </c:pt>
                <c:pt idx="16">
                  <c:v>3455434.75</c:v>
                </c:pt>
                <c:pt idx="17">
                  <c:v>3474194.5</c:v>
                </c:pt>
                <c:pt idx="18">
                  <c:v>3491588</c:v>
                </c:pt>
                <c:pt idx="19">
                  <c:v>3507633.75</c:v>
                </c:pt>
                <c:pt idx="20">
                  <c:v>3521968.5</c:v>
                </c:pt>
                <c:pt idx="21">
                  <c:v>3533118</c:v>
                </c:pt>
                <c:pt idx="22">
                  <c:v>3541743</c:v>
                </c:pt>
                <c:pt idx="23">
                  <c:v>3548639.5</c:v>
                </c:pt>
                <c:pt idx="24">
                  <c:v>3554698.25</c:v>
                </c:pt>
                <c:pt idx="25">
                  <c:v>3558752.25</c:v>
                </c:pt>
                <c:pt idx="26">
                  <c:v>3561698.75</c:v>
                </c:pt>
                <c:pt idx="27">
                  <c:v>3564408.25</c:v>
                </c:pt>
                <c:pt idx="28">
                  <c:v>3566315.5</c:v>
                </c:pt>
                <c:pt idx="29">
                  <c:v>3566635.5</c:v>
                </c:pt>
                <c:pt idx="30">
                  <c:v>3564981</c:v>
                </c:pt>
                <c:pt idx="31">
                  <c:v>3562371.5</c:v>
                </c:pt>
                <c:pt idx="32">
                  <c:v>3561035</c:v>
                </c:pt>
                <c:pt idx="33">
                  <c:v>3562183.5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B-4DDE-9F17-1BB61700FE08}"/>
            </c:ext>
          </c:extLst>
        </c:ser>
        <c:ser>
          <c:idx val="3"/>
          <c:order val="3"/>
          <c:tx>
            <c:strRef>
              <c:f>'Augmented VMT Data'!$AA$2</c:f>
              <c:strCache>
                <c:ptCount val="1"/>
                <c:pt idx="0">
                  <c:v>F_LDVMT_TURNOVER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'Augmented VMT Data'!$AA$3:$AA$36</c:f>
              <c:numCache>
                <c:formatCode>_(* #,##0_);_(* \(#,##0\);_(* "-"??_);_(@_)</c:formatCode>
                <c:ptCount val="34"/>
                <c:pt idx="0">
                  <c:v>2877378</c:v>
                </c:pt>
                <c:pt idx="1">
                  <c:v>2968871.75</c:v>
                </c:pt>
                <c:pt idx="2">
                  <c:v>3043470.5</c:v>
                </c:pt>
                <c:pt idx="3">
                  <c:v>3093181.25</c:v>
                </c:pt>
                <c:pt idx="4">
                  <c:v>3122476.75</c:v>
                </c:pt>
                <c:pt idx="5">
                  <c:v>3157189.5</c:v>
                </c:pt>
                <c:pt idx="6">
                  <c:v>3191630</c:v>
                </c:pt>
                <c:pt idx="7">
                  <c:v>3221648.25</c:v>
                </c:pt>
                <c:pt idx="8">
                  <c:v>3245763.75</c:v>
                </c:pt>
                <c:pt idx="9">
                  <c:v>3265535</c:v>
                </c:pt>
                <c:pt idx="10">
                  <c:v>3282512</c:v>
                </c:pt>
                <c:pt idx="11">
                  <c:v>3294493</c:v>
                </c:pt>
                <c:pt idx="12">
                  <c:v>3303588</c:v>
                </c:pt>
                <c:pt idx="13">
                  <c:v>3316817.75</c:v>
                </c:pt>
                <c:pt idx="14">
                  <c:v>3331919.25</c:v>
                </c:pt>
                <c:pt idx="15">
                  <c:v>3346200.25</c:v>
                </c:pt>
                <c:pt idx="16">
                  <c:v>3358804.25</c:v>
                </c:pt>
                <c:pt idx="17">
                  <c:v>3369155</c:v>
                </c:pt>
                <c:pt idx="18">
                  <c:v>3378355.5</c:v>
                </c:pt>
                <c:pt idx="19">
                  <c:v>3386470.75</c:v>
                </c:pt>
                <c:pt idx="20">
                  <c:v>3393144.75</c:v>
                </c:pt>
                <c:pt idx="21">
                  <c:v>3396998.5</c:v>
                </c:pt>
                <c:pt idx="22">
                  <c:v>3398659.75</c:v>
                </c:pt>
                <c:pt idx="23">
                  <c:v>3398947.5</c:v>
                </c:pt>
                <c:pt idx="24">
                  <c:v>3398729.5</c:v>
                </c:pt>
                <c:pt idx="25">
                  <c:v>3396883</c:v>
                </c:pt>
                <c:pt idx="26">
                  <c:v>3394269.25</c:v>
                </c:pt>
                <c:pt idx="27">
                  <c:v>3391678.75</c:v>
                </c:pt>
                <c:pt idx="28">
                  <c:v>3388548.75</c:v>
                </c:pt>
                <c:pt idx="29">
                  <c:v>3384099</c:v>
                </c:pt>
                <c:pt idx="30">
                  <c:v>3377954.75</c:v>
                </c:pt>
                <c:pt idx="31">
                  <c:v>3371094.25</c:v>
                </c:pt>
                <c:pt idx="32">
                  <c:v>3365634.75</c:v>
                </c:pt>
                <c:pt idx="33">
                  <c:v>3362696.5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B-4DDE-9F17-1BB61700F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399576"/>
        <c:axId val="613401544"/>
      </c:lineChart>
      <c:catAx>
        <c:axId val="613399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401544"/>
        <c:crosses val="autoZero"/>
        <c:auto val="1"/>
        <c:lblAlgn val="ctr"/>
        <c:lblOffset val="100"/>
        <c:noMultiLvlLbl val="0"/>
      </c:catAx>
      <c:valAx>
        <c:axId val="613401544"/>
        <c:scaling>
          <c:orientation val="minMax"/>
          <c:min val="27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399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-0.34931386701662293"/>
                  <c:y val="-0.6936154855643044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val>
            <c:numRef>
              <c:f>'Augmented VMT Data'!$AI$4:$AI$36</c:f>
              <c:numCache>
                <c:formatCode>0.00%</c:formatCode>
                <c:ptCount val="33"/>
                <c:pt idx="0">
                  <c:v>3.1797612270615817E-2</c:v>
                </c:pt>
                <c:pt idx="1">
                  <c:v>2.5126969529754864E-2</c:v>
                </c:pt>
                <c:pt idx="2">
                  <c:v>1.6333573793470318E-2</c:v>
                </c:pt>
                <c:pt idx="3">
                  <c:v>9.4709936574198482E-3</c:v>
                </c:pt>
                <c:pt idx="4">
                  <c:v>1.1117056355984076E-2</c:v>
                </c:pt>
                <c:pt idx="5">
                  <c:v>1.0908594495198974E-2</c:v>
                </c:pt>
                <c:pt idx="6">
                  <c:v>9.4053038729426663E-3</c:v>
                </c:pt>
                <c:pt idx="7">
                  <c:v>7.4854540684259991E-3</c:v>
                </c:pt>
                <c:pt idx="8">
                  <c:v>6.0914014459616788E-3</c:v>
                </c:pt>
                <c:pt idx="9">
                  <c:v>5.1988418436795195E-3</c:v>
                </c:pt>
                <c:pt idx="10">
                  <c:v>3.6499485759686483E-3</c:v>
                </c:pt>
                <c:pt idx="11">
                  <c:v>2.7606675746465388E-3</c:v>
                </c:pt>
                <c:pt idx="12">
                  <c:v>4.004660992835668E-3</c:v>
                </c:pt>
                <c:pt idx="13">
                  <c:v>4.5530086782730227E-3</c:v>
                </c:pt>
                <c:pt idx="14">
                  <c:v>4.286118278526708E-3</c:v>
                </c:pt>
                <c:pt idx="15">
                  <c:v>3.7666604083243372E-3</c:v>
                </c:pt>
                <c:pt idx="16">
                  <c:v>3.0816770581375799E-3</c:v>
                </c:pt>
                <c:pt idx="17">
                  <c:v>2.7308034210358385E-3</c:v>
                </c:pt>
                <c:pt idx="18">
                  <c:v>2.4021302672261697E-3</c:v>
                </c:pt>
                <c:pt idx="19">
                  <c:v>1.9707832999886388E-3</c:v>
                </c:pt>
                <c:pt idx="20">
                  <c:v>1.1357458298824417E-3</c:v>
                </c:pt>
                <c:pt idx="21">
                  <c:v>4.890346580959632E-4</c:v>
                </c:pt>
                <c:pt idx="22">
                  <c:v>8.4665727423876427E-5</c:v>
                </c:pt>
                <c:pt idx="23">
                  <c:v>-6.4137501388297403E-5</c:v>
                </c:pt>
                <c:pt idx="24">
                  <c:v>-5.4329125045108771E-4</c:v>
                </c:pt>
                <c:pt idx="25">
                  <c:v>-7.6945540956223693E-4</c:v>
                </c:pt>
                <c:pt idx="26">
                  <c:v>-7.6319814640515035E-4</c:v>
                </c:pt>
                <c:pt idx="27">
                  <c:v>-9.2284683506655806E-4</c:v>
                </c:pt>
                <c:pt idx="28">
                  <c:v>-1.3131727852520936E-3</c:v>
                </c:pt>
                <c:pt idx="29">
                  <c:v>-1.8156235973001971E-3</c:v>
                </c:pt>
                <c:pt idx="30">
                  <c:v>-2.0309626705331089E-3</c:v>
                </c:pt>
                <c:pt idx="31">
                  <c:v>-1.6195038154154249E-3</c:v>
                </c:pt>
                <c:pt idx="32">
                  <c:v>-8.7301511252817915E-4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95-4EEA-8BD8-54894BE3B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1378896"/>
        <c:axId val="1761373648"/>
      </c:lineChart>
      <c:catAx>
        <c:axId val="17613788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373648"/>
        <c:crosses val="autoZero"/>
        <c:auto val="1"/>
        <c:lblAlgn val="ctr"/>
        <c:lblOffset val="100"/>
        <c:noMultiLvlLbl val="0"/>
      </c:catAx>
      <c:valAx>
        <c:axId val="176137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378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184688</xdr:colOff>
      <xdr:row>4</xdr:row>
      <xdr:rowOff>155932</xdr:rowOff>
    </xdr:from>
    <xdr:to>
      <xdr:col>48</xdr:col>
      <xdr:colOff>156594</xdr:colOff>
      <xdr:row>24</xdr:row>
      <xdr:rowOff>122806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43133</xdr:colOff>
      <xdr:row>2</xdr:row>
      <xdr:rowOff>1435</xdr:rowOff>
    </xdr:from>
    <xdr:to>
      <xdr:col>58</xdr:col>
      <xdr:colOff>136585</xdr:colOff>
      <xdr:row>21</xdr:row>
      <xdr:rowOff>28754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="85" zoomScaleNormal="85" workbookViewId="0">
      <selection activeCell="D4" sqref="D4:D37"/>
    </sheetView>
  </sheetViews>
  <sheetFormatPr defaultColWidth="9.109375" defaultRowHeight="13.8" x14ac:dyDescent="0.25"/>
  <cols>
    <col min="1" max="1" width="9.109375" style="1"/>
    <col min="2" max="2" width="15.6640625" style="1" customWidth="1"/>
    <col min="3" max="7" width="18.6640625" style="1" customWidth="1"/>
    <col min="8" max="13" width="15.6640625" style="1" customWidth="1"/>
    <col min="14" max="16384" width="9.109375" style="1"/>
  </cols>
  <sheetData>
    <row r="1" spans="1:13" x14ac:dyDescent="0.25">
      <c r="A1" s="29" t="s">
        <v>229</v>
      </c>
    </row>
    <row r="3" spans="1:13" ht="55.2" x14ac:dyDescent="0.25">
      <c r="A3" s="36" t="s">
        <v>0</v>
      </c>
      <c r="B3" s="37" t="s">
        <v>110</v>
      </c>
      <c r="C3" s="37" t="s">
        <v>109</v>
      </c>
      <c r="D3" s="37" t="s">
        <v>115</v>
      </c>
      <c r="E3" s="37" t="s">
        <v>116</v>
      </c>
      <c r="F3" s="37" t="s">
        <v>228</v>
      </c>
      <c r="G3" s="37" t="s">
        <v>117</v>
      </c>
      <c r="H3" s="37" t="s">
        <v>118</v>
      </c>
      <c r="I3" s="37" t="s">
        <v>247</v>
      </c>
      <c r="J3" s="37" t="s">
        <v>248</v>
      </c>
      <c r="K3" s="37" t="s">
        <v>119</v>
      </c>
      <c r="L3" s="24"/>
      <c r="M3" s="24"/>
    </row>
    <row r="4" spans="1:13" x14ac:dyDescent="0.25">
      <c r="A4" s="26">
        <v>2017</v>
      </c>
      <c r="B4" s="27">
        <v>325.915863</v>
      </c>
      <c r="C4" s="38">
        <v>12763.964844</v>
      </c>
      <c r="D4" s="38">
        <f>C4*('GDP Deflator'!B$12/'GDP Deflator'!B$9)</f>
        <v>13435.186775293671</v>
      </c>
      <c r="E4" s="39">
        <f>(D4*10^3)/B4</f>
        <v>41222.868539214585</v>
      </c>
      <c r="F4" s="34">
        <v>2.5909900000000001</v>
      </c>
      <c r="G4" s="34">
        <f>F4*('GDP Deflator'!B$12/'GDP Deflator'!B$18)</f>
        <v>2.3472939428530015</v>
      </c>
      <c r="H4" s="41">
        <v>21.925317946053202</v>
      </c>
      <c r="I4" s="41">
        <v>21.93295224729178</v>
      </c>
      <c r="J4" s="41">
        <v>21.873011406739213</v>
      </c>
      <c r="K4" s="35">
        <f>G4/H4</f>
        <v>0.10705860451503921</v>
      </c>
    </row>
    <row r="5" spans="1:13" x14ac:dyDescent="0.25">
      <c r="A5" s="26">
        <f>A4+1</f>
        <v>2018</v>
      </c>
      <c r="B5" s="27">
        <v>328.36496</v>
      </c>
      <c r="C5" s="38">
        <v>13036.846680000001</v>
      </c>
      <c r="D5" s="38">
        <f>C5*('GDP Deflator'!B$12/'GDP Deflator'!B$9)</f>
        <v>13722.418719211821</v>
      </c>
      <c r="E5" s="39">
        <f t="shared" ref="E5:E37" si="0">(D5*10^3)/B5</f>
        <v>41790.143257708805</v>
      </c>
      <c r="F5" s="34">
        <v>2.8965010000000002</v>
      </c>
      <c r="G5" s="34">
        <f>F5*('GDP Deflator'!B$12/'GDP Deflator'!B$18)</f>
        <v>2.624070047652697</v>
      </c>
      <c r="H5" s="41">
        <v>22.380194395347399</v>
      </c>
      <c r="I5" s="41">
        <v>22.415209500461426</v>
      </c>
      <c r="J5" s="41">
        <v>22.198224378265518</v>
      </c>
      <c r="K5" s="40">
        <f t="shared" ref="K5:K37" si="1">G5/H5</f>
        <v>0.11724965392607192</v>
      </c>
    </row>
    <row r="6" spans="1:13" x14ac:dyDescent="0.25">
      <c r="A6" s="26">
        <f t="shared" ref="A6:A37" si="2">A5+1</f>
        <v>2019</v>
      </c>
      <c r="B6" s="27">
        <v>330.70339999999999</v>
      </c>
      <c r="C6" s="38">
        <v>13427.615234000001</v>
      </c>
      <c r="D6" s="38">
        <f>C6*('GDP Deflator'!B$12/'GDP Deflator'!B$9)</f>
        <v>14133.736720559133</v>
      </c>
      <c r="E6" s="39">
        <f t="shared" si="0"/>
        <v>42738.407650357192</v>
      </c>
      <c r="F6" s="34">
        <v>2.9173719999999999</v>
      </c>
      <c r="G6" s="34">
        <f>F6*('GDP Deflator'!B$12/'GDP Deflator'!B$18)</f>
        <v>2.6429780217789132</v>
      </c>
      <c r="H6" s="41">
        <v>22.930269025544742</v>
      </c>
      <c r="I6" s="41">
        <v>23.01330207593298</v>
      </c>
      <c r="J6" s="41">
        <v>22.56334593081543</v>
      </c>
      <c r="K6" s="40">
        <f t="shared" si="1"/>
        <v>0.11526153569478784</v>
      </c>
    </row>
    <row r="7" spans="1:13" x14ac:dyDescent="0.25">
      <c r="A7" s="26">
        <f t="shared" si="2"/>
        <v>2020</v>
      </c>
      <c r="B7" s="27">
        <v>333.052032</v>
      </c>
      <c r="C7" s="38">
        <v>13781.309569999999</v>
      </c>
      <c r="D7" s="38">
        <f>C7*('GDP Deflator'!B$12/'GDP Deflator'!B$9)</f>
        <v>14506.030872384317</v>
      </c>
      <c r="E7" s="39">
        <f t="shared" si="0"/>
        <v>43554.848728214085</v>
      </c>
      <c r="F7" s="34">
        <v>3.0049730000000001</v>
      </c>
      <c r="G7" s="34">
        <f>F7*('GDP Deflator'!B$12/'GDP Deflator'!B$18)</f>
        <v>2.7223396930658983</v>
      </c>
      <c r="H7" s="41">
        <v>23.525661386703948</v>
      </c>
      <c r="I7" s="41">
        <v>23.679901008085068</v>
      </c>
      <c r="J7" s="41">
        <v>22.914026323702167</v>
      </c>
      <c r="K7" s="40">
        <f t="shared" si="1"/>
        <v>0.11571788135165838</v>
      </c>
    </row>
    <row r="8" spans="1:13" x14ac:dyDescent="0.25">
      <c r="A8" s="26">
        <f t="shared" si="2"/>
        <v>2021</v>
      </c>
      <c r="B8" s="27">
        <v>335.38943499999999</v>
      </c>
      <c r="C8" s="38">
        <v>14100.542969</v>
      </c>
      <c r="D8" s="38">
        <f>C8*('GDP Deflator'!B$12/'GDP Deflator'!B$9)</f>
        <v>14842.051880973431</v>
      </c>
      <c r="E8" s="39">
        <f t="shared" si="0"/>
        <v>44253.188479158358</v>
      </c>
      <c r="F8" s="34">
        <v>3.0268790000000001</v>
      </c>
      <c r="G8" s="34">
        <f>F8*('GDP Deflator'!B$12/'GDP Deflator'!B$18)</f>
        <v>2.7421853200703015</v>
      </c>
      <c r="H8" s="41">
        <v>24.130766582524714</v>
      </c>
      <c r="I8" s="41">
        <v>24.415847558312194</v>
      </c>
      <c r="J8" s="41">
        <v>23.23377993550536</v>
      </c>
      <c r="K8" s="40">
        <f t="shared" si="1"/>
        <v>0.11363854980289634</v>
      </c>
    </row>
    <row r="9" spans="1:13" x14ac:dyDescent="0.25">
      <c r="A9" s="26">
        <f t="shared" si="2"/>
        <v>2022</v>
      </c>
      <c r="B9" s="27">
        <v>337.71182299999998</v>
      </c>
      <c r="C9" s="38">
        <v>14398.227539</v>
      </c>
      <c r="D9" s="38">
        <f>C9*('GDP Deflator'!B$12/'GDP Deflator'!B$9)</f>
        <v>15155.390866700347</v>
      </c>
      <c r="E9" s="39">
        <f t="shared" si="0"/>
        <v>44876.69614901326</v>
      </c>
      <c r="F9" s="34">
        <v>3.0338609999999999</v>
      </c>
      <c r="G9" s="34">
        <f>F9*('GDP Deflator'!B$12/'GDP Deflator'!B$18)</f>
        <v>2.7485106267326191</v>
      </c>
      <c r="H9" s="41">
        <v>24.714905848299093</v>
      </c>
      <c r="I9" s="41">
        <v>25.161850740565068</v>
      </c>
      <c r="J9" s="41">
        <v>23.525559528853176</v>
      </c>
      <c r="K9" s="40">
        <f t="shared" si="1"/>
        <v>0.1112086221814102</v>
      </c>
    </row>
    <row r="10" spans="1:13" x14ac:dyDescent="0.25">
      <c r="A10" s="26">
        <f t="shared" si="2"/>
        <v>2023</v>
      </c>
      <c r="B10" s="27">
        <v>340.01290899999998</v>
      </c>
      <c r="C10" s="38">
        <v>14705.767578000001</v>
      </c>
      <c r="D10" s="38">
        <f>C10*('GDP Deflator'!B$12/'GDP Deflator'!B$9)</f>
        <v>15479.103593532902</v>
      </c>
      <c r="E10" s="39">
        <f t="shared" si="0"/>
        <v>45525.046796187678</v>
      </c>
      <c r="F10" s="34">
        <v>3.0743830000000001</v>
      </c>
      <c r="G10" s="34">
        <f>F10*('GDP Deflator'!B$12/'GDP Deflator'!B$18)</f>
        <v>2.7852213223170446</v>
      </c>
      <c r="H10" s="41">
        <v>25.275878813707966</v>
      </c>
      <c r="I10" s="41">
        <v>25.90933883126095</v>
      </c>
      <c r="J10" s="41">
        <v>23.794032182379627</v>
      </c>
      <c r="K10" s="40">
        <f t="shared" si="1"/>
        <v>0.11019285789606352</v>
      </c>
    </row>
    <row r="11" spans="1:13" x14ac:dyDescent="0.25">
      <c r="A11" s="26">
        <f t="shared" si="2"/>
        <v>2024</v>
      </c>
      <c r="B11" s="27">
        <v>342.28939800000001</v>
      </c>
      <c r="C11" s="38">
        <v>15029.844727</v>
      </c>
      <c r="D11" s="38">
        <f>C11*('GDP Deflator'!B$12/'GDP Deflator'!B$9)</f>
        <v>15820.223071660137</v>
      </c>
      <c r="E11" s="39">
        <f t="shared" si="0"/>
        <v>46218.85212950749</v>
      </c>
      <c r="F11" s="34">
        <v>3.1160809999999999</v>
      </c>
      <c r="G11" s="34">
        <f>F11*('GDP Deflator'!B$12/'GDP Deflator'!B$18)</f>
        <v>2.8229974089978436</v>
      </c>
      <c r="H11" s="41">
        <v>25.81838823613182</v>
      </c>
      <c r="I11" s="41">
        <v>26.666585880256413</v>
      </c>
      <c r="J11" s="41">
        <v>24.041594573246389</v>
      </c>
      <c r="K11" s="40">
        <f t="shared" si="1"/>
        <v>0.10934057475544386</v>
      </c>
    </row>
    <row r="12" spans="1:13" x14ac:dyDescent="0.25">
      <c r="A12" s="26">
        <f t="shared" si="2"/>
        <v>2025</v>
      </c>
      <c r="B12" s="27">
        <v>344.53961199999998</v>
      </c>
      <c r="C12" s="38">
        <v>15379.299805000001</v>
      </c>
      <c r="D12" s="38">
        <f>C12*('GDP Deflator'!B$12/'GDP Deflator'!B$9)</f>
        <v>16188.055034524859</v>
      </c>
      <c r="E12" s="39">
        <f t="shared" si="0"/>
        <v>46984.597621607762</v>
      </c>
      <c r="F12" s="34">
        <v>3.1506349999999999</v>
      </c>
      <c r="G12" s="34">
        <f>F12*('GDP Deflator'!B$12/'GDP Deflator'!B$18)</f>
        <v>2.8543014259571304</v>
      </c>
      <c r="H12" s="41">
        <v>26.337266124990403</v>
      </c>
      <c r="I12" s="41">
        <v>27.429872103391737</v>
      </c>
      <c r="J12" s="41">
        <v>24.268161712189467</v>
      </c>
      <c r="K12" s="40">
        <f t="shared" si="1"/>
        <v>0.10837500796063246</v>
      </c>
    </row>
    <row r="13" spans="1:13" x14ac:dyDescent="0.25">
      <c r="A13" s="26">
        <f t="shared" si="2"/>
        <v>2026</v>
      </c>
      <c r="B13" s="27">
        <v>346.76464800000002</v>
      </c>
      <c r="C13" s="38">
        <v>15744.6875</v>
      </c>
      <c r="D13" s="38">
        <f>C13*('GDP Deflator'!B$12/'GDP Deflator'!B$9)</f>
        <v>16572.657467054018</v>
      </c>
      <c r="E13" s="39">
        <f t="shared" si="0"/>
        <v>47792.234769716248</v>
      </c>
      <c r="F13" s="34">
        <v>3.1762929999999998</v>
      </c>
      <c r="G13" s="34">
        <f>F13*('GDP Deflator'!B$12/'GDP Deflator'!B$18)</f>
        <v>2.877546157888061</v>
      </c>
      <c r="H13" s="41">
        <v>26.845116267785023</v>
      </c>
      <c r="I13" s="41">
        <v>28.198737727694109</v>
      </c>
      <c r="J13" s="41">
        <v>24.473861834052737</v>
      </c>
      <c r="K13" s="40">
        <f t="shared" si="1"/>
        <v>0.10719067591974657</v>
      </c>
    </row>
    <row r="14" spans="1:13" x14ac:dyDescent="0.25">
      <c r="A14" s="26">
        <f t="shared" si="2"/>
        <v>2027</v>
      </c>
      <c r="B14" s="27">
        <v>348.957245</v>
      </c>
      <c r="C14" s="38">
        <v>16100.075194999999</v>
      </c>
      <c r="D14" s="38">
        <f>C14*('GDP Deflator'!B$12/'GDP Deflator'!B$9)</f>
        <v>16946.734026988335</v>
      </c>
      <c r="E14" s="39">
        <f t="shared" si="0"/>
        <v>48563.926583579989</v>
      </c>
      <c r="F14" s="34">
        <v>3.2416330000000002</v>
      </c>
      <c r="G14" s="34">
        <f>F14*('GDP Deflator'!B$12/'GDP Deflator'!B$18)</f>
        <v>2.9367405917631499</v>
      </c>
      <c r="H14" s="41">
        <v>27.331700585187956</v>
      </c>
      <c r="I14" s="41">
        <v>28.946871268312325</v>
      </c>
      <c r="J14" s="41">
        <v>24.660232447969229</v>
      </c>
      <c r="K14" s="40">
        <f t="shared" si="1"/>
        <v>0.10744814734852894</v>
      </c>
    </row>
    <row r="15" spans="1:13" x14ac:dyDescent="0.25">
      <c r="A15" s="26">
        <f t="shared" si="2"/>
        <v>2028</v>
      </c>
      <c r="B15" s="27">
        <v>351.11312900000001</v>
      </c>
      <c r="C15" s="38">
        <v>16527.376952999999</v>
      </c>
      <c r="D15" s="38">
        <f>C15*('GDP Deflator'!B$12/'GDP Deflator'!B$9)</f>
        <v>17396.506413414168</v>
      </c>
      <c r="E15" s="39">
        <f t="shared" si="0"/>
        <v>49546.72718437187</v>
      </c>
      <c r="F15" s="34">
        <v>3.264481</v>
      </c>
      <c r="G15" s="34">
        <f>F15*('GDP Deflator'!B$12/'GDP Deflator'!B$18)</f>
        <v>2.957439618778424</v>
      </c>
      <c r="H15" s="41">
        <v>27.798863754767215</v>
      </c>
      <c r="I15" s="41">
        <v>29.683495316310459</v>
      </c>
      <c r="J15" s="41">
        <v>24.826489704211021</v>
      </c>
      <c r="K15" s="40">
        <f t="shared" si="1"/>
        <v>0.10638706836610377</v>
      </c>
    </row>
    <row r="16" spans="1:13" x14ac:dyDescent="0.25">
      <c r="A16" s="26">
        <f t="shared" si="2"/>
        <v>2029</v>
      </c>
      <c r="B16" s="27">
        <v>353.227936</v>
      </c>
      <c r="C16" s="38">
        <v>16908.830077999999</v>
      </c>
      <c r="D16" s="38">
        <f>C16*('GDP Deflator'!B$12/'GDP Deflator'!B$9)</f>
        <v>17798.019112879454</v>
      </c>
      <c r="E16" s="39">
        <f t="shared" si="0"/>
        <v>50386.782298213962</v>
      </c>
      <c r="F16" s="34">
        <v>3.3442189999999998</v>
      </c>
      <c r="G16" s="34">
        <f>F16*('GDP Deflator'!B$12/'GDP Deflator'!B$18)</f>
        <v>3.0296778460256197</v>
      </c>
      <c r="H16" s="41">
        <v>28.24189199915924</v>
      </c>
      <c r="I16" s="41">
        <v>30.407678421074785</v>
      </c>
      <c r="J16" s="41">
        <v>24.979803457981955</v>
      </c>
      <c r="K16" s="40">
        <f t="shared" si="1"/>
        <v>0.10727602265867361</v>
      </c>
    </row>
    <row r="17" spans="1:11" x14ac:dyDescent="0.25">
      <c r="A17" s="26">
        <f t="shared" si="2"/>
        <v>2030</v>
      </c>
      <c r="B17" s="27">
        <v>355.29925500000002</v>
      </c>
      <c r="C17" s="38">
        <v>17287.382812</v>
      </c>
      <c r="D17" s="38">
        <f>C17*('GDP Deflator'!B$12/'GDP Deflator'!B$9)</f>
        <v>18196.47889773062</v>
      </c>
      <c r="E17" s="39">
        <f t="shared" si="0"/>
        <v>51214.514642679504</v>
      </c>
      <c r="F17" s="34">
        <v>3.3581029999999998</v>
      </c>
      <c r="G17" s="34">
        <f>F17*('GDP Deflator'!B$12/'GDP Deflator'!B$18)</f>
        <v>3.042255983765469</v>
      </c>
      <c r="H17" s="41">
        <v>28.661116720561353</v>
      </c>
      <c r="I17" s="41">
        <v>31.10996427683202</v>
      </c>
      <c r="J17" s="41">
        <v>25.110499431686755</v>
      </c>
      <c r="K17" s="40">
        <f t="shared" si="1"/>
        <v>0.10614575884906008</v>
      </c>
    </row>
    <row r="18" spans="1:11" x14ac:dyDescent="0.25">
      <c r="A18" s="26">
        <f t="shared" si="2"/>
        <v>2031</v>
      </c>
      <c r="B18" s="27">
        <v>357.32492100000002</v>
      </c>
      <c r="C18" s="38">
        <v>17675.113281000002</v>
      </c>
      <c r="D18" s="38">
        <f>C18*('GDP Deflator'!B$12/'GDP Deflator'!B$9)</f>
        <v>18604.599049513705</v>
      </c>
      <c r="E18" s="39">
        <f t="shared" si="0"/>
        <v>52066.33502484901</v>
      </c>
      <c r="F18" s="34">
        <v>3.3941249999999998</v>
      </c>
      <c r="G18" s="34">
        <f>F18*('GDP Deflator'!B$12/'GDP Deflator'!B$18)</f>
        <v>3.0748899277056041</v>
      </c>
      <c r="H18" s="41">
        <v>29.057108663228764</v>
      </c>
      <c r="I18" s="41">
        <v>31.79576999990012</v>
      </c>
      <c r="J18" s="41">
        <v>25.232242318979718</v>
      </c>
      <c r="K18" s="40">
        <f t="shared" si="1"/>
        <v>0.10582229509974682</v>
      </c>
    </row>
    <row r="19" spans="1:11" x14ac:dyDescent="0.25">
      <c r="A19" s="26">
        <f t="shared" si="2"/>
        <v>2032</v>
      </c>
      <c r="B19" s="27">
        <v>359.30371100000002</v>
      </c>
      <c r="C19" s="38">
        <v>18063.257812</v>
      </c>
      <c r="D19" s="38">
        <f>C19*('GDP Deflator'!B$12/'GDP Deflator'!B$9)</f>
        <v>19013.15503768262</v>
      </c>
      <c r="E19" s="39">
        <f t="shared" si="0"/>
        <v>52916.667586777636</v>
      </c>
      <c r="F19" s="34">
        <v>3.422326</v>
      </c>
      <c r="G19" s="34">
        <f>F19*('GDP Deflator'!B$12/'GDP Deflator'!B$18)</f>
        <v>3.1004384772879634</v>
      </c>
      <c r="H19" s="41">
        <v>29.433195155764032</v>
      </c>
      <c r="I19" s="41">
        <v>32.470489161143945</v>
      </c>
      <c r="J19" s="41">
        <v>25.339023739517295</v>
      </c>
      <c r="K19" s="40">
        <f t="shared" si="1"/>
        <v>0.10533815512994996</v>
      </c>
    </row>
    <row r="20" spans="1:11" x14ac:dyDescent="0.25">
      <c r="A20" s="26">
        <f t="shared" si="2"/>
        <v>2033</v>
      </c>
      <c r="B20" s="27">
        <v>361.23538200000002</v>
      </c>
      <c r="C20" s="38">
        <v>18455.054688</v>
      </c>
      <c r="D20" s="38">
        <f>C20*('GDP Deflator'!B$12/'GDP Deflator'!B$9)</f>
        <v>19425.555437665778</v>
      </c>
      <c r="E20" s="39">
        <f t="shared" si="0"/>
        <v>53775.339863208021</v>
      </c>
      <c r="F20" s="34">
        <v>3.4360780000000002</v>
      </c>
      <c r="G20" s="34">
        <f>F20*('GDP Deflator'!B$12/'GDP Deflator'!B$18)</f>
        <v>3.1128970303129133</v>
      </c>
      <c r="H20" s="41">
        <v>29.786436077822323</v>
      </c>
      <c r="I20" s="41">
        <v>33.132883723103802</v>
      </c>
      <c r="J20" s="41">
        <v>25.433530974619057</v>
      </c>
      <c r="K20" s="40">
        <f t="shared" si="1"/>
        <v>0.10450719992750795</v>
      </c>
    </row>
    <row r="21" spans="1:11" x14ac:dyDescent="0.25">
      <c r="A21" s="26">
        <f t="shared" si="2"/>
        <v>2034</v>
      </c>
      <c r="B21" s="27">
        <v>363.120361</v>
      </c>
      <c r="C21" s="38">
        <v>18856.164062</v>
      </c>
      <c r="D21" s="38">
        <f>C21*('GDP Deflator'!B$12/'GDP Deflator'!B$9)</f>
        <v>19847.758054397706</v>
      </c>
      <c r="E21" s="39">
        <f t="shared" si="0"/>
        <v>54658.896019322106</v>
      </c>
      <c r="F21" s="34">
        <v>3.4607260000000002</v>
      </c>
      <c r="G21" s="34">
        <f>F21*('GDP Deflator'!B$12/'GDP Deflator'!B$18)</f>
        <v>3.1352267579859037</v>
      </c>
      <c r="H21" s="41">
        <v>30.115289136645163</v>
      </c>
      <c r="I21" s="41">
        <v>33.760057358900291</v>
      </c>
      <c r="J21" s="41">
        <v>25.52087165706088</v>
      </c>
      <c r="K21" s="40">
        <f t="shared" si="1"/>
        <v>0.10410747656315436</v>
      </c>
    </row>
    <row r="22" spans="1:11" x14ac:dyDescent="0.25">
      <c r="A22" s="26">
        <f t="shared" si="2"/>
        <v>2035</v>
      </c>
      <c r="B22" s="27">
        <v>364.95953400000002</v>
      </c>
      <c r="C22" s="38">
        <v>19256.199218999998</v>
      </c>
      <c r="D22" s="38">
        <f>C22*('GDP Deflator'!B$12/'GDP Deflator'!B$9)</f>
        <v>20268.82996400151</v>
      </c>
      <c r="E22" s="39">
        <f t="shared" si="0"/>
        <v>55537.198170582684</v>
      </c>
      <c r="F22" s="34">
        <v>3.4824540000000002</v>
      </c>
      <c r="G22" s="34">
        <f>F22*('GDP Deflator'!B$12/'GDP Deflator'!B$18)</f>
        <v>3.1549111268141545</v>
      </c>
      <c r="H22" s="41">
        <v>30.434403460358073</v>
      </c>
      <c r="I22" s="41">
        <v>34.34752202250781</v>
      </c>
      <c r="J22" s="41">
        <v>25.598334861744402</v>
      </c>
      <c r="K22" s="40">
        <f t="shared" si="1"/>
        <v>0.10366265699682736</v>
      </c>
    </row>
    <row r="23" spans="1:11" x14ac:dyDescent="0.25">
      <c r="A23" s="26">
        <f t="shared" si="2"/>
        <v>2036</v>
      </c>
      <c r="B23" s="27">
        <v>366.75424199999998</v>
      </c>
      <c r="C23" s="38">
        <v>19652.759765999999</v>
      </c>
      <c r="D23" s="38">
        <f>C23*('GDP Deflator'!B$12/'GDP Deflator'!B$9)</f>
        <v>20686.244543387642</v>
      </c>
      <c r="E23" s="39">
        <f t="shared" si="0"/>
        <v>56403.559044281326</v>
      </c>
      <c r="F23" s="34">
        <v>3.5108640000000002</v>
      </c>
      <c r="G23" s="34">
        <f>F23*('GDP Deflator'!B$12/'GDP Deflator'!B$18)</f>
        <v>3.1806490188617711</v>
      </c>
      <c r="H23" s="41">
        <v>30.775298542968365</v>
      </c>
      <c r="I23" s="41">
        <v>34.903835226737613</v>
      </c>
      <c r="J23" s="41">
        <v>25.667270398838333</v>
      </c>
      <c r="K23" s="40">
        <f t="shared" si="1"/>
        <v>0.10335071207907082</v>
      </c>
    </row>
    <row r="24" spans="1:11" x14ac:dyDescent="0.25">
      <c r="A24" s="26">
        <f t="shared" si="2"/>
        <v>2037</v>
      </c>
      <c r="B24" s="27">
        <v>368.506348</v>
      </c>
      <c r="C24" s="38">
        <v>20054.056640999999</v>
      </c>
      <c r="D24" s="38">
        <f>C24*('GDP Deflator'!B$12/'GDP Deflator'!B$9)</f>
        <v>21108.64452128331</v>
      </c>
      <c r="E24" s="39">
        <f t="shared" si="0"/>
        <v>57281.630658051268</v>
      </c>
      <c r="F24" s="34">
        <v>3.5100560000000001</v>
      </c>
      <c r="G24" s="34">
        <f>F24*('GDP Deflator'!B$12/'GDP Deflator'!B$18)</f>
        <v>3.1799170154554184</v>
      </c>
      <c r="H24" s="41">
        <v>31.110879912709699</v>
      </c>
      <c r="I24" s="41">
        <v>35.4428342907391</v>
      </c>
      <c r="J24" s="41">
        <v>25.72730223757117</v>
      </c>
      <c r="K24" s="40">
        <f t="shared" si="1"/>
        <v>0.10221237793265789</v>
      </c>
    </row>
    <row r="25" spans="1:11" x14ac:dyDescent="0.25">
      <c r="A25" s="26">
        <f t="shared" si="2"/>
        <v>2038</v>
      </c>
      <c r="B25" s="27">
        <v>370.21768200000002</v>
      </c>
      <c r="C25" s="38">
        <v>20463.705077999999</v>
      </c>
      <c r="D25" s="38">
        <f>C25*('GDP Deflator'!B$12/'GDP Deflator'!B$9)</f>
        <v>21539.835246936967</v>
      </c>
      <c r="E25" s="39">
        <f t="shared" si="0"/>
        <v>58181.541007371343</v>
      </c>
      <c r="F25" s="34">
        <v>3.5296919999999998</v>
      </c>
      <c r="G25" s="34">
        <f>F25*('GDP Deflator'!B$12/'GDP Deflator'!B$18)</f>
        <v>3.1977061477414792</v>
      </c>
      <c r="H25" s="41">
        <v>31.43812190979909</v>
      </c>
      <c r="I25" s="41">
        <v>35.95901298993855</v>
      </c>
      <c r="J25" s="41">
        <v>25.785885014583574</v>
      </c>
      <c r="K25" s="40">
        <f t="shared" si="1"/>
        <v>0.10171428677947748</v>
      </c>
    </row>
    <row r="26" spans="1:11" x14ac:dyDescent="0.25">
      <c r="A26" s="26">
        <f t="shared" si="2"/>
        <v>2039</v>
      </c>
      <c r="B26" s="27">
        <v>371.890625</v>
      </c>
      <c r="C26" s="38">
        <v>20874.029297000001</v>
      </c>
      <c r="D26" s="38">
        <f>C26*('GDP Deflator'!B$12/'GDP Deflator'!B$9)</f>
        <v>21971.737292114012</v>
      </c>
      <c r="E26" s="39">
        <f t="shared" si="0"/>
        <v>59081.180903966087</v>
      </c>
      <c r="F26" s="34">
        <v>3.551501</v>
      </c>
      <c r="G26" s="34">
        <f>F26*('GDP Deflator'!B$12/'GDP Deflator'!B$18)</f>
        <v>3.2174638980993278</v>
      </c>
      <c r="H26" s="41">
        <v>31.760709514174302</v>
      </c>
      <c r="I26" s="41">
        <v>36.459834863649817</v>
      </c>
      <c r="J26" s="41">
        <v>25.838181217804877</v>
      </c>
      <c r="K26" s="40">
        <f t="shared" si="1"/>
        <v>0.10130327525156277</v>
      </c>
    </row>
    <row r="27" spans="1:11" x14ac:dyDescent="0.25">
      <c r="A27" s="26">
        <f t="shared" si="2"/>
        <v>2040</v>
      </c>
      <c r="B27" s="27">
        <v>373.52771000000001</v>
      </c>
      <c r="C27" s="38">
        <v>21289.669922000001</v>
      </c>
      <c r="D27" s="38">
        <f>C27*('GDP Deflator'!B$12/'GDP Deflator'!B$9)</f>
        <v>22409.235318512903</v>
      </c>
      <c r="E27" s="39">
        <f t="shared" si="0"/>
        <v>59993.501736492057</v>
      </c>
      <c r="F27" s="34">
        <v>3.5756380000000001</v>
      </c>
      <c r="G27" s="34">
        <f>F27*('GDP Deflator'!B$12/'GDP Deflator'!B$18)</f>
        <v>3.2393306879744888</v>
      </c>
      <c r="H27" s="41">
        <v>32.064703652430985</v>
      </c>
      <c r="I27" s="41">
        <v>36.92603789697322</v>
      </c>
      <c r="J27" s="41">
        <v>25.884363039738915</v>
      </c>
      <c r="K27" s="40">
        <f t="shared" si="1"/>
        <v>0.10102481292475313</v>
      </c>
    </row>
    <row r="28" spans="1:11" x14ac:dyDescent="0.25">
      <c r="A28" s="26">
        <f t="shared" si="2"/>
        <v>2041</v>
      </c>
      <c r="B28" s="27">
        <v>375.13192700000002</v>
      </c>
      <c r="C28" s="38">
        <v>21704.841797000001</v>
      </c>
      <c r="D28" s="38">
        <f>C28*('GDP Deflator'!B$12/'GDP Deflator'!B$9)</f>
        <v>22846.239944633908</v>
      </c>
      <c r="E28" s="39">
        <f t="shared" si="0"/>
        <v>60901.880912508699</v>
      </c>
      <c r="F28" s="34">
        <v>3.5871050000000002</v>
      </c>
      <c r="G28" s="34">
        <f>F28*('GDP Deflator'!B$12/'GDP Deflator'!B$18)</f>
        <v>3.2497191571089492</v>
      </c>
      <c r="H28" s="41">
        <v>32.350576704867777</v>
      </c>
      <c r="I28" s="41">
        <v>37.361749711970226</v>
      </c>
      <c r="J28" s="41">
        <v>25.924363028728528</v>
      </c>
      <c r="K28" s="40">
        <f t="shared" si="1"/>
        <v>0.10045320634484904</v>
      </c>
    </row>
    <row r="29" spans="1:11" x14ac:dyDescent="0.25">
      <c r="A29" s="26">
        <f t="shared" si="2"/>
        <v>2042</v>
      </c>
      <c r="B29" s="27">
        <v>376.70654300000001</v>
      </c>
      <c r="C29" s="38">
        <v>22128.355468999998</v>
      </c>
      <c r="D29" s="38">
        <f>C29*('GDP Deflator'!B$12/'GDP Deflator'!B$9)</f>
        <v>23292.025039998309</v>
      </c>
      <c r="E29" s="39">
        <f t="shared" si="0"/>
        <v>61830.688828779668</v>
      </c>
      <c r="F29" s="34">
        <v>3.6143800000000001</v>
      </c>
      <c r="G29" s="34">
        <f>F29*('GDP Deflator'!B$12/'GDP Deflator'!B$18)</f>
        <v>3.2744288017973946</v>
      </c>
      <c r="H29" s="41">
        <v>32.626509490644551</v>
      </c>
      <c r="I29" s="41">
        <v>37.78253800548346</v>
      </c>
      <c r="J29" s="41">
        <v>25.963245528664658</v>
      </c>
      <c r="K29" s="40">
        <f t="shared" si="1"/>
        <v>0.1003609902780534</v>
      </c>
    </row>
    <row r="30" spans="1:11" x14ac:dyDescent="0.25">
      <c r="A30" s="26">
        <f t="shared" si="2"/>
        <v>2043</v>
      </c>
      <c r="B30" s="27">
        <v>378.25518799999998</v>
      </c>
      <c r="C30" s="38">
        <v>22559.355468999998</v>
      </c>
      <c r="D30" s="38">
        <f>C30*('GDP Deflator'!B$12/'GDP Deflator'!B$9)</f>
        <v>23745.690148835834</v>
      </c>
      <c r="E30" s="39">
        <f t="shared" si="0"/>
        <v>62776.905385989936</v>
      </c>
      <c r="F30" s="34">
        <v>3.6189200000000001</v>
      </c>
      <c r="G30" s="34">
        <f>F30*('GDP Deflator'!B$12/'GDP Deflator'!B$18)</f>
        <v>3.278541791234078</v>
      </c>
      <c r="H30" s="41">
        <v>32.886779957475234</v>
      </c>
      <c r="I30" s="41">
        <v>38.174457534059663</v>
      </c>
      <c r="J30" s="41">
        <v>25.995582783827526</v>
      </c>
      <c r="K30" s="40">
        <f t="shared" si="1"/>
        <v>9.9691784828841487E-2</v>
      </c>
    </row>
    <row r="31" spans="1:11" x14ac:dyDescent="0.25">
      <c r="A31" s="26">
        <f t="shared" si="2"/>
        <v>2044</v>
      </c>
      <c r="B31" s="27">
        <v>379.78213499999998</v>
      </c>
      <c r="C31" s="38">
        <v>22996.480468999998</v>
      </c>
      <c r="D31" s="38">
        <f>C31*('GDP Deflator'!B$12/'GDP Deflator'!B$9)</f>
        <v>24205.802354637693</v>
      </c>
      <c r="E31" s="39">
        <f t="shared" si="0"/>
        <v>63736.021586791321</v>
      </c>
      <c r="F31" s="34">
        <v>3.6178710000000001</v>
      </c>
      <c r="G31" s="34">
        <f>F31*('GDP Deflator'!B$12/'GDP Deflator'!B$18)</f>
        <v>3.2775914551285537</v>
      </c>
      <c r="H31" s="41">
        <v>33.139923601461213</v>
      </c>
      <c r="I31" s="41">
        <v>38.561351748023377</v>
      </c>
      <c r="J31" s="41">
        <v>26.026209956333901</v>
      </c>
      <c r="K31" s="40">
        <f t="shared" si="1"/>
        <v>9.890159960972382E-2</v>
      </c>
    </row>
    <row r="32" spans="1:11" x14ac:dyDescent="0.25">
      <c r="A32" s="26">
        <f t="shared" si="2"/>
        <v>2045</v>
      </c>
      <c r="B32" s="27">
        <v>381.292145</v>
      </c>
      <c r="C32" s="38">
        <v>23444.964843999998</v>
      </c>
      <c r="D32" s="38">
        <f>C32*('GDP Deflator'!B$12/'GDP Deflator'!B$9)</f>
        <v>24677.871293840253</v>
      </c>
      <c r="E32" s="39">
        <f t="shared" si="0"/>
        <v>64721.688126673187</v>
      </c>
      <c r="F32" s="34">
        <v>3.6245769999999999</v>
      </c>
      <c r="G32" s="34">
        <f>F32*('GDP Deflator'!B$12/'GDP Deflator'!B$18)</f>
        <v>3.283666721023355</v>
      </c>
      <c r="H32" s="41">
        <v>33.386000229231342</v>
      </c>
      <c r="I32" s="41">
        <v>38.938133087115922</v>
      </c>
      <c r="J32" s="41">
        <v>26.054322424907884</v>
      </c>
      <c r="K32" s="40">
        <f t="shared" si="1"/>
        <v>9.8354600685239255E-2</v>
      </c>
    </row>
    <row r="33" spans="1:11" x14ac:dyDescent="0.25">
      <c r="A33" s="26">
        <f t="shared" si="2"/>
        <v>2046</v>
      </c>
      <c r="B33" s="27">
        <v>382.78964200000001</v>
      </c>
      <c r="C33" s="38">
        <v>23901.398438</v>
      </c>
      <c r="D33" s="38">
        <f>C33*('GDP Deflator'!B$12/'GDP Deflator'!B$9)</f>
        <v>25158.307479685063</v>
      </c>
      <c r="E33" s="39">
        <f t="shared" si="0"/>
        <v>65723.584755945572</v>
      </c>
      <c r="F33" s="34">
        <v>3.6345510000000001</v>
      </c>
      <c r="G33" s="34">
        <f>F33*('GDP Deflator'!B$12/'GDP Deflator'!B$18)</f>
        <v>3.2927026145567213</v>
      </c>
      <c r="H33" s="41">
        <v>33.622834156266499</v>
      </c>
      <c r="I33" s="41">
        <v>39.309559958087227</v>
      </c>
      <c r="J33" s="41">
        <v>26.079248747977044</v>
      </c>
      <c r="K33" s="40">
        <f t="shared" si="1"/>
        <v>9.7930549199197706E-2</v>
      </c>
    </row>
    <row r="34" spans="1:11" x14ac:dyDescent="0.25">
      <c r="A34" s="26">
        <f t="shared" si="2"/>
        <v>2047</v>
      </c>
      <c r="B34" s="27">
        <v>384.27773999999999</v>
      </c>
      <c r="C34" s="38">
        <v>24367.421875</v>
      </c>
      <c r="D34" s="38">
        <f>C34*('GDP Deflator'!B$12/'GDP Deflator'!B$9)</f>
        <v>25648.837812092119</v>
      </c>
      <c r="E34" s="39">
        <f t="shared" si="0"/>
        <v>66745.572647773239</v>
      </c>
      <c r="F34" s="34">
        <v>3.6419139999999999</v>
      </c>
      <c r="G34" s="34">
        <f>F34*('GDP Deflator'!B$12/'GDP Deflator'!B$18)</f>
        <v>3.2993730861915891</v>
      </c>
      <c r="H34" s="41">
        <v>33.839573816702767</v>
      </c>
      <c r="I34" s="41">
        <v>39.666057733629714</v>
      </c>
      <c r="J34" s="41">
        <v>26.099120344374224</v>
      </c>
      <c r="K34" s="40">
        <f t="shared" si="1"/>
        <v>9.7500432601874618E-2</v>
      </c>
    </row>
    <row r="35" spans="1:11" x14ac:dyDescent="0.25">
      <c r="A35" s="26">
        <f t="shared" si="2"/>
        <v>2048</v>
      </c>
      <c r="B35" s="27">
        <v>385.76049799999998</v>
      </c>
      <c r="C35" s="38">
        <v>24835.001952999999</v>
      </c>
      <c r="D35" s="38">
        <f>C35*('GDP Deflator'!B$12/'GDP Deflator'!B$9)</f>
        <v>26141.006644983365</v>
      </c>
      <c r="E35" s="39">
        <f t="shared" si="0"/>
        <v>67764.861307762432</v>
      </c>
      <c r="F35" s="34">
        <v>3.657537</v>
      </c>
      <c r="G35" s="34">
        <f>F35*('GDP Deflator'!B$12/'GDP Deflator'!B$18)</f>
        <v>3.3135266619557537</v>
      </c>
      <c r="H35" s="41">
        <v>34.045685574910244</v>
      </c>
      <c r="I35" s="41">
        <v>40.007883627355888</v>
      </c>
      <c r="J35" s="41">
        <v>26.117489093000543</v>
      </c>
      <c r="K35" s="40">
        <f t="shared" si="1"/>
        <v>9.7325890373540794E-2</v>
      </c>
    </row>
    <row r="36" spans="1:11" x14ac:dyDescent="0.25">
      <c r="A36" s="26">
        <f t="shared" si="2"/>
        <v>2049</v>
      </c>
      <c r="B36" s="27">
        <v>387.24206500000003</v>
      </c>
      <c r="C36" s="38">
        <v>25296.994140999999</v>
      </c>
      <c r="D36" s="38">
        <f>C36*('GDP Deflator'!B$12/'GDP Deflator'!B$9)</f>
        <v>26627.293736053212</v>
      </c>
      <c r="E36" s="39">
        <f t="shared" si="0"/>
        <v>68761.366965784604</v>
      </c>
      <c r="F36" s="34">
        <v>3.6574080000000002</v>
      </c>
      <c r="G36" s="34">
        <f>F36*('GDP Deflator'!B$12/'GDP Deflator'!B$18)</f>
        <v>3.3134097950752843</v>
      </c>
      <c r="H36" s="41">
        <v>34.228911113085459</v>
      </c>
      <c r="I36" s="41">
        <v>40.320845828570704</v>
      </c>
      <c r="J36" s="41">
        <v>26.128415924493559</v>
      </c>
      <c r="K36" s="40">
        <f t="shared" si="1"/>
        <v>9.6801495791918199E-2</v>
      </c>
    </row>
    <row r="37" spans="1:11" x14ac:dyDescent="0.25">
      <c r="A37" s="26">
        <f t="shared" si="2"/>
        <v>2050</v>
      </c>
      <c r="B37" s="27">
        <v>388.72586100000001</v>
      </c>
      <c r="C37" s="38">
        <v>25744.136718999998</v>
      </c>
      <c r="D37" s="38">
        <f>C37*('GDP Deflator'!B$12/'GDP Deflator'!B$9)</f>
        <v>27097.950316828759</v>
      </c>
      <c r="E37" s="39">
        <f t="shared" si="0"/>
        <v>69709.666980012829</v>
      </c>
      <c r="F37" s="34">
        <v>3.6564640000000002</v>
      </c>
      <c r="G37" s="34">
        <f>F37*('GDP Deflator'!B$12/'GDP Deflator'!B$18)</f>
        <v>3.3125545831747929</v>
      </c>
      <c r="H37" s="41">
        <v>34.400975652927627</v>
      </c>
      <c r="I37" s="41">
        <v>40.632176627890189</v>
      </c>
      <c r="J37" s="41">
        <v>26.140796163860497</v>
      </c>
      <c r="K37" s="40">
        <f t="shared" si="1"/>
        <v>9.6292460324243281E-2</v>
      </c>
    </row>
    <row r="39" spans="1:11" x14ac:dyDescent="0.25">
      <c r="A39" s="28" t="s">
        <v>230</v>
      </c>
    </row>
    <row r="40" spans="1:11" x14ac:dyDescent="0.25">
      <c r="A40" s="28" t="s">
        <v>231</v>
      </c>
    </row>
    <row r="41" spans="1:11" x14ac:dyDescent="0.25">
      <c r="A41" s="28" t="s">
        <v>232</v>
      </c>
    </row>
    <row r="42" spans="1:11" x14ac:dyDescent="0.25">
      <c r="A42" s="28" t="s">
        <v>234</v>
      </c>
    </row>
    <row r="43" spans="1:11" x14ac:dyDescent="0.25">
      <c r="A43" s="28" t="s">
        <v>235</v>
      </c>
    </row>
    <row r="44" spans="1:11" x14ac:dyDescent="0.25">
      <c r="A44" s="28" t="s">
        <v>233</v>
      </c>
    </row>
    <row r="45" spans="1:11" x14ac:dyDescent="0.25">
      <c r="A45" s="28" t="s">
        <v>236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9"/>
  <sheetViews>
    <sheetView zoomScale="90" zoomScaleNormal="90" workbookViewId="0">
      <pane xSplit="1" ySplit="2" topLeftCell="B11" activePane="bottomRight" state="frozen"/>
      <selection pane="topRight" activeCell="B1" sqref="B1"/>
      <selection pane="bottomLeft" activeCell="A3" sqref="A3"/>
      <selection pane="bottomRight" activeCell="Z3" sqref="Z3:Z36"/>
    </sheetView>
  </sheetViews>
  <sheetFormatPr defaultRowHeight="14.4" x14ac:dyDescent="0.3"/>
  <cols>
    <col min="1" max="1" width="5.5546875" bestFit="1" customWidth="1"/>
    <col min="2" max="2" width="8.44140625" bestFit="1" customWidth="1"/>
    <col min="3" max="4" width="8.5546875" bestFit="1" customWidth="1"/>
    <col min="8" max="8" width="8.5546875" bestFit="1" customWidth="1"/>
    <col min="13" max="13" width="10.44140625" customWidth="1"/>
    <col min="14" max="23" width="14.6640625" customWidth="1"/>
    <col min="25" max="27" width="17.88671875" customWidth="1"/>
    <col min="28" max="28" width="21.6640625" customWidth="1"/>
    <col min="30" max="30" width="20.88671875" bestFit="1" customWidth="1"/>
    <col min="31" max="31" width="24.5546875" bestFit="1" customWidth="1"/>
    <col min="32" max="32" width="12.88671875" style="44" bestFit="1" customWidth="1"/>
    <col min="36" max="36" width="18.109375" bestFit="1" customWidth="1"/>
    <col min="37" max="37" width="12.6640625" customWidth="1"/>
    <col min="38" max="38" width="21.6640625" bestFit="1" customWidth="1"/>
    <col min="39" max="39" width="11.88671875" customWidth="1"/>
    <col min="49" max="49" width="8.88671875" style="48"/>
  </cols>
  <sheetData>
    <row r="1" spans="1:49" x14ac:dyDescent="0.3">
      <c r="M1" s="61" t="s">
        <v>243</v>
      </c>
      <c r="N1" s="61"/>
      <c r="O1" s="61"/>
      <c r="P1" s="61"/>
      <c r="Q1" s="61"/>
      <c r="R1" s="61"/>
      <c r="S1" s="61"/>
      <c r="T1" s="61"/>
      <c r="U1" s="45"/>
      <c r="V1" s="45"/>
    </row>
    <row r="2" spans="1:49" ht="124.2" x14ac:dyDescent="0.3">
      <c r="A2" s="36" t="s">
        <v>0</v>
      </c>
      <c r="B2" s="37" t="s">
        <v>110</v>
      </c>
      <c r="C2" s="37" t="s">
        <v>109</v>
      </c>
      <c r="D2" s="37" t="s">
        <v>115</v>
      </c>
      <c r="E2" s="37" t="s">
        <v>116</v>
      </c>
      <c r="F2" s="37" t="s">
        <v>228</v>
      </c>
      <c r="G2" s="37" t="s">
        <v>117</v>
      </c>
      <c r="H2" s="37" t="s">
        <v>118</v>
      </c>
      <c r="I2" s="37" t="s">
        <v>119</v>
      </c>
      <c r="J2" s="37" t="s">
        <v>247</v>
      </c>
      <c r="K2" s="37" t="s">
        <v>248</v>
      </c>
      <c r="M2" s="37" t="s">
        <v>237</v>
      </c>
      <c r="N2" s="37" t="s">
        <v>238</v>
      </c>
      <c r="O2" s="37" t="s">
        <v>239</v>
      </c>
      <c r="P2" s="37" t="s">
        <v>240</v>
      </c>
      <c r="Q2" s="37" t="s">
        <v>241</v>
      </c>
      <c r="R2" s="37" t="s">
        <v>247</v>
      </c>
      <c r="S2" s="37" t="s">
        <v>248</v>
      </c>
      <c r="T2" s="37" t="s">
        <v>242</v>
      </c>
      <c r="U2" s="37" t="s">
        <v>251</v>
      </c>
      <c r="V2" s="37" t="s">
        <v>252</v>
      </c>
      <c r="W2" s="37" t="s">
        <v>244</v>
      </c>
      <c r="X2" s="37"/>
      <c r="Y2" s="37" t="s">
        <v>245</v>
      </c>
      <c r="Z2" s="37" t="s">
        <v>249</v>
      </c>
      <c r="AA2" s="37" t="s">
        <v>250</v>
      </c>
      <c r="AB2" s="37" t="s">
        <v>246</v>
      </c>
      <c r="AF2" s="44" t="s">
        <v>254</v>
      </c>
      <c r="AG2" s="44"/>
      <c r="AH2" s="44"/>
      <c r="AJ2" t="s">
        <v>257</v>
      </c>
      <c r="AL2" t="s">
        <v>255</v>
      </c>
      <c r="AW2" s="48" t="s">
        <v>253</v>
      </c>
    </row>
    <row r="3" spans="1:49" x14ac:dyDescent="0.3">
      <c r="A3" s="42">
        <v>2017</v>
      </c>
      <c r="B3" s="37"/>
      <c r="C3" s="37"/>
      <c r="D3" s="37"/>
      <c r="E3" s="37"/>
      <c r="F3" s="37"/>
      <c r="G3" s="37"/>
      <c r="H3" s="37"/>
      <c r="I3" s="37"/>
      <c r="J3" s="37"/>
      <c r="K3" s="37"/>
      <c r="M3" s="46">
        <v>326.27512524999901</v>
      </c>
      <c r="N3" s="46">
        <v>13595.500249999999</v>
      </c>
      <c r="O3" s="46">
        <f>N3/M3</f>
        <v>41.66882240741716</v>
      </c>
      <c r="P3" s="46">
        <v>2.28724788272836</v>
      </c>
      <c r="Q3" s="46">
        <v>22.473690000000001</v>
      </c>
      <c r="R3" s="46">
        <v>22.473690000000001</v>
      </c>
      <c r="S3" s="46">
        <v>22.473690000000001</v>
      </c>
      <c r="T3" s="46">
        <f>P3/Q3</f>
        <v>0.10177446973453669</v>
      </c>
      <c r="U3" s="46">
        <f>P3/R3</f>
        <v>0.10177446973453669</v>
      </c>
      <c r="V3" s="46">
        <f>P3/S3</f>
        <v>0.10177446973453669</v>
      </c>
      <c r="W3" s="46">
        <v>96.766666666666595</v>
      </c>
      <c r="X3" s="46"/>
      <c r="Y3" s="43">
        <v>2877378</v>
      </c>
      <c r="Z3" s="43">
        <v>2877378</v>
      </c>
      <c r="AA3" s="43">
        <v>2877378</v>
      </c>
      <c r="AB3" s="43">
        <v>2877378</v>
      </c>
      <c r="AC3">
        <v>2835.9963379999999</v>
      </c>
      <c r="AD3" s="51">
        <f>AC3*1000</f>
        <v>2835996.338</v>
      </c>
      <c r="AG3" s="44"/>
      <c r="AH3" s="44"/>
      <c r="AJ3" t="s">
        <v>256</v>
      </c>
      <c r="AK3" s="51">
        <f>AA3</f>
        <v>2877378</v>
      </c>
      <c r="AM3">
        <f>AC3/1000</f>
        <v>2.8359963379999997</v>
      </c>
    </row>
    <row r="4" spans="1:49" x14ac:dyDescent="0.3">
      <c r="A4" s="26">
        <v>2018</v>
      </c>
      <c r="B4">
        <f>'VMT Model Data'!B5/'VMT Model Data'!B4-1</f>
        <v>7.5145068959101557E-3</v>
      </c>
      <c r="C4">
        <f>'VMT Model Data'!C5/'VMT Model Data'!C4-1</f>
        <v>2.1379080821291696E-2</v>
      </c>
      <c r="D4">
        <f>'VMT Model Data'!D5/'VMT Model Data'!D4-1</f>
        <v>2.1379080821291474E-2</v>
      </c>
      <c r="E4">
        <f>'VMT Model Data'!E5/'VMT Model Data'!E4-1</f>
        <v>1.376116555194562E-2</v>
      </c>
      <c r="F4">
        <f>'VMT Model Data'!F5/'VMT Model Data'!F4-1</f>
        <v>0.11791284412521863</v>
      </c>
      <c r="G4">
        <f>'VMT Model Data'!G5/'VMT Model Data'!G4-1</f>
        <v>0.11791284412521841</v>
      </c>
      <c r="H4">
        <f>'VMT Model Data'!H5/'VMT Model Data'!H4-1</f>
        <v>2.0746629554627694E-2</v>
      </c>
      <c r="I4">
        <f>'VMT Model Data'!K5/'VMT Model Data'!K4-1</f>
        <v>9.5191315608836646E-2</v>
      </c>
      <c r="J4">
        <f>'VMT Model Data'!I5/'VMT Model Data'!I4-1</f>
        <v>2.1987794790789827E-2</v>
      </c>
      <c r="K4">
        <f>'VMT Model Data'!J5/'VMT Model Data'!J4-1</f>
        <v>1.4868230326351206E-2</v>
      </c>
      <c r="M4">
        <f t="shared" ref="M4:M36" si="0">M3*(1+B4)</f>
        <v>328.72692192865406</v>
      </c>
      <c r="N4">
        <f t="shared" ref="N4:N36" si="1">N3*(1+D4)</f>
        <v>13886.159548650638</v>
      </c>
      <c r="O4">
        <f t="shared" ref="O4:O36" si="2">N4/M4</f>
        <v>42.242233970920246</v>
      </c>
      <c r="P4">
        <f t="shared" ref="P4:P36" si="3">P3*(1+G4)</f>
        <v>2.5569437858002448</v>
      </c>
      <c r="Q4">
        <f t="shared" ref="Q4:Q36" si="4">Q3*(1+H4)</f>
        <v>22.939943321155543</v>
      </c>
      <c r="R4">
        <f>R3*(1+J4)</f>
        <v>22.967836883911826</v>
      </c>
      <c r="S4">
        <f>S3*(1+K4)</f>
        <v>22.807833999203016</v>
      </c>
      <c r="T4">
        <f t="shared" ref="T4:T36" si="5">P4/Q4</f>
        <v>0.11146251540395895</v>
      </c>
      <c r="U4" s="47">
        <f t="shared" ref="U4:U36" si="6">P4/R4</f>
        <v>0.11132714842603639</v>
      </c>
      <c r="V4" s="47">
        <f t="shared" ref="V4:V36" si="7">P4/S4</f>
        <v>0.1121081373132404</v>
      </c>
      <c r="W4">
        <v>98.366593333333299</v>
      </c>
      <c r="Y4" s="43">
        <v>2969395.75</v>
      </c>
      <c r="Z4" s="43">
        <v>2969506</v>
      </c>
      <c r="AA4" s="43">
        <v>2968871.75</v>
      </c>
      <c r="AB4" s="43">
        <v>2948558.75</v>
      </c>
      <c r="AC4">
        <v>2883.007568</v>
      </c>
      <c r="AD4" s="51">
        <f t="shared" ref="AD4:AD36" si="8">AC4*1000</f>
        <v>2883007.568</v>
      </c>
      <c r="AE4" s="49">
        <f>AF4/AG4</f>
        <v>0.51834779738879921</v>
      </c>
      <c r="AF4" s="44">
        <f>(AC4-AC3)/AC3</f>
        <v>1.6576618724815882E-2</v>
      </c>
      <c r="AG4" s="44">
        <f>Y4/Y3-1</f>
        <v>3.1979722511258579E-2</v>
      </c>
      <c r="AH4" s="44">
        <f>Z4/Z3-1</f>
        <v>3.2018038644905156E-2</v>
      </c>
      <c r="AI4" s="44">
        <f>(AA4-AA3)/AA3</f>
        <v>3.1797612270615817E-2</v>
      </c>
      <c r="AJ4" s="44">
        <f>AI4*0.75</f>
        <v>2.3848209202961865E-2</v>
      </c>
      <c r="AK4" s="44">
        <v>2.7027970430023463E-2</v>
      </c>
      <c r="AL4" s="49">
        <f>AK4*AE4</f>
        <v>1.4009888940292259E-2</v>
      </c>
      <c r="AM4" s="50">
        <f>AM3*(1+AL4)</f>
        <v>2.8757283317304552</v>
      </c>
      <c r="AW4" s="48">
        <f>(Z4-Z3)/Z3</f>
        <v>3.201803864490519E-2</v>
      </c>
    </row>
    <row r="5" spans="1:49" x14ac:dyDescent="0.3">
      <c r="A5" s="26">
        <v>2019</v>
      </c>
      <c r="B5">
        <f>'VMT Model Data'!B6/'VMT Model Data'!B5-1</f>
        <v>7.1214663099252729E-3</v>
      </c>
      <c r="C5">
        <f>'VMT Model Data'!C6/'VMT Model Data'!C5-1</f>
        <v>2.9974161972732505E-2</v>
      </c>
      <c r="D5">
        <f>'VMT Model Data'!D6/'VMT Model Data'!D5-1</f>
        <v>2.9974161972732505E-2</v>
      </c>
      <c r="E5">
        <f>'VMT Model Data'!E6/'VMT Model Data'!E5-1</f>
        <v>2.2691101746186604E-2</v>
      </c>
      <c r="F5">
        <f>'VMT Model Data'!F6/'VMT Model Data'!F5-1</f>
        <v>7.2055904693282269E-3</v>
      </c>
      <c r="G5">
        <f>'VMT Model Data'!G6/'VMT Model Data'!G5-1</f>
        <v>7.2055904693282269E-3</v>
      </c>
      <c r="H5">
        <f>'VMT Model Data'!H6/'VMT Model Data'!H5-1</f>
        <v>2.4578635041333508E-2</v>
      </c>
      <c r="I5">
        <f>'VMT Model Data'!K6/'VMT Model Data'!K5-1</f>
        <v>-1.6956282297751035E-2</v>
      </c>
      <c r="J5">
        <f>'VMT Model Data'!I6/'VMT Model Data'!I5-1</f>
        <v>2.6682444143974804E-2</v>
      </c>
      <c r="K5">
        <f>'VMT Model Data'!J6/'VMT Model Data'!J5-1</f>
        <v>1.6448232359855153E-2</v>
      </c>
      <c r="M5">
        <f t="shared" si="0"/>
        <v>331.06793962833439</v>
      </c>
      <c r="N5">
        <f t="shared" si="1"/>
        <v>14302.385544141098</v>
      </c>
      <c r="O5">
        <f t="shared" si="2"/>
        <v>43.200756799940621</v>
      </c>
      <c r="P5">
        <f t="shared" si="3"/>
        <v>2.5753680755738153</v>
      </c>
      <c r="Q5">
        <f t="shared" si="4"/>
        <v>23.503775815915102</v>
      </c>
      <c r="R5">
        <f t="shared" ref="R5:R36" si="9">R4*(1+J5)</f>
        <v>23.580674908674727</v>
      </c>
      <c r="S5">
        <f t="shared" ref="S5:S36" si="10">S4*(1+K5)</f>
        <v>23.182982552446912</v>
      </c>
      <c r="T5">
        <f t="shared" si="5"/>
        <v>0.10957252552715199</v>
      </c>
      <c r="U5" s="47">
        <f t="shared" si="6"/>
        <v>0.10921519784942217</v>
      </c>
      <c r="V5" s="47">
        <f t="shared" si="7"/>
        <v>0.11108872940518134</v>
      </c>
      <c r="W5">
        <v>95.370594999999994</v>
      </c>
      <c r="Y5" s="43">
        <v>3045171.75</v>
      </c>
      <c r="Z5" s="43">
        <v>3045566.75</v>
      </c>
      <c r="AA5" s="43">
        <v>3043470.5</v>
      </c>
      <c r="AB5" s="43">
        <v>3003695.5</v>
      </c>
      <c r="AC5">
        <v>2922.0107419999999</v>
      </c>
      <c r="AD5" s="51">
        <f t="shared" si="8"/>
        <v>2922010.7420000001</v>
      </c>
      <c r="AE5" s="49">
        <f t="shared" ref="AE5:AE36" si="11">AF5/AG5</f>
        <v>0.53014000065062361</v>
      </c>
      <c r="AF5" s="44">
        <f t="shared" ref="AF5:AF36" si="12">(AC5-AC4)/AC4</f>
        <v>1.3528640865503252E-2</v>
      </c>
      <c r="AG5" s="44">
        <f t="shared" ref="AG5:AG36" si="13">Y5/Y4-1</f>
        <v>2.5518996583732578E-2</v>
      </c>
      <c r="AH5" s="44">
        <f t="shared" ref="AH5:AH36" si="14">Z5/Z4-1</f>
        <v>2.561394050054111E-2</v>
      </c>
      <c r="AI5" s="44">
        <f t="shared" ref="AI5:AI36" si="15">(AA5-AA4)/AA4</f>
        <v>2.5126969529754864E-2</v>
      </c>
      <c r="AJ5" s="44">
        <f t="shared" ref="AJ5:AJ36" si="16">AI5*0.75</f>
        <v>1.8845227147316148E-2</v>
      </c>
      <c r="AK5" s="44">
        <v>2.1357924100291668E-2</v>
      </c>
      <c r="AL5" s="49">
        <f t="shared" ref="AL5:AL26" si="17">AK5*AE5</f>
        <v>1.1322689896424595E-2</v>
      </c>
      <c r="AM5" s="50">
        <f t="shared" ref="AM5:AM36" si="18">AM4*(1+AL5)</f>
        <v>2.9082893118570015</v>
      </c>
      <c r="AW5" s="48">
        <f t="shared" ref="AW5:AW36" si="19">(Z5-Z4)/Z4</f>
        <v>2.5613940500541166E-2</v>
      </c>
    </row>
    <row r="6" spans="1:49" x14ac:dyDescent="0.3">
      <c r="A6" s="26">
        <v>2020</v>
      </c>
      <c r="B6">
        <f>'VMT Model Data'!B7/'VMT Model Data'!B6-1</f>
        <v>7.1019287978291157E-3</v>
      </c>
      <c r="C6">
        <f>'VMT Model Data'!C7/'VMT Model Data'!C6-1</f>
        <v>2.6340815538444362E-2</v>
      </c>
      <c r="D6">
        <f>'VMT Model Data'!D7/'VMT Model Data'!D6-1</f>
        <v>2.6340815538444362E-2</v>
      </c>
      <c r="E6">
        <f>'VMT Model Data'!E7/'VMT Model Data'!E6-1</f>
        <v>1.9103217053292987E-2</v>
      </c>
      <c r="F6">
        <f>'VMT Model Data'!F7/'VMT Model Data'!F6-1</f>
        <v>3.0027367096139956E-2</v>
      </c>
      <c r="G6">
        <f>'VMT Model Data'!G7/'VMT Model Data'!G6-1</f>
        <v>3.0027367096139956E-2</v>
      </c>
      <c r="H6">
        <f>'VMT Model Data'!H7/'VMT Model Data'!H6-1</f>
        <v>2.5965345652767091E-2</v>
      </c>
      <c r="I6">
        <f>'VMT Model Data'!K7/'VMT Model Data'!K6-1</f>
        <v>3.9592189546990841E-3</v>
      </c>
      <c r="J6">
        <f>'VMT Model Data'!I7/'VMT Model Data'!I6-1</f>
        <v>2.8965809858690683E-2</v>
      </c>
      <c r="K6">
        <f>'VMT Model Data'!J7/'VMT Model Data'!J6-1</f>
        <v>1.5542038577168737E-2</v>
      </c>
      <c r="M6">
        <f t="shared" si="0"/>
        <v>333.41916056281883</v>
      </c>
      <c r="N6">
        <f t="shared" si="1"/>
        <v>14679.122043519032</v>
      </c>
      <c r="O6">
        <f t="shared" si="2"/>
        <v>44.026030233956419</v>
      </c>
      <c r="P6">
        <f t="shared" si="3"/>
        <v>2.6526995981867496</v>
      </c>
      <c r="Q6">
        <f t="shared" si="4"/>
        <v>24.114059479120485</v>
      </c>
      <c r="R6">
        <f t="shared" si="9"/>
        <v>24.263708254418997</v>
      </c>
      <c r="S6">
        <f t="shared" si="10"/>
        <v>23.543293361610871</v>
      </c>
      <c r="T6">
        <f t="shared" si="5"/>
        <v>0.11000634714713335</v>
      </c>
      <c r="U6" s="47">
        <f t="shared" si="6"/>
        <v>0.10932787232568336</v>
      </c>
      <c r="V6" s="47">
        <f t="shared" si="7"/>
        <v>0.11267325932030299</v>
      </c>
      <c r="W6">
        <v>96.237425000000002</v>
      </c>
      <c r="Y6" s="43">
        <v>3096805.75</v>
      </c>
      <c r="Z6" s="43">
        <v>3097706.5</v>
      </c>
      <c r="AA6" s="43">
        <v>3093181.25</v>
      </c>
      <c r="AB6" s="43">
        <v>3063052.75</v>
      </c>
      <c r="AC6">
        <v>2951.3701169999999</v>
      </c>
      <c r="AD6" s="51">
        <f t="shared" si="8"/>
        <v>2951370.1170000001</v>
      </c>
      <c r="AE6" s="49">
        <f t="shared" si="11"/>
        <v>0.5925718543079781</v>
      </c>
      <c r="AF6" s="44">
        <f t="shared" si="12"/>
        <v>1.0047661556474867E-2</v>
      </c>
      <c r="AG6" s="44">
        <f t="shared" si="13"/>
        <v>1.6956022267052839E-2</v>
      </c>
      <c r="AH6" s="44">
        <f t="shared" si="14"/>
        <v>1.7119884172625666E-2</v>
      </c>
      <c r="AI6" s="44">
        <f t="shared" si="15"/>
        <v>1.6333573793470318E-2</v>
      </c>
      <c r="AJ6" s="44">
        <f t="shared" si="16"/>
        <v>1.2250180345102737E-2</v>
      </c>
      <c r="AK6" s="44">
        <v>1.3883537724449691E-2</v>
      </c>
      <c r="AL6" s="49">
        <f t="shared" si="17"/>
        <v>8.2269936937319193E-3</v>
      </c>
      <c r="AM6" s="50">
        <f t="shared" si="18"/>
        <v>2.9322157896851966</v>
      </c>
      <c r="AW6" s="48">
        <f t="shared" si="19"/>
        <v>1.7119884172625669E-2</v>
      </c>
    </row>
    <row r="7" spans="1:49" x14ac:dyDescent="0.3">
      <c r="A7" s="26">
        <v>2021</v>
      </c>
      <c r="B7">
        <f>'VMT Model Data'!B8/'VMT Model Data'!B7-1</f>
        <v>7.018131629354496E-3</v>
      </c>
      <c r="C7">
        <f>'VMT Model Data'!C8/'VMT Model Data'!C7-1</f>
        <v>2.3164228143813581E-2</v>
      </c>
      <c r="D7">
        <f>'VMT Model Data'!D8/'VMT Model Data'!D7-1</f>
        <v>2.3164228143813581E-2</v>
      </c>
      <c r="E7">
        <f>'VMT Model Data'!E8/'VMT Model Data'!E7-1</f>
        <v>1.6033570804067532E-2</v>
      </c>
      <c r="F7">
        <f>'VMT Model Data'!F8/'VMT Model Data'!F7-1</f>
        <v>7.2899157496588707E-3</v>
      </c>
      <c r="G7">
        <f>'VMT Model Data'!G8/'VMT Model Data'!G7-1</f>
        <v>7.2899157496590927E-3</v>
      </c>
      <c r="H7">
        <f>'VMT Model Data'!H8/'VMT Model Data'!H7-1</f>
        <v>2.5721070531209644E-2</v>
      </c>
      <c r="I7">
        <f>'VMT Model Data'!K8/'VMT Model Data'!K7-1</f>
        <v>-1.7968973545610445E-2</v>
      </c>
      <c r="J7">
        <f>'VMT Model Data'!I8/'VMT Model Data'!I7-1</f>
        <v>3.1078953834133394E-2</v>
      </c>
      <c r="K7">
        <f>'VMT Model Data'!J8/'VMT Model Data'!J7-1</f>
        <v>1.3954492645076533E-2</v>
      </c>
      <c r="M7">
        <f t="shared" si="0"/>
        <v>335.75914011939756</v>
      </c>
      <c r="N7">
        <f t="shared" si="1"/>
        <v>15019.15257548599</v>
      </c>
      <c r="O7">
        <f t="shared" si="2"/>
        <v>44.731924706934585</v>
      </c>
      <c r="P7">
        <f t="shared" si="3"/>
        <v>2.6720375547666855</v>
      </c>
      <c r="Q7">
        <f t="shared" si="4"/>
        <v>24.734298903776729</v>
      </c>
      <c r="R7">
        <f t="shared" si="9"/>
        <v>25.017798923102966</v>
      </c>
      <c r="S7">
        <f t="shared" si="10"/>
        <v>23.87182807566635</v>
      </c>
      <c r="T7">
        <f t="shared" si="5"/>
        <v>0.10802964600539726</v>
      </c>
      <c r="U7" s="47">
        <f t="shared" si="6"/>
        <v>0.10680546130295909</v>
      </c>
      <c r="V7" s="47">
        <f t="shared" si="7"/>
        <v>0.11193267420899432</v>
      </c>
      <c r="W7">
        <v>95.510787500000006</v>
      </c>
      <c r="Y7" s="43">
        <v>3128739.25</v>
      </c>
      <c r="Z7" s="43">
        <v>3130542</v>
      </c>
      <c r="AA7" s="43">
        <v>3122476.75</v>
      </c>
      <c r="AB7" s="43">
        <v>3120816.25</v>
      </c>
      <c r="AC7">
        <v>2973.1135250000002</v>
      </c>
      <c r="AD7" s="51">
        <f t="shared" si="8"/>
        <v>2973113.5250000004</v>
      </c>
      <c r="AE7" s="49">
        <f t="shared" si="11"/>
        <v>0.71444924751776306</v>
      </c>
      <c r="AF7" s="44">
        <f t="shared" si="12"/>
        <v>7.3672250981865837E-3</v>
      </c>
      <c r="AG7" s="44">
        <f t="shared" si="13"/>
        <v>1.0311754297149589E-2</v>
      </c>
      <c r="AH7" s="44">
        <f t="shared" si="14"/>
        <v>1.0599939019400262E-2</v>
      </c>
      <c r="AI7" s="44">
        <f t="shared" si="15"/>
        <v>9.4709936574198482E-3</v>
      </c>
      <c r="AJ7" s="44">
        <f t="shared" si="16"/>
        <v>7.1032452430648861E-3</v>
      </c>
      <c r="AK7" s="44">
        <v>8.0503446088068028E-3</v>
      </c>
      <c r="AL7" s="49">
        <f t="shared" si="17"/>
        <v>5.7515626480207013E-3</v>
      </c>
      <c r="AM7" s="50">
        <f t="shared" si="18"/>
        <v>2.9490806124970863</v>
      </c>
      <c r="AW7" s="48">
        <f t="shared" si="19"/>
        <v>1.0599939019400321E-2</v>
      </c>
    </row>
    <row r="8" spans="1:49" x14ac:dyDescent="0.3">
      <c r="A8" s="26">
        <v>2022</v>
      </c>
      <c r="B8">
        <f>'VMT Model Data'!B9/'VMT Model Data'!B8-1</f>
        <v>6.9244518689146606E-3</v>
      </c>
      <c r="C8">
        <f>'VMT Model Data'!C9/'VMT Model Data'!C8-1</f>
        <v>2.1111567877524884E-2</v>
      </c>
      <c r="D8">
        <f>'VMT Model Data'!D9/'VMT Model Data'!D8-1</f>
        <v>2.1111567877524884E-2</v>
      </c>
      <c r="E8">
        <f>'VMT Model Data'!E9/'VMT Model Data'!E8-1</f>
        <v>1.4089553573039204E-2</v>
      </c>
      <c r="F8">
        <f>'VMT Model Data'!F9/'VMT Model Data'!F8-1</f>
        <v>2.3066663715332059E-3</v>
      </c>
      <c r="G8">
        <f>'VMT Model Data'!G9/'VMT Model Data'!G8-1</f>
        <v>2.3066663715329838E-3</v>
      </c>
      <c r="H8">
        <f>'VMT Model Data'!H9/'VMT Model Data'!H8-1</f>
        <v>2.4207240320222922E-2</v>
      </c>
      <c r="I8">
        <f>'VMT Model Data'!K9/'VMT Model Data'!K8-1</f>
        <v>-2.1382951698176389E-2</v>
      </c>
      <c r="J8">
        <f>'VMT Model Data'!I9/'VMT Model Data'!I8-1</f>
        <v>3.0554056355045711E-2</v>
      </c>
      <c r="K8">
        <f>'VMT Model Data'!J9/'VMT Model Data'!J8-1</f>
        <v>1.255842115048722E-2</v>
      </c>
      <c r="M8">
        <f t="shared" si="0"/>
        <v>338.08408812470248</v>
      </c>
      <c r="N8">
        <f t="shared" si="1"/>
        <v>15336.230434546265</v>
      </c>
      <c r="O8">
        <f t="shared" si="2"/>
        <v>45.362177556518098</v>
      </c>
      <c r="P8">
        <f t="shared" si="3"/>
        <v>2.6782010539377392</v>
      </c>
      <c r="Q8">
        <f t="shared" si="4"/>
        <v>25.333048021492679</v>
      </c>
      <c r="R8">
        <f t="shared" si="9"/>
        <v>25.782194161278657</v>
      </c>
      <c r="S8">
        <f t="shared" si="10"/>
        <v>24.171620546272592</v>
      </c>
      <c r="T8">
        <f t="shared" si="5"/>
        <v>0.10571965330289275</v>
      </c>
      <c r="U8" s="47">
        <f t="shared" si="6"/>
        <v>0.10387793363064624</v>
      </c>
      <c r="V8" s="47">
        <f t="shared" si="7"/>
        <v>0.11079940001584766</v>
      </c>
      <c r="W8">
        <v>95.270267500000003</v>
      </c>
      <c r="Y8" s="43">
        <v>3166694.25</v>
      </c>
      <c r="Z8" s="43">
        <v>3169827.5</v>
      </c>
      <c r="AA8" s="43">
        <v>3157189.5</v>
      </c>
      <c r="AB8" s="43">
        <v>3175022.75</v>
      </c>
      <c r="AC8">
        <v>2990.5668949999999</v>
      </c>
      <c r="AD8" s="51">
        <f t="shared" si="8"/>
        <v>2990566.895</v>
      </c>
      <c r="AE8" s="49">
        <f t="shared" si="11"/>
        <v>0.48391398984085549</v>
      </c>
      <c r="AF8" s="44">
        <f t="shared" si="12"/>
        <v>5.8704014674312585E-3</v>
      </c>
      <c r="AG8" s="44">
        <f t="shared" si="13"/>
        <v>1.2131084429614969E-2</v>
      </c>
      <c r="AH8" s="44">
        <f t="shared" si="14"/>
        <v>1.2549104915378972E-2</v>
      </c>
      <c r="AI8" s="44">
        <f t="shared" si="15"/>
        <v>1.1117056355984076E-2</v>
      </c>
      <c r="AJ8" s="44">
        <f t="shared" si="16"/>
        <v>8.3377922669880568E-3</v>
      </c>
      <c r="AK8" s="44">
        <v>9.4494979025865223E-3</v>
      </c>
      <c r="AL8" s="49">
        <f t="shared" si="17"/>
        <v>4.5727442320334395E-3</v>
      </c>
      <c r="AM8" s="50">
        <f t="shared" si="18"/>
        <v>2.9625660038576838</v>
      </c>
      <c r="AW8" s="48">
        <f t="shared" si="19"/>
        <v>1.254910491537887E-2</v>
      </c>
    </row>
    <row r="9" spans="1:49" x14ac:dyDescent="0.3">
      <c r="A9" s="26">
        <v>2023</v>
      </c>
      <c r="B9">
        <f>'VMT Model Data'!B10/'VMT Model Data'!B9-1</f>
        <v>6.8137561177419315E-3</v>
      </c>
      <c r="C9">
        <f>'VMT Model Data'!C10/'VMT Model Data'!C9-1</f>
        <v>2.1359576251102963E-2</v>
      </c>
      <c r="D9">
        <f>'VMT Model Data'!D10/'VMT Model Data'!D9-1</f>
        <v>2.1359576251102963E-2</v>
      </c>
      <c r="E9">
        <f>'VMT Model Data'!E10/'VMT Model Data'!E9-1</f>
        <v>1.4447379214850509E-2</v>
      </c>
      <c r="F9">
        <f>'VMT Model Data'!F10/'VMT Model Data'!F9-1</f>
        <v>1.3356577641493894E-2</v>
      </c>
      <c r="G9">
        <f>'VMT Model Data'!G10/'VMT Model Data'!G9-1</f>
        <v>1.3356577641493894E-2</v>
      </c>
      <c r="H9">
        <f>'VMT Model Data'!H10/'VMT Model Data'!H9-1</f>
        <v>2.2697758545071611E-2</v>
      </c>
      <c r="I9">
        <f>'VMT Model Data'!K10/'VMT Model Data'!K9-1</f>
        <v>-9.1338626935751899E-3</v>
      </c>
      <c r="J9">
        <f>'VMT Model Data'!I10/'VMT Model Data'!I9-1</f>
        <v>2.9707198345740427E-2</v>
      </c>
      <c r="K9">
        <f>'VMT Model Data'!J10/'VMT Model Data'!J9-1</f>
        <v>1.1411956140604529E-2</v>
      </c>
      <c r="M9">
        <f t="shared" si="0"/>
        <v>340.38771064847339</v>
      </c>
      <c r="N9">
        <f t="shared" si="1"/>
        <v>15663.805817917442</v>
      </c>
      <c r="O9">
        <f t="shared" si="2"/>
        <v>46.017542137688494</v>
      </c>
      <c r="P9">
        <f t="shared" si="3"/>
        <v>2.7139726542541895</v>
      </c>
      <c r="Q9">
        <f t="shared" si="4"/>
        <v>25.908051428695224</v>
      </c>
      <c r="R9">
        <f t="shared" si="9"/>
        <v>26.548110917016153</v>
      </c>
      <c r="S9">
        <f t="shared" si="10"/>
        <v>24.447466019793989</v>
      </c>
      <c r="T9">
        <f t="shared" si="5"/>
        <v>0.10475402450561178</v>
      </c>
      <c r="U9" s="47">
        <f t="shared" si="6"/>
        <v>0.1022284660003682</v>
      </c>
      <c r="V9" s="47">
        <f t="shared" si="7"/>
        <v>0.11101243180200397</v>
      </c>
      <c r="W9">
        <v>95.0313625</v>
      </c>
      <c r="Y9" s="43">
        <v>3204842.75</v>
      </c>
      <c r="Z9" s="43">
        <v>3209721.5</v>
      </c>
      <c r="AA9" s="43">
        <v>3191630</v>
      </c>
      <c r="AB9" s="43">
        <v>3225891.5</v>
      </c>
      <c r="AC9">
        <v>3001.8532709999999</v>
      </c>
      <c r="AD9" s="51">
        <f t="shared" si="8"/>
        <v>3001853.2709999997</v>
      </c>
      <c r="AE9" s="49">
        <f t="shared" si="11"/>
        <v>0.31327782890566302</v>
      </c>
      <c r="AF9" s="44">
        <f t="shared" si="12"/>
        <v>3.7739921547549995E-3</v>
      </c>
      <c r="AG9" s="44">
        <f t="shared" si="13"/>
        <v>1.2046789802962588E-2</v>
      </c>
      <c r="AH9" s="44">
        <f t="shared" si="14"/>
        <v>1.2585542904148594E-2</v>
      </c>
      <c r="AI9" s="44">
        <f t="shared" si="15"/>
        <v>1.0908594495198974E-2</v>
      </c>
      <c r="AJ9" s="44">
        <f t="shared" si="16"/>
        <v>8.1814458713992313E-3</v>
      </c>
      <c r="AK9" s="44">
        <v>9.2723053209191383E-3</v>
      </c>
      <c r="AL9" s="49">
        <f t="shared" si="17"/>
        <v>2.9048076798879746E-3</v>
      </c>
      <c r="AM9" s="50">
        <f t="shared" si="18"/>
        <v>2.9711716883378645</v>
      </c>
      <c r="AW9" s="48">
        <f t="shared" si="19"/>
        <v>1.258554290414857E-2</v>
      </c>
    </row>
    <row r="10" spans="1:49" x14ac:dyDescent="0.3">
      <c r="A10" s="26">
        <v>2024</v>
      </c>
      <c r="B10">
        <f>'VMT Model Data'!B11/'VMT Model Data'!B10-1</f>
        <v>6.6953016775019858E-3</v>
      </c>
      <c r="C10">
        <f>'VMT Model Data'!C11/'VMT Model Data'!C10-1</f>
        <v>2.2037418127349051E-2</v>
      </c>
      <c r="D10">
        <f>'VMT Model Data'!D11/'VMT Model Data'!D10-1</f>
        <v>2.2037418127349051E-2</v>
      </c>
      <c r="E10">
        <f>'VMT Model Data'!E11/'VMT Model Data'!E10-1</f>
        <v>1.5240079519872385E-2</v>
      </c>
      <c r="F10">
        <f>'VMT Model Data'!F11/'VMT Model Data'!F10-1</f>
        <v>1.3563046634072595E-2</v>
      </c>
      <c r="G10">
        <f>'VMT Model Data'!G11/'VMT Model Data'!G10-1</f>
        <v>1.3563046634072373E-2</v>
      </c>
      <c r="H10">
        <f>'VMT Model Data'!H11/'VMT Model Data'!H10-1</f>
        <v>2.1463523639369209E-2</v>
      </c>
      <c r="I10">
        <f>'VMT Model Data'!K11/'VMT Model Data'!K10-1</f>
        <v>-7.7344680671006527E-3</v>
      </c>
      <c r="J10">
        <f>'VMT Model Data'!I11/'VMT Model Data'!I10-1</f>
        <v>2.9226799414958649E-2</v>
      </c>
      <c r="K10">
        <f>'VMT Model Data'!J11/'VMT Model Data'!J10-1</f>
        <v>1.0404390015496867E-2</v>
      </c>
      <c r="M10">
        <f t="shared" si="0"/>
        <v>342.66670905857916</v>
      </c>
      <c r="N10">
        <f t="shared" si="1"/>
        <v>16008.995656192492</v>
      </c>
      <c r="O10">
        <f t="shared" si="2"/>
        <v>46.718853139175948</v>
      </c>
      <c r="P10">
        <f t="shared" si="3"/>
        <v>2.7507823919274363</v>
      </c>
      <c r="Q10">
        <f t="shared" si="4"/>
        <v>26.464129502985017</v>
      </c>
      <c r="R10">
        <f t="shared" si="9"/>
        <v>27.32402722963386</v>
      </c>
      <c r="S10">
        <f t="shared" si="10"/>
        <v>24.701826991154533</v>
      </c>
      <c r="T10">
        <f t="shared" si="5"/>
        <v>0.10394380784817284</v>
      </c>
      <c r="U10" s="47">
        <f t="shared" si="6"/>
        <v>0.1006726559306059</v>
      </c>
      <c r="V10" s="47">
        <f t="shared" si="7"/>
        <v>0.11135947122099361</v>
      </c>
      <c r="W10">
        <v>94.627915000000002</v>
      </c>
      <c r="Y10" s="43">
        <v>3238915.25</v>
      </c>
      <c r="Z10" s="43">
        <v>3245953.25</v>
      </c>
      <c r="AA10" s="43">
        <v>3221648.25</v>
      </c>
      <c r="AB10" s="43">
        <v>3272826.5</v>
      </c>
      <c r="AC10">
        <v>3009.8222660000001</v>
      </c>
      <c r="AD10" s="51">
        <f t="shared" si="8"/>
        <v>3009822.2660000003</v>
      </c>
      <c r="AE10" s="49">
        <f t="shared" si="11"/>
        <v>0.24969900910062806</v>
      </c>
      <c r="AF10" s="44">
        <f t="shared" si="12"/>
        <v>2.6546917122786235E-3</v>
      </c>
      <c r="AG10" s="44">
        <f t="shared" si="13"/>
        <v>1.0631566868608555E-2</v>
      </c>
      <c r="AH10" s="44">
        <f t="shared" si="14"/>
        <v>1.1288128892179561E-2</v>
      </c>
      <c r="AI10" s="44">
        <f t="shared" si="15"/>
        <v>9.4053038729426663E-3</v>
      </c>
      <c r="AJ10" s="44">
        <f t="shared" si="16"/>
        <v>7.0539779047069998E-3</v>
      </c>
      <c r="AK10" s="44">
        <v>7.9945082920012903E-3</v>
      </c>
      <c r="AL10" s="49">
        <f t="shared" si="17"/>
        <v>1.9962207987594769E-3</v>
      </c>
      <c r="AM10" s="50">
        <f t="shared" si="18"/>
        <v>2.9771028030588096</v>
      </c>
      <c r="AW10" s="48">
        <f t="shared" si="19"/>
        <v>1.1288128892179587E-2</v>
      </c>
    </row>
    <row r="11" spans="1:49" x14ac:dyDescent="0.3">
      <c r="A11" s="26">
        <v>2025</v>
      </c>
      <c r="B11">
        <f>'VMT Model Data'!B12/'VMT Model Data'!B11-1</f>
        <v>6.5740102181019999E-3</v>
      </c>
      <c r="C11">
        <f>'VMT Model Data'!C12/'VMT Model Data'!C11-1</f>
        <v>2.3250744392071532E-2</v>
      </c>
      <c r="D11">
        <f>'VMT Model Data'!D12/'VMT Model Data'!D11-1</f>
        <v>2.3250744392071532E-2</v>
      </c>
      <c r="E11">
        <f>'VMT Model Data'!E12/'VMT Model Data'!E11-1</f>
        <v>1.656781717457223E-2</v>
      </c>
      <c r="F11">
        <f>'VMT Model Data'!F12/'VMT Model Data'!F11-1</f>
        <v>1.1088928689594324E-2</v>
      </c>
      <c r="G11">
        <f>'VMT Model Data'!G12/'VMT Model Data'!G11-1</f>
        <v>1.1088928689594324E-2</v>
      </c>
      <c r="H11">
        <f>'VMT Model Data'!H12/'VMT Model Data'!H11-1</f>
        <v>2.0097222340643039E-2</v>
      </c>
      <c r="I11">
        <f>'VMT Model Data'!K12/'VMT Model Data'!K11-1</f>
        <v>-8.830818723708278E-3</v>
      </c>
      <c r="J11">
        <f>'VMT Model Data'!I12/'VMT Model Data'!I11-1</f>
        <v>2.8623320081647696E-2</v>
      </c>
      <c r="K11">
        <f>'VMT Model Data'!J12/'VMT Model Data'!J11-1</f>
        <v>9.4239647146867611E-3</v>
      </c>
      <c r="M11">
        <f t="shared" si="0"/>
        <v>344.91940350533366</v>
      </c>
      <c r="N11">
        <f t="shared" si="1"/>
        <v>16381.216722168407</v>
      </c>
      <c r="O11">
        <f t="shared" si="2"/>
        <v>47.492882556591503</v>
      </c>
      <c r="P11">
        <f t="shared" si="3"/>
        <v>2.7812856217121116</v>
      </c>
      <c r="Q11">
        <f t="shared" si="4"/>
        <v>26.995984997658077</v>
      </c>
      <c r="R11">
        <f t="shared" si="9"/>
        <v>28.106131606947326</v>
      </c>
      <c r="S11">
        <f t="shared" si="10"/>
        <v>24.934616137107472</v>
      </c>
      <c r="T11">
        <f t="shared" si="5"/>
        <v>0.10302589892361365</v>
      </c>
      <c r="U11" s="47">
        <f t="shared" si="6"/>
        <v>9.8956543027950108E-2</v>
      </c>
      <c r="V11" s="47">
        <f t="shared" si="7"/>
        <v>0.11154314974887571</v>
      </c>
      <c r="W11">
        <v>94.266244999999998</v>
      </c>
      <c r="Y11" s="43">
        <v>3267320</v>
      </c>
      <c r="Z11" s="43">
        <v>3276918.75</v>
      </c>
      <c r="AA11" s="43">
        <v>3245763.75</v>
      </c>
      <c r="AB11" s="43">
        <v>3314141.75</v>
      </c>
      <c r="AC11">
        <v>3017.5295409999999</v>
      </c>
      <c r="AD11" s="51">
        <f t="shared" si="8"/>
        <v>3017529.5409999997</v>
      </c>
      <c r="AE11" s="49">
        <f t="shared" si="11"/>
        <v>0.29199042991658009</v>
      </c>
      <c r="AF11" s="44">
        <f t="shared" si="12"/>
        <v>2.5607076826641277E-3</v>
      </c>
      <c r="AG11" s="44">
        <f t="shared" si="13"/>
        <v>8.769834283252731E-3</v>
      </c>
      <c r="AH11" s="44">
        <f t="shared" si="14"/>
        <v>9.5397245785964202E-3</v>
      </c>
      <c r="AI11" s="44">
        <f t="shared" si="15"/>
        <v>7.4854540684259991E-3</v>
      </c>
      <c r="AJ11" s="44">
        <f t="shared" si="16"/>
        <v>5.6140905513194991E-3</v>
      </c>
      <c r="AK11" s="44">
        <v>6.3626359581620438E-3</v>
      </c>
      <c r="AL11" s="49">
        <f t="shared" si="17"/>
        <v>1.8578288088264266E-3</v>
      </c>
      <c r="AM11" s="50">
        <f t="shared" si="18"/>
        <v>2.9826337504131701</v>
      </c>
      <c r="AW11" s="48">
        <f t="shared" si="19"/>
        <v>9.539724578596441E-3</v>
      </c>
    </row>
    <row r="12" spans="1:49" x14ac:dyDescent="0.3">
      <c r="A12" s="26">
        <v>2026</v>
      </c>
      <c r="B12">
        <f>'VMT Model Data'!B13/'VMT Model Data'!B12-1</f>
        <v>6.4579976365679581E-3</v>
      </c>
      <c r="C12">
        <f>'VMT Model Data'!C13/'VMT Model Data'!C12-1</f>
        <v>2.3758409006449543E-2</v>
      </c>
      <c r="D12">
        <f>'VMT Model Data'!D13/'VMT Model Data'!D12-1</f>
        <v>2.3758409006449765E-2</v>
      </c>
      <c r="E12">
        <f>'VMT Model Data'!E13/'VMT Model Data'!E12-1</f>
        <v>1.7189402250772146E-2</v>
      </c>
      <c r="F12">
        <f>'VMT Model Data'!F13/'VMT Model Data'!F12-1</f>
        <v>8.1437551477718806E-3</v>
      </c>
      <c r="G12">
        <f>'VMT Model Data'!G13/'VMT Model Data'!G12-1</f>
        <v>8.1437551477716585E-3</v>
      </c>
      <c r="H12">
        <f>'VMT Model Data'!H13/'VMT Model Data'!H12-1</f>
        <v>1.928256867605338E-2</v>
      </c>
      <c r="I12">
        <f>'VMT Model Data'!K13/'VMT Model Data'!K12-1</f>
        <v>-1.0928091846748478E-2</v>
      </c>
      <c r="J12">
        <f>'VMT Model Data'!I13/'VMT Model Data'!I12-1</f>
        <v>2.8030230013624369E-2</v>
      </c>
      <c r="K12">
        <f>'VMT Model Data'!J13/'VMT Model Data'!J12-1</f>
        <v>8.476131167362011E-3</v>
      </c>
      <c r="M12">
        <f t="shared" si="0"/>
        <v>347.14689219797754</v>
      </c>
      <c r="N12">
        <f t="shared" si="1"/>
        <v>16770.408369076977</v>
      </c>
      <c r="O12">
        <f t="shared" si="2"/>
        <v>48.309256818905439</v>
      </c>
      <c r="P12">
        <f t="shared" si="3"/>
        <v>2.8039357308113528</v>
      </c>
      <c r="Q12">
        <f t="shared" si="4"/>
        <v>27.516536932353127</v>
      </c>
      <c r="R12">
        <f t="shared" si="9"/>
        <v>28.893952940683256</v>
      </c>
      <c r="S12">
        <f t="shared" si="10"/>
        <v>25.145965214093415</v>
      </c>
      <c r="T12">
        <f t="shared" si="5"/>
        <v>0.10190002243758256</v>
      </c>
      <c r="U12" s="47">
        <f t="shared" si="6"/>
        <v>9.7042302815664797E-2</v>
      </c>
      <c r="V12" s="47">
        <f t="shared" si="7"/>
        <v>0.11150638708590303</v>
      </c>
      <c r="W12">
        <v>94.154214999999894</v>
      </c>
      <c r="Y12" s="43">
        <v>3291580</v>
      </c>
      <c r="Z12" s="43">
        <v>3304088</v>
      </c>
      <c r="AA12" s="43">
        <v>3265535</v>
      </c>
      <c r="AB12" s="43">
        <v>3348623</v>
      </c>
      <c r="AC12">
        <v>3036.9685060000002</v>
      </c>
      <c r="AD12" s="51">
        <f t="shared" si="8"/>
        <v>3036968.5060000001</v>
      </c>
      <c r="AE12" s="49">
        <f t="shared" si="11"/>
        <v>0.86760587069158102</v>
      </c>
      <c r="AF12" s="44">
        <f t="shared" si="12"/>
        <v>6.4420131554232497E-3</v>
      </c>
      <c r="AG12" s="44">
        <f t="shared" si="13"/>
        <v>7.4250456031241807E-3</v>
      </c>
      <c r="AH12" s="44">
        <f t="shared" si="14"/>
        <v>8.291096628501915E-3</v>
      </c>
      <c r="AI12" s="44">
        <f t="shared" si="15"/>
        <v>6.0914014459616788E-3</v>
      </c>
      <c r="AJ12" s="44">
        <f t="shared" si="16"/>
        <v>4.5685510844712587E-3</v>
      </c>
      <c r="AK12" s="44">
        <v>5.1776912290674047E-3</v>
      </c>
      <c r="AL12" s="49">
        <f t="shared" si="17"/>
        <v>4.4921953069671878E-3</v>
      </c>
      <c r="AM12" s="50">
        <f t="shared" si="18"/>
        <v>2.9960323237491782</v>
      </c>
      <c r="AW12" s="48">
        <f t="shared" si="19"/>
        <v>8.2910966285020034E-3</v>
      </c>
    </row>
    <row r="13" spans="1:49" x14ac:dyDescent="0.3">
      <c r="A13" s="26">
        <v>2027</v>
      </c>
      <c r="B13">
        <f>'VMT Model Data'!B14/'VMT Model Data'!B13-1</f>
        <v>6.3230119121022721E-3</v>
      </c>
      <c r="C13">
        <f>'VMT Model Data'!C14/'VMT Model Data'!C13-1</f>
        <v>2.2571911636861675E-2</v>
      </c>
      <c r="D13">
        <f>'VMT Model Data'!D14/'VMT Model Data'!D13-1</f>
        <v>2.2571911636861675E-2</v>
      </c>
      <c r="E13">
        <f>'VMT Model Data'!E14/'VMT Model Data'!E13-1</f>
        <v>1.6146803295181478E-2</v>
      </c>
      <c r="F13">
        <f>'VMT Model Data'!F14/'VMT Model Data'!F13-1</f>
        <v>2.0571150079668366E-2</v>
      </c>
      <c r="G13">
        <f>'VMT Model Data'!G14/'VMT Model Data'!G13-1</f>
        <v>2.0571150079668588E-2</v>
      </c>
      <c r="H13">
        <f>'VMT Model Data'!H14/'VMT Model Data'!H13-1</f>
        <v>1.8125617805084593E-2</v>
      </c>
      <c r="I13">
        <f>'VMT Model Data'!K14/'VMT Model Data'!K13-1</f>
        <v>2.4019946378091017E-3</v>
      </c>
      <c r="J13">
        <f>'VMT Model Data'!I14/'VMT Model Data'!I13-1</f>
        <v>2.6530745732049832E-2</v>
      </c>
      <c r="K13">
        <f>'VMT Model Data'!J14/'VMT Model Data'!J13-1</f>
        <v>7.6150880960346168E-3</v>
      </c>
      <c r="M13">
        <f t="shared" si="0"/>
        <v>349.34190613259466</v>
      </c>
      <c r="N13">
        <f t="shared" si="1"/>
        <v>17148.948544897867</v>
      </c>
      <c r="O13">
        <f t="shared" si="2"/>
        <v>49.089296886096704</v>
      </c>
      <c r="P13">
        <f t="shared" si="3"/>
        <v>2.8616159135436186</v>
      </c>
      <c r="Q13">
        <f t="shared" si="4"/>
        <v>28.015291164108454</v>
      </c>
      <c r="R13">
        <f t="shared" si="9"/>
        <v>29.660531059346336</v>
      </c>
      <c r="S13">
        <f t="shared" si="10"/>
        <v>25.33745395445856</v>
      </c>
      <c r="T13">
        <f t="shared" si="5"/>
        <v>0.10214478574507027</v>
      </c>
      <c r="U13" s="47">
        <f t="shared" si="6"/>
        <v>9.6478916976164328E-2</v>
      </c>
      <c r="V13" s="47">
        <f t="shared" si="7"/>
        <v>0.1129401524986321</v>
      </c>
      <c r="W13">
        <v>94.078649999999996</v>
      </c>
      <c r="Y13" s="43">
        <v>3313179.5</v>
      </c>
      <c r="Z13" s="43">
        <v>3328847.25</v>
      </c>
      <c r="AA13" s="43">
        <v>3282512</v>
      </c>
      <c r="AB13" s="43">
        <v>3376161.25</v>
      </c>
      <c r="AC13">
        <v>3057.3227539999998</v>
      </c>
      <c r="AD13" s="51">
        <f t="shared" si="8"/>
        <v>3057322.7539999997</v>
      </c>
      <c r="AE13" s="49">
        <f t="shared" si="11"/>
        <v>1.0213521100035112</v>
      </c>
      <c r="AF13" s="44">
        <f t="shared" si="12"/>
        <v>6.702159722692772E-3</v>
      </c>
      <c r="AG13" s="44">
        <f t="shared" si="13"/>
        <v>6.562046190583315E-3</v>
      </c>
      <c r="AH13" s="44">
        <f t="shared" si="14"/>
        <v>7.493520148373678E-3</v>
      </c>
      <c r="AI13" s="44">
        <f t="shared" si="15"/>
        <v>5.1988418436795195E-3</v>
      </c>
      <c r="AJ13" s="44">
        <f t="shared" si="16"/>
        <v>3.8991313827596396E-3</v>
      </c>
      <c r="AK13" s="44">
        <v>4.419015567127549E-3</v>
      </c>
      <c r="AL13" s="49">
        <f t="shared" si="17"/>
        <v>4.5133708736240846E-3</v>
      </c>
      <c r="AM13" s="50">
        <f t="shared" si="18"/>
        <v>3.0095545287756238</v>
      </c>
      <c r="AW13" s="48">
        <f t="shared" si="19"/>
        <v>7.4935201483737725E-3</v>
      </c>
    </row>
    <row r="14" spans="1:49" x14ac:dyDescent="0.3">
      <c r="A14" s="26">
        <v>2028</v>
      </c>
      <c r="B14">
        <f>'VMT Model Data'!B15/'VMT Model Data'!B14-1</f>
        <v>6.1780749100079912E-3</v>
      </c>
      <c r="C14">
        <f>'VMT Model Data'!C15/'VMT Model Data'!C14-1</f>
        <v>2.6540357906694734E-2</v>
      </c>
      <c r="D14">
        <f>'VMT Model Data'!D15/'VMT Model Data'!D14-1</f>
        <v>2.6540357906694734E-2</v>
      </c>
      <c r="E14">
        <f>'VMT Model Data'!E15/'VMT Model Data'!E14-1</f>
        <v>2.0237255714907088E-2</v>
      </c>
      <c r="F14">
        <f>'VMT Model Data'!F15/'VMT Model Data'!F14-1</f>
        <v>7.0482994219269735E-3</v>
      </c>
      <c r="G14">
        <f>'VMT Model Data'!G15/'VMT Model Data'!G14-1</f>
        <v>7.0482994219271955E-3</v>
      </c>
      <c r="H14">
        <f>'VMT Model Data'!H15/'VMT Model Data'!H14-1</f>
        <v>1.7092356478997539E-2</v>
      </c>
      <c r="I14">
        <f>'VMT Model Data'!K15/'VMT Model Data'!K14-1</f>
        <v>-9.8752654988396582E-3</v>
      </c>
      <c r="J14">
        <f>'VMT Model Data'!I15/'VMT Model Data'!I14-1</f>
        <v>2.5447449611057049E-2</v>
      </c>
      <c r="K14">
        <f>'VMT Model Data'!J15/'VMT Model Data'!J14-1</f>
        <v>6.741917643825035E-3</v>
      </c>
      <c r="M14">
        <f t="shared" si="0"/>
        <v>351.50016659788679</v>
      </c>
      <c r="N14">
        <f t="shared" si="1"/>
        <v>17604.087777002947</v>
      </c>
      <c r="O14">
        <f t="shared" si="2"/>
        <v>50.082729540045634</v>
      </c>
      <c r="P14">
        <f t="shared" si="3"/>
        <v>2.8817854393328255</v>
      </c>
      <c r="Q14">
        <f t="shared" si="4"/>
        <v>28.494138507548307</v>
      </c>
      <c r="R14">
        <f t="shared" si="9"/>
        <v>30.415315928916247</v>
      </c>
      <c r="S14">
        <f t="shared" si="10"/>
        <v>25.508276982323729</v>
      </c>
      <c r="T14">
        <f t="shared" si="5"/>
        <v>0.10113607886651563</v>
      </c>
      <c r="U14" s="47">
        <f t="shared" si="6"/>
        <v>9.4747838426793185E-2</v>
      </c>
      <c r="V14" s="47">
        <f t="shared" si="7"/>
        <v>0.11297452357639812</v>
      </c>
      <c r="W14">
        <v>93.937277499999993</v>
      </c>
      <c r="Y14" s="43">
        <v>3329845</v>
      </c>
      <c r="Z14" s="43">
        <v>3348857.5</v>
      </c>
      <c r="AA14" s="43">
        <v>3294493</v>
      </c>
      <c r="AB14" s="43">
        <v>3398544.75</v>
      </c>
      <c r="AC14">
        <v>3077.2490229999999</v>
      </c>
      <c r="AD14" s="51">
        <f t="shared" si="8"/>
        <v>3077249.023</v>
      </c>
      <c r="AE14" s="49">
        <f t="shared" si="11"/>
        <v>1.295720464269043</v>
      </c>
      <c r="AF14" s="44">
        <f t="shared" si="12"/>
        <v>6.5175549339466466E-3</v>
      </c>
      <c r="AG14" s="44">
        <f t="shared" si="13"/>
        <v>5.0300625124597431E-3</v>
      </c>
      <c r="AH14" s="44">
        <f t="shared" si="14"/>
        <v>6.0111649761038777E-3</v>
      </c>
      <c r="AI14" s="44">
        <f t="shared" si="15"/>
        <v>3.6499485759686483E-3</v>
      </c>
      <c r="AJ14" s="44">
        <f t="shared" si="16"/>
        <v>2.7374614319764863E-3</v>
      </c>
      <c r="AK14" s="44">
        <v>3.1024562895733744E-3</v>
      </c>
      <c r="AL14" s="49">
        <f t="shared" si="17"/>
        <v>4.0199161039004248E-3</v>
      </c>
      <c r="AM14" s="50">
        <f t="shared" si="18"/>
        <v>3.0216526854914156</v>
      </c>
      <c r="AW14" s="48">
        <f t="shared" si="19"/>
        <v>6.0111649761039653E-3</v>
      </c>
    </row>
    <row r="15" spans="1:49" x14ac:dyDescent="0.3">
      <c r="A15" s="26">
        <v>2029</v>
      </c>
      <c r="B15">
        <f>'VMT Model Data'!B16/'VMT Model Data'!B15-1</f>
        <v>6.0231498777136849E-3</v>
      </c>
      <c r="C15">
        <f>'VMT Model Data'!C16/'VMT Model Data'!C15-1</f>
        <v>2.3080076535118899E-2</v>
      </c>
      <c r="D15">
        <f>'VMT Model Data'!D16/'VMT Model Data'!D15-1</f>
        <v>2.3080076535118899E-2</v>
      </c>
      <c r="E15">
        <f>'VMT Model Data'!E16/'VMT Model Data'!E15-1</f>
        <v>1.6954805323792677E-2</v>
      </c>
      <c r="F15">
        <f>'VMT Model Data'!F16/'VMT Model Data'!F15-1</f>
        <v>2.4425934781057146E-2</v>
      </c>
      <c r="G15">
        <f>'VMT Model Data'!G16/'VMT Model Data'!G15-1</f>
        <v>2.4425934781056924E-2</v>
      </c>
      <c r="H15">
        <f>'VMT Model Data'!H16/'VMT Model Data'!H15-1</f>
        <v>1.593691915972828E-2</v>
      </c>
      <c r="I15">
        <f>'VMT Model Data'!K16/'VMT Model Data'!K15-1</f>
        <v>8.3558491292450299E-3</v>
      </c>
      <c r="J15">
        <f>'VMT Model Data'!I16/'VMT Model Data'!I15-1</f>
        <v>2.4396827160930723E-2</v>
      </c>
      <c r="K15">
        <f>'VMT Model Data'!J16/'VMT Model Data'!J15-1</f>
        <v>6.1754100397419798E-3</v>
      </c>
      <c r="M15">
        <f t="shared" si="0"/>
        <v>353.61730478334721</v>
      </c>
      <c r="N15">
        <f t="shared" si="1"/>
        <v>18010.391470227125</v>
      </c>
      <c r="O15">
        <f t="shared" si="2"/>
        <v>50.931872469481256</v>
      </c>
      <c r="P15">
        <f t="shared" si="3"/>
        <v>2.9521757425269683</v>
      </c>
      <c r="Q15">
        <f t="shared" si="4"/>
        <v>28.948247289469204</v>
      </c>
      <c r="R15">
        <f t="shared" si="9"/>
        <v>31.15735313467912</v>
      </c>
      <c r="S15">
        <f t="shared" si="10"/>
        <v>25.665801052096889</v>
      </c>
      <c r="T15">
        <f t="shared" si="5"/>
        <v>0.10198115668304765</v>
      </c>
      <c r="U15" s="47">
        <f t="shared" si="6"/>
        <v>9.4750530629673521E-2</v>
      </c>
      <c r="V15" s="47">
        <f t="shared" si="7"/>
        <v>0.11502371332710756</v>
      </c>
      <c r="W15">
        <v>93.613117500000001</v>
      </c>
      <c r="Y15" s="43">
        <v>3343623.25</v>
      </c>
      <c r="Z15" s="43">
        <v>3366137.75</v>
      </c>
      <c r="AA15" s="43">
        <v>3303588</v>
      </c>
      <c r="AB15" s="43">
        <v>3417101.25</v>
      </c>
      <c r="AC15">
        <v>3092.1701659999999</v>
      </c>
      <c r="AD15" s="51">
        <f t="shared" si="8"/>
        <v>3092170.1659999997</v>
      </c>
      <c r="AE15" s="49">
        <f t="shared" si="11"/>
        <v>1.1718429393615761</v>
      </c>
      <c r="AF15" s="44">
        <f t="shared" si="12"/>
        <v>4.8488578234898447E-3</v>
      </c>
      <c r="AG15" s="44">
        <f t="shared" si="13"/>
        <v>4.1378052131555432E-3</v>
      </c>
      <c r="AH15" s="44">
        <f t="shared" si="14"/>
        <v>5.1600433879315233E-3</v>
      </c>
      <c r="AI15" s="44">
        <f t="shared" si="15"/>
        <v>2.7606675746465388E-3</v>
      </c>
      <c r="AJ15" s="44">
        <f t="shared" si="16"/>
        <v>2.0705006809849042E-3</v>
      </c>
      <c r="AK15" s="44">
        <v>2.3465674384495648E-3</v>
      </c>
      <c r="AL15" s="49">
        <f t="shared" si="17"/>
        <v>2.7498084844829024E-3</v>
      </c>
      <c r="AM15" s="50">
        <f t="shared" si="18"/>
        <v>3.02996165168314</v>
      </c>
      <c r="AW15" s="48">
        <f t="shared" si="19"/>
        <v>5.1600433879315554E-3</v>
      </c>
    </row>
    <row r="16" spans="1:49" x14ac:dyDescent="0.3">
      <c r="A16" s="26">
        <v>2030</v>
      </c>
      <c r="B16">
        <f>'VMT Model Data'!B17/'VMT Model Data'!B16-1</f>
        <v>5.8639727747922255E-3</v>
      </c>
      <c r="C16">
        <f>'VMT Model Data'!C17/'VMT Model Data'!C16-1</f>
        <v>2.2387872623578664E-2</v>
      </c>
      <c r="D16">
        <f>'VMT Model Data'!D17/'VMT Model Data'!D16-1</f>
        <v>2.2387872623578886E-2</v>
      </c>
      <c r="E16">
        <f>'VMT Model Data'!E17/'VMT Model Data'!E16-1</f>
        <v>1.6427569031231437E-2</v>
      </c>
      <c r="F16">
        <f>'VMT Model Data'!F17/'VMT Model Data'!F16-1</f>
        <v>4.1516419827769546E-3</v>
      </c>
      <c r="G16">
        <f>'VMT Model Data'!G17/'VMT Model Data'!G16-1</f>
        <v>4.1516419827769546E-3</v>
      </c>
      <c r="H16">
        <f>'VMT Model Data'!H17/'VMT Model Data'!H16-1</f>
        <v>1.4844073527885193E-2</v>
      </c>
      <c r="I16">
        <f>'VMT Model Data'!K17/'VMT Model Data'!K16-1</f>
        <v>-1.0536033883450036E-2</v>
      </c>
      <c r="J16">
        <f>'VMT Model Data'!I17/'VMT Model Data'!I16-1</f>
        <v>2.3095674915796893E-2</v>
      </c>
      <c r="K16">
        <f>'VMT Model Data'!J17/'VMT Model Data'!J16-1</f>
        <v>5.2320657336091259E-3</v>
      </c>
      <c r="M16">
        <f t="shared" si="0"/>
        <v>355.69090703129217</v>
      </c>
      <c r="N16">
        <f t="shared" si="1"/>
        <v>18413.605820363362</v>
      </c>
      <c r="O16">
        <f t="shared" si="2"/>
        <v>51.768559320363543</v>
      </c>
      <c r="P16">
        <f t="shared" si="3"/>
        <v>2.964432119280179</v>
      </c>
      <c r="Q16">
        <f t="shared" si="4"/>
        <v>29.377957200737487</v>
      </c>
      <c r="R16">
        <f t="shared" si="9"/>
        <v>31.876953233914353</v>
      </c>
      <c r="S16">
        <f t="shared" si="10"/>
        <v>25.800086210307192</v>
      </c>
      <c r="T16">
        <f t="shared" si="5"/>
        <v>0.10090667976076163</v>
      </c>
      <c r="U16" s="47">
        <f t="shared" si="6"/>
        <v>9.2996093369622182E-2</v>
      </c>
      <c r="V16" s="47">
        <f t="shared" si="7"/>
        <v>0.11490008580265448</v>
      </c>
      <c r="W16">
        <v>94.329070000000002</v>
      </c>
      <c r="Y16" s="43">
        <v>3361601</v>
      </c>
      <c r="Z16" s="43">
        <v>3387779</v>
      </c>
      <c r="AA16" s="43">
        <v>3316817.75</v>
      </c>
      <c r="AB16" s="43">
        <v>3436438.25</v>
      </c>
      <c r="AC16">
        <v>3107.1677249999998</v>
      </c>
      <c r="AD16" s="51">
        <f t="shared" si="8"/>
        <v>3107167.7249999996</v>
      </c>
      <c r="AE16" s="49">
        <f t="shared" si="11"/>
        <v>0.90206782590093904</v>
      </c>
      <c r="AF16" s="44">
        <f t="shared" si="12"/>
        <v>4.8501725955789167E-3</v>
      </c>
      <c r="AG16" s="44">
        <f t="shared" si="13"/>
        <v>5.3767271776208325E-3</v>
      </c>
      <c r="AH16" s="44">
        <f t="shared" si="14"/>
        <v>6.4291040971213853E-3</v>
      </c>
      <c r="AI16" s="44">
        <f t="shared" si="15"/>
        <v>4.004660992835668E-3</v>
      </c>
      <c r="AJ16" s="44">
        <f t="shared" si="16"/>
        <v>3.003495744626751E-3</v>
      </c>
      <c r="AK16" s="44">
        <v>3.4039618439103414E-3</v>
      </c>
      <c r="AL16" s="49">
        <f t="shared" si="17"/>
        <v>3.0706044599859532E-3</v>
      </c>
      <c r="AM16" s="50">
        <f t="shared" si="18"/>
        <v>3.0392654654443847</v>
      </c>
      <c r="AW16" s="48">
        <f t="shared" si="19"/>
        <v>6.4291040971213966E-3</v>
      </c>
    </row>
    <row r="17" spans="1:49" x14ac:dyDescent="0.3">
      <c r="A17" s="26">
        <v>2031</v>
      </c>
      <c r="B17">
        <f>'VMT Model Data'!B18/'VMT Model Data'!B17-1</f>
        <v>5.701295377047666E-3</v>
      </c>
      <c r="C17">
        <f>'VMT Model Data'!C18/'VMT Model Data'!C17-1</f>
        <v>2.2428523346568197E-2</v>
      </c>
      <c r="D17">
        <f>'VMT Model Data'!D18/'VMT Model Data'!D17-1</f>
        <v>2.2428523346568197E-2</v>
      </c>
      <c r="E17">
        <f>'VMT Model Data'!E18/'VMT Model Data'!E17-1</f>
        <v>1.6632401734402835E-2</v>
      </c>
      <c r="F17">
        <f>'VMT Model Data'!F18/'VMT Model Data'!F17-1</f>
        <v>1.0726889556395447E-2</v>
      </c>
      <c r="G17">
        <f>'VMT Model Data'!G18/'VMT Model Data'!G17-1</f>
        <v>1.0726889556395447E-2</v>
      </c>
      <c r="H17">
        <f>'VMT Model Data'!H18/'VMT Model Data'!H17-1</f>
        <v>1.3816347301754961E-2</v>
      </c>
      <c r="I17">
        <f>'VMT Model Data'!K18/'VMT Model Data'!K17-1</f>
        <v>-3.0473544380913431E-3</v>
      </c>
      <c r="J17">
        <f>'VMT Model Data'!I18/'VMT Model Data'!I17-1</f>
        <v>2.2044568002890008E-2</v>
      </c>
      <c r="K17">
        <f>'VMT Model Data'!J18/'VMT Model Data'!J17-1</f>
        <v>4.8482861770298147E-3</v>
      </c>
      <c r="M17">
        <f t="shared" si="0"/>
        <v>357.71880595520759</v>
      </c>
      <c r="N17">
        <f t="shared" si="1"/>
        <v>18826.595808399885</v>
      </c>
      <c r="O17">
        <f t="shared" si="2"/>
        <v>52.629594796191093</v>
      </c>
      <c r="P17">
        <f t="shared" si="3"/>
        <v>2.996231255221129</v>
      </c>
      <c r="Q17">
        <f t="shared" si="4"/>
        <v>29.783853260438971</v>
      </c>
      <c r="R17">
        <f t="shared" si="9"/>
        <v>32.579666897204319</v>
      </c>
      <c r="S17">
        <f t="shared" si="10"/>
        <v>25.925172411646802</v>
      </c>
      <c r="T17">
        <f t="shared" si="5"/>
        <v>0.10059918134235962</v>
      </c>
      <c r="U17" s="47">
        <f t="shared" si="6"/>
        <v>9.1966294949388738E-2</v>
      </c>
      <c r="V17" s="47">
        <f t="shared" si="7"/>
        <v>0.1155722788510784</v>
      </c>
      <c r="W17">
        <v>94.702122500000002</v>
      </c>
      <c r="Y17" s="43">
        <v>3381443.75</v>
      </c>
      <c r="Z17" s="43">
        <v>3411411.5</v>
      </c>
      <c r="AA17" s="43">
        <v>3331919.25</v>
      </c>
      <c r="AB17" s="43">
        <v>3457348.25</v>
      </c>
      <c r="AC17">
        <v>3121.2543949999999</v>
      </c>
      <c r="AD17" s="51">
        <f t="shared" si="8"/>
        <v>3121254.395</v>
      </c>
      <c r="AE17" s="49">
        <f t="shared" si="11"/>
        <v>0.76804726536674706</v>
      </c>
      <c r="AF17" s="44">
        <f t="shared" si="12"/>
        <v>4.5336046350700756E-3</v>
      </c>
      <c r="AG17" s="44">
        <f t="shared" si="13"/>
        <v>5.90276775857701E-3</v>
      </c>
      <c r="AH17" s="44">
        <f t="shared" si="14"/>
        <v>6.9758092248637382E-3</v>
      </c>
      <c r="AI17" s="44">
        <f t="shared" si="15"/>
        <v>4.5530086782730227E-3</v>
      </c>
      <c r="AJ17" s="44">
        <f t="shared" si="16"/>
        <v>3.4147565087047672E-3</v>
      </c>
      <c r="AK17" s="44">
        <v>3.8700573765320656E-3</v>
      </c>
      <c r="AL17" s="49">
        <f t="shared" si="17"/>
        <v>2.9723869848578602E-3</v>
      </c>
      <c r="AM17" s="50">
        <f t="shared" si="18"/>
        <v>3.0482993385573995</v>
      </c>
      <c r="AW17" s="48">
        <f t="shared" si="19"/>
        <v>6.9758092248638414E-3</v>
      </c>
    </row>
    <row r="18" spans="1:49" x14ac:dyDescent="0.3">
      <c r="A18" s="26">
        <v>2032</v>
      </c>
      <c r="B18">
        <f>'VMT Model Data'!B19/'VMT Model Data'!B18-1</f>
        <v>5.537788952593159E-3</v>
      </c>
      <c r="C18">
        <f>'VMT Model Data'!C19/'VMT Model Data'!C18-1</f>
        <v>2.1959945875834164E-2</v>
      </c>
      <c r="D18">
        <f>'VMT Model Data'!D19/'VMT Model Data'!D18-1</f>
        <v>2.1959945875834164E-2</v>
      </c>
      <c r="E18">
        <f>'VMT Model Data'!E19/'VMT Model Data'!E18-1</f>
        <v>1.6331715330506702E-2</v>
      </c>
      <c r="F18">
        <f>'VMT Model Data'!F19/'VMT Model Data'!F18-1</f>
        <v>8.3087688284904093E-3</v>
      </c>
      <c r="G18">
        <f>'VMT Model Data'!G19/'VMT Model Data'!G18-1</f>
        <v>8.3087688284904093E-3</v>
      </c>
      <c r="H18">
        <f>'VMT Model Data'!H19/'VMT Model Data'!H18-1</f>
        <v>1.2943011532706272E-2</v>
      </c>
      <c r="I18">
        <f>'VMT Model Data'!K19/'VMT Model Data'!K18-1</f>
        <v>-4.575028063231068E-3</v>
      </c>
      <c r="J18">
        <f>'VMT Model Data'!I19/'VMT Model Data'!I18-1</f>
        <v>2.122040640141587E-2</v>
      </c>
      <c r="K18">
        <f>'VMT Model Data'!J19/'VMT Model Data'!J18-1</f>
        <v>4.2319433678414953E-3</v>
      </c>
      <c r="M18">
        <f t="shared" si="0"/>
        <v>359.69977720696113</v>
      </c>
      <c r="N18">
        <f t="shared" si="1"/>
        <v>19240.026833378553</v>
      </c>
      <c r="O18">
        <f t="shared" si="2"/>
        <v>53.489126356362412</v>
      </c>
      <c r="P18">
        <f t="shared" si="3"/>
        <v>3.0211262480774588</v>
      </c>
      <c r="Q18">
        <f t="shared" si="4"/>
        <v>30.169346016677263</v>
      </c>
      <c r="R18">
        <f t="shared" si="9"/>
        <v>33.271020669185752</v>
      </c>
      <c r="S18">
        <f t="shared" si="10"/>
        <v>26.034886273094418</v>
      </c>
      <c r="T18">
        <f t="shared" si="5"/>
        <v>0.10013893726458026</v>
      </c>
      <c r="U18" s="47">
        <f t="shared" si="6"/>
        <v>9.0803533745374435E-2</v>
      </c>
      <c r="V18" s="47">
        <f t="shared" si="7"/>
        <v>0.11604146130646331</v>
      </c>
      <c r="W18">
        <v>94.914209999999997</v>
      </c>
      <c r="Y18" s="43">
        <v>3400409.5</v>
      </c>
      <c r="Z18" s="43">
        <v>3434267.25</v>
      </c>
      <c r="AA18" s="43">
        <v>3346200.25</v>
      </c>
      <c r="AB18" s="43">
        <v>3477490</v>
      </c>
      <c r="AC18">
        <v>3134.6589359999998</v>
      </c>
      <c r="AD18" s="51">
        <f t="shared" si="8"/>
        <v>3134658.9359999998</v>
      </c>
      <c r="AE18" s="49">
        <f t="shared" si="11"/>
        <v>0.765693440032855</v>
      </c>
      <c r="AF18" s="44">
        <f t="shared" si="12"/>
        <v>4.294600600794631E-3</v>
      </c>
      <c r="AG18" s="44">
        <f t="shared" si="13"/>
        <v>5.6087728799274483E-3</v>
      </c>
      <c r="AH18" s="44">
        <f t="shared" si="14"/>
        <v>6.6997927397500767E-3</v>
      </c>
      <c r="AI18" s="44">
        <f t="shared" si="15"/>
        <v>4.286118278526708E-3</v>
      </c>
      <c r="AJ18" s="44">
        <f t="shared" si="16"/>
        <v>3.2145887088950312E-3</v>
      </c>
      <c r="AK18" s="44">
        <v>3.6432005367477483E-3</v>
      </c>
      <c r="AL18" s="49">
        <f t="shared" si="17"/>
        <v>2.789574751711927E-3</v>
      </c>
      <c r="AM18" s="50">
        <f t="shared" si="18"/>
        <v>3.0568027974278995</v>
      </c>
      <c r="AW18" s="48">
        <f t="shared" si="19"/>
        <v>6.6997927397501001E-3</v>
      </c>
    </row>
    <row r="19" spans="1:49" x14ac:dyDescent="0.3">
      <c r="A19" s="26">
        <v>2033</v>
      </c>
      <c r="B19">
        <f>'VMT Model Data'!B20/'VMT Model Data'!B19-1</f>
        <v>5.3761509855376755E-3</v>
      </c>
      <c r="C19">
        <f>'VMT Model Data'!C20/'VMT Model Data'!C19-1</f>
        <v>2.169026651104522E-2</v>
      </c>
      <c r="D19">
        <f>'VMT Model Data'!D20/'VMT Model Data'!D19-1</f>
        <v>2.169026651104522E-2</v>
      </c>
      <c r="E19">
        <f>'VMT Model Data'!E20/'VMT Model Data'!E19-1</f>
        <v>1.6226877382674365E-2</v>
      </c>
      <c r="F19">
        <f>'VMT Model Data'!F20/'VMT Model Data'!F19-1</f>
        <v>4.0183197042011898E-3</v>
      </c>
      <c r="G19">
        <f>'VMT Model Data'!G20/'VMT Model Data'!G19-1</f>
        <v>4.0183197042011898E-3</v>
      </c>
      <c r="H19">
        <f>'VMT Model Data'!H20/'VMT Model Data'!H19-1</f>
        <v>1.2001446672333715E-2</v>
      </c>
      <c r="I19">
        <f>'VMT Model Data'!K20/'VMT Model Data'!K19-1</f>
        <v>-7.8884541068419134E-3</v>
      </c>
      <c r="J19">
        <f>'VMT Model Data'!I20/'VMT Model Data'!I19-1</f>
        <v>2.0399894768216686E-2</v>
      </c>
      <c r="K19">
        <f>'VMT Model Data'!J20/'VMT Model Data'!J19-1</f>
        <v>3.7297109814997675E-3</v>
      </c>
      <c r="M19">
        <f t="shared" si="0"/>
        <v>361.63357751869</v>
      </c>
      <c r="N19">
        <f t="shared" si="1"/>
        <v>19657.348143074196</v>
      </c>
      <c r="O19">
        <f t="shared" si="2"/>
        <v>54.357087851053492</v>
      </c>
      <c r="P19">
        <f t="shared" si="3"/>
        <v>3.0332660992089879</v>
      </c>
      <c r="Q19">
        <f t="shared" si="4"/>
        <v>30.5314218140356</v>
      </c>
      <c r="R19">
        <f t="shared" si="9"/>
        <v>33.949745989668301</v>
      </c>
      <c r="S19">
        <f t="shared" si="10"/>
        <v>26.131988874329277</v>
      </c>
      <c r="T19">
        <f t="shared" si="5"/>
        <v>9.9348995853660679E-2</v>
      </c>
      <c r="U19" s="47">
        <f t="shared" si="6"/>
        <v>8.9345767126861028E-2</v>
      </c>
      <c r="V19" s="47">
        <f t="shared" si="7"/>
        <v>0.11607482743836282</v>
      </c>
      <c r="W19">
        <v>94.742397499999996</v>
      </c>
      <c r="Y19" s="43">
        <v>3417598.5</v>
      </c>
      <c r="Z19" s="43">
        <v>3455434.75</v>
      </c>
      <c r="AA19" s="43">
        <v>3358804.25</v>
      </c>
      <c r="AB19" s="43">
        <v>3495284</v>
      </c>
      <c r="AC19">
        <v>3147.7897950000001</v>
      </c>
      <c r="AD19" s="51">
        <f t="shared" si="8"/>
        <v>3147789.7949999999</v>
      </c>
      <c r="AE19" s="49">
        <f t="shared" si="11"/>
        <v>0.82867350305273613</v>
      </c>
      <c r="AF19" s="44">
        <f t="shared" si="12"/>
        <v>4.1889274935779895E-3</v>
      </c>
      <c r="AG19" s="44">
        <f t="shared" si="13"/>
        <v>5.0549794076273358E-3</v>
      </c>
      <c r="AH19" s="44">
        <f t="shared" si="14"/>
        <v>6.1636146691845806E-3</v>
      </c>
      <c r="AI19" s="44">
        <f t="shared" si="15"/>
        <v>3.7666604083243372E-3</v>
      </c>
      <c r="AJ19" s="44">
        <f t="shared" si="16"/>
        <v>2.8249953062432528E-3</v>
      </c>
      <c r="AK19" s="44">
        <v>3.2016613470757459E-3</v>
      </c>
      <c r="AL19" s="49">
        <f t="shared" si="17"/>
        <v>2.6531319240698003E-3</v>
      </c>
      <c r="AM19" s="50">
        <f t="shared" si="18"/>
        <v>3.0649128985153418</v>
      </c>
      <c r="AW19" s="48">
        <f t="shared" si="19"/>
        <v>6.1636146691845251E-3</v>
      </c>
    </row>
    <row r="20" spans="1:49" x14ac:dyDescent="0.3">
      <c r="A20" s="26">
        <v>2034</v>
      </c>
      <c r="B20">
        <f>'VMT Model Data'!B21/'VMT Model Data'!B20-1</f>
        <v>5.2181461006497454E-3</v>
      </c>
      <c r="C20">
        <f>'VMT Model Data'!C21/'VMT Model Data'!C20-1</f>
        <v>2.1734390972073969E-2</v>
      </c>
      <c r="D20">
        <f>'VMT Model Data'!D21/'VMT Model Data'!D20-1</f>
        <v>2.1734390972073969E-2</v>
      </c>
      <c r="E20">
        <f>'VMT Model Data'!E21/'VMT Model Data'!E20-1</f>
        <v>1.6430508079756434E-2</v>
      </c>
      <c r="F20">
        <f>'VMT Model Data'!F21/'VMT Model Data'!F20-1</f>
        <v>7.1732946690965527E-3</v>
      </c>
      <c r="G20">
        <f>'VMT Model Data'!G21/'VMT Model Data'!G20-1</f>
        <v>7.1732946690965527E-3</v>
      </c>
      <c r="H20">
        <f>'VMT Model Data'!H21/'VMT Model Data'!H20-1</f>
        <v>1.1040362733012232E-2</v>
      </c>
      <c r="I20">
        <f>'VMT Model Data'!K21/'VMT Model Data'!K20-1</f>
        <v>-3.8248404380833989E-3</v>
      </c>
      <c r="J20">
        <f>'VMT Model Data'!I21/'VMT Model Data'!I20-1</f>
        <v>1.8929038626334771E-2</v>
      </c>
      <c r="K20">
        <f>'VMT Model Data'!J21/'VMT Model Data'!J20-1</f>
        <v>3.4340761622515537E-3</v>
      </c>
      <c r="M20">
        <f t="shared" si="0"/>
        <v>363.52063436108318</v>
      </c>
      <c r="N20">
        <f t="shared" si="1"/>
        <v>20084.588633089941</v>
      </c>
      <c r="O20">
        <f t="shared" si="2"/>
        <v>55.250202422182234</v>
      </c>
      <c r="P20">
        <f t="shared" si="3"/>
        <v>3.0550246107483949</v>
      </c>
      <c r="Q20">
        <f t="shared" si="4"/>
        <v>30.868499785617153</v>
      </c>
      <c r="R20">
        <f t="shared" si="9"/>
        <v>34.592382042860983</v>
      </c>
      <c r="S20">
        <f t="shared" si="10"/>
        <v>26.221728114394836</v>
      </c>
      <c r="T20">
        <f t="shared" si="5"/>
        <v>9.8969001796836625E-2</v>
      </c>
      <c r="U20" s="47">
        <f t="shared" si="6"/>
        <v>8.8314953476263336E-2</v>
      </c>
      <c r="V20" s="47">
        <f t="shared" si="7"/>
        <v>0.11650737119310189</v>
      </c>
      <c r="W20">
        <v>94.588612499999996</v>
      </c>
      <c r="Y20" s="43">
        <v>3432370</v>
      </c>
      <c r="Z20" s="43">
        <v>3474194.5</v>
      </c>
      <c r="AA20" s="43">
        <v>3369155</v>
      </c>
      <c r="AB20" s="43">
        <v>3511267.5</v>
      </c>
      <c r="AC20">
        <v>3160.52124</v>
      </c>
      <c r="AD20" s="51">
        <f t="shared" si="8"/>
        <v>3160521.24</v>
      </c>
      <c r="AE20" s="49">
        <f t="shared" si="11"/>
        <v>0.93576848908100263</v>
      </c>
      <c r="AF20" s="44">
        <f t="shared" si="12"/>
        <v>4.044566451108878E-3</v>
      </c>
      <c r="AG20" s="44">
        <f t="shared" si="13"/>
        <v>4.3221870562033526E-3</v>
      </c>
      <c r="AH20" s="44">
        <f t="shared" si="14"/>
        <v>5.4290563582484186E-3</v>
      </c>
      <c r="AI20" s="44">
        <f t="shared" si="15"/>
        <v>3.0816770581375799E-3</v>
      </c>
      <c r="AJ20" s="44">
        <f t="shared" si="16"/>
        <v>2.3112577936031851E-3</v>
      </c>
      <c r="AK20" s="44">
        <v>2.6194254994170163E-3</v>
      </c>
      <c r="AL20" s="49">
        <f t="shared" si="17"/>
        <v>2.4511758418497122E-3</v>
      </c>
      <c r="AM20" s="50">
        <f t="shared" si="18"/>
        <v>3.0724255389695561</v>
      </c>
      <c r="AW20" s="48">
        <f t="shared" si="19"/>
        <v>5.4290563582484082E-3</v>
      </c>
    </row>
    <row r="21" spans="1:49" x14ac:dyDescent="0.3">
      <c r="A21" s="26">
        <v>2035</v>
      </c>
      <c r="B21">
        <f>'VMT Model Data'!B22/'VMT Model Data'!B21-1</f>
        <v>5.0649128981230529E-3</v>
      </c>
      <c r="C21">
        <f>'VMT Model Data'!C22/'VMT Model Data'!C21-1</f>
        <v>2.1215086784600601E-2</v>
      </c>
      <c r="D21">
        <f>'VMT Model Data'!D22/'VMT Model Data'!D21-1</f>
        <v>2.1215086784600601E-2</v>
      </c>
      <c r="E21">
        <f>'VMT Model Data'!E22/'VMT Model Data'!E21-1</f>
        <v>1.6068786880549135E-2</v>
      </c>
      <c r="F21">
        <f>'VMT Model Data'!F22/'VMT Model Data'!F21-1</f>
        <v>6.2784514000819858E-3</v>
      </c>
      <c r="G21">
        <f>'VMT Model Data'!G22/'VMT Model Data'!G21-1</f>
        <v>6.2784514000819858E-3</v>
      </c>
      <c r="H21">
        <f>'VMT Model Data'!H22/'VMT Model Data'!H21-1</f>
        <v>1.0596422377515902E-2</v>
      </c>
      <c r="I21">
        <f>'VMT Model Data'!K22/'VMT Model Data'!K21-1</f>
        <v>-4.272695689220396E-3</v>
      </c>
      <c r="J21">
        <f>'VMT Model Data'!I22/'VMT Model Data'!I21-1</f>
        <v>1.7401174925807616E-2</v>
      </c>
      <c r="K21">
        <f>'VMT Model Data'!J22/'VMT Model Data'!J21-1</f>
        <v>3.0352883602269287E-3</v>
      </c>
      <c r="M21">
        <f t="shared" si="0"/>
        <v>365.36183471079249</v>
      </c>
      <c r="N21">
        <f t="shared" si="1"/>
        <v>20510.684923973946</v>
      </c>
      <c r="O21">
        <f t="shared" si="2"/>
        <v>56.138006150011478</v>
      </c>
      <c r="P21">
        <f t="shared" si="3"/>
        <v>3.0742054342930332</v>
      </c>
      <c r="Q21">
        <f t="shared" si="4"/>
        <v>31.195595447505813</v>
      </c>
      <c r="R21">
        <f t="shared" si="9"/>
        <v>35.194330133889174</v>
      </c>
      <c r="S21">
        <f t="shared" si="10"/>
        <v>26.301318620525493</v>
      </c>
      <c r="T21">
        <f t="shared" si="5"/>
        <v>9.8546137369492831E-2</v>
      </c>
      <c r="U21" s="47">
        <f t="shared" si="6"/>
        <v>8.734945153375237E-2</v>
      </c>
      <c r="V21" s="47">
        <f t="shared" si="7"/>
        <v>0.11688408017284464</v>
      </c>
      <c r="W21">
        <v>94.607884999999996</v>
      </c>
      <c r="Y21" s="43">
        <v>3445868.25</v>
      </c>
      <c r="Z21" s="43">
        <v>3491588</v>
      </c>
      <c r="AA21" s="43">
        <v>3378355.5</v>
      </c>
      <c r="AB21" s="43">
        <v>3526371.75</v>
      </c>
      <c r="AC21">
        <v>3171.6843260000001</v>
      </c>
      <c r="AD21" s="51">
        <f t="shared" si="8"/>
        <v>3171684.3259999999</v>
      </c>
      <c r="AE21" s="49">
        <f t="shared" si="11"/>
        <v>0.89813617101216703</v>
      </c>
      <c r="AF21" s="44">
        <f t="shared" si="12"/>
        <v>3.5320395442113911E-3</v>
      </c>
      <c r="AG21" s="44">
        <f t="shared" si="13"/>
        <v>3.9326325541826357E-3</v>
      </c>
      <c r="AH21" s="44">
        <f t="shared" si="14"/>
        <v>5.0064842368497953E-3</v>
      </c>
      <c r="AI21" s="44">
        <f t="shared" si="15"/>
        <v>2.7308034210358385E-3</v>
      </c>
      <c r="AJ21" s="44">
        <f t="shared" si="16"/>
        <v>2.0481025657768789E-3</v>
      </c>
      <c r="AK21" s="44">
        <v>2.3211829078804481E-3</v>
      </c>
      <c r="AL21" s="49">
        <f t="shared" si="17"/>
        <v>2.0847383291026332E-3</v>
      </c>
      <c r="AM21" s="50">
        <f t="shared" si="18"/>
        <v>3.07883074225396</v>
      </c>
      <c r="AW21" s="48">
        <f t="shared" si="19"/>
        <v>5.0064842368497215E-3</v>
      </c>
    </row>
    <row r="22" spans="1:49" x14ac:dyDescent="0.3">
      <c r="A22" s="26">
        <v>2036</v>
      </c>
      <c r="B22">
        <f>'VMT Model Data'!B23/'VMT Model Data'!B22-1</f>
        <v>4.9175534074414884E-3</v>
      </c>
      <c r="C22">
        <f>'VMT Model Data'!C23/'VMT Model Data'!C22-1</f>
        <v>2.0593915885992464E-2</v>
      </c>
      <c r="D22">
        <f>'VMT Model Data'!D23/'VMT Model Data'!D22-1</f>
        <v>2.0593915885992464E-2</v>
      </c>
      <c r="E22">
        <f>'VMT Model Data'!E23/'VMT Model Data'!E22-1</f>
        <v>1.5599650364744866E-2</v>
      </c>
      <c r="F22">
        <f>'VMT Model Data'!F23/'VMT Model Data'!F22-1</f>
        <v>8.158040278493317E-3</v>
      </c>
      <c r="G22">
        <f>'VMT Model Data'!G23/'VMT Model Data'!G22-1</f>
        <v>8.158040278493317E-3</v>
      </c>
      <c r="H22">
        <f>'VMT Model Data'!H23/'VMT Model Data'!H22-1</f>
        <v>1.1200977967395387E-2</v>
      </c>
      <c r="I22">
        <f>'VMT Model Data'!K23/'VMT Model Data'!K22-1</f>
        <v>-3.0092313547982474E-3</v>
      </c>
      <c r="J22">
        <f>'VMT Model Data'!I23/'VMT Model Data'!I22-1</f>
        <v>1.6196603756895467E-2</v>
      </c>
      <c r="K22">
        <f>'VMT Model Data'!J23/'VMT Model Data'!J22-1</f>
        <v>2.6929695804922549E-3</v>
      </c>
      <c r="M22">
        <f t="shared" si="0"/>
        <v>367.15852104602362</v>
      </c>
      <c r="N22">
        <f t="shared" si="1"/>
        <v>20933.080244062359</v>
      </c>
      <c r="O22">
        <f t="shared" si="2"/>
        <v>57.01373941812556</v>
      </c>
      <c r="P22">
        <f t="shared" si="3"/>
        <v>3.099284926050359</v>
      </c>
      <c r="Q22">
        <f t="shared" si="4"/>
        <v>31.545016624793107</v>
      </c>
      <c r="R22">
        <f t="shared" si="9"/>
        <v>35.76435875355714</v>
      </c>
      <c r="S22">
        <f t="shared" si="10"/>
        <v>26.372147271497401</v>
      </c>
      <c r="T22">
        <f t="shared" si="5"/>
        <v>9.8249589243026306E-2</v>
      </c>
      <c r="U22" s="47">
        <f t="shared" si="6"/>
        <v>8.6658478833822314E-2</v>
      </c>
      <c r="V22" s="47">
        <f t="shared" si="7"/>
        <v>0.11752114434003701</v>
      </c>
      <c r="W22">
        <v>94.486680000000007</v>
      </c>
      <c r="Y22" s="43">
        <v>3458285.5</v>
      </c>
      <c r="Z22" s="43">
        <v>3507633.75</v>
      </c>
      <c r="AA22" s="43">
        <v>3386470.75</v>
      </c>
      <c r="AB22" s="43">
        <v>3539778.5</v>
      </c>
      <c r="AC22">
        <v>3188.4838869999999</v>
      </c>
      <c r="AD22" s="51">
        <f t="shared" si="8"/>
        <v>3188483.8869999996</v>
      </c>
      <c r="AE22" s="49">
        <f t="shared" si="11"/>
        <v>1.4698777659703792</v>
      </c>
      <c r="AF22" s="44">
        <f t="shared" si="12"/>
        <v>5.2967317277715148E-3</v>
      </c>
      <c r="AG22" s="44">
        <f t="shared" si="13"/>
        <v>3.6035185036455974E-3</v>
      </c>
      <c r="AH22" s="44">
        <f t="shared" si="14"/>
        <v>4.5955450643089257E-3</v>
      </c>
      <c r="AI22" s="44">
        <f t="shared" si="15"/>
        <v>2.4021302672261697E-3</v>
      </c>
      <c r="AJ22" s="44">
        <f t="shared" si="16"/>
        <v>1.8015977004196273E-3</v>
      </c>
      <c r="AK22" s="44">
        <v>2.0418107271422126E-3</v>
      </c>
      <c r="AL22" s="49">
        <f t="shared" si="17"/>
        <v>3.0012121901461511E-3</v>
      </c>
      <c r="AM22" s="50">
        <f t="shared" si="18"/>
        <v>3.0880709666090094</v>
      </c>
      <c r="AW22" s="48">
        <f t="shared" si="19"/>
        <v>4.5955450643088477E-3</v>
      </c>
    </row>
    <row r="23" spans="1:49" x14ac:dyDescent="0.3">
      <c r="A23" s="26">
        <v>2037</v>
      </c>
      <c r="B23">
        <f>'VMT Model Data'!B24/'VMT Model Data'!B23-1</f>
        <v>4.7773298829356659E-3</v>
      </c>
      <c r="C23">
        <f>'VMT Model Data'!C24/'VMT Model Data'!C23-1</f>
        <v>2.0419365004107792E-2</v>
      </c>
      <c r="D23">
        <f>'VMT Model Data'!D24/'VMT Model Data'!D23-1</f>
        <v>2.0419365004107792E-2</v>
      </c>
      <c r="E23">
        <f>'VMT Model Data'!E24/'VMT Model Data'!E23-1</f>
        <v>1.5567663258281073E-2</v>
      </c>
      <c r="F23">
        <f>'VMT Model Data'!F24/'VMT Model Data'!F23-1</f>
        <v>-2.3014277966904029E-4</v>
      </c>
      <c r="G23">
        <f>'VMT Model Data'!G24/'VMT Model Data'!G23-1</f>
        <v>-2.3014277966915131E-4</v>
      </c>
      <c r="H23">
        <f>'VMT Model Data'!H24/'VMT Model Data'!H23-1</f>
        <v>1.0904244170785171E-2</v>
      </c>
      <c r="I23">
        <f>'VMT Model Data'!K24/'VMT Model Data'!K23-1</f>
        <v>-1.1014284502868454E-2</v>
      </c>
      <c r="J23">
        <f>'VMT Model Data'!I24/'VMT Model Data'!I23-1</f>
        <v>1.544240226038518E-2</v>
      </c>
      <c r="K23">
        <f>'VMT Model Data'!J24/'VMT Model Data'!J23-1</f>
        <v>2.3388477933186103E-3</v>
      </c>
      <c r="M23">
        <f t="shared" si="0"/>
        <v>368.91255842039124</v>
      </c>
      <c r="N23">
        <f t="shared" si="1"/>
        <v>21360.520450226148</v>
      </c>
      <c r="O23">
        <f t="shared" si="2"/>
        <v>57.901310114482314</v>
      </c>
      <c r="P23">
        <f t="shared" si="3"/>
        <v>3.098571648002491</v>
      </c>
      <c r="Q23">
        <f t="shared" si="4"/>
        <v>31.888991188441327</v>
      </c>
      <c r="R23">
        <f t="shared" si="9"/>
        <v>36.316646368014297</v>
      </c>
      <c r="S23">
        <f t="shared" si="10"/>
        <v>26.433827709948417</v>
      </c>
      <c r="T23">
        <f t="shared" si="5"/>
        <v>9.7167440314813641E-2</v>
      </c>
      <c r="U23" s="47">
        <f t="shared" si="6"/>
        <v>8.532097420568939E-2</v>
      </c>
      <c r="V23" s="47">
        <f t="shared" si="7"/>
        <v>0.11721993810364202</v>
      </c>
      <c r="W23">
        <v>93.984144999999998</v>
      </c>
      <c r="Y23" s="43">
        <v>3469257.25</v>
      </c>
      <c r="Z23" s="43">
        <v>3521968.5</v>
      </c>
      <c r="AA23" s="43">
        <v>3393144.75</v>
      </c>
      <c r="AB23" s="43">
        <v>3551077.5</v>
      </c>
      <c r="AC23">
        <v>3207.2163089999999</v>
      </c>
      <c r="AD23" s="51">
        <f t="shared" si="8"/>
        <v>3207216.3089999999</v>
      </c>
      <c r="AE23" s="49">
        <f t="shared" si="11"/>
        <v>1.8518024175747458</v>
      </c>
      <c r="AF23" s="44">
        <f t="shared" si="12"/>
        <v>5.8750248280618148E-3</v>
      </c>
      <c r="AG23" s="44">
        <f t="shared" si="13"/>
        <v>3.1725980981038848E-3</v>
      </c>
      <c r="AH23" s="44">
        <f t="shared" si="14"/>
        <v>4.0867294083939409E-3</v>
      </c>
      <c r="AI23" s="44">
        <f t="shared" si="15"/>
        <v>1.9707832999886388E-3</v>
      </c>
      <c r="AJ23" s="44">
        <f t="shared" si="16"/>
        <v>1.4780874749914792E-3</v>
      </c>
      <c r="AK23" s="44">
        <v>1.6751658049903751E-3</v>
      </c>
      <c r="AL23" s="49">
        <f t="shared" si="17"/>
        <v>3.102076087519722E-3</v>
      </c>
      <c r="AM23" s="50">
        <f t="shared" si="18"/>
        <v>3.0976503977110914</v>
      </c>
      <c r="AW23" s="48">
        <f t="shared" si="19"/>
        <v>4.0867294083939062E-3</v>
      </c>
    </row>
    <row r="24" spans="1:49" x14ac:dyDescent="0.3">
      <c r="A24" s="26">
        <v>2038</v>
      </c>
      <c r="B24">
        <f>'VMT Model Data'!B25/'VMT Model Data'!B24-1</f>
        <v>4.6439742742234724E-3</v>
      </c>
      <c r="C24">
        <f>'VMT Model Data'!C25/'VMT Model Data'!C24-1</f>
        <v>2.0427210530685525E-2</v>
      </c>
      <c r="D24">
        <f>'VMT Model Data'!D25/'VMT Model Data'!D24-1</f>
        <v>2.0427210530685525E-2</v>
      </c>
      <c r="E24">
        <f>'VMT Model Data'!E25/'VMT Model Data'!E24-1</f>
        <v>1.5710278128990174E-2</v>
      </c>
      <c r="F24">
        <f>'VMT Model Data'!F25/'VMT Model Data'!F24-1</f>
        <v>5.5942127419048582E-3</v>
      </c>
      <c r="G24">
        <f>'VMT Model Data'!G25/'VMT Model Data'!G24-1</f>
        <v>5.5942127419048582E-3</v>
      </c>
      <c r="H24">
        <f>'VMT Model Data'!H25/'VMT Model Data'!H24-1</f>
        <v>1.0518570931055571E-2</v>
      </c>
      <c r="I24">
        <f>'VMT Model Data'!K25/'VMT Model Data'!K24-1</f>
        <v>-4.8731001396774554E-3</v>
      </c>
      <c r="J24">
        <f>'VMT Model Data'!I25/'VMT Model Data'!I24-1</f>
        <v>1.4563696993451947E-2</v>
      </c>
      <c r="K24">
        <f>'VMT Model Data'!J25/'VMT Model Data'!J24-1</f>
        <v>2.2770664592595136E-3</v>
      </c>
      <c r="M24">
        <f t="shared" si="0"/>
        <v>370.62577885113348</v>
      </c>
      <c r="N24">
        <f t="shared" si="1"/>
        <v>21796.85629850793</v>
      </c>
      <c r="O24">
        <f t="shared" si="2"/>
        <v>58.810955800413744</v>
      </c>
      <c r="P24">
        <f t="shared" si="3"/>
        <v>3.1159057169974518</v>
      </c>
      <c r="Q24">
        <f t="shared" si="4"/>
        <v>32.224417804176753</v>
      </c>
      <c r="R24">
        <f t="shared" si="9"/>
        <v>36.845551001536407</v>
      </c>
      <c r="S24">
        <f t="shared" si="10"/>
        <v>26.494019292416585</v>
      </c>
      <c r="T24">
        <f t="shared" si="5"/>
        <v>9.6693933647843441E-2</v>
      </c>
      <c r="U24" s="47">
        <f t="shared" si="6"/>
        <v>8.45666744641035E-2</v>
      </c>
      <c r="V24" s="47">
        <f t="shared" si="7"/>
        <v>0.11760789039242986</v>
      </c>
      <c r="W24">
        <v>93.443832499999999</v>
      </c>
      <c r="Y24" s="43">
        <v>3477330.5</v>
      </c>
      <c r="Z24" s="43">
        <v>3533118</v>
      </c>
      <c r="AA24" s="43">
        <v>3396998.5</v>
      </c>
      <c r="AB24" s="43">
        <v>3560318.5</v>
      </c>
      <c r="AC24">
        <v>3227.265625</v>
      </c>
      <c r="AD24" s="51">
        <f t="shared" si="8"/>
        <v>3227265.625</v>
      </c>
      <c r="AE24" s="49">
        <f t="shared" si="11"/>
        <v>2.6863303112877581</v>
      </c>
      <c r="AF24" s="44">
        <f t="shared" si="12"/>
        <v>6.2513139334376246E-3</v>
      </c>
      <c r="AG24" s="44">
        <f t="shared" si="13"/>
        <v>2.3270831242048207E-3</v>
      </c>
      <c r="AH24" s="44">
        <f t="shared" si="14"/>
        <v>3.1657012264589834E-3</v>
      </c>
      <c r="AI24" s="44">
        <f t="shared" si="15"/>
        <v>1.1357458298824417E-3</v>
      </c>
      <c r="AJ24" s="44">
        <f t="shared" si="16"/>
        <v>8.5180937241183122E-4</v>
      </c>
      <c r="AK24" s="44">
        <v>9.6538395540004542E-4</v>
      </c>
      <c r="AL24" s="49">
        <f t="shared" si="17"/>
        <v>2.5933401814220111E-3</v>
      </c>
      <c r="AM24" s="50">
        <f t="shared" si="18"/>
        <v>3.1056836589554733</v>
      </c>
      <c r="AW24" s="48">
        <f t="shared" si="19"/>
        <v>3.1657012264590099E-3</v>
      </c>
    </row>
    <row r="25" spans="1:49" x14ac:dyDescent="0.3">
      <c r="A25" s="26">
        <v>2039</v>
      </c>
      <c r="B25">
        <f>'VMT Model Data'!B26/'VMT Model Data'!B25-1</f>
        <v>4.5188090178793772E-3</v>
      </c>
      <c r="C25">
        <f>'VMT Model Data'!C26/'VMT Model Data'!C25-1</f>
        <v>2.0051316095301308E-2</v>
      </c>
      <c r="D25">
        <f>'VMT Model Data'!D26/'VMT Model Data'!D25-1</f>
        <v>2.0051316095301308E-2</v>
      </c>
      <c r="E25">
        <f>'VMT Model Data'!E26/'VMT Model Data'!E25-1</f>
        <v>1.546263438571982E-2</v>
      </c>
      <c r="F25">
        <f>'VMT Model Data'!F26/'VMT Model Data'!F25-1</f>
        <v>6.1787260758163765E-3</v>
      </c>
      <c r="G25">
        <f>'VMT Model Data'!G26/'VMT Model Data'!G25-1</f>
        <v>6.1787260758163765E-3</v>
      </c>
      <c r="H25">
        <f>'VMT Model Data'!H26/'VMT Model Data'!H25-1</f>
        <v>1.0261032936406567E-2</v>
      </c>
      <c r="I25">
        <f>'VMT Model Data'!K26/'VMT Model Data'!K25-1</f>
        <v>-4.040843631001545E-3</v>
      </c>
      <c r="J25">
        <f>'VMT Model Data'!I26/'VMT Model Data'!I25-1</f>
        <v>1.3927575649848922E-2</v>
      </c>
      <c r="K25">
        <f>'VMT Model Data'!J26/'VMT Model Data'!J25-1</f>
        <v>2.0280941760084659E-3</v>
      </c>
      <c r="M25">
        <f t="shared" si="0"/>
        <v>372.30056596286454</v>
      </c>
      <c r="N25">
        <f t="shared" si="1"/>
        <v>22233.91195403317</v>
      </c>
      <c r="O25">
        <f t="shared" si="2"/>
        <v>59.720328107830255</v>
      </c>
      <c r="P25">
        <f t="shared" si="3"/>
        <v>3.1351580449008494</v>
      </c>
      <c r="Q25">
        <f t="shared" si="4"/>
        <v>32.555073616621939</v>
      </c>
      <c r="R25">
        <f t="shared" si="9"/>
        <v>37.358720200470671</v>
      </c>
      <c r="S25">
        <f t="shared" si="10"/>
        <v>26.547751658642589</v>
      </c>
      <c r="T25">
        <f t="shared" si="5"/>
        <v>9.6303208581906052E-2</v>
      </c>
      <c r="U25" s="47">
        <f t="shared" si="6"/>
        <v>8.392038132134276E-2</v>
      </c>
      <c r="V25" s="47">
        <f t="shared" si="7"/>
        <v>0.11809504944951534</v>
      </c>
      <c r="W25">
        <v>92.955767499999993</v>
      </c>
      <c r="Y25" s="43">
        <v>3483147.5</v>
      </c>
      <c r="Z25" s="43">
        <v>3541743</v>
      </c>
      <c r="AA25" s="43">
        <v>3398659.75</v>
      </c>
      <c r="AB25" s="43">
        <v>3567784</v>
      </c>
      <c r="AC25">
        <v>3247.8088379999999</v>
      </c>
      <c r="AD25" s="51">
        <f t="shared" si="8"/>
        <v>3247808.838</v>
      </c>
      <c r="AE25" s="49">
        <f t="shared" si="11"/>
        <v>3.8052269417185869</v>
      </c>
      <c r="AF25" s="44">
        <f t="shared" si="12"/>
        <v>6.3655166283376266E-3</v>
      </c>
      <c r="AG25" s="44">
        <f t="shared" si="13"/>
        <v>1.6728349519838925E-3</v>
      </c>
      <c r="AH25" s="44">
        <f t="shared" si="14"/>
        <v>2.4411865100457675E-3</v>
      </c>
      <c r="AI25" s="44">
        <f t="shared" si="15"/>
        <v>4.890346580959632E-4</v>
      </c>
      <c r="AJ25" s="44">
        <f t="shared" si="16"/>
        <v>3.6677599357197237E-4</v>
      </c>
      <c r="AK25" s="44">
        <v>4.1567945938152383E-4</v>
      </c>
      <c r="AL25" s="49">
        <f t="shared" si="17"/>
        <v>1.5817546779575914E-3</v>
      </c>
      <c r="AM25" s="50">
        <f t="shared" si="18"/>
        <v>3.1105960886112825</v>
      </c>
      <c r="AW25" s="48">
        <f t="shared" si="19"/>
        <v>2.4411865100458009E-3</v>
      </c>
    </row>
    <row r="26" spans="1:49" x14ac:dyDescent="0.3">
      <c r="A26" s="26">
        <v>2040</v>
      </c>
      <c r="B26">
        <f>'VMT Model Data'!B27/'VMT Model Data'!B26-1</f>
        <v>4.402060417629583E-3</v>
      </c>
      <c r="C26">
        <f>'VMT Model Data'!C27/'VMT Model Data'!C26-1</f>
        <v>1.9911854059711187E-2</v>
      </c>
      <c r="D26">
        <f>'VMT Model Data'!D27/'VMT Model Data'!D26-1</f>
        <v>1.9911854059711409E-2</v>
      </c>
      <c r="E26">
        <f>'VMT Model Data'!E27/'VMT Model Data'!E26-1</f>
        <v>1.5441817827049009E-2</v>
      </c>
      <c r="F26">
        <f>'VMT Model Data'!F27/'VMT Model Data'!F26-1</f>
        <v>6.7962813469573113E-3</v>
      </c>
      <c r="G26">
        <f>'VMT Model Data'!G27/'VMT Model Data'!G26-1</f>
        <v>6.7962813469573113E-3</v>
      </c>
      <c r="H26">
        <f>'VMT Model Data'!H27/'VMT Model Data'!H26-1</f>
        <v>9.5713900258120876E-3</v>
      </c>
      <c r="I26">
        <f>'VMT Model Data'!K27/'VMT Model Data'!K26-1</f>
        <v>-2.7487988529308893E-3</v>
      </c>
      <c r="J26">
        <f>'VMT Model Data'!I27/'VMT Model Data'!I26-1</f>
        <v>1.2786756579312053E-2</v>
      </c>
      <c r="K26">
        <f>'VMT Model Data'!J27/'VMT Model Data'!J26-1</f>
        <v>1.7873480158971944E-3</v>
      </c>
      <c r="M26">
        <f t="shared" si="0"/>
        <v>373.93945554775075</v>
      </c>
      <c r="N26">
        <f t="shared" si="1"/>
        <v>22676.630364038352</v>
      </c>
      <c r="O26">
        <f t="shared" si="2"/>
        <v>60.642518535042974</v>
      </c>
      <c r="P26">
        <f t="shared" si="3"/>
        <v>3.1564654610411722</v>
      </c>
      <c r="Q26">
        <f t="shared" si="4"/>
        <v>32.866670923525653</v>
      </c>
      <c r="R26">
        <f t="shared" si="9"/>
        <v>37.836417061788715</v>
      </c>
      <c r="S26">
        <f t="shared" si="10"/>
        <v>26.595201729896196</v>
      </c>
      <c r="T26">
        <f t="shared" si="5"/>
        <v>9.6038490432622553E-2</v>
      </c>
      <c r="U26" s="47">
        <f t="shared" si="6"/>
        <v>8.3424005393706022E-2</v>
      </c>
      <c r="V26" s="47">
        <f t="shared" si="7"/>
        <v>0.11868552429489289</v>
      </c>
      <c r="W26">
        <v>92.714722499999894</v>
      </c>
      <c r="Y26" s="43">
        <v>3487497.75</v>
      </c>
      <c r="Z26" s="43">
        <v>3548639.5</v>
      </c>
      <c r="AA26" s="43">
        <v>3398947.5</v>
      </c>
      <c r="AB26" s="43">
        <v>3573155.75</v>
      </c>
      <c r="AC26">
        <v>3268.648193</v>
      </c>
      <c r="AD26" s="51">
        <f t="shared" si="8"/>
        <v>3268648.193</v>
      </c>
      <c r="AE26" s="49">
        <f t="shared" si="11"/>
        <v>5.1374956102129072</v>
      </c>
      <c r="AF26" s="44">
        <f t="shared" si="12"/>
        <v>6.4164352150827136E-3</v>
      </c>
      <c r="AG26" s="44">
        <f t="shared" si="13"/>
        <v>1.2489422282575546E-3</v>
      </c>
      <c r="AH26" s="44">
        <f t="shared" si="14"/>
        <v>1.9472050908266869E-3</v>
      </c>
      <c r="AI26" s="44">
        <f t="shared" si="15"/>
        <v>8.4665727423876427E-5</v>
      </c>
      <c r="AJ26" s="44">
        <f t="shared" si="16"/>
        <v>6.3499295567907317E-5</v>
      </c>
      <c r="AK26" s="44">
        <v>7.1965868310253092E-5</v>
      </c>
      <c r="AL26" s="49">
        <f t="shared" si="17"/>
        <v>3.6972433252908542E-4</v>
      </c>
      <c r="AM26" s="50">
        <f t="shared" si="18"/>
        <v>3.1117461516739118</v>
      </c>
      <c r="AW26" s="48">
        <f t="shared" si="19"/>
        <v>1.9472050908267483E-3</v>
      </c>
    </row>
    <row r="27" spans="1:49" x14ac:dyDescent="0.3">
      <c r="A27" s="26">
        <v>2041</v>
      </c>
      <c r="B27">
        <f>'VMT Model Data'!B28/'VMT Model Data'!B27-1</f>
        <v>4.2947737398117969E-3</v>
      </c>
      <c r="C27">
        <f>'VMT Model Data'!C28/'VMT Model Data'!C27-1</f>
        <v>1.9501094968643828E-2</v>
      </c>
      <c r="D27">
        <f>'VMT Model Data'!D28/'VMT Model Data'!D27-1</f>
        <v>1.9501094968643606E-2</v>
      </c>
      <c r="E27">
        <f>'VMT Model Data'!E28/'VMT Model Data'!E27-1</f>
        <v>1.5141292802118622E-2</v>
      </c>
      <c r="F27">
        <f>'VMT Model Data'!F28/'VMT Model Data'!F27-1</f>
        <v>3.2069801249454688E-3</v>
      </c>
      <c r="G27">
        <f>'VMT Model Data'!G28/'VMT Model Data'!G27-1</f>
        <v>3.2069801249454688E-3</v>
      </c>
      <c r="H27">
        <f>'VMT Model Data'!H28/'VMT Model Data'!H27-1</f>
        <v>8.9155058326921832E-3</v>
      </c>
      <c r="I27">
        <f>'VMT Model Data'!K28/'VMT Model Data'!K27-1</f>
        <v>-5.6580810531154935E-3</v>
      </c>
      <c r="J27">
        <f>'VMT Model Data'!I28/'VMT Model Data'!I27-1</f>
        <v>1.1799582078442228E-2</v>
      </c>
      <c r="K27">
        <f>'VMT Model Data'!J28/'VMT Model Data'!J27-1</f>
        <v>1.5453341049267433E-3</v>
      </c>
      <c r="M27">
        <f t="shared" si="0"/>
        <v>375.54544090171674</v>
      </c>
      <c r="N27">
        <f t="shared" si="1"/>
        <v>23118.84948633629</v>
      </c>
      <c r="O27">
        <f t="shared" si="2"/>
        <v>61.560724664439952</v>
      </c>
      <c r="P27">
        <f t="shared" si="3"/>
        <v>3.1665881830398082</v>
      </c>
      <c r="Q27">
        <f t="shared" si="4"/>
        <v>33.159693919845523</v>
      </c>
      <c r="R27">
        <f t="shared" si="9"/>
        <v>38.282870970463463</v>
      </c>
      <c r="S27">
        <f t="shared" si="10"/>
        <v>26.636300202156811</v>
      </c>
      <c r="T27">
        <f t="shared" si="5"/>
        <v>9.5495096869535875E-2</v>
      </c>
      <c r="U27" s="47">
        <f t="shared" si="6"/>
        <v>8.2715535767496087E-2</v>
      </c>
      <c r="V27" s="47">
        <f t="shared" si="7"/>
        <v>0.11888243333371806</v>
      </c>
      <c r="W27">
        <v>92.443565000000007</v>
      </c>
      <c r="Y27" s="43">
        <v>3491237.25</v>
      </c>
      <c r="Z27" s="43">
        <v>3554698.25</v>
      </c>
      <c r="AA27" s="43">
        <v>3398729.5</v>
      </c>
      <c r="AB27" s="43">
        <v>3576742</v>
      </c>
      <c r="AC27">
        <v>3289.6279300000001</v>
      </c>
      <c r="AD27" s="51">
        <f t="shared" si="8"/>
        <v>3289627.93</v>
      </c>
      <c r="AE27" s="49">
        <f t="shared" si="11"/>
        <v>5.9859386093718063</v>
      </c>
      <c r="AF27" s="44">
        <f t="shared" si="12"/>
        <v>6.4184750885486665E-3</v>
      </c>
      <c r="AG27" s="44">
        <f t="shared" si="13"/>
        <v>1.0722587562959074E-3</v>
      </c>
      <c r="AH27" s="44">
        <f t="shared" si="14"/>
        <v>1.7073444625750334E-3</v>
      </c>
      <c r="AI27" s="44">
        <f t="shared" si="15"/>
        <v>-6.4137501388297403E-5</v>
      </c>
      <c r="AJ27" s="44">
        <f t="shared" si="16"/>
        <v>-4.8103126041223055E-5</v>
      </c>
      <c r="AK27" s="44">
        <v>-5.4516876180088489E-5</v>
      </c>
      <c r="AL27" s="49">
        <v>-6.4137501388339402E-5</v>
      </c>
      <c r="AM27" s="50">
        <f t="shared" si="18"/>
        <v>3.1115465720507887</v>
      </c>
      <c r="AW27" s="48">
        <f t="shared" si="19"/>
        <v>1.7073444625750234E-3</v>
      </c>
    </row>
    <row r="28" spans="1:49" x14ac:dyDescent="0.3">
      <c r="A28" s="26">
        <v>2042</v>
      </c>
      <c r="B28">
        <f>'VMT Model Data'!B29/'VMT Model Data'!B28-1</f>
        <v>4.197499297360574E-3</v>
      </c>
      <c r="C28">
        <f>'VMT Model Data'!C29/'VMT Model Data'!C28-1</f>
        <v>1.9512405386826304E-2</v>
      </c>
      <c r="D28">
        <f>'VMT Model Data'!D29/'VMT Model Data'!D28-1</f>
        <v>1.9512405386826304E-2</v>
      </c>
      <c r="E28">
        <f>'VMT Model Data'!E29/'VMT Model Data'!E28-1</f>
        <v>1.5250890487360946E-2</v>
      </c>
      <c r="F28">
        <f>'VMT Model Data'!F29/'VMT Model Data'!F28-1</f>
        <v>7.603624649961338E-3</v>
      </c>
      <c r="G28">
        <f>'VMT Model Data'!G29/'VMT Model Data'!G28-1</f>
        <v>7.603624649961338E-3</v>
      </c>
      <c r="H28">
        <f>'VMT Model Data'!H29/'VMT Model Data'!H28-1</f>
        <v>8.5294549242225237E-3</v>
      </c>
      <c r="I28">
        <f>'VMT Model Data'!K29/'VMT Model Data'!K28-1</f>
        <v>-9.1800023265631303E-4</v>
      </c>
      <c r="J28">
        <f>'VMT Model Data'!I29/'VMT Model Data'!I28-1</f>
        <v>1.1262542486826232E-2</v>
      </c>
      <c r="K28">
        <f>'VMT Model Data'!J29/'VMT Model Data'!J28-1</f>
        <v>1.4998439843263434E-3</v>
      </c>
      <c r="M28">
        <f t="shared" si="0"/>
        <v>377.12179262602865</v>
      </c>
      <c r="N28">
        <f t="shared" si="1"/>
        <v>23569.953849590704</v>
      </c>
      <c r="O28">
        <f t="shared" si="2"/>
        <v>62.499580534619902</v>
      </c>
      <c r="P28">
        <f t="shared" si="3"/>
        <v>3.1906657310046458</v>
      </c>
      <c r="Q28">
        <f t="shared" si="4"/>
        <v>33.44252803443586</v>
      </c>
      <c r="R28">
        <f t="shared" si="9"/>
        <v>38.714033431285998</v>
      </c>
      <c r="S28">
        <f t="shared" si="10"/>
        <v>26.676250496779726</v>
      </c>
      <c r="T28">
        <f t="shared" si="5"/>
        <v>9.5407432348392107E-2</v>
      </c>
      <c r="U28" s="47">
        <f t="shared" si="6"/>
        <v>8.2416257057477529E-2</v>
      </c>
      <c r="V28" s="47">
        <f t="shared" si="7"/>
        <v>0.11960697892643544</v>
      </c>
      <c r="W28">
        <v>92.154804999999996</v>
      </c>
      <c r="Y28" s="43">
        <v>3493196.25</v>
      </c>
      <c r="Z28" s="43">
        <v>3558752.25</v>
      </c>
      <c r="AA28" s="43">
        <v>3396883</v>
      </c>
      <c r="AB28" s="43">
        <v>3578502.5</v>
      </c>
      <c r="AC28">
        <v>3310.8071289999998</v>
      </c>
      <c r="AD28" s="51">
        <f t="shared" si="8"/>
        <v>3310807.1289999997</v>
      </c>
      <c r="AE28" s="49">
        <f t="shared" si="11"/>
        <v>11.473810619821876</v>
      </c>
      <c r="AF28" s="44">
        <f t="shared" si="12"/>
        <v>6.4381746053571772E-3</v>
      </c>
      <c r="AG28" s="44">
        <f t="shared" si="13"/>
        <v>5.6111912761003246E-4</v>
      </c>
      <c r="AH28" s="44">
        <f t="shared" si="14"/>
        <v>1.1404624851067968E-3</v>
      </c>
      <c r="AI28" s="44">
        <f t="shared" si="15"/>
        <v>-5.4329125045108771E-4</v>
      </c>
      <c r="AJ28" s="44">
        <f t="shared" si="16"/>
        <v>-4.0746843783831576E-4</v>
      </c>
      <c r="AK28" s="44">
        <v>-4.6179756288339258E-4</v>
      </c>
      <c r="AL28" s="49">
        <v>-5.4329125045105009E-4</v>
      </c>
      <c r="AM28" s="50">
        <f t="shared" si="18"/>
        <v>3.1098560960228223</v>
      </c>
      <c r="AW28" s="48">
        <f t="shared" si="19"/>
        <v>1.1404624851068582E-3</v>
      </c>
    </row>
    <row r="29" spans="1:49" x14ac:dyDescent="0.3">
      <c r="A29" s="26">
        <v>2043</v>
      </c>
      <c r="B29">
        <f>'VMT Model Data'!B30/'VMT Model Data'!B29-1</f>
        <v>4.111011684763799E-3</v>
      </c>
      <c r="C29">
        <f>'VMT Model Data'!C30/'VMT Model Data'!C29-1</f>
        <v>1.9477272073100682E-2</v>
      </c>
      <c r="D29">
        <f>'VMT Model Data'!D30/'VMT Model Data'!D29-1</f>
        <v>1.9477272073100904E-2</v>
      </c>
      <c r="E29">
        <f>'VMT Model Data'!E30/'VMT Model Data'!E29-1</f>
        <v>1.530334814529577E-2</v>
      </c>
      <c r="F29">
        <f>'VMT Model Data'!F30/'VMT Model Data'!F29-1</f>
        <v>1.2560937145513762E-3</v>
      </c>
      <c r="G29">
        <f>'VMT Model Data'!G30/'VMT Model Data'!G29-1</f>
        <v>1.2560937145513762E-3</v>
      </c>
      <c r="H29">
        <f>'VMT Model Data'!H30/'VMT Model Data'!H29-1</f>
        <v>7.9772697384412616E-3</v>
      </c>
      <c r="I29">
        <f>'VMT Model Data'!K30/'VMT Model Data'!K29-1</f>
        <v>-6.6679837191507829E-3</v>
      </c>
      <c r="J29">
        <f>'VMT Model Data'!I30/'VMT Model Data'!I29-1</f>
        <v>1.0373033397579556E-2</v>
      </c>
      <c r="K29">
        <f>'VMT Model Data'!J30/'VMT Model Data'!J29-1</f>
        <v>1.2455012655165909E-3</v>
      </c>
      <c r="M29">
        <f t="shared" si="0"/>
        <v>378.67214472209332</v>
      </c>
      <c r="N29">
        <f t="shared" si="1"/>
        <v>24029.032253469613</v>
      </c>
      <c r="O29">
        <f t="shared" si="2"/>
        <v>63.456033374476142</v>
      </c>
      <c r="P29">
        <f t="shared" si="3"/>
        <v>3.194673506174595</v>
      </c>
      <c r="Q29">
        <f t="shared" si="4"/>
        <v>33.709308101301936</v>
      </c>
      <c r="R29">
        <f t="shared" si="9"/>
        <v>39.115615393023738</v>
      </c>
      <c r="S29">
        <f t="shared" si="10"/>
        <v>26.709475800532704</v>
      </c>
      <c r="T29">
        <f t="shared" si="5"/>
        <v>9.4771257142807055E-2</v>
      </c>
      <c r="U29" s="47">
        <f t="shared" si="6"/>
        <v>8.1672587126019353E-2</v>
      </c>
      <c r="V29" s="47">
        <f t="shared" si="7"/>
        <v>0.11960824428126288</v>
      </c>
      <c r="W29">
        <v>91.962879999999998</v>
      </c>
      <c r="Y29" s="43">
        <v>3494245.25</v>
      </c>
      <c r="Z29" s="43">
        <v>3561698.75</v>
      </c>
      <c r="AA29" s="43">
        <v>3394269.25</v>
      </c>
      <c r="AB29" s="43">
        <v>3579255.5</v>
      </c>
      <c r="AC29">
        <v>3332.4702149999998</v>
      </c>
      <c r="AD29" s="51">
        <f t="shared" si="8"/>
        <v>3332470.2149999999</v>
      </c>
      <c r="AE29" s="49">
        <f t="shared" si="11"/>
        <v>21.788831442810586</v>
      </c>
      <c r="AF29" s="44">
        <f t="shared" si="12"/>
        <v>6.5431434559412608E-3</v>
      </c>
      <c r="AG29" s="44">
        <f t="shared" si="13"/>
        <v>3.0029804366127344E-4</v>
      </c>
      <c r="AH29" s="44">
        <f t="shared" si="14"/>
        <v>8.2795873188423741E-4</v>
      </c>
      <c r="AI29" s="44">
        <f t="shared" si="15"/>
        <v>-7.6945540956223693E-4</v>
      </c>
      <c r="AJ29" s="44">
        <f t="shared" si="16"/>
        <v>-5.7709155717167767E-4</v>
      </c>
      <c r="AK29" s="44">
        <v>-6.5403709812786315E-4</v>
      </c>
      <c r="AL29" s="49">
        <v>-7.6945540956219194E-4</v>
      </c>
      <c r="AM29" s="50">
        <f t="shared" si="18"/>
        <v>3.1074632004267775</v>
      </c>
      <c r="AW29" s="48">
        <f t="shared" si="19"/>
        <v>8.2795873188418775E-4</v>
      </c>
    </row>
    <row r="30" spans="1:49" x14ac:dyDescent="0.3">
      <c r="A30" s="26">
        <v>2044</v>
      </c>
      <c r="B30">
        <f>'VMT Model Data'!B31/'VMT Model Data'!B30-1</f>
        <v>4.0368170707021367E-3</v>
      </c>
      <c r="C30">
        <f>'VMT Model Data'!C31/'VMT Model Data'!C30-1</f>
        <v>1.9376661740211354E-2</v>
      </c>
      <c r="D30">
        <f>'VMT Model Data'!D31/'VMT Model Data'!D30-1</f>
        <v>1.9376661740211354E-2</v>
      </c>
      <c r="E30">
        <f>'VMT Model Data'!E31/'VMT Model Data'!E30-1</f>
        <v>1.5278169494086447E-2</v>
      </c>
      <c r="F30">
        <f>'VMT Model Data'!F31/'VMT Model Data'!F30-1</f>
        <v>-2.8986548473031171E-4</v>
      </c>
      <c r="G30">
        <f>'VMT Model Data'!G31/'VMT Model Data'!G30-1</f>
        <v>-2.8986548473020068E-4</v>
      </c>
      <c r="H30">
        <f>'VMT Model Data'!H31/'VMT Model Data'!H30-1</f>
        <v>7.6974287027586907E-3</v>
      </c>
      <c r="I30">
        <f>'VMT Model Data'!K31/'VMT Model Data'!K30-1</f>
        <v>-7.9262821954118046E-3</v>
      </c>
      <c r="J30">
        <f>'VMT Model Data'!I31/'VMT Model Data'!I30-1</f>
        <v>1.0134897493134565E-2</v>
      </c>
      <c r="K30">
        <f>'VMT Model Data'!J31/'VMT Model Data'!J30-1</f>
        <v>1.1781683357923178E-3</v>
      </c>
      <c r="M30">
        <f t="shared" si="0"/>
        <v>380.20077490010686</v>
      </c>
      <c r="N30">
        <f t="shared" si="1"/>
        <v>24494.634683389722</v>
      </c>
      <c r="O30">
        <f t="shared" si="2"/>
        <v>64.425525407793785</v>
      </c>
      <c r="P30">
        <f t="shared" si="3"/>
        <v>3.1937474805901731</v>
      </c>
      <c r="Q30">
        <f t="shared" si="4"/>
        <v>33.968783097031036</v>
      </c>
      <c r="R30">
        <f t="shared" si="9"/>
        <v>39.512048145412912</v>
      </c>
      <c r="S30">
        <f t="shared" si="10"/>
        <v>26.740944059186504</v>
      </c>
      <c r="T30">
        <f t="shared" si="5"/>
        <v>9.4020073414679231E-2</v>
      </c>
      <c r="U30" s="47">
        <f t="shared" si="6"/>
        <v>8.0829712214271696E-2</v>
      </c>
      <c r="V30" s="47">
        <f t="shared" si="7"/>
        <v>0.1194328619633383</v>
      </c>
      <c r="W30">
        <v>92.017637500000006</v>
      </c>
      <c r="Y30" s="43">
        <v>3495203.25</v>
      </c>
      <c r="Z30" s="43">
        <v>3564408.25</v>
      </c>
      <c r="AA30" s="43">
        <v>3391678.75</v>
      </c>
      <c r="AB30" s="43">
        <v>3578933.25</v>
      </c>
      <c r="AC30">
        <v>3354.2253420000002</v>
      </c>
      <c r="AD30" s="51">
        <f t="shared" si="8"/>
        <v>3354225.3420000002</v>
      </c>
      <c r="AE30" s="49">
        <f t="shared" si="11"/>
        <v>23.811306255191298</v>
      </c>
      <c r="AF30" s="44">
        <f t="shared" si="12"/>
        <v>6.5282284901083077E-3</v>
      </c>
      <c r="AG30" s="44">
        <f t="shared" si="13"/>
        <v>2.7416507184208072E-4</v>
      </c>
      <c r="AH30" s="44">
        <f t="shared" si="14"/>
        <v>7.6073250159081063E-4</v>
      </c>
      <c r="AI30" s="44">
        <f t="shared" si="15"/>
        <v>-7.6319814640515035E-4</v>
      </c>
      <c r="AJ30" s="44">
        <f t="shared" si="16"/>
        <v>-5.7239860980386279E-4</v>
      </c>
      <c r="AK30" s="44">
        <v>-6.4871842444436112E-4</v>
      </c>
      <c r="AL30" s="49">
        <v>-7.6319814640513073E-4</v>
      </c>
      <c r="AM30" s="50">
        <f t="shared" si="18"/>
        <v>3.1050915902721896</v>
      </c>
      <c r="AW30" s="48">
        <f t="shared" si="19"/>
        <v>7.607325015907086E-4</v>
      </c>
    </row>
    <row r="31" spans="1:49" x14ac:dyDescent="0.3">
      <c r="A31" s="26">
        <v>2045</v>
      </c>
      <c r="B31">
        <f>'VMT Model Data'!B32/'VMT Model Data'!B31-1</f>
        <v>3.9759900765212741E-3</v>
      </c>
      <c r="C31">
        <f>'VMT Model Data'!C32/'VMT Model Data'!C31-1</f>
        <v>1.9502304955080874E-2</v>
      </c>
      <c r="D31">
        <f>'VMT Model Data'!D32/'VMT Model Data'!D31-1</f>
        <v>1.9502304955080874E-2</v>
      </c>
      <c r="E31">
        <f>'VMT Model Data'!E32/'VMT Model Data'!E31-1</f>
        <v>1.5464826880348337E-2</v>
      </c>
      <c r="F31">
        <f>'VMT Model Data'!F32/'VMT Model Data'!F31-1</f>
        <v>1.8535763160156815E-3</v>
      </c>
      <c r="G31">
        <f>'VMT Model Data'!G32/'VMT Model Data'!G31-1</f>
        <v>1.8535763160156815E-3</v>
      </c>
      <c r="H31">
        <f>'VMT Model Data'!H32/'VMT Model Data'!H31-1</f>
        <v>7.4253830735830917E-3</v>
      </c>
      <c r="I31">
        <f>'VMT Model Data'!K32/'VMT Model Data'!K31-1</f>
        <v>-5.530738902536303E-3</v>
      </c>
      <c r="J31">
        <f>'VMT Model Data'!I32/'VMT Model Data'!I31-1</f>
        <v>9.7709577598472652E-3</v>
      </c>
      <c r="K31">
        <f>'VMT Model Data'!J32/'VMT Model Data'!J31-1</f>
        <v>1.080159908843914E-3</v>
      </c>
      <c r="M31">
        <f t="shared" si="0"/>
        <v>381.71244940819537</v>
      </c>
      <c r="N31">
        <f t="shared" si="1"/>
        <v>24972.336518748489</v>
      </c>
      <c r="O31">
        <f t="shared" si="2"/>
        <v>65.421855004900792</v>
      </c>
      <c r="P31">
        <f t="shared" si="3"/>
        <v>3.1996673352795297</v>
      </c>
      <c r="Q31">
        <f t="shared" si="4"/>
        <v>34.221014324069948</v>
      </c>
      <c r="R31">
        <f t="shared" si="9"/>
        <v>39.898118698846794</v>
      </c>
      <c r="S31">
        <f t="shared" si="10"/>
        <v>26.769828554883876</v>
      </c>
      <c r="T31">
        <f t="shared" si="5"/>
        <v>9.3500072937025364E-2</v>
      </c>
      <c r="U31" s="47">
        <f t="shared" si="6"/>
        <v>8.0195945062743329E-2</v>
      </c>
      <c r="V31" s="47">
        <f t="shared" si="7"/>
        <v>0.11952513363018097</v>
      </c>
      <c r="W31">
        <v>92.120267499999997</v>
      </c>
      <c r="Y31" s="43">
        <v>3495489.25</v>
      </c>
      <c r="Z31" s="43">
        <v>3566315.5</v>
      </c>
      <c r="AA31" s="43">
        <v>3388548.75</v>
      </c>
      <c r="AB31" s="43">
        <v>3577270.5</v>
      </c>
      <c r="AC31">
        <v>3375.4978030000002</v>
      </c>
      <c r="AD31" s="51">
        <f t="shared" si="8"/>
        <v>3375497.8030000003</v>
      </c>
      <c r="AE31" s="49">
        <f t="shared" si="11"/>
        <v>77.505389421262109</v>
      </c>
      <c r="AF31" s="44">
        <f t="shared" si="12"/>
        <v>6.3419892318015945E-3</v>
      </c>
      <c r="AG31" s="44">
        <f t="shared" si="13"/>
        <v>8.1826428834919085E-5</v>
      </c>
      <c r="AH31" s="44">
        <f t="shared" si="14"/>
        <v>5.3508180495320801E-4</v>
      </c>
      <c r="AI31" s="44">
        <f t="shared" si="15"/>
        <v>-9.2284683506655806E-4</v>
      </c>
      <c r="AJ31" s="44">
        <f t="shared" si="16"/>
        <v>-6.9213512629991852E-4</v>
      </c>
      <c r="AK31" s="44">
        <v>-7.8441980980661354E-4</v>
      </c>
      <c r="AL31" s="49">
        <v>-9.2284683506660414E-4</v>
      </c>
      <c r="AM31" s="50">
        <f t="shared" si="18"/>
        <v>3.1022260663255148</v>
      </c>
      <c r="AW31" s="48">
        <f t="shared" si="19"/>
        <v>5.3508180495317841E-4</v>
      </c>
    </row>
    <row r="32" spans="1:49" x14ac:dyDescent="0.3">
      <c r="A32" s="26">
        <v>2046</v>
      </c>
      <c r="B32">
        <f>'VMT Model Data'!B33/'VMT Model Data'!B32-1</f>
        <v>3.927426829104963E-3</v>
      </c>
      <c r="C32">
        <f>'VMT Model Data'!C33/'VMT Model Data'!C32-1</f>
        <v>1.9468299357113805E-2</v>
      </c>
      <c r="D32">
        <f>'VMT Model Data'!D33/'VMT Model Data'!D32-1</f>
        <v>1.9468299357113805E-2</v>
      </c>
      <c r="E32">
        <f>'VMT Model Data'!E33/'VMT Model Data'!E32-1</f>
        <v>1.5480075663531379E-2</v>
      </c>
      <c r="F32">
        <f>'VMT Model Data'!F33/'VMT Model Data'!F32-1</f>
        <v>2.7517693788821074E-3</v>
      </c>
      <c r="G32">
        <f>'VMT Model Data'!G33/'VMT Model Data'!G32-1</f>
        <v>2.7517693788821074E-3</v>
      </c>
      <c r="H32">
        <f>'VMT Model Data'!H33/'VMT Model Data'!H32-1</f>
        <v>7.0938095431927195E-3</v>
      </c>
      <c r="I32">
        <f>'VMT Model Data'!K33/'VMT Model Data'!K32-1</f>
        <v>-4.3114555199977866E-3</v>
      </c>
      <c r="J32">
        <f>'VMT Model Data'!I33/'VMT Model Data'!I32-1</f>
        <v>9.5388977725334723E-3</v>
      </c>
      <c r="K32">
        <f>'VMT Model Data'!J33/'VMT Model Data'!J32-1</f>
        <v>9.5670586487139886E-4</v>
      </c>
      <c r="M32">
        <f t="shared" si="0"/>
        <v>383.21159712300448</v>
      </c>
      <c r="N32">
        <f t="shared" si="1"/>
        <v>25458.505441742069</v>
      </c>
      <c r="O32">
        <f t="shared" si="2"/>
        <v>66.434590270425232</v>
      </c>
      <c r="P32">
        <f t="shared" si="3"/>
        <v>3.2084720818753611</v>
      </c>
      <c r="Q32">
        <f t="shared" si="4"/>
        <v>34.463771682059772</v>
      </c>
      <c r="R32">
        <f t="shared" si="9"/>
        <v>40.278702774431501</v>
      </c>
      <c r="S32">
        <f t="shared" si="10"/>
        <v>26.795439406863935</v>
      </c>
      <c r="T32">
        <f t="shared" si="5"/>
        <v>9.3096951531440819E-2</v>
      </c>
      <c r="U32" s="47">
        <f t="shared" si="6"/>
        <v>7.9656787852464439E-2</v>
      </c>
      <c r="V32" s="47">
        <f t="shared" si="7"/>
        <v>0.11973948376653518</v>
      </c>
      <c r="W32">
        <v>91.955825000000004</v>
      </c>
      <c r="Y32" s="43">
        <v>3494303.25</v>
      </c>
      <c r="Z32" s="43">
        <v>3566635.5</v>
      </c>
      <c r="AA32" s="43">
        <v>3384099</v>
      </c>
      <c r="AB32" s="43">
        <v>3574284.75</v>
      </c>
      <c r="AC32">
        <v>3397.093018</v>
      </c>
      <c r="AD32" s="51">
        <f t="shared" si="8"/>
        <v>3397093.0180000002</v>
      </c>
      <c r="AE32" s="49">
        <f t="shared" si="11"/>
        <v>-18.855714090745526</v>
      </c>
      <c r="AF32" s="44">
        <f t="shared" si="12"/>
        <v>6.3976385885385284E-3</v>
      </c>
      <c r="AG32" s="44">
        <f t="shared" si="13"/>
        <v>-3.392944206593862E-4</v>
      </c>
      <c r="AH32" s="44">
        <f t="shared" si="14"/>
        <v>8.9728460648030861E-5</v>
      </c>
      <c r="AI32" s="44">
        <f t="shared" si="15"/>
        <v>-1.3131727852520936E-3</v>
      </c>
      <c r="AJ32" s="44">
        <f t="shared" si="16"/>
        <v>-9.8487958893907017E-4</v>
      </c>
      <c r="AK32" s="44">
        <v>-1.1161968674642975E-3</v>
      </c>
      <c r="AL32" s="49">
        <v>-1.3131727852521147E-3</v>
      </c>
      <c r="AM32" s="50">
        <f t="shared" si="18"/>
        <v>3.0981523074815165</v>
      </c>
      <c r="AW32" s="48">
        <f t="shared" si="19"/>
        <v>8.9728460647971271E-5</v>
      </c>
    </row>
    <row r="33" spans="1:49" x14ac:dyDescent="0.3">
      <c r="A33" s="26">
        <v>2047</v>
      </c>
      <c r="B33">
        <f>'VMT Model Data'!B34/'VMT Model Data'!B33-1</f>
        <v>3.8875085339953319E-3</v>
      </c>
      <c r="C33">
        <f>'VMT Model Data'!C34/'VMT Model Data'!C33-1</f>
        <v>1.9497747724211978E-2</v>
      </c>
      <c r="D33">
        <f>'VMT Model Data'!D34/'VMT Model Data'!D33-1</f>
        <v>1.9497747724211978E-2</v>
      </c>
      <c r="E33">
        <f>'VMT Model Data'!E34/'VMT Model Data'!E33-1</f>
        <v>1.5549789251798396E-2</v>
      </c>
      <c r="F33">
        <f>'VMT Model Data'!F34/'VMT Model Data'!F33-1</f>
        <v>2.0258348280157712E-3</v>
      </c>
      <c r="G33">
        <f>'VMT Model Data'!G34/'VMT Model Data'!G33-1</f>
        <v>2.0258348280157712E-3</v>
      </c>
      <c r="H33">
        <f>'VMT Model Data'!H34/'VMT Model Data'!H33-1</f>
        <v>6.446204368999453E-3</v>
      </c>
      <c r="I33">
        <f>'VMT Model Data'!K34/'VMT Model Data'!K33-1</f>
        <v>-4.3920574411178137E-3</v>
      </c>
      <c r="J33">
        <f>'VMT Model Data'!I34/'VMT Model Data'!I33-1</f>
        <v>9.0689841331876853E-3</v>
      </c>
      <c r="K33">
        <f>'VMT Model Data'!J34/'VMT Model Data'!J33-1</f>
        <v>7.619696636669282E-4</v>
      </c>
      <c r="M33">
        <f t="shared" si="0"/>
        <v>384.70133547714613</v>
      </c>
      <c r="N33">
        <f t="shared" si="1"/>
        <v>25954.888958280633</v>
      </c>
      <c r="O33">
        <f t="shared" si="2"/>
        <v>67.467634148159931</v>
      </c>
      <c r="P33">
        <f t="shared" si="3"/>
        <v>3.2149719163635404</v>
      </c>
      <c r="Q33">
        <f t="shared" si="4"/>
        <v>34.685932197648867</v>
      </c>
      <c r="R33">
        <f t="shared" si="9"/>
        <v>40.6439896907982</v>
      </c>
      <c r="S33">
        <f t="shared" si="10"/>
        <v>26.81585671881659</v>
      </c>
      <c r="T33">
        <f t="shared" si="5"/>
        <v>9.2688064372721757E-2</v>
      </c>
      <c r="U33" s="47">
        <f t="shared" si="6"/>
        <v>7.9100795488377215E-2</v>
      </c>
      <c r="V33" s="47">
        <f t="shared" si="7"/>
        <v>0.11989070310431686</v>
      </c>
      <c r="W33">
        <v>91.617417500000002</v>
      </c>
      <c r="Y33" s="43">
        <v>3491230.25</v>
      </c>
      <c r="Z33" s="43">
        <v>3564981</v>
      </c>
      <c r="AA33" s="43">
        <v>3377954.75</v>
      </c>
      <c r="AB33" s="43">
        <v>3570017.5</v>
      </c>
      <c r="AC33">
        <v>3417.80249</v>
      </c>
      <c r="AD33" s="51">
        <f t="shared" si="8"/>
        <v>3417802.49</v>
      </c>
      <c r="AE33" s="49">
        <f t="shared" si="11"/>
        <v>-6.9320170079568024</v>
      </c>
      <c r="AF33" s="44">
        <f t="shared" si="12"/>
        <v>6.0962334237737396E-3</v>
      </c>
      <c r="AG33" s="44">
        <f t="shared" si="13"/>
        <v>-8.7943140023694077E-4</v>
      </c>
      <c r="AH33" s="44">
        <f t="shared" si="14"/>
        <v>-4.6388255822604751E-4</v>
      </c>
      <c r="AI33" s="44">
        <f t="shared" si="15"/>
        <v>-1.8156235973001971E-3</v>
      </c>
      <c r="AJ33" s="44">
        <f t="shared" si="16"/>
        <v>-1.3617176979751479E-3</v>
      </c>
      <c r="AK33" s="44">
        <v>-1.5432800577051208E-3</v>
      </c>
      <c r="AL33" s="49">
        <v>-1.8156235973001422E-3</v>
      </c>
      <c r="AM33" s="50">
        <f t="shared" si="18"/>
        <v>3.0925272290440233</v>
      </c>
      <c r="AW33" s="48">
        <f t="shared" si="19"/>
        <v>-4.6388255822609289E-4</v>
      </c>
    </row>
    <row r="34" spans="1:49" x14ac:dyDescent="0.3">
      <c r="A34" s="26">
        <v>2048</v>
      </c>
      <c r="B34">
        <f>'VMT Model Data'!B35/'VMT Model Data'!B34-1</f>
        <v>3.858558135581891E-3</v>
      </c>
      <c r="C34">
        <f>'VMT Model Data'!C35/'VMT Model Data'!C34-1</f>
        <v>1.9188738160261343E-2</v>
      </c>
      <c r="D34">
        <f>'VMT Model Data'!D35/'VMT Model Data'!D34-1</f>
        <v>1.9188738160261343E-2</v>
      </c>
      <c r="E34">
        <f>'VMT Model Data'!E35/'VMT Model Data'!E34-1</f>
        <v>1.5271254999460915E-2</v>
      </c>
      <c r="F34">
        <f>'VMT Model Data'!F35/'VMT Model Data'!F34-1</f>
        <v>4.2897772984205051E-3</v>
      </c>
      <c r="G34">
        <f>'VMT Model Data'!G35/'VMT Model Data'!G34-1</f>
        <v>4.2897772984207272E-3</v>
      </c>
      <c r="H34">
        <f>'VMT Model Data'!H35/'VMT Model Data'!H34-1</f>
        <v>6.0908497052567512E-3</v>
      </c>
      <c r="I34">
        <f>'VMT Model Data'!K35/'VMT Model Data'!K34-1</f>
        <v>-1.7901687579842118E-3</v>
      </c>
      <c r="J34">
        <f>'VMT Model Data'!I35/'VMT Model Data'!I34-1</f>
        <v>8.6175917965340965E-3</v>
      </c>
      <c r="K34">
        <f>'VMT Model Data'!J35/'VMT Model Data'!J34-1</f>
        <v>7.0380719288420934E-4</v>
      </c>
      <c r="M34">
        <f t="shared" si="0"/>
        <v>386.1857279449207</v>
      </c>
      <c r="N34">
        <f t="shared" si="1"/>
        <v>26452.93052647974</v>
      </c>
      <c r="O34">
        <f t="shared" si="2"/>
        <v>68.497949593446805</v>
      </c>
      <c r="P34">
        <f t="shared" si="3"/>
        <v>3.2287634299054169</v>
      </c>
      <c r="Q34">
        <f t="shared" si="4"/>
        <v>34.89719899755147</v>
      </c>
      <c r="R34">
        <f t="shared" si="9"/>
        <v>40.994243002936038</v>
      </c>
      <c r="S34">
        <f t="shared" si="10"/>
        <v>26.834729911658645</v>
      </c>
      <c r="T34">
        <f t="shared" si="5"/>
        <v>9.2522137095643692E-2</v>
      </c>
      <c r="U34" s="47">
        <f t="shared" si="6"/>
        <v>7.876138680434154E-2</v>
      </c>
      <c r="V34" s="47">
        <f t="shared" si="7"/>
        <v>0.12032032521045218</v>
      </c>
      <c r="W34">
        <v>91.352957500000002</v>
      </c>
      <c r="Y34" s="43">
        <v>3487274.5</v>
      </c>
      <c r="Z34" s="43">
        <v>3562371.5</v>
      </c>
      <c r="AA34" s="43">
        <v>3371094.25</v>
      </c>
      <c r="AB34" s="43"/>
      <c r="AC34">
        <v>3436.772461</v>
      </c>
      <c r="AD34" s="51">
        <f t="shared" si="8"/>
        <v>3436772.4610000001</v>
      </c>
      <c r="AE34" s="49">
        <f t="shared" si="11"/>
        <v>-4.8985704717437777</v>
      </c>
      <c r="AF34" s="44">
        <f t="shared" si="12"/>
        <v>5.5503415002778542E-3</v>
      </c>
      <c r="AG34" s="44">
        <f t="shared" si="13"/>
        <v>-1.1330533126538977E-3</v>
      </c>
      <c r="AH34" s="44">
        <f t="shared" si="14"/>
        <v>-7.3198146077080306E-4</v>
      </c>
      <c r="AI34" s="44">
        <f t="shared" si="15"/>
        <v>-2.0309626705331089E-3</v>
      </c>
      <c r="AJ34" s="44">
        <f t="shared" si="16"/>
        <v>-1.5232220028998317E-3</v>
      </c>
      <c r="AK34" s="44">
        <v>-1.7263182699531808E-3</v>
      </c>
      <c r="AL34" s="49">
        <v>-2.030962670533154E-3</v>
      </c>
      <c r="AM34" s="50">
        <f t="shared" si="18"/>
        <v>3.0862464216842276</v>
      </c>
      <c r="AW34" s="48">
        <f t="shared" si="19"/>
        <v>-7.3198146077075872E-4</v>
      </c>
    </row>
    <row r="35" spans="1:49" x14ac:dyDescent="0.3">
      <c r="A35" s="26">
        <v>2049</v>
      </c>
      <c r="B35">
        <f>'VMT Model Data'!B36/'VMT Model Data'!B35-1</f>
        <v>3.8406394840355684E-3</v>
      </c>
      <c r="C35">
        <f>'VMT Model Data'!C36/'VMT Model Data'!C35-1</f>
        <v>1.8602462318074942E-2</v>
      </c>
      <c r="D35">
        <f>'VMT Model Data'!D36/'VMT Model Data'!D35-1</f>
        <v>1.8602462318074942E-2</v>
      </c>
      <c r="E35">
        <f>'VMT Model Data'!E36/'VMT Model Data'!E35-1</f>
        <v>1.4705344905767914E-2</v>
      </c>
      <c r="F35">
        <f>'VMT Model Data'!F36/'VMT Model Data'!F35-1</f>
        <v>-3.5269636370016677E-5</v>
      </c>
      <c r="G35">
        <f>'VMT Model Data'!G36/'VMT Model Data'!G35-1</f>
        <v>-3.5269636370016677E-5</v>
      </c>
      <c r="H35">
        <f>'VMT Model Data'!H36/'VMT Model Data'!H35-1</f>
        <v>5.3817549883690141E-3</v>
      </c>
      <c r="I35">
        <f>'VMT Model Data'!K36/'VMT Model Data'!K35-1</f>
        <v>-5.3880275804305544E-3</v>
      </c>
      <c r="J35">
        <f>'VMT Model Data'!I36/'VMT Model Data'!I35-1</f>
        <v>7.8225132858771307E-3</v>
      </c>
      <c r="K35">
        <f>'VMT Model Data'!J36/'VMT Model Data'!J35-1</f>
        <v>4.1837220469798098E-4</v>
      </c>
      <c r="M35">
        <f t="shared" si="0"/>
        <v>387.66892809983699</v>
      </c>
      <c r="N35">
        <f t="shared" si="1"/>
        <v>26945.020169801235</v>
      </c>
      <c r="O35">
        <f t="shared" si="2"/>
        <v>69.505235567556355</v>
      </c>
      <c r="P35">
        <f t="shared" si="3"/>
        <v>3.2286495525933194</v>
      </c>
      <c r="Q35">
        <f t="shared" si="4"/>
        <v>35.085007172336653</v>
      </c>
      <c r="R35">
        <f t="shared" si="9"/>
        <v>41.314921013470979</v>
      </c>
      <c r="S35">
        <f t="shared" si="10"/>
        <v>26.845956816774262</v>
      </c>
      <c r="T35">
        <f t="shared" si="5"/>
        <v>9.2023625269171988E-2</v>
      </c>
      <c r="U35" s="47">
        <f t="shared" si="6"/>
        <v>7.8147300621501825E-2</v>
      </c>
      <c r="V35" s="47">
        <f t="shared" si="7"/>
        <v>0.12026576570278733</v>
      </c>
      <c r="W35">
        <v>91.300497500000006</v>
      </c>
      <c r="Y35" s="43">
        <v>3484606.5</v>
      </c>
      <c r="Z35" s="43">
        <v>3561035</v>
      </c>
      <c r="AA35" s="43">
        <v>3365634.75</v>
      </c>
      <c r="AB35" s="43"/>
      <c r="AC35">
        <v>3455.405029</v>
      </c>
      <c r="AD35" s="51">
        <f t="shared" si="8"/>
        <v>3455405.0290000001</v>
      </c>
      <c r="AE35" s="49">
        <f t="shared" si="11"/>
        <v>-7.0863442142341952</v>
      </c>
      <c r="AF35" s="44">
        <f t="shared" si="12"/>
        <v>5.4215308727708035E-3</v>
      </c>
      <c r="AG35" s="44">
        <f t="shared" si="13"/>
        <v>-7.6506739002046853E-4</v>
      </c>
      <c r="AH35" s="44">
        <f t="shared" si="14"/>
        <v>-3.7517142723608732E-4</v>
      </c>
      <c r="AI35" s="44">
        <f t="shared" si="15"/>
        <v>-1.6195038154154249E-3</v>
      </c>
      <c r="AJ35" s="44">
        <f t="shared" si="16"/>
        <v>-1.2146278615615686E-3</v>
      </c>
      <c r="AK35" s="44">
        <v>-1.3765782431031104E-3</v>
      </c>
      <c r="AL35" s="49">
        <v>-1.619503815415424E-3</v>
      </c>
      <c r="AM35" s="50">
        <f t="shared" si="18"/>
        <v>3.0812482338289979</v>
      </c>
      <c r="AW35" s="48">
        <f t="shared" si="19"/>
        <v>-3.7517142723604205E-4</v>
      </c>
    </row>
    <row r="36" spans="1:49" x14ac:dyDescent="0.3">
      <c r="A36" s="26">
        <v>2050</v>
      </c>
      <c r="B36">
        <f>'VMT Model Data'!B37/'VMT Model Data'!B36-1</f>
        <v>3.8317014965818519E-3</v>
      </c>
      <c r="C36">
        <f>'VMT Model Data'!C37/'VMT Model Data'!C36-1</f>
        <v>1.767571971229942E-2</v>
      </c>
      <c r="D36">
        <f>'VMT Model Data'!D37/'VMT Model Data'!D36-1</f>
        <v>1.7675719712299642E-2</v>
      </c>
      <c r="E36">
        <f>'VMT Model Data'!E37/'VMT Model Data'!E36-1</f>
        <v>1.3791174551548657E-2</v>
      </c>
      <c r="F36">
        <f>'VMT Model Data'!F37/'VMT Model Data'!F36-1</f>
        <v>-2.5810628729416862E-4</v>
      </c>
      <c r="G36">
        <f>'VMT Model Data'!G37/'VMT Model Data'!G36-1</f>
        <v>-2.5810628729427965E-4</v>
      </c>
      <c r="H36">
        <f>'VMT Model Data'!H37/'VMT Model Data'!H36-1</f>
        <v>5.0268774041248854E-3</v>
      </c>
      <c r="I36">
        <f>'VMT Model Data'!K37/'VMT Model Data'!K36-1</f>
        <v>-5.2585496072201643E-3</v>
      </c>
      <c r="J36">
        <f>'VMT Model Data'!I37/'VMT Model Data'!I36-1</f>
        <v>7.7213360216485949E-3</v>
      </c>
      <c r="K36">
        <f>'VMT Model Data'!J37/'VMT Model Data'!J36-1</f>
        <v>4.7382280666052878E-4</v>
      </c>
      <c r="M36">
        <f t="shared" si="0"/>
        <v>389.1543597118154</v>
      </c>
      <c r="N36">
        <f t="shared" si="1"/>
        <v>27421.292793964902</v>
      </c>
      <c r="O36">
        <f t="shared" si="2"/>
        <v>70.463794403515053</v>
      </c>
      <c r="P36">
        <f t="shared" si="3"/>
        <v>3.227816217844325</v>
      </c>
      <c r="Q36">
        <f t="shared" si="4"/>
        <v>35.261375202114834</v>
      </c>
      <c r="R36">
        <f t="shared" si="9"/>
        <v>41.633927401323859</v>
      </c>
      <c r="S36">
        <f t="shared" si="10"/>
        <v>26.858677043380673</v>
      </c>
      <c r="T36">
        <f t="shared" si="5"/>
        <v>9.1539714470657785E-2</v>
      </c>
      <c r="U36" s="47">
        <f t="shared" si="6"/>
        <v>7.7528506660692512E-2</v>
      </c>
      <c r="V36" s="47">
        <f t="shared" si="7"/>
        <v>0.120177781378842</v>
      </c>
      <c r="W36">
        <v>91.248067625478981</v>
      </c>
      <c r="Y36" s="43">
        <v>3484384.25</v>
      </c>
      <c r="Z36" s="43">
        <v>3562183.5</v>
      </c>
      <c r="AA36" s="43">
        <v>3362696.5</v>
      </c>
      <c r="AB36" s="43"/>
      <c r="AC36">
        <v>3472.6508789999998</v>
      </c>
      <c r="AD36" s="51">
        <f t="shared" si="8"/>
        <v>3472650.8789999997</v>
      </c>
      <c r="AE36" s="49">
        <f t="shared" si="11"/>
        <v>-78.252390979766943</v>
      </c>
      <c r="AF36" s="44">
        <f t="shared" si="12"/>
        <v>4.990977860847407E-3</v>
      </c>
      <c r="AG36" s="44">
        <f t="shared" si="13"/>
        <v>-6.3780515820122119E-5</v>
      </c>
      <c r="AH36" s="44">
        <f t="shared" si="14"/>
        <v>3.2251859361109858E-4</v>
      </c>
      <c r="AI36" s="44">
        <f t="shared" si="15"/>
        <v>-8.7301511252817915E-4</v>
      </c>
      <c r="AJ36" s="44">
        <f t="shared" si="16"/>
        <v>-6.5476133439613439E-4</v>
      </c>
      <c r="AK36" s="44">
        <v>-7.4206284564891085E-4</v>
      </c>
      <c r="AL36" s="49">
        <v>-8.7301511252813047E-4</v>
      </c>
      <c r="AM36" s="50">
        <f t="shared" si="18"/>
        <v>3.0785582575554145</v>
      </c>
      <c r="AW36" s="48">
        <f t="shared" si="19"/>
        <v>3.225185936111271E-4</v>
      </c>
    </row>
    <row r="37" spans="1:49" x14ac:dyDescent="0.3">
      <c r="A37" s="26"/>
      <c r="AG37" s="44"/>
      <c r="AH37" s="44"/>
    </row>
    <row r="39" spans="1:49" x14ac:dyDescent="0.3">
      <c r="Y39" s="44">
        <f>(Y33/Y3)^(1/30)-1</f>
        <v>6.4666429797997083E-3</v>
      </c>
      <c r="Z39" s="44">
        <f>(Z33/Z3)^(1/30)-1</f>
        <v>7.1682115580340433E-3</v>
      </c>
      <c r="AA39" s="44">
        <f>(AA33/AA3)^(1/30)-1</f>
        <v>5.3606826481435998E-3</v>
      </c>
      <c r="AB39" s="44">
        <f>(AB33/AB3)^(1/30)-1</f>
        <v>7.2156091190196392E-3</v>
      </c>
    </row>
  </sheetData>
  <mergeCells count="1">
    <mergeCell ref="M1:T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activeCell="M2" sqref="M2"/>
    </sheetView>
  </sheetViews>
  <sheetFormatPr defaultRowHeight="14.4" x14ac:dyDescent="0.3"/>
  <cols>
    <col min="1" max="1" width="13.21875" style="52" customWidth="1"/>
    <col min="2" max="3" width="13.21875" style="53" customWidth="1"/>
    <col min="8" max="8" width="12" bestFit="1" customWidth="1"/>
    <col min="9" max="9" width="10.88671875" bestFit="1" customWidth="1"/>
    <col min="12" max="12" width="10.33203125" customWidth="1"/>
    <col min="13" max="14" width="12.5546875" customWidth="1"/>
    <col min="15" max="15" width="13.21875" customWidth="1"/>
  </cols>
  <sheetData>
    <row r="1" spans="1:18" ht="57.6" x14ac:dyDescent="0.3">
      <c r="A1" s="54" t="s">
        <v>0</v>
      </c>
      <c r="B1" s="54" t="s">
        <v>258</v>
      </c>
      <c r="C1" s="54" t="s">
        <v>259</v>
      </c>
      <c r="H1" t="s">
        <v>260</v>
      </c>
      <c r="I1" t="s">
        <v>261</v>
      </c>
      <c r="K1" s="54" t="s">
        <v>0</v>
      </c>
      <c r="L1" s="58" t="s">
        <v>262</v>
      </c>
      <c r="M1" s="58" t="s">
        <v>263</v>
      </c>
      <c r="N1" s="60" t="s">
        <v>264</v>
      </c>
      <c r="O1" s="60" t="s">
        <v>265</v>
      </c>
    </row>
    <row r="2" spans="1:18" x14ac:dyDescent="0.3">
      <c r="A2" s="55">
        <v>2017</v>
      </c>
      <c r="B2" s="56">
        <v>2877378</v>
      </c>
      <c r="C2" s="56">
        <v>2877378</v>
      </c>
      <c r="E2" s="57">
        <f>B2/1000000</f>
        <v>2.8773780000000002</v>
      </c>
      <c r="F2" s="57">
        <f t="shared" ref="F2:F35" si="0">C2/1000000</f>
        <v>2.8773780000000002</v>
      </c>
      <c r="H2">
        <v>2905543552672.48</v>
      </c>
      <c r="I2">
        <v>2934867020565.02</v>
      </c>
      <c r="K2" s="55">
        <v>2017</v>
      </c>
      <c r="L2" s="59">
        <v>2.8773780000000002</v>
      </c>
      <c r="M2" s="59">
        <v>2.8773780000000002</v>
      </c>
      <c r="N2" s="59">
        <f>H2/1000000000000</f>
        <v>2.90554355267248</v>
      </c>
      <c r="O2" s="59">
        <f t="shared" ref="O2:O34" si="1">I2/1000000000000</f>
        <v>2.93486702056502</v>
      </c>
      <c r="Q2" s="57">
        <f>(M2-N2)/M2</f>
        <v>-9.788617509579824E-3</v>
      </c>
      <c r="R2" s="57">
        <f>(M2-O2)/M2</f>
        <v>-1.997965528513105E-2</v>
      </c>
    </row>
    <row r="3" spans="1:18" x14ac:dyDescent="0.3">
      <c r="A3" s="55">
        <v>2018</v>
      </c>
      <c r="B3" s="56">
        <v>2969506</v>
      </c>
      <c r="C3" s="56">
        <v>2968871.75</v>
      </c>
      <c r="E3" s="57">
        <f t="shared" ref="E3:E35" si="2">B3/1000000</f>
        <v>2.969506</v>
      </c>
      <c r="F3" s="57">
        <f t="shared" si="0"/>
        <v>2.9688717499999999</v>
      </c>
      <c r="H3">
        <v>2974835563164.9302</v>
      </c>
      <c r="I3">
        <v>2909836954908.6699</v>
      </c>
      <c r="K3" s="55">
        <v>2018</v>
      </c>
      <c r="L3" s="59">
        <v>2.969506</v>
      </c>
      <c r="M3" s="59">
        <v>2.9688717499999999</v>
      </c>
      <c r="N3" s="59">
        <f t="shared" ref="N3:N34" si="3">H3/1000000000000</f>
        <v>2.9748355631649304</v>
      </c>
      <c r="O3" s="59">
        <f t="shared" si="1"/>
        <v>2.9098369549086698</v>
      </c>
      <c r="Q3" s="57">
        <f t="shared" ref="Q3:Q35" si="4">(M3-N3)/M3</f>
        <v>-2.0087810007052148E-3</v>
      </c>
      <c r="R3" s="57">
        <f t="shared" ref="R3:R35" si="5">(M3-O3)/M3</f>
        <v>1.9884589184874738E-2</v>
      </c>
    </row>
    <row r="4" spans="1:18" x14ac:dyDescent="0.3">
      <c r="A4" s="55">
        <v>2019</v>
      </c>
      <c r="B4" s="56">
        <v>3045566.75</v>
      </c>
      <c r="C4" s="56">
        <v>3043470.5</v>
      </c>
      <c r="E4" s="57">
        <f t="shared" si="2"/>
        <v>3.0455667499999999</v>
      </c>
      <c r="F4" s="57">
        <f t="shared" si="0"/>
        <v>3.0434705000000002</v>
      </c>
      <c r="H4">
        <v>3030897015078.6899</v>
      </c>
      <c r="I4">
        <v>2945940571760.21</v>
      </c>
      <c r="K4" s="55">
        <v>2019</v>
      </c>
      <c r="L4" s="59">
        <v>3.0455667499999999</v>
      </c>
      <c r="M4" s="59">
        <v>3.0434705000000002</v>
      </c>
      <c r="N4" s="59">
        <f t="shared" si="3"/>
        <v>3.0308970150786898</v>
      </c>
      <c r="O4" s="59">
        <f t="shared" si="1"/>
        <v>2.9459405717602101</v>
      </c>
      <c r="Q4" s="57">
        <f t="shared" si="4"/>
        <v>4.1312984375272846E-3</v>
      </c>
      <c r="R4" s="57">
        <f t="shared" si="5"/>
        <v>3.2045629566572149E-2</v>
      </c>
    </row>
    <row r="5" spans="1:18" x14ac:dyDescent="0.3">
      <c r="A5" s="55">
        <v>2020</v>
      </c>
      <c r="B5" s="56">
        <v>3097706.5</v>
      </c>
      <c r="C5" s="56">
        <v>3093181.25</v>
      </c>
      <c r="E5" s="57">
        <f t="shared" si="2"/>
        <v>3.0977065000000001</v>
      </c>
      <c r="F5" s="57">
        <f t="shared" si="0"/>
        <v>3.0931812500000002</v>
      </c>
      <c r="H5">
        <v>3068026050120.8398</v>
      </c>
      <c r="I5">
        <v>2954084916205.8198</v>
      </c>
      <c r="K5" s="55">
        <v>2020</v>
      </c>
      <c r="L5" s="59">
        <v>3.0977065000000001</v>
      </c>
      <c r="M5" s="59">
        <v>3.0931812500000002</v>
      </c>
      <c r="N5" s="59">
        <f t="shared" si="3"/>
        <v>3.0680260501208401</v>
      </c>
      <c r="O5" s="59">
        <f t="shared" si="1"/>
        <v>2.95408491620582</v>
      </c>
      <c r="Q5" s="57">
        <f t="shared" si="4"/>
        <v>8.132468758227521E-3</v>
      </c>
      <c r="R5" s="57">
        <f t="shared" si="5"/>
        <v>4.4968698098173256E-2</v>
      </c>
    </row>
    <row r="6" spans="1:18" x14ac:dyDescent="0.3">
      <c r="A6" s="55">
        <v>2021</v>
      </c>
      <c r="B6" s="56">
        <v>3130542</v>
      </c>
      <c r="C6" s="56">
        <v>3122476.75</v>
      </c>
      <c r="E6" s="57">
        <f t="shared" si="2"/>
        <v>3.1305420000000002</v>
      </c>
      <c r="F6" s="57">
        <f t="shared" si="0"/>
        <v>3.1224767500000001</v>
      </c>
      <c r="H6">
        <v>3089818991566.96</v>
      </c>
      <c r="I6">
        <v>2974935943603.77</v>
      </c>
      <c r="K6" s="55">
        <v>2021</v>
      </c>
      <c r="L6" s="59">
        <v>3.1305420000000002</v>
      </c>
      <c r="M6" s="59">
        <v>3.1224767500000001</v>
      </c>
      <c r="N6" s="59">
        <f t="shared" si="3"/>
        <v>3.0898189915669598</v>
      </c>
      <c r="O6" s="59">
        <f t="shared" si="1"/>
        <v>2.9749359436037701</v>
      </c>
      <c r="Q6" s="57">
        <f t="shared" si="4"/>
        <v>1.0458927655118747E-2</v>
      </c>
      <c r="R6" s="57">
        <f t="shared" si="5"/>
        <v>4.7251210564251606E-2</v>
      </c>
    </row>
    <row r="7" spans="1:18" x14ac:dyDescent="0.3">
      <c r="A7" s="55">
        <v>2022</v>
      </c>
      <c r="B7" s="56">
        <v>3169827.5</v>
      </c>
      <c r="C7" s="56">
        <v>3157189.5</v>
      </c>
      <c r="E7" s="57">
        <f t="shared" si="2"/>
        <v>3.1698274999999998</v>
      </c>
      <c r="F7" s="57">
        <f t="shared" si="0"/>
        <v>3.1571894999999999</v>
      </c>
      <c r="H7">
        <v>3115581260461.2402</v>
      </c>
      <c r="I7">
        <v>2998041931527.1699</v>
      </c>
      <c r="K7" s="55">
        <v>2022</v>
      </c>
      <c r="L7" s="59">
        <v>3.1698274999999998</v>
      </c>
      <c r="M7" s="59">
        <v>3.1571894999999999</v>
      </c>
      <c r="N7" s="59">
        <f t="shared" si="3"/>
        <v>3.1155812604612403</v>
      </c>
      <c r="O7" s="59">
        <f t="shared" si="1"/>
        <v>2.9980419315271698</v>
      </c>
      <c r="Q7" s="57">
        <f t="shared" si="4"/>
        <v>1.3178885695255094E-2</v>
      </c>
      <c r="R7" s="57">
        <f t="shared" si="5"/>
        <v>5.040798738017787E-2</v>
      </c>
    </row>
    <row r="8" spans="1:18" x14ac:dyDescent="0.3">
      <c r="A8" s="55">
        <v>2023</v>
      </c>
      <c r="B8" s="56">
        <v>3209721.5</v>
      </c>
      <c r="C8" s="56">
        <v>3191630</v>
      </c>
      <c r="E8" s="57">
        <f t="shared" si="2"/>
        <v>3.2097215000000001</v>
      </c>
      <c r="F8" s="57">
        <f t="shared" si="0"/>
        <v>3.19163</v>
      </c>
      <c r="H8">
        <v>3141071219901.6499</v>
      </c>
      <c r="I8">
        <v>3007240329725.3501</v>
      </c>
      <c r="K8" s="55">
        <v>2023</v>
      </c>
      <c r="L8" s="59">
        <v>3.2097215000000001</v>
      </c>
      <c r="M8" s="59">
        <v>3.19163</v>
      </c>
      <c r="N8" s="59">
        <f t="shared" si="3"/>
        <v>3.1410712199016499</v>
      </c>
      <c r="O8" s="59">
        <f t="shared" si="1"/>
        <v>3.00724032972535</v>
      </c>
      <c r="Q8" s="57">
        <f t="shared" si="4"/>
        <v>1.584105303507926E-2</v>
      </c>
      <c r="R8" s="57">
        <f t="shared" si="5"/>
        <v>5.7772884160961616E-2</v>
      </c>
    </row>
    <row r="9" spans="1:18" x14ac:dyDescent="0.3">
      <c r="A9" s="55">
        <v>2024</v>
      </c>
      <c r="B9" s="56">
        <v>3245953.25</v>
      </c>
      <c r="C9" s="56">
        <v>3221648.25</v>
      </c>
      <c r="E9" s="57">
        <f t="shared" si="2"/>
        <v>3.2459532499999999</v>
      </c>
      <c r="F9" s="57">
        <f t="shared" si="0"/>
        <v>3.2216482499999999</v>
      </c>
      <c r="H9">
        <v>3163228266883.9502</v>
      </c>
      <c r="I9">
        <v>3015684163609.3701</v>
      </c>
      <c r="K9" s="55">
        <v>2024</v>
      </c>
      <c r="L9" s="59">
        <v>3.2459532499999999</v>
      </c>
      <c r="M9" s="59">
        <v>3.2216482499999999</v>
      </c>
      <c r="N9" s="59">
        <f t="shared" si="3"/>
        <v>3.1632282668839502</v>
      </c>
      <c r="O9" s="59">
        <f t="shared" si="1"/>
        <v>3.0156841636093703</v>
      </c>
      <c r="Q9" s="57">
        <f t="shared" si="4"/>
        <v>1.8133569708005733E-2</v>
      </c>
      <c r="R9" s="57">
        <f t="shared" si="5"/>
        <v>6.3931276914116736E-2</v>
      </c>
    </row>
    <row r="10" spans="1:18" x14ac:dyDescent="0.3">
      <c r="A10" s="55">
        <v>2025</v>
      </c>
      <c r="B10" s="56">
        <v>3276918.75</v>
      </c>
      <c r="C10" s="56">
        <v>3245763.75</v>
      </c>
      <c r="E10" s="57">
        <f t="shared" si="2"/>
        <v>3.2769187500000001</v>
      </c>
      <c r="F10" s="57">
        <f t="shared" si="0"/>
        <v>3.2457637500000001</v>
      </c>
      <c r="H10">
        <v>3180986916808.73</v>
      </c>
      <c r="I10">
        <v>3025469370440.6899</v>
      </c>
      <c r="K10" s="55">
        <v>2025</v>
      </c>
      <c r="L10" s="59">
        <v>3.2769187500000001</v>
      </c>
      <c r="M10" s="59">
        <v>3.2457637500000001</v>
      </c>
      <c r="N10" s="59">
        <f t="shared" si="3"/>
        <v>3.1809869168087301</v>
      </c>
      <c r="O10" s="59">
        <f t="shared" si="1"/>
        <v>3.0254693704406899</v>
      </c>
      <c r="Q10" s="57">
        <f t="shared" si="4"/>
        <v>1.9957346923746351E-2</v>
      </c>
      <c r="R10" s="57">
        <f t="shared" si="5"/>
        <v>6.7871353717383218E-2</v>
      </c>
    </row>
    <row r="11" spans="1:18" x14ac:dyDescent="0.3">
      <c r="A11" s="55">
        <v>2026</v>
      </c>
      <c r="B11" s="56">
        <v>3304088</v>
      </c>
      <c r="C11" s="56">
        <v>3265535</v>
      </c>
      <c r="E11" s="57">
        <f t="shared" si="2"/>
        <v>3.3040880000000001</v>
      </c>
      <c r="F11" s="57">
        <f t="shared" si="0"/>
        <v>3.2655349999999999</v>
      </c>
      <c r="H11">
        <v>3195519418037.2002</v>
      </c>
      <c r="I11">
        <v>3038154802611.3301</v>
      </c>
      <c r="K11" s="55">
        <v>2026</v>
      </c>
      <c r="L11" s="59">
        <v>3.3040880000000001</v>
      </c>
      <c r="M11" s="59">
        <v>3.2655349999999999</v>
      </c>
      <c r="N11" s="59">
        <f t="shared" si="3"/>
        <v>3.1955194180372004</v>
      </c>
      <c r="O11" s="59">
        <f t="shared" si="1"/>
        <v>3.0381548026113299</v>
      </c>
      <c r="Q11" s="57">
        <f t="shared" si="4"/>
        <v>2.1440769112197371E-2</v>
      </c>
      <c r="R11" s="57">
        <f t="shared" si="5"/>
        <v>6.9630304801103035E-2</v>
      </c>
    </row>
    <row r="12" spans="1:18" x14ac:dyDescent="0.3">
      <c r="A12" s="55">
        <v>2027</v>
      </c>
      <c r="B12" s="56">
        <v>3328847.25</v>
      </c>
      <c r="C12" s="56">
        <v>3282512</v>
      </c>
      <c r="E12" s="57">
        <f t="shared" si="2"/>
        <v>3.3288472499999999</v>
      </c>
      <c r="F12" s="57">
        <f t="shared" si="0"/>
        <v>3.2825120000000001</v>
      </c>
      <c r="H12">
        <v>3207979168084.29</v>
      </c>
      <c r="I12">
        <v>3038173102329.3501</v>
      </c>
      <c r="K12" s="55">
        <v>2027</v>
      </c>
      <c r="L12" s="59">
        <v>3.3288472499999999</v>
      </c>
      <c r="M12" s="59">
        <v>3.2825120000000001</v>
      </c>
      <c r="N12" s="59">
        <f t="shared" si="3"/>
        <v>3.20797916808429</v>
      </c>
      <c r="O12" s="59">
        <f t="shared" si="1"/>
        <v>3.0381731023293499</v>
      </c>
      <c r="Q12" s="57">
        <f t="shared" si="4"/>
        <v>2.2706034864673805E-2</v>
      </c>
      <c r="R12" s="57">
        <f t="shared" si="5"/>
        <v>7.4436558852077367E-2</v>
      </c>
    </row>
    <row r="13" spans="1:18" x14ac:dyDescent="0.3">
      <c r="A13" s="55">
        <v>2028</v>
      </c>
      <c r="B13" s="56">
        <v>3348857.5</v>
      </c>
      <c r="C13" s="56">
        <v>3294493</v>
      </c>
      <c r="E13" s="57">
        <f t="shared" si="2"/>
        <v>3.3488574999999998</v>
      </c>
      <c r="F13" s="57">
        <f t="shared" si="0"/>
        <v>3.2944930000000001</v>
      </c>
      <c r="H13">
        <v>3216760887331.5</v>
      </c>
      <c r="I13">
        <v>3037184678366.8101</v>
      </c>
      <c r="K13" s="55">
        <v>2028</v>
      </c>
      <c r="L13" s="59">
        <v>3.3488574999999998</v>
      </c>
      <c r="M13" s="59">
        <v>3.2944930000000001</v>
      </c>
      <c r="N13" s="59">
        <f t="shared" si="3"/>
        <v>3.2167608873315001</v>
      </c>
      <c r="O13" s="59">
        <f t="shared" si="1"/>
        <v>3.0371846783668102</v>
      </c>
      <c r="Q13" s="57">
        <f t="shared" si="4"/>
        <v>2.3594559972809168E-2</v>
      </c>
      <c r="R13" s="57">
        <f t="shared" si="5"/>
        <v>7.8102555274268279E-2</v>
      </c>
    </row>
    <row r="14" spans="1:18" x14ac:dyDescent="0.3">
      <c r="A14" s="55">
        <v>2029</v>
      </c>
      <c r="B14" s="56">
        <v>3366137.75</v>
      </c>
      <c r="C14" s="56">
        <v>3303588</v>
      </c>
      <c r="E14" s="57">
        <f t="shared" si="2"/>
        <v>3.36613775</v>
      </c>
      <c r="F14" s="57">
        <f t="shared" si="0"/>
        <v>3.303588</v>
      </c>
      <c r="H14">
        <v>3223421192939.29</v>
      </c>
      <c r="I14">
        <v>3040155366408.8999</v>
      </c>
      <c r="K14" s="55">
        <v>2029</v>
      </c>
      <c r="L14" s="59">
        <v>3.36613775</v>
      </c>
      <c r="M14" s="59">
        <v>3.303588</v>
      </c>
      <c r="N14" s="59">
        <f t="shared" si="3"/>
        <v>3.22342119293929</v>
      </c>
      <c r="O14" s="59">
        <f t="shared" si="1"/>
        <v>3.0401553664089001</v>
      </c>
      <c r="Q14" s="57">
        <f t="shared" si="4"/>
        <v>2.4266587437873608E-2</v>
      </c>
      <c r="R14" s="57">
        <f t="shared" si="5"/>
        <v>7.9741370168162587E-2</v>
      </c>
    </row>
    <row r="15" spans="1:18" x14ac:dyDescent="0.3">
      <c r="A15" s="55">
        <v>2030</v>
      </c>
      <c r="B15" s="56">
        <v>3387779</v>
      </c>
      <c r="C15" s="56">
        <v>3316817.75</v>
      </c>
      <c r="E15" s="57">
        <f t="shared" si="2"/>
        <v>3.3877790000000001</v>
      </c>
      <c r="F15" s="57">
        <f t="shared" si="0"/>
        <v>3.3168177499999998</v>
      </c>
      <c r="H15">
        <v>3233102724775.4199</v>
      </c>
      <c r="I15">
        <v>3047121112631.3101</v>
      </c>
      <c r="K15" s="55">
        <v>2030</v>
      </c>
      <c r="L15" s="59">
        <v>3.3877790000000001</v>
      </c>
      <c r="M15" s="59">
        <v>3.3168177499999998</v>
      </c>
      <c r="N15" s="59">
        <f t="shared" si="3"/>
        <v>3.2331027247754198</v>
      </c>
      <c r="O15" s="59">
        <f t="shared" si="1"/>
        <v>3.0471211126313102</v>
      </c>
      <c r="Q15" s="57">
        <f t="shared" si="4"/>
        <v>2.5239561391209985E-2</v>
      </c>
      <c r="R15" s="57">
        <f t="shared" si="5"/>
        <v>8.1311865075700818E-2</v>
      </c>
    </row>
    <row r="16" spans="1:18" x14ac:dyDescent="0.3">
      <c r="A16" s="55">
        <v>2031</v>
      </c>
      <c r="B16" s="56">
        <v>3411411.5</v>
      </c>
      <c r="C16" s="56">
        <v>3331919.25</v>
      </c>
      <c r="E16" s="57">
        <f t="shared" si="2"/>
        <v>3.4114114999999998</v>
      </c>
      <c r="F16" s="57">
        <f t="shared" si="0"/>
        <v>3.3319192499999999</v>
      </c>
      <c r="H16">
        <v>3244142983348.1602</v>
      </c>
      <c r="I16">
        <v>3047113030384.0098</v>
      </c>
      <c r="K16" s="55">
        <v>2031</v>
      </c>
      <c r="L16" s="59">
        <v>3.4114114999999998</v>
      </c>
      <c r="M16" s="59">
        <v>3.3319192499999999</v>
      </c>
      <c r="N16" s="59">
        <f t="shared" si="3"/>
        <v>3.2441429833481603</v>
      </c>
      <c r="O16" s="59">
        <f t="shared" si="1"/>
        <v>3.0471130303840099</v>
      </c>
      <c r="Q16" s="57">
        <f t="shared" si="4"/>
        <v>2.6344055802624743E-2</v>
      </c>
      <c r="R16" s="57">
        <f t="shared" si="5"/>
        <v>8.5478127843581428E-2</v>
      </c>
    </row>
    <row r="17" spans="1:18" x14ac:dyDescent="0.3">
      <c r="A17" s="55">
        <v>2032</v>
      </c>
      <c r="B17" s="56">
        <v>3434267.25</v>
      </c>
      <c r="C17" s="56">
        <v>3346200.25</v>
      </c>
      <c r="E17" s="57">
        <f t="shared" si="2"/>
        <v>3.43426725</v>
      </c>
      <c r="F17" s="57">
        <f t="shared" si="0"/>
        <v>3.3462002499999999</v>
      </c>
      <c r="H17">
        <v>3254571568752.4702</v>
      </c>
      <c r="I17">
        <v>3048960643015.8301</v>
      </c>
      <c r="K17" s="55">
        <v>2032</v>
      </c>
      <c r="L17" s="59">
        <v>3.43426725</v>
      </c>
      <c r="M17" s="59">
        <v>3.3462002499999999</v>
      </c>
      <c r="N17" s="59">
        <f t="shared" si="3"/>
        <v>3.2545715687524703</v>
      </c>
      <c r="O17" s="59">
        <f t="shared" si="1"/>
        <v>3.04896064301583</v>
      </c>
      <c r="Q17" s="57">
        <f t="shared" si="4"/>
        <v>2.7382904309904806E-2</v>
      </c>
      <c r="R17" s="57">
        <f t="shared" si="5"/>
        <v>8.8828995510406128E-2</v>
      </c>
    </row>
    <row r="18" spans="1:18" x14ac:dyDescent="0.3">
      <c r="A18" s="55">
        <v>2033</v>
      </c>
      <c r="B18" s="56">
        <v>3455434.75</v>
      </c>
      <c r="C18" s="56">
        <v>3358804.25</v>
      </c>
      <c r="E18" s="57">
        <f t="shared" si="2"/>
        <v>3.4554347500000002</v>
      </c>
      <c r="F18" s="57">
        <f t="shared" si="0"/>
        <v>3.3588042499999999</v>
      </c>
      <c r="H18">
        <v>3263765718158.0298</v>
      </c>
      <c r="I18">
        <v>3052594492313.9502</v>
      </c>
      <c r="K18" s="55">
        <v>2033</v>
      </c>
      <c r="L18" s="59">
        <v>3.4554347500000002</v>
      </c>
      <c r="M18" s="59">
        <v>3.3588042499999999</v>
      </c>
      <c r="N18" s="59">
        <f t="shared" si="3"/>
        <v>3.2637657181580297</v>
      </c>
      <c r="O18" s="59">
        <f t="shared" si="1"/>
        <v>3.0525944923139501</v>
      </c>
      <c r="Q18" s="57">
        <f t="shared" si="4"/>
        <v>2.8295347024754478E-2</v>
      </c>
      <c r="R18" s="57">
        <f t="shared" si="5"/>
        <v>9.1166300532711866E-2</v>
      </c>
    </row>
    <row r="19" spans="1:18" x14ac:dyDescent="0.3">
      <c r="A19" s="55">
        <v>2034</v>
      </c>
      <c r="B19" s="56">
        <v>3474194.5</v>
      </c>
      <c r="C19" s="56">
        <v>3369155</v>
      </c>
      <c r="E19" s="57">
        <f t="shared" si="2"/>
        <v>3.4741944999999999</v>
      </c>
      <c r="F19" s="57">
        <f t="shared" si="0"/>
        <v>3.3691550000000001</v>
      </c>
      <c r="H19">
        <v>3271309122110.6201</v>
      </c>
      <c r="I19">
        <v>3053981300870.3701</v>
      </c>
      <c r="K19" s="55">
        <v>2034</v>
      </c>
      <c r="L19" s="59">
        <v>3.4741944999999999</v>
      </c>
      <c r="M19" s="59">
        <v>3.3691550000000001</v>
      </c>
      <c r="N19" s="59">
        <f t="shared" si="3"/>
        <v>3.2713091221106203</v>
      </c>
      <c r="O19" s="59">
        <f t="shared" si="1"/>
        <v>3.0539813008703702</v>
      </c>
      <c r="Q19" s="57">
        <f t="shared" si="4"/>
        <v>2.9041667091416042E-2</v>
      </c>
      <c r="R19" s="57">
        <f t="shared" si="5"/>
        <v>9.354680895643859E-2</v>
      </c>
    </row>
    <row r="20" spans="1:18" x14ac:dyDescent="0.3">
      <c r="A20" s="55">
        <v>2035</v>
      </c>
      <c r="B20" s="56">
        <v>3491588</v>
      </c>
      <c r="C20" s="56">
        <v>3378355.5</v>
      </c>
      <c r="E20" s="57">
        <f t="shared" si="2"/>
        <v>3.4915880000000001</v>
      </c>
      <c r="F20" s="57">
        <f t="shared" si="0"/>
        <v>3.3783555000000001</v>
      </c>
      <c r="H20">
        <v>3278009098717.0601</v>
      </c>
      <c r="I20">
        <v>3052964782177.29</v>
      </c>
      <c r="K20" s="55">
        <v>2035</v>
      </c>
      <c r="L20" s="59">
        <v>3.4915880000000001</v>
      </c>
      <c r="M20" s="59">
        <v>3.3783555000000001</v>
      </c>
      <c r="N20" s="59">
        <f t="shared" si="3"/>
        <v>3.2780090987170603</v>
      </c>
      <c r="O20" s="59">
        <f t="shared" si="1"/>
        <v>3.0529647821772898</v>
      </c>
      <c r="Q20" s="57">
        <f t="shared" si="4"/>
        <v>2.9702735926677878E-2</v>
      </c>
      <c r="R20" s="57">
        <f t="shared" si="5"/>
        <v>9.6316304729537852E-2</v>
      </c>
    </row>
    <row r="21" spans="1:18" x14ac:dyDescent="0.3">
      <c r="A21" s="55">
        <v>2036</v>
      </c>
      <c r="B21" s="56">
        <v>3507633.75</v>
      </c>
      <c r="C21" s="56">
        <v>3386470.75</v>
      </c>
      <c r="E21" s="57">
        <f t="shared" si="2"/>
        <v>3.5076337500000001</v>
      </c>
      <c r="F21" s="57">
        <f t="shared" si="0"/>
        <v>3.38647075</v>
      </c>
      <c r="H21">
        <v>3283914752371.2598</v>
      </c>
      <c r="I21">
        <v>3047467911919.9702</v>
      </c>
      <c r="K21" s="55">
        <v>2036</v>
      </c>
      <c r="L21" s="59">
        <v>3.5076337500000001</v>
      </c>
      <c r="M21" s="59">
        <v>3.38647075</v>
      </c>
      <c r="N21" s="59">
        <f t="shared" si="3"/>
        <v>3.2839147523712597</v>
      </c>
      <c r="O21" s="59">
        <f t="shared" si="1"/>
        <v>3.0474679119199704</v>
      </c>
      <c r="Q21" s="57">
        <f t="shared" si="4"/>
        <v>3.0284034677913647E-2</v>
      </c>
      <c r="R21" s="57">
        <f t="shared" si="5"/>
        <v>0.10010505423087727</v>
      </c>
    </row>
    <row r="22" spans="1:18" x14ac:dyDescent="0.3">
      <c r="A22" s="55">
        <v>2037</v>
      </c>
      <c r="B22" s="56">
        <v>3521968.5</v>
      </c>
      <c r="C22" s="56">
        <v>3393144.75</v>
      </c>
      <c r="E22" s="57">
        <f t="shared" si="2"/>
        <v>3.5219684999999998</v>
      </c>
      <c r="F22" s="57">
        <f t="shared" si="0"/>
        <v>3.3931447499999998</v>
      </c>
      <c r="H22">
        <v>3288768665635.6802</v>
      </c>
      <c r="I22">
        <v>3048968858942.7998</v>
      </c>
      <c r="K22" s="55">
        <v>2037</v>
      </c>
      <c r="L22" s="59">
        <v>3.5219684999999998</v>
      </c>
      <c r="M22" s="59">
        <v>3.3931447499999998</v>
      </c>
      <c r="N22" s="59">
        <f t="shared" si="3"/>
        <v>3.28876866563568</v>
      </c>
      <c r="O22" s="59">
        <f t="shared" si="1"/>
        <v>3.0489688589427999</v>
      </c>
      <c r="Q22" s="57">
        <f t="shared" si="4"/>
        <v>3.0760869946476577E-2</v>
      </c>
      <c r="R22" s="57">
        <f t="shared" si="5"/>
        <v>0.10143271696770376</v>
      </c>
    </row>
    <row r="23" spans="1:18" x14ac:dyDescent="0.3">
      <c r="A23" s="55">
        <v>2038</v>
      </c>
      <c r="B23" s="56">
        <v>3533118</v>
      </c>
      <c r="C23" s="56">
        <v>3396998.5</v>
      </c>
      <c r="E23" s="57">
        <f t="shared" si="2"/>
        <v>3.533118</v>
      </c>
      <c r="F23" s="57">
        <f t="shared" si="0"/>
        <v>3.3969985</v>
      </c>
      <c r="H23">
        <v>3291570069608.77</v>
      </c>
      <c r="I23">
        <v>3045082694216.4502</v>
      </c>
      <c r="K23" s="55">
        <v>2038</v>
      </c>
      <c r="L23" s="59">
        <v>3.533118</v>
      </c>
      <c r="M23" s="59">
        <v>3.3969985</v>
      </c>
      <c r="N23" s="59">
        <f t="shared" si="3"/>
        <v>3.29157006960877</v>
      </c>
      <c r="O23" s="59">
        <f t="shared" si="1"/>
        <v>3.0450826942164504</v>
      </c>
      <c r="Q23" s="57">
        <f t="shared" si="4"/>
        <v>3.1035760066196693E-2</v>
      </c>
      <c r="R23" s="57">
        <f t="shared" si="5"/>
        <v>0.10359610279002174</v>
      </c>
    </row>
    <row r="24" spans="1:18" x14ac:dyDescent="0.3">
      <c r="A24" s="55">
        <v>2039</v>
      </c>
      <c r="B24" s="56">
        <v>3541743</v>
      </c>
      <c r="C24" s="56">
        <v>3398659.75</v>
      </c>
      <c r="E24" s="57">
        <f t="shared" si="2"/>
        <v>3.5417429999999999</v>
      </c>
      <c r="F24" s="57">
        <f t="shared" si="0"/>
        <v>3.3986597500000002</v>
      </c>
      <c r="H24">
        <v>3292777338491.46</v>
      </c>
      <c r="I24">
        <v>3040160242702.4902</v>
      </c>
      <c r="K24" s="55">
        <v>2039</v>
      </c>
      <c r="L24" s="59">
        <v>3.5417429999999999</v>
      </c>
      <c r="M24" s="59">
        <v>3.3986597500000002</v>
      </c>
      <c r="N24" s="59">
        <f t="shared" si="3"/>
        <v>3.2927773384914598</v>
      </c>
      <c r="O24" s="59">
        <f t="shared" si="1"/>
        <v>3.0401602427024903</v>
      </c>
      <c r="Q24" s="57">
        <f t="shared" si="4"/>
        <v>3.1154166435325096E-2</v>
      </c>
      <c r="R24" s="57">
        <f t="shared" si="5"/>
        <v>0.10548261187296254</v>
      </c>
    </row>
    <row r="25" spans="1:18" x14ac:dyDescent="0.3">
      <c r="A25" s="55">
        <v>2040</v>
      </c>
      <c r="B25" s="56">
        <v>3548639.5</v>
      </c>
      <c r="C25" s="56">
        <v>3398947.5</v>
      </c>
      <c r="E25" s="57">
        <f t="shared" si="2"/>
        <v>3.5486395000000002</v>
      </c>
      <c r="F25" s="57">
        <f t="shared" si="0"/>
        <v>3.3989474999999998</v>
      </c>
      <c r="H25">
        <v>3292986427532.9102</v>
      </c>
      <c r="I25">
        <v>3037406218830.6099</v>
      </c>
      <c r="K25" s="55">
        <v>2040</v>
      </c>
      <c r="L25" s="59">
        <v>3.5486395000000002</v>
      </c>
      <c r="M25" s="59">
        <v>3.3989474999999998</v>
      </c>
      <c r="N25" s="59">
        <f t="shared" si="3"/>
        <v>3.2929864275329104</v>
      </c>
      <c r="O25" s="59">
        <f t="shared" si="1"/>
        <v>3.0374062188306099</v>
      </c>
      <c r="Q25" s="57">
        <f t="shared" si="4"/>
        <v>3.1174671708547843E-2</v>
      </c>
      <c r="R25" s="57">
        <f t="shared" si="5"/>
        <v>0.10636859827031453</v>
      </c>
    </row>
    <row r="26" spans="1:18" x14ac:dyDescent="0.3">
      <c r="A26" s="55">
        <v>2041</v>
      </c>
      <c r="B26" s="56">
        <v>3554698.25</v>
      </c>
      <c r="C26" s="56">
        <v>3398729.5</v>
      </c>
      <c r="E26" s="57">
        <f t="shared" si="2"/>
        <v>3.5546982499999999</v>
      </c>
      <c r="F26" s="57">
        <f t="shared" si="0"/>
        <v>3.3987295</v>
      </c>
      <c r="H26">
        <v>3292828024591.7402</v>
      </c>
      <c r="I26">
        <v>3033796669230.71</v>
      </c>
      <c r="K26" s="55">
        <v>2041</v>
      </c>
      <c r="L26" s="59">
        <v>3.5546982499999999</v>
      </c>
      <c r="M26" s="59">
        <v>3.3987295</v>
      </c>
      <c r="N26" s="59">
        <f t="shared" si="3"/>
        <v>3.2928280245917403</v>
      </c>
      <c r="O26" s="59">
        <f t="shared" si="1"/>
        <v>3.0337966692307101</v>
      </c>
      <c r="Q26" s="57">
        <f t="shared" si="4"/>
        <v>3.115913620317818E-2</v>
      </c>
      <c r="R26" s="57">
        <f t="shared" si="5"/>
        <v>0.1073733083992974</v>
      </c>
    </row>
    <row r="27" spans="1:18" x14ac:dyDescent="0.3">
      <c r="A27" s="55">
        <v>2042</v>
      </c>
      <c r="B27" s="56">
        <v>3558752.25</v>
      </c>
      <c r="C27" s="56">
        <v>3396883</v>
      </c>
      <c r="E27" s="57">
        <f t="shared" si="2"/>
        <v>3.55875225</v>
      </c>
      <c r="F27" s="57">
        <f t="shared" si="0"/>
        <v>3.3968829999999999</v>
      </c>
      <c r="H27">
        <v>3291486301100.4902</v>
      </c>
      <c r="I27">
        <v>3026499273424.0801</v>
      </c>
      <c r="K27" s="55">
        <v>2042</v>
      </c>
      <c r="L27" s="59">
        <v>3.55875225</v>
      </c>
      <c r="M27" s="59">
        <v>3.3968829999999999</v>
      </c>
      <c r="N27" s="59">
        <f t="shared" si="3"/>
        <v>3.2914863011004902</v>
      </c>
      <c r="O27" s="59">
        <f t="shared" si="1"/>
        <v>3.0264992734240801</v>
      </c>
      <c r="Q27" s="57">
        <f t="shared" si="4"/>
        <v>3.1027473981149675E-2</v>
      </c>
      <c r="R27" s="57">
        <f t="shared" si="5"/>
        <v>0.10903635084750338</v>
      </c>
    </row>
    <row r="28" spans="1:18" x14ac:dyDescent="0.3">
      <c r="A28" s="55">
        <v>2043</v>
      </c>
      <c r="B28" s="56">
        <v>3561698.75</v>
      </c>
      <c r="C28" s="56">
        <v>3394269.25</v>
      </c>
      <c r="E28" s="57">
        <f t="shared" si="2"/>
        <v>3.5616987500000001</v>
      </c>
      <c r="F28" s="57">
        <f t="shared" si="0"/>
        <v>3.3942692499999998</v>
      </c>
      <c r="H28">
        <v>3289586812145.5801</v>
      </c>
      <c r="I28">
        <v>3022371694745.79</v>
      </c>
      <c r="K28" s="55">
        <v>2043</v>
      </c>
      <c r="L28" s="59">
        <v>3.5616987500000001</v>
      </c>
      <c r="M28" s="59">
        <v>3.3942692499999998</v>
      </c>
      <c r="N28" s="59">
        <f t="shared" si="3"/>
        <v>3.28958681214558</v>
      </c>
      <c r="O28" s="59">
        <f t="shared" si="1"/>
        <v>3.0223716947457899</v>
      </c>
      <c r="Q28" s="57">
        <f t="shared" si="4"/>
        <v>3.0840935159878603E-2</v>
      </c>
      <c r="R28" s="57">
        <f t="shared" si="5"/>
        <v>0.10956630952426943</v>
      </c>
    </row>
    <row r="29" spans="1:18" x14ac:dyDescent="0.3">
      <c r="A29" s="55">
        <v>2044</v>
      </c>
      <c r="B29" s="56">
        <v>3564408.25</v>
      </c>
      <c r="C29" s="56">
        <v>3391678.75</v>
      </c>
      <c r="E29" s="57">
        <f t="shared" si="2"/>
        <v>3.5644082500000001</v>
      </c>
      <c r="F29" s="57">
        <f t="shared" si="0"/>
        <v>3.3916787500000001</v>
      </c>
      <c r="H29">
        <v>3287703857227.48</v>
      </c>
      <c r="I29">
        <v>3019981505822.54</v>
      </c>
      <c r="K29" s="55">
        <v>2044</v>
      </c>
      <c r="L29" s="59">
        <v>3.5644082500000001</v>
      </c>
      <c r="M29" s="59">
        <v>3.3916787500000001</v>
      </c>
      <c r="N29" s="59">
        <f t="shared" si="3"/>
        <v>3.2877038572274802</v>
      </c>
      <c r="O29" s="59">
        <f t="shared" si="1"/>
        <v>3.0199815058225399</v>
      </c>
      <c r="Q29" s="57">
        <f t="shared" si="4"/>
        <v>3.0655878824761902E-2</v>
      </c>
      <c r="R29" s="57">
        <f t="shared" si="5"/>
        <v>0.10959093463007373</v>
      </c>
    </row>
    <row r="30" spans="1:18" x14ac:dyDescent="0.3">
      <c r="A30" s="55">
        <v>2045</v>
      </c>
      <c r="B30" s="56">
        <v>3566315.5</v>
      </c>
      <c r="C30" s="56">
        <v>3388548.75</v>
      </c>
      <c r="E30" s="57">
        <f t="shared" si="2"/>
        <v>3.5663155</v>
      </c>
      <c r="F30" s="57">
        <f t="shared" si="0"/>
        <v>3.38854875</v>
      </c>
      <c r="H30">
        <v>3285428321903.02</v>
      </c>
      <c r="I30">
        <v>3014061960122.2402</v>
      </c>
      <c r="K30" s="55">
        <v>2045</v>
      </c>
      <c r="L30" s="59">
        <v>3.5663155</v>
      </c>
      <c r="M30" s="59">
        <v>3.38854875</v>
      </c>
      <c r="N30" s="59">
        <f t="shared" si="3"/>
        <v>3.2854283219030198</v>
      </c>
      <c r="O30" s="59">
        <f t="shared" si="1"/>
        <v>3.0140619601222403</v>
      </c>
      <c r="Q30" s="57">
        <f t="shared" si="4"/>
        <v>3.0432033210966845E-2</v>
      </c>
      <c r="R30" s="57">
        <f t="shared" si="5"/>
        <v>0.11051539095542295</v>
      </c>
    </row>
    <row r="31" spans="1:18" x14ac:dyDescent="0.3">
      <c r="A31" s="55">
        <v>2046</v>
      </c>
      <c r="B31" s="56">
        <v>3566635.5</v>
      </c>
      <c r="C31" s="56">
        <v>3384099</v>
      </c>
      <c r="E31" s="57">
        <f t="shared" si="2"/>
        <v>3.5666354999999998</v>
      </c>
      <c r="F31" s="57">
        <f t="shared" si="0"/>
        <v>3.384099</v>
      </c>
      <c r="H31">
        <v>3282192570607.8501</v>
      </c>
      <c r="I31">
        <v>3008565759381.2202</v>
      </c>
      <c r="K31" s="55">
        <v>2046</v>
      </c>
      <c r="L31" s="59">
        <v>3.5666354999999998</v>
      </c>
      <c r="M31" s="59">
        <v>3.384099</v>
      </c>
      <c r="N31" s="59">
        <f t="shared" si="3"/>
        <v>3.2821925706078501</v>
      </c>
      <c r="O31" s="59">
        <f t="shared" si="1"/>
        <v>3.0085657593812201</v>
      </c>
      <c r="Q31" s="57">
        <f t="shared" si="4"/>
        <v>3.0113312108230254E-2</v>
      </c>
      <c r="R31" s="57">
        <f t="shared" si="5"/>
        <v>0.11096993339106802</v>
      </c>
    </row>
    <row r="32" spans="1:18" x14ac:dyDescent="0.3">
      <c r="A32" s="55">
        <v>2047</v>
      </c>
      <c r="B32" s="56">
        <v>3564981</v>
      </c>
      <c r="C32" s="56">
        <v>3377954.75</v>
      </c>
      <c r="E32" s="57">
        <f t="shared" si="2"/>
        <v>3.564981</v>
      </c>
      <c r="F32" s="57">
        <f t="shared" si="0"/>
        <v>3.3779547499999998</v>
      </c>
      <c r="H32">
        <v>3277723150896.29</v>
      </c>
      <c r="I32">
        <v>3003762133265.02</v>
      </c>
      <c r="K32" s="55">
        <v>2047</v>
      </c>
      <c r="L32" s="59">
        <v>3.564981</v>
      </c>
      <c r="M32" s="59">
        <v>3.3779547499999998</v>
      </c>
      <c r="N32" s="59">
        <f t="shared" si="3"/>
        <v>3.2777231508962901</v>
      </c>
      <c r="O32" s="59">
        <f t="shared" si="1"/>
        <v>3.00376213326502</v>
      </c>
      <c r="Q32" s="57">
        <f t="shared" si="4"/>
        <v>2.9672274059831534E-2</v>
      </c>
      <c r="R32" s="57">
        <f t="shared" si="5"/>
        <v>0.11077490506199938</v>
      </c>
    </row>
    <row r="33" spans="1:18" x14ac:dyDescent="0.3">
      <c r="A33" s="55">
        <v>2048</v>
      </c>
      <c r="B33" s="56">
        <v>3562371.5</v>
      </c>
      <c r="C33" s="56">
        <v>3371094.25</v>
      </c>
      <c r="E33" s="57">
        <f t="shared" si="2"/>
        <v>3.5623714999999998</v>
      </c>
      <c r="F33" s="57">
        <f t="shared" si="0"/>
        <v>3.3710942500000001</v>
      </c>
      <c r="H33">
        <v>3272730450873.4302</v>
      </c>
      <c r="I33">
        <v>2995343732272.7598</v>
      </c>
      <c r="K33" s="55">
        <v>2048</v>
      </c>
      <c r="L33" s="59">
        <v>3.5623714999999998</v>
      </c>
      <c r="M33" s="59">
        <v>3.3710942500000001</v>
      </c>
      <c r="N33" s="59">
        <f t="shared" si="3"/>
        <v>3.2727304508734303</v>
      </c>
      <c r="O33" s="59">
        <f t="shared" si="1"/>
        <v>2.9953437322727599</v>
      </c>
      <c r="Q33" s="57">
        <f t="shared" si="4"/>
        <v>2.9178596571890501E-2</v>
      </c>
      <c r="R33" s="57">
        <f t="shared" si="5"/>
        <v>0.11146247771839669</v>
      </c>
    </row>
    <row r="34" spans="1:18" x14ac:dyDescent="0.3">
      <c r="A34" s="55">
        <v>2049</v>
      </c>
      <c r="B34" s="56">
        <v>3561035</v>
      </c>
      <c r="C34" s="56">
        <v>3365634.75</v>
      </c>
      <c r="E34" s="57">
        <f t="shared" si="2"/>
        <v>3.561035</v>
      </c>
      <c r="F34" s="57">
        <f t="shared" si="0"/>
        <v>3.3656347499999999</v>
      </c>
      <c r="H34">
        <v>3268755301284.4199</v>
      </c>
      <c r="I34">
        <v>2988894810818.9502</v>
      </c>
      <c r="K34" s="55">
        <v>2049</v>
      </c>
      <c r="L34" s="59">
        <v>3.561035</v>
      </c>
      <c r="M34" s="59">
        <v>3.3656347499999999</v>
      </c>
      <c r="N34" s="59">
        <f t="shared" si="3"/>
        <v>3.2687553012844197</v>
      </c>
      <c r="O34" s="59">
        <f t="shared" si="1"/>
        <v>2.9888948108189504</v>
      </c>
      <c r="Q34" s="57">
        <f t="shared" si="4"/>
        <v>2.8784896731762169E-2</v>
      </c>
      <c r="R34" s="57">
        <f t="shared" si="5"/>
        <v>0.11193726211112169</v>
      </c>
    </row>
    <row r="35" spans="1:18" x14ac:dyDescent="0.3">
      <c r="A35" s="55">
        <v>2050</v>
      </c>
      <c r="B35" s="56">
        <v>3562183.5</v>
      </c>
      <c r="C35" s="56">
        <v>3362696.5</v>
      </c>
      <c r="E35" s="57">
        <f t="shared" si="2"/>
        <v>3.5621835000000002</v>
      </c>
      <c r="F35" s="57">
        <f t="shared" si="0"/>
        <v>3.3626965000000002</v>
      </c>
      <c r="H35">
        <v>3266615046701.54</v>
      </c>
      <c r="I35">
        <v>2986308651318.0298</v>
      </c>
      <c r="K35" s="55">
        <v>2050</v>
      </c>
      <c r="L35" s="59">
        <v>3.5621835000000002</v>
      </c>
      <c r="M35" s="59">
        <v>3.3626965000000002</v>
      </c>
      <c r="N35" s="59">
        <f t="shared" ref="N35" si="6">H35/1000000000000</f>
        <v>3.2666150467015402</v>
      </c>
      <c r="O35" s="59">
        <f t="shared" ref="O35" si="7">I35/1000000000000</f>
        <v>2.9863086513180299</v>
      </c>
      <c r="Q35" s="57">
        <f t="shared" si="4"/>
        <v>2.8572740150191952E-2</v>
      </c>
      <c r="R35" s="57">
        <f t="shared" si="5"/>
        <v>0.11193036561044693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A2" sqref="A2"/>
    </sheetView>
  </sheetViews>
  <sheetFormatPr defaultColWidth="9.109375" defaultRowHeight="13.8" x14ac:dyDescent="0.25"/>
  <cols>
    <col min="1" max="16384" width="9.109375" style="1"/>
  </cols>
  <sheetData>
    <row r="1" spans="1:4" x14ac:dyDescent="0.25">
      <c r="A1" s="29" t="s">
        <v>111</v>
      </c>
    </row>
    <row r="2" spans="1:4" x14ac:dyDescent="0.25">
      <c r="A2" s="29" t="s">
        <v>112</v>
      </c>
    </row>
    <row r="4" spans="1:4" x14ac:dyDescent="0.25">
      <c r="A4" s="25" t="s">
        <v>0</v>
      </c>
      <c r="B4" s="25" t="s">
        <v>113</v>
      </c>
    </row>
    <row r="5" spans="1:4" x14ac:dyDescent="0.25">
      <c r="A5" s="26">
        <v>2005</v>
      </c>
      <c r="B5" s="30">
        <v>87.421000000000006</v>
      </c>
    </row>
    <row r="6" spans="1:4" x14ac:dyDescent="0.25">
      <c r="A6" s="26">
        <f>A5+1</f>
        <v>2006</v>
      </c>
      <c r="B6" s="30">
        <v>90.066000000000003</v>
      </c>
    </row>
    <row r="7" spans="1:4" x14ac:dyDescent="0.25">
      <c r="A7" s="26">
        <f t="shared" ref="A7:A18" si="0">A6+1</f>
        <v>2007</v>
      </c>
      <c r="B7" s="30">
        <v>92.486000000000004</v>
      </c>
      <c r="D7" s="25"/>
    </row>
    <row r="8" spans="1:4" x14ac:dyDescent="0.25">
      <c r="A8" s="26">
        <f t="shared" si="0"/>
        <v>2008</v>
      </c>
      <c r="B8" s="30">
        <v>94.284999999999997</v>
      </c>
    </row>
    <row r="9" spans="1:4" x14ac:dyDescent="0.25">
      <c r="A9" s="26">
        <f t="shared" si="0"/>
        <v>2009</v>
      </c>
      <c r="B9" s="30">
        <v>95.004000000000005</v>
      </c>
    </row>
    <row r="10" spans="1:4" x14ac:dyDescent="0.25">
      <c r="A10" s="26">
        <f t="shared" si="0"/>
        <v>2010</v>
      </c>
      <c r="B10" s="30">
        <v>96.111000000000004</v>
      </c>
    </row>
    <row r="11" spans="1:4" x14ac:dyDescent="0.25">
      <c r="A11" s="26">
        <f t="shared" si="0"/>
        <v>2011</v>
      </c>
      <c r="B11" s="30">
        <v>98.117999999999995</v>
      </c>
    </row>
    <row r="12" spans="1:4" x14ac:dyDescent="0.25">
      <c r="A12" s="26">
        <f t="shared" si="0"/>
        <v>2012</v>
      </c>
      <c r="B12" s="30">
        <v>100</v>
      </c>
    </row>
    <row r="13" spans="1:4" x14ac:dyDescent="0.25">
      <c r="A13" s="26">
        <f t="shared" si="0"/>
        <v>2013</v>
      </c>
      <c r="B13" s="30">
        <v>101.755</v>
      </c>
    </row>
    <row r="14" spans="1:4" x14ac:dyDescent="0.25">
      <c r="A14" s="26">
        <f t="shared" si="0"/>
        <v>2014</v>
      </c>
      <c r="B14" s="30">
        <v>103.68</v>
      </c>
    </row>
    <row r="15" spans="1:4" x14ac:dyDescent="0.25">
      <c r="A15" s="26">
        <f t="shared" si="0"/>
        <v>2015</v>
      </c>
      <c r="B15" s="30">
        <v>104.789</v>
      </c>
    </row>
    <row r="16" spans="1:4" x14ac:dyDescent="0.25">
      <c r="A16" s="26">
        <f t="shared" si="0"/>
        <v>2016</v>
      </c>
      <c r="B16" s="30">
        <v>105.935</v>
      </c>
    </row>
    <row r="17" spans="1:2" x14ac:dyDescent="0.25">
      <c r="A17" s="26">
        <f t="shared" si="0"/>
        <v>2017</v>
      </c>
      <c r="B17" s="30">
        <v>107.94799999999999</v>
      </c>
    </row>
    <row r="18" spans="1:2" x14ac:dyDescent="0.25">
      <c r="A18" s="26">
        <f t="shared" si="0"/>
        <v>2018</v>
      </c>
      <c r="B18" s="30">
        <v>110.38200000000001</v>
      </c>
    </row>
    <row r="20" spans="1:2" x14ac:dyDescent="0.25">
      <c r="A20" s="28" t="s">
        <v>114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4"/>
  <sheetViews>
    <sheetView workbookViewId="0">
      <pane xSplit="2" ySplit="1" topLeftCell="C47" activePane="bottomRight" state="frozen"/>
      <selection pane="topRight" activeCell="C1" sqref="C1"/>
      <selection pane="bottomLeft" activeCell="A2" sqref="A2"/>
      <selection pane="bottomRight" activeCell="C42" sqref="C42:AJ42"/>
    </sheetView>
  </sheetViews>
  <sheetFormatPr defaultColWidth="9.109375" defaultRowHeight="15" customHeight="1" x14ac:dyDescent="0.25"/>
  <cols>
    <col min="1" max="1" width="20.88671875" style="2" hidden="1" customWidth="1"/>
    <col min="2" max="2" width="45.6640625" style="2" customWidth="1"/>
    <col min="3" max="16384" width="9.109375" style="2"/>
  </cols>
  <sheetData>
    <row r="1" spans="1:37" ht="15" customHeight="1" thickBot="1" x14ac:dyDescent="0.3">
      <c r="B1" s="16" t="s">
        <v>108</v>
      </c>
      <c r="C1" s="14">
        <v>2017</v>
      </c>
      <c r="D1" s="14">
        <v>2018</v>
      </c>
      <c r="E1" s="14">
        <v>2019</v>
      </c>
      <c r="F1" s="14">
        <v>2020</v>
      </c>
      <c r="G1" s="14">
        <v>2021</v>
      </c>
      <c r="H1" s="14">
        <v>2022</v>
      </c>
      <c r="I1" s="14">
        <v>2023</v>
      </c>
      <c r="J1" s="14">
        <v>2024</v>
      </c>
      <c r="K1" s="14">
        <v>2025</v>
      </c>
      <c r="L1" s="14">
        <v>2026</v>
      </c>
      <c r="M1" s="14">
        <v>2027</v>
      </c>
      <c r="N1" s="14">
        <v>2028</v>
      </c>
      <c r="O1" s="14">
        <v>2029</v>
      </c>
      <c r="P1" s="14">
        <v>2030</v>
      </c>
      <c r="Q1" s="14">
        <v>2031</v>
      </c>
      <c r="R1" s="14">
        <v>2032</v>
      </c>
      <c r="S1" s="14">
        <v>2033</v>
      </c>
      <c r="T1" s="14">
        <v>2034</v>
      </c>
      <c r="U1" s="14">
        <v>2035</v>
      </c>
      <c r="V1" s="14">
        <v>2036</v>
      </c>
      <c r="W1" s="14">
        <v>2037</v>
      </c>
      <c r="X1" s="14">
        <v>2038</v>
      </c>
      <c r="Y1" s="14">
        <v>2039</v>
      </c>
      <c r="Z1" s="14">
        <v>2040</v>
      </c>
      <c r="AA1" s="14">
        <v>2041</v>
      </c>
      <c r="AB1" s="14">
        <v>2042</v>
      </c>
      <c r="AC1" s="14">
        <v>2043</v>
      </c>
      <c r="AD1" s="14">
        <v>2044</v>
      </c>
      <c r="AE1" s="14">
        <v>2045</v>
      </c>
      <c r="AF1" s="14">
        <v>2046</v>
      </c>
      <c r="AG1" s="14">
        <v>2047</v>
      </c>
      <c r="AH1" s="14">
        <v>2048</v>
      </c>
      <c r="AI1" s="14">
        <v>2049</v>
      </c>
      <c r="AJ1" s="14">
        <v>2050</v>
      </c>
    </row>
    <row r="2" spans="1:37" ht="15" customHeight="1" thickTop="1" x14ac:dyDescent="0.25"/>
    <row r="3" spans="1:37" ht="15" customHeight="1" x14ac:dyDescent="0.25">
      <c r="C3" s="18" t="s">
        <v>107</v>
      </c>
      <c r="D3" s="18" t="s">
        <v>106</v>
      </c>
      <c r="E3" s="18"/>
      <c r="F3" s="18"/>
      <c r="G3" s="18"/>
    </row>
    <row r="4" spans="1:37" ht="15" customHeight="1" x14ac:dyDescent="0.25">
      <c r="C4" s="18" t="s">
        <v>105</v>
      </c>
      <c r="D4" s="18" t="s">
        <v>104</v>
      </c>
      <c r="E4" s="18"/>
      <c r="F4" s="18"/>
      <c r="G4" s="18" t="s">
        <v>103</v>
      </c>
    </row>
    <row r="5" spans="1:37" ht="15" customHeight="1" x14ac:dyDescent="0.25">
      <c r="C5" s="18" t="s">
        <v>102</v>
      </c>
      <c r="D5" s="18" t="s">
        <v>101</v>
      </c>
      <c r="E5" s="18"/>
      <c r="F5" s="18"/>
      <c r="G5" s="18"/>
    </row>
    <row r="6" spans="1:37" ht="15" customHeight="1" x14ac:dyDescent="0.25">
      <c r="C6" s="18" t="s">
        <v>100</v>
      </c>
      <c r="D6" s="18"/>
      <c r="E6" s="18" t="s">
        <v>99</v>
      </c>
      <c r="F6" s="18"/>
      <c r="G6" s="18"/>
    </row>
    <row r="10" spans="1:37" ht="15" customHeight="1" x14ac:dyDescent="0.3">
      <c r="A10" s="7" t="s">
        <v>227</v>
      </c>
      <c r="B10" s="17" t="s">
        <v>226</v>
      </c>
    </row>
    <row r="11" spans="1:37" ht="15" customHeight="1" x14ac:dyDescent="0.25">
      <c r="B11" s="16" t="s">
        <v>225</v>
      </c>
    </row>
    <row r="12" spans="1:37" ht="15" customHeight="1" x14ac:dyDescent="0.25">
      <c r="B12" s="16" t="s">
        <v>95</v>
      </c>
      <c r="C12" s="15" t="s">
        <v>95</v>
      </c>
      <c r="D12" s="15" t="s">
        <v>95</v>
      </c>
      <c r="E12" s="15" t="s">
        <v>95</v>
      </c>
      <c r="F12" s="15" t="s">
        <v>95</v>
      </c>
      <c r="G12" s="15" t="s">
        <v>95</v>
      </c>
      <c r="H12" s="15" t="s">
        <v>95</v>
      </c>
      <c r="I12" s="15" t="s">
        <v>95</v>
      </c>
      <c r="J12" s="15" t="s">
        <v>95</v>
      </c>
      <c r="K12" s="15" t="s">
        <v>95</v>
      </c>
      <c r="L12" s="15" t="s">
        <v>95</v>
      </c>
      <c r="M12" s="15" t="s">
        <v>95</v>
      </c>
      <c r="N12" s="15" t="s">
        <v>95</v>
      </c>
      <c r="O12" s="15" t="s">
        <v>95</v>
      </c>
      <c r="P12" s="15" t="s">
        <v>95</v>
      </c>
      <c r="Q12" s="15" t="s">
        <v>95</v>
      </c>
      <c r="R12" s="15" t="s">
        <v>95</v>
      </c>
      <c r="S12" s="15" t="s">
        <v>95</v>
      </c>
      <c r="T12" s="15" t="s">
        <v>95</v>
      </c>
      <c r="U12" s="15" t="s">
        <v>95</v>
      </c>
      <c r="V12" s="15" t="s">
        <v>95</v>
      </c>
      <c r="W12" s="15" t="s">
        <v>95</v>
      </c>
      <c r="X12" s="15" t="s">
        <v>95</v>
      </c>
      <c r="Y12" s="15" t="s">
        <v>95</v>
      </c>
      <c r="Z12" s="15" t="s">
        <v>95</v>
      </c>
      <c r="AA12" s="15" t="s">
        <v>95</v>
      </c>
      <c r="AB12" s="15" t="s">
        <v>95</v>
      </c>
      <c r="AC12" s="15" t="s">
        <v>95</v>
      </c>
      <c r="AD12" s="15" t="s">
        <v>95</v>
      </c>
      <c r="AE12" s="15" t="s">
        <v>95</v>
      </c>
      <c r="AF12" s="15" t="s">
        <v>95</v>
      </c>
      <c r="AG12" s="15" t="s">
        <v>95</v>
      </c>
      <c r="AH12" s="15" t="s">
        <v>95</v>
      </c>
      <c r="AI12" s="15" t="s">
        <v>95</v>
      </c>
      <c r="AJ12" s="15" t="s">
        <v>95</v>
      </c>
      <c r="AK12" s="15" t="s">
        <v>94</v>
      </c>
    </row>
    <row r="13" spans="1:37" ht="15" customHeight="1" thickBot="1" x14ac:dyDescent="0.3">
      <c r="B13" s="14" t="s">
        <v>224</v>
      </c>
      <c r="C13" s="14">
        <v>2017</v>
      </c>
      <c r="D13" s="14">
        <v>2018</v>
      </c>
      <c r="E13" s="14">
        <v>2019</v>
      </c>
      <c r="F13" s="14">
        <v>2020</v>
      </c>
      <c r="G13" s="14">
        <v>2021</v>
      </c>
      <c r="H13" s="14">
        <v>2022</v>
      </c>
      <c r="I13" s="14">
        <v>2023</v>
      </c>
      <c r="J13" s="14">
        <v>2024</v>
      </c>
      <c r="K13" s="14">
        <v>2025</v>
      </c>
      <c r="L13" s="14">
        <v>2026</v>
      </c>
      <c r="M13" s="14">
        <v>2027</v>
      </c>
      <c r="N13" s="14">
        <v>2028</v>
      </c>
      <c r="O13" s="14">
        <v>2029</v>
      </c>
      <c r="P13" s="14">
        <v>2030</v>
      </c>
      <c r="Q13" s="14">
        <v>2031</v>
      </c>
      <c r="R13" s="14">
        <v>2032</v>
      </c>
      <c r="S13" s="14">
        <v>2033</v>
      </c>
      <c r="T13" s="14">
        <v>2034</v>
      </c>
      <c r="U13" s="14">
        <v>2035</v>
      </c>
      <c r="V13" s="14">
        <v>2036</v>
      </c>
      <c r="W13" s="14">
        <v>2037</v>
      </c>
      <c r="X13" s="14">
        <v>2038</v>
      </c>
      <c r="Y13" s="14">
        <v>2039</v>
      </c>
      <c r="Z13" s="14">
        <v>2040</v>
      </c>
      <c r="AA13" s="14">
        <v>2041</v>
      </c>
      <c r="AB13" s="14">
        <v>2042</v>
      </c>
      <c r="AC13" s="14">
        <v>2043</v>
      </c>
      <c r="AD13" s="14">
        <v>2044</v>
      </c>
      <c r="AE13" s="14">
        <v>2045</v>
      </c>
      <c r="AF13" s="14">
        <v>2046</v>
      </c>
      <c r="AG13" s="14">
        <v>2047</v>
      </c>
      <c r="AH13" s="14">
        <v>2048</v>
      </c>
      <c r="AI13" s="14">
        <v>2049</v>
      </c>
      <c r="AJ13" s="14">
        <v>2050</v>
      </c>
      <c r="AK13" s="14">
        <v>2050</v>
      </c>
    </row>
    <row r="14" spans="1:37" ht="15" customHeight="1" thickTop="1" x14ac:dyDescent="0.25"/>
    <row r="15" spans="1:37" ht="15" customHeight="1" x14ac:dyDescent="0.25">
      <c r="B15" s="10" t="s">
        <v>223</v>
      </c>
    </row>
    <row r="16" spans="1:37" ht="15" customHeight="1" x14ac:dyDescent="0.3">
      <c r="A16" s="7" t="s">
        <v>222</v>
      </c>
      <c r="B16" s="6" t="s">
        <v>184</v>
      </c>
      <c r="C16" s="5">
        <v>55.214503999999998</v>
      </c>
      <c r="D16" s="5">
        <v>74.429001</v>
      </c>
      <c r="E16" s="5">
        <v>73.257606999999993</v>
      </c>
      <c r="F16" s="5">
        <v>73.266105999999994</v>
      </c>
      <c r="G16" s="5">
        <v>74.433693000000005</v>
      </c>
      <c r="H16" s="5">
        <v>74.398231999999993</v>
      </c>
      <c r="I16" s="5">
        <v>76.210883999999993</v>
      </c>
      <c r="J16" s="5">
        <v>79.322982999999994</v>
      </c>
      <c r="K16" s="5">
        <v>81.732917999999998</v>
      </c>
      <c r="L16" s="5">
        <v>84.865409999999997</v>
      </c>
      <c r="M16" s="5">
        <v>87.495482999999993</v>
      </c>
      <c r="N16" s="5">
        <v>89.418518000000006</v>
      </c>
      <c r="O16" s="5">
        <v>91.247551000000001</v>
      </c>
      <c r="P16" s="5">
        <v>92.982558999999995</v>
      </c>
      <c r="Q16" s="5">
        <v>94.623581000000001</v>
      </c>
      <c r="R16" s="5">
        <v>96.170569999999998</v>
      </c>
      <c r="S16" s="5">
        <v>97.623558000000003</v>
      </c>
      <c r="T16" s="5">
        <v>98.982535999999996</v>
      </c>
      <c r="U16" s="5">
        <v>100.247505</v>
      </c>
      <c r="V16" s="5">
        <v>101.418449</v>
      </c>
      <c r="W16" s="5">
        <v>102.49539900000001</v>
      </c>
      <c r="X16" s="5">
        <v>103.478325</v>
      </c>
      <c r="Y16" s="5">
        <v>104.367256</v>
      </c>
      <c r="Z16" s="5">
        <v>105.162155</v>
      </c>
      <c r="AA16" s="5">
        <v>105.863068</v>
      </c>
      <c r="AB16" s="5">
        <v>106.469955</v>
      </c>
      <c r="AC16" s="5">
        <v>106.982834</v>
      </c>
      <c r="AD16" s="5">
        <v>107.401703</v>
      </c>
      <c r="AE16" s="5">
        <v>107.726562</v>
      </c>
      <c r="AF16" s="5">
        <v>107.957397</v>
      </c>
      <c r="AG16" s="5">
        <v>108.094238</v>
      </c>
      <c r="AH16" s="5">
        <v>108.137062</v>
      </c>
      <c r="AI16" s="5">
        <v>108.085869</v>
      </c>
      <c r="AJ16" s="5">
        <v>107.940681</v>
      </c>
      <c r="AK16" s="4">
        <v>1.1684999999999999E-2</v>
      </c>
    </row>
    <row r="17" spans="1:37" ht="15" customHeight="1" x14ac:dyDescent="0.3">
      <c r="A17" s="7" t="s">
        <v>221</v>
      </c>
      <c r="B17" s="6" t="s">
        <v>182</v>
      </c>
      <c r="C17" s="5">
        <v>51.789535999999998</v>
      </c>
      <c r="D17" s="5">
        <v>68.463997000000006</v>
      </c>
      <c r="E17" s="5">
        <v>67.884033000000002</v>
      </c>
      <c r="F17" s="5">
        <v>69.722983999999997</v>
      </c>
      <c r="G17" s="5">
        <v>71.232567000000003</v>
      </c>
      <c r="H17" s="5">
        <v>70.517876000000001</v>
      </c>
      <c r="I17" s="5">
        <v>72.098442000000006</v>
      </c>
      <c r="J17" s="5">
        <v>75.207099999999997</v>
      </c>
      <c r="K17" s="5">
        <v>77.915436</v>
      </c>
      <c r="L17" s="5">
        <v>80.036957000000001</v>
      </c>
      <c r="M17" s="5">
        <v>82.337890999999999</v>
      </c>
      <c r="N17" s="5">
        <v>84.052093999999997</v>
      </c>
      <c r="O17" s="5">
        <v>85.959564</v>
      </c>
      <c r="P17" s="5">
        <v>87.344787999999994</v>
      </c>
      <c r="Q17" s="5">
        <v>89.209793000000005</v>
      </c>
      <c r="R17" s="5">
        <v>90.343200999999993</v>
      </c>
      <c r="S17" s="5">
        <v>93.033378999999996</v>
      </c>
      <c r="T17" s="5">
        <v>93.656341999999995</v>
      </c>
      <c r="U17" s="5">
        <v>95.197754000000003</v>
      </c>
      <c r="V17" s="5">
        <v>97.117416000000006</v>
      </c>
      <c r="W17" s="5">
        <v>96.790642000000005</v>
      </c>
      <c r="X17" s="5">
        <v>97.973938000000004</v>
      </c>
      <c r="Y17" s="5">
        <v>98.730873000000003</v>
      </c>
      <c r="Z17" s="5">
        <v>100.18422700000001</v>
      </c>
      <c r="AA17" s="5">
        <v>100.78424099999999</v>
      </c>
      <c r="AB17" s="5">
        <v>102.143822</v>
      </c>
      <c r="AC17" s="5">
        <v>102.428619</v>
      </c>
      <c r="AD17" s="5">
        <v>102.979614</v>
      </c>
      <c r="AE17" s="5">
        <v>103.530373</v>
      </c>
      <c r="AF17" s="5">
        <v>103.890556</v>
      </c>
      <c r="AG17" s="5">
        <v>104.19703699999999</v>
      </c>
      <c r="AH17" s="5">
        <v>104.497467</v>
      </c>
      <c r="AI17" s="5">
        <v>104.558632</v>
      </c>
      <c r="AJ17" s="5">
        <v>104.52319300000001</v>
      </c>
      <c r="AK17" s="4">
        <v>1.3310000000000001E-2</v>
      </c>
    </row>
    <row r="18" spans="1:37" ht="15" customHeight="1" x14ac:dyDescent="0.3">
      <c r="A18" s="7" t="s">
        <v>220</v>
      </c>
      <c r="B18" s="6" t="s">
        <v>180</v>
      </c>
      <c r="C18" s="5">
        <v>49.943984999999998</v>
      </c>
      <c r="D18" s="5">
        <v>64.514999000000003</v>
      </c>
      <c r="E18" s="5">
        <v>64.435035999999997</v>
      </c>
      <c r="F18" s="5">
        <v>68.363815000000002</v>
      </c>
      <c r="G18" s="5">
        <v>70.260634999999994</v>
      </c>
      <c r="H18" s="5">
        <v>70.731926000000001</v>
      </c>
      <c r="I18" s="5">
        <v>72.132080000000002</v>
      </c>
      <c r="J18" s="5">
        <v>75.438484000000003</v>
      </c>
      <c r="K18" s="5">
        <v>77.811240999999995</v>
      </c>
      <c r="L18" s="5">
        <v>80.760352999999995</v>
      </c>
      <c r="M18" s="5">
        <v>84.702736000000002</v>
      </c>
      <c r="N18" s="5">
        <v>84.833350999999993</v>
      </c>
      <c r="O18" s="5">
        <v>88.091010999999995</v>
      </c>
      <c r="P18" s="5">
        <v>88.699898000000005</v>
      </c>
      <c r="Q18" s="5">
        <v>90.225669999999994</v>
      </c>
      <c r="R18" s="5">
        <v>91.795921000000007</v>
      </c>
      <c r="S18" s="5">
        <v>94.648696999999999</v>
      </c>
      <c r="T18" s="5">
        <v>94.110778999999994</v>
      </c>
      <c r="U18" s="5">
        <v>95.466080000000005</v>
      </c>
      <c r="V18" s="5">
        <v>98.499663999999996</v>
      </c>
      <c r="W18" s="5">
        <v>96.788810999999995</v>
      </c>
      <c r="X18" s="5">
        <v>97.826583999999997</v>
      </c>
      <c r="Y18" s="5">
        <v>98.864677</v>
      </c>
      <c r="Z18" s="5">
        <v>99.724739</v>
      </c>
      <c r="AA18" s="5">
        <v>100.179337</v>
      </c>
      <c r="AB18" s="5">
        <v>102.71725499999999</v>
      </c>
      <c r="AC18" s="5">
        <v>102.335831</v>
      </c>
      <c r="AD18" s="5">
        <v>101.977875</v>
      </c>
      <c r="AE18" s="5">
        <v>101.91443599999999</v>
      </c>
      <c r="AF18" s="5">
        <v>102.058044</v>
      </c>
      <c r="AG18" s="5">
        <v>102.249878</v>
      </c>
      <c r="AH18" s="5">
        <v>102.342743</v>
      </c>
      <c r="AI18" s="5">
        <v>102.308441</v>
      </c>
      <c r="AJ18" s="5">
        <v>102.231911</v>
      </c>
      <c r="AK18" s="4">
        <v>1.4489999999999999E-2</v>
      </c>
    </row>
    <row r="19" spans="1:37" ht="15" customHeight="1" x14ac:dyDescent="0.3">
      <c r="A19" s="7" t="s">
        <v>219</v>
      </c>
      <c r="B19" s="6" t="s">
        <v>218</v>
      </c>
      <c r="C19" s="5">
        <v>3.4249689999999999</v>
      </c>
      <c r="D19" s="5">
        <v>5.9650040000000004</v>
      </c>
      <c r="E19" s="5">
        <v>5.3735730000000004</v>
      </c>
      <c r="F19" s="5">
        <v>3.5431210000000002</v>
      </c>
      <c r="G19" s="5">
        <v>3.2011259999999999</v>
      </c>
      <c r="H19" s="5">
        <v>3.8803559999999999</v>
      </c>
      <c r="I19" s="5">
        <v>4.1124419999999997</v>
      </c>
      <c r="J19" s="5">
        <v>4.1158830000000002</v>
      </c>
      <c r="K19" s="5">
        <v>3.817482</v>
      </c>
      <c r="L19" s="5">
        <v>4.8284529999999997</v>
      </c>
      <c r="M19" s="5">
        <v>5.1575930000000003</v>
      </c>
      <c r="N19" s="5">
        <v>5.3664249999999996</v>
      </c>
      <c r="O19" s="5">
        <v>5.2879870000000002</v>
      </c>
      <c r="P19" s="5">
        <v>5.637772</v>
      </c>
      <c r="Q19" s="5">
        <v>5.4137880000000003</v>
      </c>
      <c r="R19" s="5">
        <v>5.8273700000000002</v>
      </c>
      <c r="S19" s="5">
        <v>4.590179</v>
      </c>
      <c r="T19" s="5">
        <v>5.3261950000000002</v>
      </c>
      <c r="U19" s="5">
        <v>5.0497509999999997</v>
      </c>
      <c r="V19" s="5">
        <v>4.3010330000000003</v>
      </c>
      <c r="W19" s="5">
        <v>5.704758</v>
      </c>
      <c r="X19" s="5">
        <v>5.5043870000000004</v>
      </c>
      <c r="Y19" s="5">
        <v>5.6363830000000004</v>
      </c>
      <c r="Z19" s="5">
        <v>4.9779280000000004</v>
      </c>
      <c r="AA19" s="5">
        <v>5.0788270000000004</v>
      </c>
      <c r="AB19" s="5">
        <v>4.3261339999999997</v>
      </c>
      <c r="AC19" s="5">
        <v>4.554214</v>
      </c>
      <c r="AD19" s="5">
        <v>4.4220889999999997</v>
      </c>
      <c r="AE19" s="5">
        <v>4.1961899999999996</v>
      </c>
      <c r="AF19" s="5">
        <v>4.0668410000000002</v>
      </c>
      <c r="AG19" s="5">
        <v>3.8972020000000001</v>
      </c>
      <c r="AH19" s="5">
        <v>3.6395949999999999</v>
      </c>
      <c r="AI19" s="5">
        <v>3.527237</v>
      </c>
      <c r="AJ19" s="5">
        <v>3.4174880000000001</v>
      </c>
      <c r="AK19" s="4">
        <v>-1.7256000000000001E-2</v>
      </c>
    </row>
    <row r="21" spans="1:37" ht="15" customHeight="1" x14ac:dyDescent="0.25">
      <c r="B21" s="10" t="s">
        <v>217</v>
      </c>
    </row>
    <row r="23" spans="1:37" ht="15" customHeight="1" x14ac:dyDescent="0.25">
      <c r="B23" s="10" t="s">
        <v>177</v>
      </c>
    </row>
    <row r="24" spans="1:37" ht="15" customHeight="1" x14ac:dyDescent="0.3">
      <c r="A24" s="7" t="s">
        <v>216</v>
      </c>
      <c r="B24" s="6" t="s">
        <v>150</v>
      </c>
      <c r="C24" s="5">
        <v>1.630482</v>
      </c>
      <c r="D24" s="5">
        <v>1.918288</v>
      </c>
      <c r="E24" s="5">
        <v>2.1450830000000001</v>
      </c>
      <c r="F24" s="5">
        <v>2.2852000000000001</v>
      </c>
      <c r="G24" s="5">
        <v>2.3962310000000002</v>
      </c>
      <c r="H24" s="5">
        <v>2.5024700000000002</v>
      </c>
      <c r="I24" s="5">
        <v>2.588975</v>
      </c>
      <c r="J24" s="5">
        <v>2.6767620000000001</v>
      </c>
      <c r="K24" s="5">
        <v>2.7650139999999999</v>
      </c>
      <c r="L24" s="5">
        <v>2.843216</v>
      </c>
      <c r="M24" s="5">
        <v>2.9066689999999999</v>
      </c>
      <c r="N24" s="5">
        <v>2.9564689999999998</v>
      </c>
      <c r="O24" s="5">
        <v>3.002313</v>
      </c>
      <c r="P24" s="5">
        <v>3.02495</v>
      </c>
      <c r="Q24" s="5">
        <v>3.0428039999999998</v>
      </c>
      <c r="R24" s="5">
        <v>3.0650810000000002</v>
      </c>
      <c r="S24" s="5">
        <v>3.0916619999999999</v>
      </c>
      <c r="T24" s="5">
        <v>3.1190739999999999</v>
      </c>
      <c r="U24" s="5">
        <v>3.1448719999999999</v>
      </c>
      <c r="V24" s="5">
        <v>3.1714600000000002</v>
      </c>
      <c r="W24" s="5">
        <v>3.1933310000000001</v>
      </c>
      <c r="X24" s="5">
        <v>3.2109529999999999</v>
      </c>
      <c r="Y24" s="5">
        <v>3.2271320000000001</v>
      </c>
      <c r="Z24" s="5">
        <v>3.2418619999999998</v>
      </c>
      <c r="AA24" s="5">
        <v>3.2522820000000001</v>
      </c>
      <c r="AB24" s="5">
        <v>3.2634840000000001</v>
      </c>
      <c r="AC24" s="5">
        <v>3.275334</v>
      </c>
      <c r="AD24" s="5">
        <v>3.2868400000000002</v>
      </c>
      <c r="AE24" s="5">
        <v>3.2955869999999998</v>
      </c>
      <c r="AF24" s="5">
        <v>3.3010389999999998</v>
      </c>
      <c r="AG24" s="5">
        <v>3.3042950000000002</v>
      </c>
      <c r="AH24" s="5">
        <v>3.3060839999999998</v>
      </c>
      <c r="AI24" s="5">
        <v>3.3035860000000001</v>
      </c>
      <c r="AJ24" s="5">
        <v>3.295715</v>
      </c>
      <c r="AK24" s="4">
        <v>1.7056000000000002E-2</v>
      </c>
    </row>
    <row r="25" spans="1:37" ht="15" customHeight="1" x14ac:dyDescent="0.3">
      <c r="A25" s="7" t="s">
        <v>215</v>
      </c>
      <c r="B25" s="6" t="s">
        <v>144</v>
      </c>
      <c r="C25" s="5">
        <v>2.5561250000000002</v>
      </c>
      <c r="D25" s="5">
        <v>3.053194</v>
      </c>
      <c r="E25" s="5">
        <v>3.1093220000000001</v>
      </c>
      <c r="F25" s="5">
        <v>3.1820940000000002</v>
      </c>
      <c r="G25" s="5">
        <v>3.2227399999999999</v>
      </c>
      <c r="H25" s="5">
        <v>3.249409</v>
      </c>
      <c r="I25" s="5">
        <v>3.326149</v>
      </c>
      <c r="J25" s="5">
        <v>3.4634930000000002</v>
      </c>
      <c r="K25" s="5">
        <v>3.5350820000000001</v>
      </c>
      <c r="L25" s="5">
        <v>3.5934140000000001</v>
      </c>
      <c r="M25" s="5">
        <v>3.690089</v>
      </c>
      <c r="N25" s="5">
        <v>3.7170130000000001</v>
      </c>
      <c r="O25" s="5">
        <v>3.7808139999999999</v>
      </c>
      <c r="P25" s="5">
        <v>3.8088920000000002</v>
      </c>
      <c r="Q25" s="5">
        <v>3.839604</v>
      </c>
      <c r="R25" s="5">
        <v>3.881459</v>
      </c>
      <c r="S25" s="5">
        <v>3.9272559999999999</v>
      </c>
      <c r="T25" s="5">
        <v>3.9365100000000002</v>
      </c>
      <c r="U25" s="5">
        <v>3.9683630000000001</v>
      </c>
      <c r="V25" s="5">
        <v>4.0191369999999997</v>
      </c>
      <c r="W25" s="5">
        <v>4.0065169999999997</v>
      </c>
      <c r="X25" s="5">
        <v>4.0299199999999997</v>
      </c>
      <c r="Y25" s="5">
        <v>4.0515540000000003</v>
      </c>
      <c r="Z25" s="5">
        <v>4.0763290000000003</v>
      </c>
      <c r="AA25" s="5">
        <v>4.0819660000000004</v>
      </c>
      <c r="AB25" s="5">
        <v>4.1058120000000002</v>
      </c>
      <c r="AC25" s="5">
        <v>4.1077370000000002</v>
      </c>
      <c r="AD25" s="5">
        <v>4.0970279999999999</v>
      </c>
      <c r="AE25" s="5">
        <v>4.105423</v>
      </c>
      <c r="AF25" s="5">
        <v>4.0916100000000002</v>
      </c>
      <c r="AG25" s="5">
        <v>4.078252</v>
      </c>
      <c r="AH25" s="5">
        <v>4.0841139999999996</v>
      </c>
      <c r="AI25" s="5">
        <v>4.0752800000000002</v>
      </c>
      <c r="AJ25" s="5">
        <v>4.0714680000000003</v>
      </c>
      <c r="AK25" s="4">
        <v>9.0349999999999996E-3</v>
      </c>
    </row>
    <row r="27" spans="1:37" ht="15" customHeight="1" x14ac:dyDescent="0.25">
      <c r="B27" s="10" t="s">
        <v>174</v>
      </c>
    </row>
    <row r="28" spans="1:37" ht="15" customHeight="1" x14ac:dyDescent="0.3">
      <c r="A28" s="7" t="s">
        <v>214</v>
      </c>
      <c r="B28" s="6" t="s">
        <v>144</v>
      </c>
      <c r="C28" s="5">
        <v>2.5634760000000001</v>
      </c>
      <c r="D28" s="5">
        <v>3.062932</v>
      </c>
      <c r="E28" s="5">
        <v>3.123974</v>
      </c>
      <c r="F28" s="5">
        <v>3.061715</v>
      </c>
      <c r="G28" s="5">
        <v>2.9695330000000002</v>
      </c>
      <c r="H28" s="5">
        <v>2.8617270000000001</v>
      </c>
      <c r="I28" s="5">
        <v>2.805253</v>
      </c>
      <c r="J28" s="5">
        <v>2.8090600000000001</v>
      </c>
      <c r="K28" s="5">
        <v>2.8804720000000001</v>
      </c>
      <c r="L28" s="5">
        <v>2.9386770000000002</v>
      </c>
      <c r="M28" s="5">
        <v>3.0337109999999998</v>
      </c>
      <c r="N28" s="5">
        <v>3.0618850000000002</v>
      </c>
      <c r="O28" s="5">
        <v>3.1662089999999998</v>
      </c>
      <c r="P28" s="5">
        <v>3.191538</v>
      </c>
      <c r="Q28" s="5">
        <v>3.2271139999999998</v>
      </c>
      <c r="R28" s="5">
        <v>3.269225</v>
      </c>
      <c r="S28" s="5">
        <v>3.3108460000000002</v>
      </c>
      <c r="T28" s="5">
        <v>3.3203719999999999</v>
      </c>
      <c r="U28" s="5">
        <v>3.3527140000000002</v>
      </c>
      <c r="V28" s="5">
        <v>3.4011089999999999</v>
      </c>
      <c r="W28" s="5">
        <v>3.3904830000000001</v>
      </c>
      <c r="X28" s="5">
        <v>3.4137659999999999</v>
      </c>
      <c r="Y28" s="5">
        <v>3.4352510000000001</v>
      </c>
      <c r="Z28" s="5">
        <v>3.4562629999999999</v>
      </c>
      <c r="AA28" s="5">
        <v>3.461713</v>
      </c>
      <c r="AB28" s="5">
        <v>3.4868960000000002</v>
      </c>
      <c r="AC28" s="5">
        <v>3.4883470000000001</v>
      </c>
      <c r="AD28" s="5">
        <v>3.4757150000000001</v>
      </c>
      <c r="AE28" s="5">
        <v>3.4826790000000001</v>
      </c>
      <c r="AF28" s="5">
        <v>3.4695909999999999</v>
      </c>
      <c r="AG28" s="5">
        <v>3.4553950000000002</v>
      </c>
      <c r="AH28" s="5">
        <v>3.4606460000000001</v>
      </c>
      <c r="AI28" s="5">
        <v>3.4516269999999998</v>
      </c>
      <c r="AJ28" s="5">
        <v>3.447667</v>
      </c>
      <c r="AK28" s="4">
        <v>3.705E-3</v>
      </c>
    </row>
    <row r="29" spans="1:37" ht="15" customHeight="1" x14ac:dyDescent="0.3">
      <c r="A29" s="7" t="s">
        <v>213</v>
      </c>
      <c r="B29" s="6" t="s">
        <v>153</v>
      </c>
      <c r="C29" s="5">
        <v>1.0773429999999999</v>
      </c>
      <c r="D29" s="5">
        <v>1.363918</v>
      </c>
      <c r="E29" s="5">
        <v>1.063747</v>
      </c>
      <c r="F29" s="5">
        <v>1.1932069999999999</v>
      </c>
      <c r="G29" s="5">
        <v>1.2929839999999999</v>
      </c>
      <c r="H29" s="5">
        <v>1.3658710000000001</v>
      </c>
      <c r="I29" s="5">
        <v>1.494577</v>
      </c>
      <c r="J29" s="5">
        <v>1.647146</v>
      </c>
      <c r="K29" s="5">
        <v>1.6803600000000001</v>
      </c>
      <c r="L29" s="5">
        <v>1.738753</v>
      </c>
      <c r="M29" s="5">
        <v>1.8165230000000001</v>
      </c>
      <c r="N29" s="5">
        <v>1.8459319999999999</v>
      </c>
      <c r="O29" s="5">
        <v>1.905937</v>
      </c>
      <c r="P29" s="5">
        <v>1.9218999999999999</v>
      </c>
      <c r="Q29" s="5">
        <v>1.9531400000000001</v>
      </c>
      <c r="R29" s="5">
        <v>1.990451</v>
      </c>
      <c r="S29" s="5">
        <v>2.0025569999999999</v>
      </c>
      <c r="T29" s="5">
        <v>2.0243090000000001</v>
      </c>
      <c r="U29" s="5">
        <v>2.0459149999999999</v>
      </c>
      <c r="V29" s="5">
        <v>2.082592</v>
      </c>
      <c r="W29" s="5">
        <v>2.101404</v>
      </c>
      <c r="X29" s="5">
        <v>2.1099869999999998</v>
      </c>
      <c r="Y29" s="5">
        <v>2.1326079999999998</v>
      </c>
      <c r="Z29" s="5">
        <v>2.1496209999999998</v>
      </c>
      <c r="AA29" s="5">
        <v>2.1637789999999999</v>
      </c>
      <c r="AB29" s="5">
        <v>2.196895</v>
      </c>
      <c r="AC29" s="5">
        <v>2.2031969999999998</v>
      </c>
      <c r="AD29" s="5">
        <v>2.2028470000000002</v>
      </c>
      <c r="AE29" s="5">
        <v>2.2158509999999998</v>
      </c>
      <c r="AF29" s="5">
        <v>2.2170860000000001</v>
      </c>
      <c r="AG29" s="5">
        <v>2.2218599999999999</v>
      </c>
      <c r="AH29" s="5">
        <v>2.2252360000000002</v>
      </c>
      <c r="AI29" s="5">
        <v>2.220939</v>
      </c>
      <c r="AJ29" s="5">
        <v>2.2220620000000002</v>
      </c>
      <c r="AK29" s="4">
        <v>1.5369000000000001E-2</v>
      </c>
    </row>
    <row r="30" spans="1:37" ht="15" customHeight="1" x14ac:dyDescent="0.3">
      <c r="A30" s="7" t="s">
        <v>212</v>
      </c>
      <c r="B30" s="6" t="s">
        <v>189</v>
      </c>
      <c r="C30" s="5">
        <v>45.248398000000002</v>
      </c>
      <c r="D30" s="5">
        <v>57.284542000000002</v>
      </c>
      <c r="E30" s="5">
        <v>44.677376000000002</v>
      </c>
      <c r="F30" s="5">
        <v>50.114680999999997</v>
      </c>
      <c r="G30" s="5">
        <v>54.305346999999998</v>
      </c>
      <c r="H30" s="5">
        <v>57.366573000000002</v>
      </c>
      <c r="I30" s="5">
        <v>62.772227999999998</v>
      </c>
      <c r="J30" s="5">
        <v>69.180130000000005</v>
      </c>
      <c r="K30" s="5">
        <v>70.575134000000006</v>
      </c>
      <c r="L30" s="5">
        <v>73.027634000000006</v>
      </c>
      <c r="M30" s="5">
        <v>76.293982999999997</v>
      </c>
      <c r="N30" s="5">
        <v>77.529128999999998</v>
      </c>
      <c r="O30" s="5">
        <v>80.049339000000003</v>
      </c>
      <c r="P30" s="5">
        <v>80.719809999999995</v>
      </c>
      <c r="Q30" s="5">
        <v>82.031868000000003</v>
      </c>
      <c r="R30" s="5">
        <v>83.598929999999996</v>
      </c>
      <c r="S30" s="5">
        <v>84.107376000000002</v>
      </c>
      <c r="T30" s="5">
        <v>85.020988000000003</v>
      </c>
      <c r="U30" s="5">
        <v>85.928443999999999</v>
      </c>
      <c r="V30" s="5">
        <v>87.468849000000006</v>
      </c>
      <c r="W30" s="5">
        <v>88.258979999999994</v>
      </c>
      <c r="X30" s="5">
        <v>88.619445999999996</v>
      </c>
      <c r="Y30" s="5">
        <v>89.569534000000004</v>
      </c>
      <c r="Z30" s="5">
        <v>90.284064999999998</v>
      </c>
      <c r="AA30" s="5">
        <v>90.878731000000002</v>
      </c>
      <c r="AB30" s="5">
        <v>92.269599999999997</v>
      </c>
      <c r="AC30" s="5">
        <v>92.534255999999999</v>
      </c>
      <c r="AD30" s="5">
        <v>92.519576999999998</v>
      </c>
      <c r="AE30" s="5">
        <v>93.065719999999999</v>
      </c>
      <c r="AF30" s="5">
        <v>93.117607000000007</v>
      </c>
      <c r="AG30" s="5">
        <v>93.318123</v>
      </c>
      <c r="AH30" s="5">
        <v>93.459923000000003</v>
      </c>
      <c r="AI30" s="5">
        <v>93.279426999999998</v>
      </c>
      <c r="AJ30" s="5">
        <v>93.326583999999997</v>
      </c>
      <c r="AK30" s="4">
        <v>1.5369000000000001E-2</v>
      </c>
    </row>
    <row r="32" spans="1:37" ht="15" customHeight="1" x14ac:dyDescent="0.25">
      <c r="B32" s="10" t="s">
        <v>171</v>
      </c>
    </row>
    <row r="33" spans="1:37" ht="15" customHeight="1" x14ac:dyDescent="0.3">
      <c r="A33" s="7" t="s">
        <v>211</v>
      </c>
      <c r="B33" s="6" t="s">
        <v>150</v>
      </c>
      <c r="C33" s="5">
        <v>1.1776409999999999</v>
      </c>
      <c r="D33" s="5">
        <v>1.2487790000000001</v>
      </c>
      <c r="E33" s="5">
        <v>1.2996239999999999</v>
      </c>
      <c r="F33" s="5">
        <v>1.2920160000000001</v>
      </c>
      <c r="G33" s="5">
        <v>1.3204940000000001</v>
      </c>
      <c r="H33" s="5">
        <v>1.372147</v>
      </c>
      <c r="I33" s="5">
        <v>1.40473</v>
      </c>
      <c r="J33" s="5">
        <v>1.453238</v>
      </c>
      <c r="K33" s="5">
        <v>1.503412</v>
      </c>
      <c r="L33" s="5">
        <v>1.5402629999999999</v>
      </c>
      <c r="M33" s="5">
        <v>1.5644450000000001</v>
      </c>
      <c r="N33" s="5">
        <v>1.581315</v>
      </c>
      <c r="O33" s="5">
        <v>1.586327</v>
      </c>
      <c r="P33" s="5">
        <v>1.590371</v>
      </c>
      <c r="Q33" s="5">
        <v>1.593739</v>
      </c>
      <c r="R33" s="5">
        <v>1.6102099999999999</v>
      </c>
      <c r="S33" s="5">
        <v>1.6289359999999999</v>
      </c>
      <c r="T33" s="5">
        <v>1.645648</v>
      </c>
      <c r="U33" s="5">
        <v>1.6593830000000001</v>
      </c>
      <c r="V33" s="5">
        <v>1.6750590000000001</v>
      </c>
      <c r="W33" s="5">
        <v>1.6842779999999999</v>
      </c>
      <c r="X33" s="5">
        <v>1.6909380000000001</v>
      </c>
      <c r="Y33" s="5">
        <v>1.698769</v>
      </c>
      <c r="Z33" s="5">
        <v>1.706</v>
      </c>
      <c r="AA33" s="5">
        <v>1.7087619999999999</v>
      </c>
      <c r="AB33" s="5">
        <v>1.7153480000000001</v>
      </c>
      <c r="AC33" s="5">
        <v>1.7226170000000001</v>
      </c>
      <c r="AD33" s="5">
        <v>1.729023</v>
      </c>
      <c r="AE33" s="5">
        <v>1.7320340000000001</v>
      </c>
      <c r="AF33" s="5">
        <v>1.732559</v>
      </c>
      <c r="AG33" s="5">
        <v>1.7325330000000001</v>
      </c>
      <c r="AH33" s="5">
        <v>1.732264</v>
      </c>
      <c r="AI33" s="5">
        <v>1.7276100000000001</v>
      </c>
      <c r="AJ33" s="5">
        <v>1.7188920000000001</v>
      </c>
      <c r="AK33" s="4">
        <v>1.0035000000000001E-2</v>
      </c>
    </row>
    <row r="34" spans="1:37" ht="15" customHeight="1" x14ac:dyDescent="0.3">
      <c r="A34" s="7" t="s">
        <v>210</v>
      </c>
      <c r="B34" s="6" t="s">
        <v>144</v>
      </c>
      <c r="C34" s="5">
        <v>2.5544549999999999</v>
      </c>
      <c r="D34" s="5">
        <v>3.051898</v>
      </c>
      <c r="E34" s="5">
        <v>3.1109460000000002</v>
      </c>
      <c r="F34" s="5">
        <v>3.048387</v>
      </c>
      <c r="G34" s="5">
        <v>2.957608</v>
      </c>
      <c r="H34" s="5">
        <v>2.8524280000000002</v>
      </c>
      <c r="I34" s="5">
        <v>2.7981229999999999</v>
      </c>
      <c r="J34" s="5">
        <v>2.8061609999999999</v>
      </c>
      <c r="K34" s="5">
        <v>2.8830049999999998</v>
      </c>
      <c r="L34" s="5">
        <v>2.941986</v>
      </c>
      <c r="M34" s="5">
        <v>3.0383559999999998</v>
      </c>
      <c r="N34" s="5">
        <v>3.0695999999999999</v>
      </c>
      <c r="O34" s="5">
        <v>3.1382599999999998</v>
      </c>
      <c r="P34" s="5">
        <v>3.1649310000000002</v>
      </c>
      <c r="Q34" s="5">
        <v>3.196539</v>
      </c>
      <c r="R34" s="5">
        <v>3.240081</v>
      </c>
      <c r="S34" s="5">
        <v>3.2795969999999999</v>
      </c>
      <c r="T34" s="5">
        <v>3.2912659999999998</v>
      </c>
      <c r="U34" s="5">
        <v>3.3254039999999998</v>
      </c>
      <c r="V34" s="5">
        <v>3.3728889999999998</v>
      </c>
      <c r="W34" s="5">
        <v>3.3644440000000002</v>
      </c>
      <c r="X34" s="5">
        <v>3.3885719999999999</v>
      </c>
      <c r="Y34" s="5">
        <v>3.41092</v>
      </c>
      <c r="Z34" s="5">
        <v>3.4303699999999999</v>
      </c>
      <c r="AA34" s="5">
        <v>3.436029</v>
      </c>
      <c r="AB34" s="5">
        <v>3.4618579999999999</v>
      </c>
      <c r="AC34" s="5">
        <v>3.4632839999999998</v>
      </c>
      <c r="AD34" s="5">
        <v>3.4489290000000001</v>
      </c>
      <c r="AE34" s="5">
        <v>3.4558469999999999</v>
      </c>
      <c r="AF34" s="5">
        <v>3.4418190000000002</v>
      </c>
      <c r="AG34" s="5">
        <v>3.425745</v>
      </c>
      <c r="AH34" s="5">
        <v>3.431489</v>
      </c>
      <c r="AI34" s="5">
        <v>3.423305</v>
      </c>
      <c r="AJ34" s="5">
        <v>3.4204840000000001</v>
      </c>
      <c r="AK34" s="4">
        <v>3.5690000000000001E-3</v>
      </c>
    </row>
    <row r="35" spans="1:37" ht="15" customHeight="1" x14ac:dyDescent="0.3">
      <c r="A35" s="7" t="s">
        <v>209</v>
      </c>
      <c r="B35" s="6" t="s">
        <v>153</v>
      </c>
      <c r="C35" s="5">
        <v>1.014462</v>
      </c>
      <c r="D35" s="5">
        <v>1.287315</v>
      </c>
      <c r="E35" s="5">
        <v>1.0765180000000001</v>
      </c>
      <c r="F35" s="5">
        <v>1.249404</v>
      </c>
      <c r="G35" s="5">
        <v>1.413546</v>
      </c>
      <c r="H35" s="5">
        <v>1.5491889999999999</v>
      </c>
      <c r="I35" s="5">
        <v>1.735957</v>
      </c>
      <c r="J35" s="5">
        <v>1.952369</v>
      </c>
      <c r="K35" s="5">
        <v>1.9885740000000001</v>
      </c>
      <c r="L35" s="5">
        <v>2.0465080000000002</v>
      </c>
      <c r="M35" s="5">
        <v>2.130274</v>
      </c>
      <c r="N35" s="5">
        <v>2.1553260000000001</v>
      </c>
      <c r="O35" s="5">
        <v>2.2164419999999998</v>
      </c>
      <c r="P35" s="5">
        <v>2.2326579999999998</v>
      </c>
      <c r="Q35" s="5">
        <v>2.261431</v>
      </c>
      <c r="R35" s="5">
        <v>2.2953700000000001</v>
      </c>
      <c r="S35" s="5">
        <v>2.316532</v>
      </c>
      <c r="T35" s="5">
        <v>2.3324349999999998</v>
      </c>
      <c r="U35" s="5">
        <v>2.3553519999999999</v>
      </c>
      <c r="V35" s="5">
        <v>2.3935680000000001</v>
      </c>
      <c r="W35" s="5">
        <v>2.4051149999999999</v>
      </c>
      <c r="X35" s="5">
        <v>2.4150239999999998</v>
      </c>
      <c r="Y35" s="5">
        <v>2.4359820000000001</v>
      </c>
      <c r="Z35" s="5">
        <v>2.455203</v>
      </c>
      <c r="AA35" s="5">
        <v>2.4679139999999999</v>
      </c>
      <c r="AB35" s="5">
        <v>2.5008750000000002</v>
      </c>
      <c r="AC35" s="5">
        <v>2.5056470000000002</v>
      </c>
      <c r="AD35" s="5">
        <v>2.504696</v>
      </c>
      <c r="AE35" s="5">
        <v>2.5159029999999998</v>
      </c>
      <c r="AF35" s="5">
        <v>2.5169450000000002</v>
      </c>
      <c r="AG35" s="5">
        <v>2.521048</v>
      </c>
      <c r="AH35" s="5">
        <v>2.5235509999999999</v>
      </c>
      <c r="AI35" s="5">
        <v>2.5186060000000001</v>
      </c>
      <c r="AJ35" s="5">
        <v>2.518958</v>
      </c>
      <c r="AK35" s="4">
        <v>2.1198999999999999E-2</v>
      </c>
    </row>
    <row r="36" spans="1:37" ht="15" customHeight="1" x14ac:dyDescent="0.3">
      <c r="A36" s="7" t="s">
        <v>208</v>
      </c>
      <c r="B36" s="6" t="s">
        <v>189</v>
      </c>
      <c r="C36" s="5">
        <v>42.607391</v>
      </c>
      <c r="D36" s="5">
        <v>54.067238000000003</v>
      </c>
      <c r="E36" s="5">
        <v>45.213740999999999</v>
      </c>
      <c r="F36" s="5">
        <v>52.474960000000003</v>
      </c>
      <c r="G36" s="5">
        <v>59.368918999999998</v>
      </c>
      <c r="H36" s="5">
        <v>65.065933000000001</v>
      </c>
      <c r="I36" s="5">
        <v>72.910201999999998</v>
      </c>
      <c r="J36" s="5">
        <v>81.999511999999996</v>
      </c>
      <c r="K36" s="5">
        <v>83.520095999999995</v>
      </c>
      <c r="L36" s="5">
        <v>85.953322999999997</v>
      </c>
      <c r="M36" s="5">
        <v>89.471503999999996</v>
      </c>
      <c r="N36" s="5">
        <v>90.523681999999994</v>
      </c>
      <c r="O36" s="5">
        <v>93.090546000000003</v>
      </c>
      <c r="P36" s="5">
        <v>93.771629000000004</v>
      </c>
      <c r="Q36" s="5">
        <v>94.980095000000006</v>
      </c>
      <c r="R36" s="5">
        <v>96.405518000000001</v>
      </c>
      <c r="S36" s="5">
        <v>97.294326999999996</v>
      </c>
      <c r="T36" s="5">
        <v>97.962288000000001</v>
      </c>
      <c r="U36" s="5">
        <v>98.924767000000003</v>
      </c>
      <c r="V36" s="5">
        <v>100.529854</v>
      </c>
      <c r="W36" s="5">
        <v>101.014832</v>
      </c>
      <c r="X36" s="5">
        <v>101.431023</v>
      </c>
      <c r="Y36" s="5">
        <v>102.311226</v>
      </c>
      <c r="Z36" s="5">
        <v>103.11853000000001</v>
      </c>
      <c r="AA36" s="5">
        <v>103.652367</v>
      </c>
      <c r="AB36" s="5">
        <v>105.03675800000001</v>
      </c>
      <c r="AC36" s="5">
        <v>105.23716</v>
      </c>
      <c r="AD36" s="5">
        <v>105.197227</v>
      </c>
      <c r="AE36" s="5">
        <v>105.667946</v>
      </c>
      <c r="AF36" s="5">
        <v>105.711693</v>
      </c>
      <c r="AG36" s="5">
        <v>105.884018</v>
      </c>
      <c r="AH36" s="5">
        <v>105.98915100000001</v>
      </c>
      <c r="AI36" s="5">
        <v>105.78143300000001</v>
      </c>
      <c r="AJ36" s="5">
        <v>105.79624200000001</v>
      </c>
      <c r="AK36" s="4">
        <v>2.1198999999999999E-2</v>
      </c>
    </row>
    <row r="38" spans="1:37" ht="15" customHeight="1" x14ac:dyDescent="0.25">
      <c r="B38" s="10" t="s">
        <v>167</v>
      </c>
    </row>
    <row r="39" spans="1:37" ht="15" customHeight="1" x14ac:dyDescent="0.3">
      <c r="A39" s="7" t="s">
        <v>207</v>
      </c>
      <c r="B39" s="6" t="s">
        <v>150</v>
      </c>
      <c r="C39" s="5">
        <v>1.7439070000000001</v>
      </c>
      <c r="D39" s="5">
        <v>1.6450880000000001</v>
      </c>
      <c r="E39" s="5">
        <v>1.662698</v>
      </c>
      <c r="F39" s="5">
        <v>1.6550260000000001</v>
      </c>
      <c r="G39" s="5">
        <v>1.677694</v>
      </c>
      <c r="H39" s="5">
        <v>1.721249</v>
      </c>
      <c r="I39" s="5">
        <v>1.7506349999999999</v>
      </c>
      <c r="J39" s="5">
        <v>1.7918369999999999</v>
      </c>
      <c r="K39" s="5">
        <v>1.834659</v>
      </c>
      <c r="L39" s="5">
        <v>1.866941</v>
      </c>
      <c r="M39" s="5">
        <v>1.8884000000000001</v>
      </c>
      <c r="N39" s="5">
        <v>1.9032830000000001</v>
      </c>
      <c r="O39" s="5">
        <v>1.965543</v>
      </c>
      <c r="P39" s="5">
        <v>1.9687410000000001</v>
      </c>
      <c r="Q39" s="5">
        <v>1.979363</v>
      </c>
      <c r="R39" s="5">
        <v>1.9917720000000001</v>
      </c>
      <c r="S39" s="5">
        <v>2.0065309999999998</v>
      </c>
      <c r="T39" s="5">
        <v>2.0198420000000001</v>
      </c>
      <c r="U39" s="5">
        <v>2.030627</v>
      </c>
      <c r="V39" s="5">
        <v>2.042942</v>
      </c>
      <c r="W39" s="5">
        <v>2.0502609999999999</v>
      </c>
      <c r="X39" s="5">
        <v>2.0552429999999999</v>
      </c>
      <c r="Y39" s="5">
        <v>2.0609039999999998</v>
      </c>
      <c r="Z39" s="5">
        <v>2.0660989999999999</v>
      </c>
      <c r="AA39" s="5">
        <v>2.067841</v>
      </c>
      <c r="AB39" s="5">
        <v>2.0722619999999998</v>
      </c>
      <c r="AC39" s="5">
        <v>2.077394</v>
      </c>
      <c r="AD39" s="5">
        <v>2.0818880000000002</v>
      </c>
      <c r="AE39" s="5">
        <v>2.0837370000000002</v>
      </c>
      <c r="AF39" s="5">
        <v>2.0835460000000001</v>
      </c>
      <c r="AG39" s="5">
        <v>2.0826560000000001</v>
      </c>
      <c r="AH39" s="5">
        <v>2.0817649999999999</v>
      </c>
      <c r="AI39" s="5">
        <v>2.077442</v>
      </c>
      <c r="AJ39" s="5">
        <v>2.0697739999999998</v>
      </c>
      <c r="AK39" s="4">
        <v>7.2020000000000001E-3</v>
      </c>
    </row>
    <row r="40" spans="1:37" ht="15" customHeight="1" x14ac:dyDescent="0.3">
      <c r="A40" s="7" t="s">
        <v>206</v>
      </c>
      <c r="B40" s="6" t="s">
        <v>164</v>
      </c>
      <c r="C40" s="5">
        <v>2.1077349999999999</v>
      </c>
      <c r="D40" s="5">
        <v>2.7765949999999999</v>
      </c>
      <c r="E40" s="5">
        <v>3.2343380000000002</v>
      </c>
      <c r="F40" s="5">
        <v>3.1337600000000001</v>
      </c>
      <c r="G40" s="5">
        <v>3.1058560000000002</v>
      </c>
      <c r="H40" s="5">
        <v>3.0177990000000001</v>
      </c>
      <c r="I40" s="5">
        <v>2.993741</v>
      </c>
      <c r="J40" s="5">
        <v>2.7926000000000002</v>
      </c>
      <c r="K40" s="5">
        <v>2.5633569999999999</v>
      </c>
      <c r="L40" s="5">
        <v>2.5462549999999999</v>
      </c>
      <c r="M40" s="5">
        <v>2.4878290000000001</v>
      </c>
      <c r="N40" s="5">
        <v>2.4204270000000001</v>
      </c>
      <c r="O40" s="5">
        <v>2.4454500000000001</v>
      </c>
      <c r="P40" s="5">
        <v>2.355226</v>
      </c>
      <c r="Q40" s="5">
        <v>2.361154</v>
      </c>
      <c r="R40" s="5">
        <v>2.3664209999999999</v>
      </c>
      <c r="S40" s="5">
        <v>2.3428270000000002</v>
      </c>
      <c r="T40" s="5">
        <v>2.310432</v>
      </c>
      <c r="U40" s="5">
        <v>2.3111320000000002</v>
      </c>
      <c r="V40" s="5">
        <v>2.314187</v>
      </c>
      <c r="W40" s="5">
        <v>2.300789</v>
      </c>
      <c r="X40" s="5">
        <v>2.3204989999999999</v>
      </c>
      <c r="Y40" s="5">
        <v>2.3600400000000001</v>
      </c>
      <c r="Z40" s="5">
        <v>2.4070299999999998</v>
      </c>
      <c r="AA40" s="5">
        <v>2.4750809999999999</v>
      </c>
      <c r="AB40" s="5">
        <v>2.5520459999999998</v>
      </c>
      <c r="AC40" s="5">
        <v>2.6335099999999998</v>
      </c>
      <c r="AD40" s="5">
        <v>2.6843539999999999</v>
      </c>
      <c r="AE40" s="5">
        <v>2.735643</v>
      </c>
      <c r="AF40" s="5">
        <v>2.883318</v>
      </c>
      <c r="AG40" s="5">
        <v>3.0836079999999999</v>
      </c>
      <c r="AH40" s="5">
        <v>3.2296469999999999</v>
      </c>
      <c r="AI40" s="5">
        <v>3.2265419999999998</v>
      </c>
      <c r="AJ40" s="5">
        <v>3.2150910000000001</v>
      </c>
      <c r="AK40" s="4">
        <v>4.5929999999999999E-3</v>
      </c>
    </row>
    <row r="41" spans="1:37" ht="15" customHeight="1" x14ac:dyDescent="0.3">
      <c r="A41" s="7" t="s">
        <v>205</v>
      </c>
      <c r="B41" s="6" t="s">
        <v>162</v>
      </c>
      <c r="C41" s="5">
        <v>1.5944529999999999</v>
      </c>
      <c r="D41" s="5">
        <v>1.534778</v>
      </c>
      <c r="E41" s="5">
        <v>1.568038</v>
      </c>
      <c r="F41" s="5">
        <v>2.5807989999999998</v>
      </c>
      <c r="G41" s="5">
        <v>2.5841340000000002</v>
      </c>
      <c r="H41" s="5">
        <v>2.5897039999999998</v>
      </c>
      <c r="I41" s="5">
        <v>2.5930040000000001</v>
      </c>
      <c r="J41" s="5">
        <v>2.5981190000000001</v>
      </c>
      <c r="K41" s="5">
        <v>2.5998429999999999</v>
      </c>
      <c r="L41" s="5">
        <v>2.6029369999999998</v>
      </c>
      <c r="M41" s="5">
        <v>2.6051310000000001</v>
      </c>
      <c r="N41" s="5">
        <v>2.6075339999999998</v>
      </c>
      <c r="O41" s="5">
        <v>2.486059</v>
      </c>
      <c r="P41" s="5">
        <v>2.5649890000000002</v>
      </c>
      <c r="Q41" s="5">
        <v>2.2250369999999999</v>
      </c>
      <c r="R41" s="5">
        <v>2.479943</v>
      </c>
      <c r="S41" s="5">
        <v>2.3766050000000001</v>
      </c>
      <c r="T41" s="5">
        <v>2.3795489999999999</v>
      </c>
      <c r="U41" s="5">
        <v>2.3829609999999999</v>
      </c>
      <c r="V41" s="5">
        <v>2.3594170000000001</v>
      </c>
      <c r="W41" s="5">
        <v>2.3153290000000002</v>
      </c>
      <c r="X41" s="5">
        <v>2.3213189999999999</v>
      </c>
      <c r="Y41" s="5">
        <v>2.3580610000000002</v>
      </c>
      <c r="Z41" s="5">
        <v>2.3999079999999999</v>
      </c>
      <c r="AA41" s="5">
        <v>2.4012009999999999</v>
      </c>
      <c r="AB41" s="5">
        <v>2.3710779999999998</v>
      </c>
      <c r="AC41" s="5">
        <v>2.4001450000000002</v>
      </c>
      <c r="AD41" s="5">
        <v>2.311366</v>
      </c>
      <c r="AE41" s="5">
        <v>2.314708</v>
      </c>
      <c r="AF41" s="5">
        <v>2.314686</v>
      </c>
      <c r="AG41" s="5">
        <v>2.3162410000000002</v>
      </c>
      <c r="AH41" s="5">
        <v>2.4164439999999998</v>
      </c>
      <c r="AI41" s="5">
        <v>2.415921</v>
      </c>
      <c r="AJ41" s="5">
        <v>2.4151289999999999</v>
      </c>
      <c r="AK41" s="4">
        <v>1.4269E-2</v>
      </c>
    </row>
    <row r="42" spans="1:37" s="23" customFormat="1" ht="15" customHeight="1" x14ac:dyDescent="0.3">
      <c r="A42" s="19" t="s">
        <v>204</v>
      </c>
      <c r="B42" s="20" t="s">
        <v>148</v>
      </c>
      <c r="C42" s="33">
        <v>2.5909900000000001</v>
      </c>
      <c r="D42" s="33">
        <v>2.8965010000000002</v>
      </c>
      <c r="E42" s="33">
        <v>2.9173719999999999</v>
      </c>
      <c r="F42" s="33">
        <v>3.0049730000000001</v>
      </c>
      <c r="G42" s="33">
        <v>3.0268790000000001</v>
      </c>
      <c r="H42" s="33">
        <v>3.0338609999999999</v>
      </c>
      <c r="I42" s="33">
        <v>3.0743830000000001</v>
      </c>
      <c r="J42" s="33">
        <v>3.1160809999999999</v>
      </c>
      <c r="K42" s="33">
        <v>3.1506349999999999</v>
      </c>
      <c r="L42" s="33">
        <v>3.1762929999999998</v>
      </c>
      <c r="M42" s="33">
        <v>3.2416330000000002</v>
      </c>
      <c r="N42" s="33">
        <v>3.264481</v>
      </c>
      <c r="O42" s="33">
        <v>3.3442189999999998</v>
      </c>
      <c r="P42" s="33">
        <v>3.3581029999999998</v>
      </c>
      <c r="Q42" s="33">
        <v>3.3941249999999998</v>
      </c>
      <c r="R42" s="33">
        <v>3.422326</v>
      </c>
      <c r="S42" s="33">
        <v>3.4360780000000002</v>
      </c>
      <c r="T42" s="33">
        <v>3.4607260000000002</v>
      </c>
      <c r="U42" s="33">
        <v>3.4824540000000002</v>
      </c>
      <c r="V42" s="33">
        <v>3.5108640000000002</v>
      </c>
      <c r="W42" s="33">
        <v>3.5100560000000001</v>
      </c>
      <c r="X42" s="33">
        <v>3.5296919999999998</v>
      </c>
      <c r="Y42" s="33">
        <v>3.551501</v>
      </c>
      <c r="Z42" s="33">
        <v>3.5756380000000001</v>
      </c>
      <c r="AA42" s="33">
        <v>3.5871050000000002</v>
      </c>
      <c r="AB42" s="33">
        <v>3.6143800000000001</v>
      </c>
      <c r="AC42" s="33">
        <v>3.6189200000000001</v>
      </c>
      <c r="AD42" s="33">
        <v>3.6178710000000001</v>
      </c>
      <c r="AE42" s="33">
        <v>3.6245769999999999</v>
      </c>
      <c r="AF42" s="33">
        <v>3.6345510000000001</v>
      </c>
      <c r="AG42" s="33">
        <v>3.6419139999999999</v>
      </c>
      <c r="AH42" s="33">
        <v>3.657537</v>
      </c>
      <c r="AI42" s="33">
        <v>3.6574080000000002</v>
      </c>
      <c r="AJ42" s="33">
        <v>3.6564640000000002</v>
      </c>
      <c r="AK42" s="22">
        <v>7.3080000000000003E-3</v>
      </c>
    </row>
    <row r="43" spans="1:37" ht="15" customHeight="1" x14ac:dyDescent="0.3">
      <c r="A43" s="7" t="s">
        <v>203</v>
      </c>
      <c r="B43" s="6" t="s">
        <v>146</v>
      </c>
      <c r="C43" s="5">
        <v>1.6689259999999999</v>
      </c>
      <c r="D43" s="5">
        <v>2.1811099999999999</v>
      </c>
      <c r="E43" s="5">
        <v>2.1898499999999999</v>
      </c>
      <c r="F43" s="5">
        <v>2.3478469999999998</v>
      </c>
      <c r="G43" s="5">
        <v>2.3218000000000001</v>
      </c>
      <c r="H43" s="5">
        <v>2.290349</v>
      </c>
      <c r="I43" s="5">
        <v>2.3247399999999998</v>
      </c>
      <c r="J43" s="5">
        <v>2.3626290000000001</v>
      </c>
      <c r="K43" s="5">
        <v>2.4006189999999998</v>
      </c>
      <c r="L43" s="5">
        <v>2.4525459999999999</v>
      </c>
      <c r="M43" s="5">
        <v>2.5205229999999998</v>
      </c>
      <c r="N43" s="5">
        <v>2.5721129999999999</v>
      </c>
      <c r="O43" s="5">
        <v>2.6674989999999998</v>
      </c>
      <c r="P43" s="5">
        <v>2.6839119999999999</v>
      </c>
      <c r="Q43" s="5">
        <v>2.7195459999999998</v>
      </c>
      <c r="R43" s="5">
        <v>2.773644</v>
      </c>
      <c r="S43" s="5">
        <v>2.8037290000000001</v>
      </c>
      <c r="T43" s="5">
        <v>2.8252280000000001</v>
      </c>
      <c r="U43" s="5">
        <v>2.8628260000000001</v>
      </c>
      <c r="V43" s="5">
        <v>2.9073980000000001</v>
      </c>
      <c r="W43" s="5">
        <v>2.9131529999999999</v>
      </c>
      <c r="X43" s="5">
        <v>2.9409160000000001</v>
      </c>
      <c r="Y43" s="5">
        <v>2.9666709999999998</v>
      </c>
      <c r="Z43" s="5">
        <v>2.9828290000000002</v>
      </c>
      <c r="AA43" s="5">
        <v>2.99844</v>
      </c>
      <c r="AB43" s="5">
        <v>3.0302129999999998</v>
      </c>
      <c r="AC43" s="5">
        <v>3.0451220000000001</v>
      </c>
      <c r="AD43" s="5">
        <v>3.040022</v>
      </c>
      <c r="AE43" s="5">
        <v>3.0622159999999998</v>
      </c>
      <c r="AF43" s="5">
        <v>3.0605769999999999</v>
      </c>
      <c r="AG43" s="5">
        <v>3.0688</v>
      </c>
      <c r="AH43" s="5">
        <v>3.0883630000000002</v>
      </c>
      <c r="AI43" s="5">
        <v>3.083701</v>
      </c>
      <c r="AJ43" s="5">
        <v>3.0825879999999999</v>
      </c>
      <c r="AK43" s="4">
        <v>1.0869E-2</v>
      </c>
    </row>
    <row r="44" spans="1:37" ht="15" customHeight="1" x14ac:dyDescent="0.3">
      <c r="A44" s="7" t="s">
        <v>202</v>
      </c>
      <c r="B44" s="6" t="s">
        <v>158</v>
      </c>
      <c r="C44" s="5">
        <v>2.6929379999999998</v>
      </c>
      <c r="D44" s="5">
        <v>3.1838160000000002</v>
      </c>
      <c r="E44" s="5">
        <v>3.123262</v>
      </c>
      <c r="F44" s="5">
        <v>3.326381</v>
      </c>
      <c r="G44" s="5">
        <v>3.3373919999999999</v>
      </c>
      <c r="H44" s="5">
        <v>3.3094389999999998</v>
      </c>
      <c r="I44" s="5">
        <v>3.344697</v>
      </c>
      <c r="J44" s="5">
        <v>3.4141149999999998</v>
      </c>
      <c r="K44" s="5">
        <v>3.4664990000000002</v>
      </c>
      <c r="L44" s="5">
        <v>3.491835</v>
      </c>
      <c r="M44" s="5">
        <v>3.5884490000000002</v>
      </c>
      <c r="N44" s="5">
        <v>3.6205069999999999</v>
      </c>
      <c r="O44" s="5">
        <v>3.7350080000000001</v>
      </c>
      <c r="P44" s="5">
        <v>3.7641300000000002</v>
      </c>
      <c r="Q44" s="5">
        <v>3.8046760000000002</v>
      </c>
      <c r="R44" s="5">
        <v>3.848112</v>
      </c>
      <c r="S44" s="5">
        <v>3.8867609999999999</v>
      </c>
      <c r="T44" s="5">
        <v>3.8985789999999998</v>
      </c>
      <c r="U44" s="5">
        <v>3.9358179999999998</v>
      </c>
      <c r="V44" s="5">
        <v>3.9811450000000002</v>
      </c>
      <c r="W44" s="5">
        <v>3.9727440000000001</v>
      </c>
      <c r="X44" s="5">
        <v>3.9973160000000001</v>
      </c>
      <c r="Y44" s="5">
        <v>4.0190039999999998</v>
      </c>
      <c r="Z44" s="5">
        <v>4.0379180000000003</v>
      </c>
      <c r="AA44" s="5">
        <v>4.0409160000000002</v>
      </c>
      <c r="AB44" s="5">
        <v>4.0637829999999999</v>
      </c>
      <c r="AC44" s="5">
        <v>4.0639890000000003</v>
      </c>
      <c r="AD44" s="5">
        <v>4.047078</v>
      </c>
      <c r="AE44" s="5">
        <v>4.0528560000000002</v>
      </c>
      <c r="AF44" s="5">
        <v>4.0338050000000001</v>
      </c>
      <c r="AG44" s="5">
        <v>4.0133850000000004</v>
      </c>
      <c r="AH44" s="5">
        <v>4.0168330000000001</v>
      </c>
      <c r="AI44" s="5">
        <v>4.0082680000000002</v>
      </c>
      <c r="AJ44" s="5">
        <v>4.0067279999999998</v>
      </c>
      <c r="AK44" s="4">
        <v>7.2100000000000003E-3</v>
      </c>
    </row>
    <row r="45" spans="1:37" ht="15" customHeight="1" x14ac:dyDescent="0.3">
      <c r="A45" s="7" t="s">
        <v>201</v>
      </c>
      <c r="B45" s="6" t="s">
        <v>153</v>
      </c>
      <c r="C45" s="5">
        <v>1.2937529999999999</v>
      </c>
      <c r="D45" s="5">
        <v>1.637365</v>
      </c>
      <c r="E45" s="5">
        <v>1.6660729999999999</v>
      </c>
      <c r="F45" s="5">
        <v>1.7585189999999999</v>
      </c>
      <c r="G45" s="5">
        <v>1.760273</v>
      </c>
      <c r="H45" s="5">
        <v>1.5607139999999999</v>
      </c>
      <c r="I45" s="5">
        <v>1.6144339999999999</v>
      </c>
      <c r="J45" s="5">
        <v>1.6866159999999999</v>
      </c>
      <c r="K45" s="5">
        <v>1.7326509999999999</v>
      </c>
      <c r="L45" s="5">
        <v>1.785774</v>
      </c>
      <c r="M45" s="5">
        <v>1.848498</v>
      </c>
      <c r="N45" s="5">
        <v>1.8759140000000001</v>
      </c>
      <c r="O45" s="5">
        <v>1.9208209999999999</v>
      </c>
      <c r="P45" s="5">
        <v>2.0036040000000002</v>
      </c>
      <c r="Q45" s="5">
        <v>2.0264880000000001</v>
      </c>
      <c r="R45" s="5">
        <v>2.0448629999999999</v>
      </c>
      <c r="S45" s="5">
        <v>2.0695869999999998</v>
      </c>
      <c r="T45" s="5">
        <v>2.165737</v>
      </c>
      <c r="U45" s="5">
        <v>2.214267</v>
      </c>
      <c r="V45" s="5">
        <v>2.2365699999999999</v>
      </c>
      <c r="W45" s="5">
        <v>2.3092459999999999</v>
      </c>
      <c r="X45" s="5">
        <v>2.3183220000000002</v>
      </c>
      <c r="Y45" s="5">
        <v>2.330956</v>
      </c>
      <c r="Z45" s="5">
        <v>2.345415</v>
      </c>
      <c r="AA45" s="5">
        <v>2.3557090000000001</v>
      </c>
      <c r="AB45" s="5">
        <v>2.381437</v>
      </c>
      <c r="AC45" s="5">
        <v>2.385942</v>
      </c>
      <c r="AD45" s="5">
        <v>2.3554279999999999</v>
      </c>
      <c r="AE45" s="5">
        <v>2.3602470000000002</v>
      </c>
      <c r="AF45" s="5">
        <v>2.4395440000000002</v>
      </c>
      <c r="AG45" s="5">
        <v>2.4944890000000002</v>
      </c>
      <c r="AH45" s="5">
        <v>2.416207</v>
      </c>
      <c r="AI45" s="5">
        <v>2.415114</v>
      </c>
      <c r="AJ45" s="5">
        <v>2.4711379999999998</v>
      </c>
      <c r="AK45" s="4">
        <v>1.2945E-2</v>
      </c>
    </row>
    <row r="46" spans="1:37" ht="15" customHeight="1" x14ac:dyDescent="0.3">
      <c r="A46" s="7" t="s">
        <v>200</v>
      </c>
      <c r="B46" s="6" t="s">
        <v>189</v>
      </c>
      <c r="C46" s="5">
        <v>54.337605000000003</v>
      </c>
      <c r="D46" s="5">
        <v>68.769310000000004</v>
      </c>
      <c r="E46" s="5">
        <v>69.975082</v>
      </c>
      <c r="F46" s="5">
        <v>73.857810999999998</v>
      </c>
      <c r="G46" s="5">
        <v>73.931449999999998</v>
      </c>
      <c r="H46" s="5">
        <v>65.550003000000004</v>
      </c>
      <c r="I46" s="5">
        <v>67.806244000000007</v>
      </c>
      <c r="J46" s="5">
        <v>70.837883000000005</v>
      </c>
      <c r="K46" s="5">
        <v>72.771361999999996</v>
      </c>
      <c r="L46" s="5">
        <v>75.002487000000002</v>
      </c>
      <c r="M46" s="5">
        <v>77.636893999999998</v>
      </c>
      <c r="N46" s="5">
        <v>78.788398999999998</v>
      </c>
      <c r="O46" s="5">
        <v>80.674476999999996</v>
      </c>
      <c r="P46" s="5">
        <v>84.151366999999993</v>
      </c>
      <c r="Q46" s="5">
        <v>85.112487999999999</v>
      </c>
      <c r="R46" s="5">
        <v>85.884262000000007</v>
      </c>
      <c r="S46" s="5">
        <v>86.922652999999997</v>
      </c>
      <c r="T46" s="5">
        <v>90.960967999999994</v>
      </c>
      <c r="U46" s="5">
        <v>92.999222000000003</v>
      </c>
      <c r="V46" s="5">
        <v>93.935935999999998</v>
      </c>
      <c r="W46" s="5">
        <v>96.988319000000004</v>
      </c>
      <c r="X46" s="5">
        <v>97.369513999999995</v>
      </c>
      <c r="Y46" s="5">
        <v>97.900154000000001</v>
      </c>
      <c r="Z46" s="5">
        <v>98.507407999999998</v>
      </c>
      <c r="AA46" s="5">
        <v>98.939789000000005</v>
      </c>
      <c r="AB46" s="5">
        <v>100.02034</v>
      </c>
      <c r="AC46" s="5">
        <v>100.209564</v>
      </c>
      <c r="AD46" s="5">
        <v>98.927993999999998</v>
      </c>
      <c r="AE46" s="5">
        <v>99.130370999999997</v>
      </c>
      <c r="AF46" s="5">
        <v>102.460854</v>
      </c>
      <c r="AG46" s="5">
        <v>104.768524</v>
      </c>
      <c r="AH46" s="5">
        <v>101.480705</v>
      </c>
      <c r="AI46" s="5">
        <v>101.434792</v>
      </c>
      <c r="AJ46" s="5">
        <v>103.787811</v>
      </c>
      <c r="AK46" s="4">
        <v>1.2945E-2</v>
      </c>
    </row>
    <row r="48" spans="1:37" ht="15" customHeight="1" x14ac:dyDescent="0.25">
      <c r="B48" s="10" t="s">
        <v>156</v>
      </c>
    </row>
    <row r="49" spans="1:37" ht="15" customHeight="1" x14ac:dyDescent="0.3">
      <c r="A49" s="7" t="s">
        <v>199</v>
      </c>
      <c r="B49" s="6" t="s">
        <v>144</v>
      </c>
      <c r="C49" s="5">
        <v>2.5703040000000001</v>
      </c>
      <c r="D49" s="5">
        <v>3.0573709999999998</v>
      </c>
      <c r="E49" s="5">
        <v>3.1120100000000002</v>
      </c>
      <c r="F49" s="5">
        <v>3.0465949999999999</v>
      </c>
      <c r="G49" s="5">
        <v>2.9415070000000001</v>
      </c>
      <c r="H49" s="5">
        <v>2.8086410000000002</v>
      </c>
      <c r="I49" s="5">
        <v>2.7376290000000001</v>
      </c>
      <c r="J49" s="5">
        <v>2.7153350000000001</v>
      </c>
      <c r="K49" s="5">
        <v>2.7630669999999999</v>
      </c>
      <c r="L49" s="5">
        <v>2.8172510000000002</v>
      </c>
      <c r="M49" s="5">
        <v>2.9031929999999999</v>
      </c>
      <c r="N49" s="5">
        <v>2.9151359999999999</v>
      </c>
      <c r="O49" s="5">
        <v>2.9853290000000001</v>
      </c>
      <c r="P49" s="5">
        <v>3.0017719999999999</v>
      </c>
      <c r="Q49" s="5">
        <v>3.0113340000000002</v>
      </c>
      <c r="R49" s="5">
        <v>3.047812</v>
      </c>
      <c r="S49" s="5">
        <v>3.0929489999999999</v>
      </c>
      <c r="T49" s="5">
        <v>3.097394</v>
      </c>
      <c r="U49" s="5">
        <v>3.1282580000000002</v>
      </c>
      <c r="V49" s="5">
        <v>3.1793070000000001</v>
      </c>
      <c r="W49" s="5">
        <v>3.1701860000000002</v>
      </c>
      <c r="X49" s="5">
        <v>3.1854</v>
      </c>
      <c r="Y49" s="5">
        <v>3.2090969999999999</v>
      </c>
      <c r="Z49" s="5">
        <v>3.234086</v>
      </c>
      <c r="AA49" s="5">
        <v>3.2457199999999999</v>
      </c>
      <c r="AB49" s="5">
        <v>3.2768090000000001</v>
      </c>
      <c r="AC49" s="5">
        <v>3.282686</v>
      </c>
      <c r="AD49" s="5">
        <v>3.279671</v>
      </c>
      <c r="AE49" s="5">
        <v>3.2884579999999999</v>
      </c>
      <c r="AF49" s="5">
        <v>3.2898230000000002</v>
      </c>
      <c r="AG49" s="5">
        <v>3.2937189999999998</v>
      </c>
      <c r="AH49" s="5">
        <v>3.303763</v>
      </c>
      <c r="AI49" s="5">
        <v>3.2954340000000002</v>
      </c>
      <c r="AJ49" s="5">
        <v>3.2917360000000002</v>
      </c>
      <c r="AK49" s="4">
        <v>2.3110000000000001E-3</v>
      </c>
    </row>
    <row r="50" spans="1:37" ht="15" customHeight="1" x14ac:dyDescent="0.3">
      <c r="A50" s="7" t="s">
        <v>198</v>
      </c>
      <c r="B50" s="6" t="s">
        <v>153</v>
      </c>
      <c r="C50" s="5">
        <v>1.6200159999999999</v>
      </c>
      <c r="D50" s="5">
        <v>1.9030069999999999</v>
      </c>
      <c r="E50" s="5">
        <v>1.826562</v>
      </c>
      <c r="F50" s="5">
        <v>1.811903</v>
      </c>
      <c r="G50" s="5">
        <v>2.0942810000000001</v>
      </c>
      <c r="H50" s="5">
        <v>2.0703930000000001</v>
      </c>
      <c r="I50" s="5">
        <v>2.0992540000000002</v>
      </c>
      <c r="J50" s="5">
        <v>2.1582720000000002</v>
      </c>
      <c r="K50" s="5">
        <v>2.2037520000000002</v>
      </c>
      <c r="L50" s="5">
        <v>2.2662789999999999</v>
      </c>
      <c r="M50" s="5">
        <v>2.3473350000000002</v>
      </c>
      <c r="N50" s="5">
        <v>2.3810020000000001</v>
      </c>
      <c r="O50" s="5">
        <v>2.4393470000000002</v>
      </c>
      <c r="P50" s="5">
        <v>2.4531670000000001</v>
      </c>
      <c r="Q50" s="5">
        <v>2.4807950000000001</v>
      </c>
      <c r="R50" s="5">
        <v>2.513941</v>
      </c>
      <c r="S50" s="5">
        <v>2.5373359999999998</v>
      </c>
      <c r="T50" s="5">
        <v>2.5520109999999998</v>
      </c>
      <c r="U50" s="5">
        <v>2.5766420000000001</v>
      </c>
      <c r="V50" s="5">
        <v>2.613432</v>
      </c>
      <c r="W50" s="5">
        <v>2.6235029999999999</v>
      </c>
      <c r="X50" s="5">
        <v>2.6321460000000001</v>
      </c>
      <c r="Y50" s="5">
        <v>2.6470479999999998</v>
      </c>
      <c r="Z50" s="5">
        <v>2.6583510000000001</v>
      </c>
      <c r="AA50" s="5">
        <v>2.6558999999999999</v>
      </c>
      <c r="AB50" s="5">
        <v>2.6778900000000001</v>
      </c>
      <c r="AC50" s="5">
        <v>2.6567910000000001</v>
      </c>
      <c r="AD50" s="5">
        <v>2.6186639999999999</v>
      </c>
      <c r="AE50" s="5">
        <v>2.5896889999999999</v>
      </c>
      <c r="AF50" s="5">
        <v>2.591828</v>
      </c>
      <c r="AG50" s="5">
        <v>2.5975359999999998</v>
      </c>
      <c r="AH50" s="5">
        <v>2.6020099999999999</v>
      </c>
      <c r="AI50" s="5">
        <v>2.5990160000000002</v>
      </c>
      <c r="AJ50" s="5">
        <v>2.6012170000000001</v>
      </c>
      <c r="AK50" s="4">
        <v>9.8150000000000008E-3</v>
      </c>
    </row>
    <row r="51" spans="1:37" ht="15" customHeight="1" x14ac:dyDescent="0.3">
      <c r="A51" s="7" t="s">
        <v>197</v>
      </c>
      <c r="B51" s="6" t="s">
        <v>189</v>
      </c>
      <c r="C51" s="5">
        <v>68.040679999999995</v>
      </c>
      <c r="D51" s="5">
        <v>79.926284999999993</v>
      </c>
      <c r="E51" s="5">
        <v>76.715621999999996</v>
      </c>
      <c r="F51" s="5">
        <v>76.099945000000005</v>
      </c>
      <c r="G51" s="5">
        <v>87.959816000000004</v>
      </c>
      <c r="H51" s="5">
        <v>86.956519999999998</v>
      </c>
      <c r="I51" s="5">
        <v>88.168655000000001</v>
      </c>
      <c r="J51" s="5">
        <v>90.64743</v>
      </c>
      <c r="K51" s="5">
        <v>92.557586999999998</v>
      </c>
      <c r="L51" s="5">
        <v>95.183730999999995</v>
      </c>
      <c r="M51" s="5">
        <v>98.588050999999993</v>
      </c>
      <c r="N51" s="5">
        <v>100.002075</v>
      </c>
      <c r="O51" s="5">
        <v>102.452583</v>
      </c>
      <c r="P51" s="5">
        <v>103.03301999999999</v>
      </c>
      <c r="Q51" s="5">
        <v>104.193398</v>
      </c>
      <c r="R51" s="5">
        <v>105.585503</v>
      </c>
      <c r="S51" s="5">
        <v>106.568123</v>
      </c>
      <c r="T51" s="5">
        <v>107.18446400000001</v>
      </c>
      <c r="U51" s="5">
        <v>108.218971</v>
      </c>
      <c r="V51" s="5">
        <v>109.76413700000001</v>
      </c>
      <c r="W51" s="5">
        <v>110.18712600000001</v>
      </c>
      <c r="X51" s="5">
        <v>110.550133</v>
      </c>
      <c r="Y51" s="5">
        <v>111.17601000000001</v>
      </c>
      <c r="Z51" s="5">
        <v>111.650734</v>
      </c>
      <c r="AA51" s="5">
        <v>111.547783</v>
      </c>
      <c r="AB51" s="5">
        <v>112.47137499999999</v>
      </c>
      <c r="AC51" s="5">
        <v>111.58522000000001</v>
      </c>
      <c r="AD51" s="5">
        <v>109.983879</v>
      </c>
      <c r="AE51" s="5">
        <v>108.76693</v>
      </c>
      <c r="AF51" s="5">
        <v>108.856773</v>
      </c>
      <c r="AG51" s="5">
        <v>109.096504</v>
      </c>
      <c r="AH51" s="5">
        <v>109.28441599999999</v>
      </c>
      <c r="AI51" s="5">
        <v>109.158669</v>
      </c>
      <c r="AJ51" s="5">
        <v>109.251099</v>
      </c>
      <c r="AK51" s="4">
        <v>9.8150000000000008E-3</v>
      </c>
    </row>
    <row r="53" spans="1:37" ht="15" customHeight="1" x14ac:dyDescent="0.25">
      <c r="B53" s="10" t="s">
        <v>196</v>
      </c>
    </row>
    <row r="54" spans="1:37" ht="15" customHeight="1" x14ac:dyDescent="0.3">
      <c r="A54" s="7" t="s">
        <v>195</v>
      </c>
      <c r="B54" s="6" t="s">
        <v>150</v>
      </c>
      <c r="C54" s="5">
        <v>1.4215960000000001</v>
      </c>
      <c r="D54" s="5">
        <v>1.585407</v>
      </c>
      <c r="E54" s="5">
        <v>1.7347379999999999</v>
      </c>
      <c r="F54" s="5">
        <v>1.9364760000000001</v>
      </c>
      <c r="G54" s="5">
        <v>2.0064669999999998</v>
      </c>
      <c r="H54" s="5">
        <v>2.0838570000000001</v>
      </c>
      <c r="I54" s="5">
        <v>2.1423739999999998</v>
      </c>
      <c r="J54" s="5">
        <v>2.208523</v>
      </c>
      <c r="K54" s="5">
        <v>2.2750249999999999</v>
      </c>
      <c r="L54" s="5">
        <v>2.3298649999999999</v>
      </c>
      <c r="M54" s="5">
        <v>2.3709639999999998</v>
      </c>
      <c r="N54" s="5">
        <v>2.4005640000000001</v>
      </c>
      <c r="O54" s="5">
        <v>2.4276390000000001</v>
      </c>
      <c r="P54" s="5">
        <v>2.4371550000000002</v>
      </c>
      <c r="Q54" s="5">
        <v>2.444134</v>
      </c>
      <c r="R54" s="5">
        <v>2.4584160000000002</v>
      </c>
      <c r="S54" s="5">
        <v>2.4773019999999999</v>
      </c>
      <c r="T54" s="5">
        <v>2.495349</v>
      </c>
      <c r="U54" s="5">
        <v>2.5110329999999998</v>
      </c>
      <c r="V54" s="5">
        <v>2.5282879999999999</v>
      </c>
      <c r="W54" s="5">
        <v>2.539793</v>
      </c>
      <c r="X54" s="5">
        <v>2.547695</v>
      </c>
      <c r="Y54" s="5">
        <v>2.5559319999999999</v>
      </c>
      <c r="Z54" s="5">
        <v>2.5630950000000001</v>
      </c>
      <c r="AA54" s="5">
        <v>2.5660150000000002</v>
      </c>
      <c r="AB54" s="5">
        <v>2.571399</v>
      </c>
      <c r="AC54" s="5">
        <v>2.5773100000000002</v>
      </c>
      <c r="AD54" s="5">
        <v>2.582436</v>
      </c>
      <c r="AE54" s="5">
        <v>2.5845690000000001</v>
      </c>
      <c r="AF54" s="5">
        <v>2.5837050000000001</v>
      </c>
      <c r="AG54" s="5">
        <v>2.5815679999999999</v>
      </c>
      <c r="AH54" s="5">
        <v>2.5787270000000002</v>
      </c>
      <c r="AI54" s="5">
        <v>2.5719349999999999</v>
      </c>
      <c r="AJ54" s="5">
        <v>2.5604960000000001</v>
      </c>
      <c r="AK54" s="4">
        <v>1.5093000000000001E-2</v>
      </c>
    </row>
    <row r="55" spans="1:37" ht="15" customHeight="1" x14ac:dyDescent="0.3">
      <c r="A55" s="7" t="s">
        <v>194</v>
      </c>
      <c r="B55" s="6" t="s">
        <v>148</v>
      </c>
      <c r="C55" s="5">
        <v>2.5881569999999998</v>
      </c>
      <c r="D55" s="5">
        <v>2.8932310000000001</v>
      </c>
      <c r="E55" s="5">
        <v>2.9147400000000001</v>
      </c>
      <c r="F55" s="5">
        <v>3.0029029999999999</v>
      </c>
      <c r="G55" s="5">
        <v>3.025417</v>
      </c>
      <c r="H55" s="5">
        <v>3.033026</v>
      </c>
      <c r="I55" s="5">
        <v>3.0742500000000001</v>
      </c>
      <c r="J55" s="5">
        <v>3.1167419999999999</v>
      </c>
      <c r="K55" s="5">
        <v>3.151408</v>
      </c>
      <c r="L55" s="5">
        <v>3.177133</v>
      </c>
      <c r="M55" s="5">
        <v>3.2425269999999999</v>
      </c>
      <c r="N55" s="5">
        <v>3.2654450000000002</v>
      </c>
      <c r="O55" s="5">
        <v>3.345129</v>
      </c>
      <c r="P55" s="5">
        <v>3.3590970000000002</v>
      </c>
      <c r="Q55" s="5">
        <v>3.3952040000000001</v>
      </c>
      <c r="R55" s="5">
        <v>3.4234960000000001</v>
      </c>
      <c r="S55" s="5">
        <v>3.4373239999999998</v>
      </c>
      <c r="T55" s="5">
        <v>3.4620869999999999</v>
      </c>
      <c r="U55" s="5">
        <v>3.4839030000000002</v>
      </c>
      <c r="V55" s="5">
        <v>3.512381</v>
      </c>
      <c r="W55" s="5">
        <v>3.51159</v>
      </c>
      <c r="X55" s="5">
        <v>3.5312649999999999</v>
      </c>
      <c r="Y55" s="5">
        <v>3.5530629999999999</v>
      </c>
      <c r="Z55" s="5">
        <v>3.5772379999999999</v>
      </c>
      <c r="AA55" s="5">
        <v>3.5887220000000002</v>
      </c>
      <c r="AB55" s="5">
        <v>3.6160000000000001</v>
      </c>
      <c r="AC55" s="5">
        <v>3.6205400000000001</v>
      </c>
      <c r="AD55" s="5">
        <v>3.6194670000000002</v>
      </c>
      <c r="AE55" s="5">
        <v>3.6261420000000002</v>
      </c>
      <c r="AF55" s="5">
        <v>3.6361699999999999</v>
      </c>
      <c r="AG55" s="5">
        <v>3.6435019999999998</v>
      </c>
      <c r="AH55" s="5">
        <v>3.6591070000000001</v>
      </c>
      <c r="AI55" s="5">
        <v>3.6589610000000001</v>
      </c>
      <c r="AJ55" s="5">
        <v>3.6580020000000002</v>
      </c>
      <c r="AK55" s="4">
        <v>7.3559999999999997E-3</v>
      </c>
    </row>
    <row r="56" spans="1:37" ht="15" customHeight="1" x14ac:dyDescent="0.3">
      <c r="A56" s="7" t="s">
        <v>193</v>
      </c>
      <c r="B56" s="6" t="s">
        <v>146</v>
      </c>
      <c r="C56" s="5">
        <v>1.6689259999999999</v>
      </c>
      <c r="D56" s="5">
        <v>2.1811099999999999</v>
      </c>
      <c r="E56" s="5">
        <v>2.1898499999999999</v>
      </c>
      <c r="F56" s="5">
        <v>2.3478469999999998</v>
      </c>
      <c r="G56" s="5">
        <v>2.3218000000000001</v>
      </c>
      <c r="H56" s="5">
        <v>2.290349</v>
      </c>
      <c r="I56" s="5">
        <v>2.3247399999999998</v>
      </c>
      <c r="J56" s="5">
        <v>2.3626290000000001</v>
      </c>
      <c r="K56" s="5">
        <v>2.4006189999999998</v>
      </c>
      <c r="L56" s="5">
        <v>2.4525459999999999</v>
      </c>
      <c r="M56" s="5">
        <v>2.5205229999999998</v>
      </c>
      <c r="N56" s="5">
        <v>2.5721129999999999</v>
      </c>
      <c r="O56" s="5">
        <v>2.6674989999999998</v>
      </c>
      <c r="P56" s="5">
        <v>2.6839119999999999</v>
      </c>
      <c r="Q56" s="5">
        <v>2.7195459999999998</v>
      </c>
      <c r="R56" s="5">
        <v>2.773644</v>
      </c>
      <c r="S56" s="5">
        <v>2.8037290000000001</v>
      </c>
      <c r="T56" s="5">
        <v>2.8252280000000001</v>
      </c>
      <c r="U56" s="5">
        <v>2.8628260000000001</v>
      </c>
      <c r="V56" s="5">
        <v>2.9073980000000001</v>
      </c>
      <c r="W56" s="5">
        <v>2.9131529999999999</v>
      </c>
      <c r="X56" s="5">
        <v>2.9409160000000001</v>
      </c>
      <c r="Y56" s="5">
        <v>2.9666709999999998</v>
      </c>
      <c r="Z56" s="5">
        <v>2.9828290000000002</v>
      </c>
      <c r="AA56" s="5">
        <v>2.99844</v>
      </c>
      <c r="AB56" s="5">
        <v>3.0302129999999998</v>
      </c>
      <c r="AC56" s="5">
        <v>3.0451220000000001</v>
      </c>
      <c r="AD56" s="5">
        <v>3.040022</v>
      </c>
      <c r="AE56" s="5">
        <v>3.0622159999999998</v>
      </c>
      <c r="AF56" s="5">
        <v>3.0605769999999999</v>
      </c>
      <c r="AG56" s="5">
        <v>3.0688</v>
      </c>
      <c r="AH56" s="5">
        <v>3.0883630000000002</v>
      </c>
      <c r="AI56" s="5">
        <v>3.083701</v>
      </c>
      <c r="AJ56" s="5">
        <v>3.0825879999999999</v>
      </c>
      <c r="AK56" s="4">
        <v>1.0869E-2</v>
      </c>
    </row>
    <row r="57" spans="1:37" ht="15" customHeight="1" x14ac:dyDescent="0.3">
      <c r="A57" s="7" t="s">
        <v>192</v>
      </c>
      <c r="B57" s="6" t="s">
        <v>144</v>
      </c>
      <c r="C57" s="5">
        <v>2.6593249999999999</v>
      </c>
      <c r="D57" s="5">
        <v>3.1513270000000002</v>
      </c>
      <c r="E57" s="5">
        <v>3.1201729999999999</v>
      </c>
      <c r="F57" s="5">
        <v>3.2673169999999998</v>
      </c>
      <c r="G57" s="5">
        <v>3.249161</v>
      </c>
      <c r="H57" s="5">
        <v>3.2181220000000001</v>
      </c>
      <c r="I57" s="5">
        <v>3.2367680000000001</v>
      </c>
      <c r="J57" s="5">
        <v>3.2957730000000001</v>
      </c>
      <c r="K57" s="5">
        <v>3.352131</v>
      </c>
      <c r="L57" s="5">
        <v>3.385615</v>
      </c>
      <c r="M57" s="5">
        <v>3.482113</v>
      </c>
      <c r="N57" s="5">
        <v>3.5136970000000001</v>
      </c>
      <c r="O57" s="5">
        <v>3.6150380000000002</v>
      </c>
      <c r="P57" s="5">
        <v>3.642747</v>
      </c>
      <c r="Q57" s="5">
        <v>3.6792609999999999</v>
      </c>
      <c r="R57" s="5">
        <v>3.7220420000000001</v>
      </c>
      <c r="S57" s="5">
        <v>3.7598720000000001</v>
      </c>
      <c r="T57" s="5">
        <v>3.771423</v>
      </c>
      <c r="U57" s="5">
        <v>3.8059419999999999</v>
      </c>
      <c r="V57" s="5">
        <v>3.8513410000000001</v>
      </c>
      <c r="W57" s="5">
        <v>3.8423859999999999</v>
      </c>
      <c r="X57" s="5">
        <v>3.8656410000000001</v>
      </c>
      <c r="Y57" s="5">
        <v>3.887035</v>
      </c>
      <c r="Z57" s="5">
        <v>3.9055740000000001</v>
      </c>
      <c r="AA57" s="5">
        <v>3.908684</v>
      </c>
      <c r="AB57" s="5">
        <v>3.9316710000000001</v>
      </c>
      <c r="AC57" s="5">
        <v>3.9316080000000002</v>
      </c>
      <c r="AD57" s="5">
        <v>3.915165</v>
      </c>
      <c r="AE57" s="5">
        <v>3.9207640000000001</v>
      </c>
      <c r="AF57" s="5">
        <v>3.902768</v>
      </c>
      <c r="AG57" s="5">
        <v>3.8823810000000001</v>
      </c>
      <c r="AH57" s="5">
        <v>3.8869349999999998</v>
      </c>
      <c r="AI57" s="5">
        <v>3.8781850000000002</v>
      </c>
      <c r="AJ57" s="5">
        <v>3.8748849999999999</v>
      </c>
      <c r="AK57" s="4">
        <v>6.4799999999999996E-3</v>
      </c>
    </row>
    <row r="58" spans="1:37" ht="15" customHeight="1" x14ac:dyDescent="0.3">
      <c r="A58" s="7" t="s">
        <v>191</v>
      </c>
      <c r="B58" s="6" t="s">
        <v>153</v>
      </c>
      <c r="C58" s="5">
        <v>1.33338</v>
      </c>
      <c r="D58" s="5">
        <v>1.6394660000000001</v>
      </c>
      <c r="E58" s="5">
        <v>1.614525</v>
      </c>
      <c r="F58" s="5">
        <v>1.682124</v>
      </c>
      <c r="G58" s="5">
        <v>1.732321</v>
      </c>
      <c r="H58" s="5">
        <v>1.5874600000000001</v>
      </c>
      <c r="I58" s="5">
        <v>1.652112</v>
      </c>
      <c r="J58" s="5">
        <v>1.7362930000000001</v>
      </c>
      <c r="K58" s="5">
        <v>1.779749</v>
      </c>
      <c r="L58" s="5">
        <v>1.83423</v>
      </c>
      <c r="M58" s="5">
        <v>1.900447</v>
      </c>
      <c r="N58" s="5">
        <v>1.9276450000000001</v>
      </c>
      <c r="O58" s="5">
        <v>1.974378</v>
      </c>
      <c r="P58" s="5">
        <v>2.0481850000000001</v>
      </c>
      <c r="Q58" s="5">
        <v>2.0719530000000002</v>
      </c>
      <c r="R58" s="5">
        <v>2.0926040000000001</v>
      </c>
      <c r="S58" s="5">
        <v>2.1167500000000001</v>
      </c>
      <c r="T58" s="5">
        <v>2.2008740000000002</v>
      </c>
      <c r="U58" s="5">
        <v>2.2471670000000001</v>
      </c>
      <c r="V58" s="5">
        <v>2.2717100000000001</v>
      </c>
      <c r="W58" s="5">
        <v>2.334457</v>
      </c>
      <c r="X58" s="5">
        <v>2.3432430000000002</v>
      </c>
      <c r="Y58" s="5">
        <v>2.3566229999999999</v>
      </c>
      <c r="Z58" s="5">
        <v>2.3710309999999999</v>
      </c>
      <c r="AA58" s="5">
        <v>2.3799130000000002</v>
      </c>
      <c r="AB58" s="5">
        <v>2.405545</v>
      </c>
      <c r="AC58" s="5">
        <v>2.4072450000000001</v>
      </c>
      <c r="AD58" s="5">
        <v>2.379311</v>
      </c>
      <c r="AE58" s="5">
        <v>2.3827950000000002</v>
      </c>
      <c r="AF58" s="5">
        <v>2.4500820000000001</v>
      </c>
      <c r="AG58" s="5">
        <v>2.4968279999999998</v>
      </c>
      <c r="AH58" s="5">
        <v>2.4311479999999999</v>
      </c>
      <c r="AI58" s="5">
        <v>2.4291510000000001</v>
      </c>
      <c r="AJ58" s="5">
        <v>2.475965</v>
      </c>
      <c r="AK58" s="4">
        <v>1.2966999999999999E-2</v>
      </c>
    </row>
    <row r="59" spans="1:37" ht="15" customHeight="1" x14ac:dyDescent="0.3">
      <c r="A59" s="7" t="s">
        <v>190</v>
      </c>
      <c r="B59" s="6" t="s">
        <v>189</v>
      </c>
      <c r="C59" s="5">
        <v>56.001961000000001</v>
      </c>
      <c r="D59" s="5">
        <v>68.857558999999995</v>
      </c>
      <c r="E59" s="5">
        <v>67.810058999999995</v>
      </c>
      <c r="F59" s="5">
        <v>70.649215999999996</v>
      </c>
      <c r="G59" s="5">
        <v>72.757462000000004</v>
      </c>
      <c r="H59" s="5">
        <v>66.673332000000002</v>
      </c>
      <c r="I59" s="5">
        <v>69.388717999999997</v>
      </c>
      <c r="J59" s="5">
        <v>72.924316000000005</v>
      </c>
      <c r="K59" s="5">
        <v>74.749474000000006</v>
      </c>
      <c r="L59" s="5">
        <v>77.037643000000003</v>
      </c>
      <c r="M59" s="5">
        <v>79.818764000000002</v>
      </c>
      <c r="N59" s="5">
        <v>80.961089999999999</v>
      </c>
      <c r="O59" s="5">
        <v>82.923866000000004</v>
      </c>
      <c r="P59" s="5">
        <v>86.023765999999995</v>
      </c>
      <c r="Q59" s="5">
        <v>87.022002999999998</v>
      </c>
      <c r="R59" s="5">
        <v>87.889358999999999</v>
      </c>
      <c r="S59" s="5">
        <v>88.903503000000001</v>
      </c>
      <c r="T59" s="5">
        <v>92.436706999999998</v>
      </c>
      <c r="U59" s="5">
        <v>94.381027000000003</v>
      </c>
      <c r="V59" s="5">
        <v>95.411818999999994</v>
      </c>
      <c r="W59" s="5">
        <v>98.047202999999996</v>
      </c>
      <c r="X59" s="5">
        <v>98.416213999999997</v>
      </c>
      <c r="Y59" s="5">
        <v>98.978149000000002</v>
      </c>
      <c r="Z59" s="5">
        <v>99.583304999999996</v>
      </c>
      <c r="AA59" s="5">
        <v>99.956337000000005</v>
      </c>
      <c r="AB59" s="5">
        <v>101.032867</v>
      </c>
      <c r="AC59" s="5">
        <v>101.104271</v>
      </c>
      <c r="AD59" s="5">
        <v>99.931067999999996</v>
      </c>
      <c r="AE59" s="5">
        <v>100.077377</v>
      </c>
      <c r="AF59" s="5">
        <v>102.903458</v>
      </c>
      <c r="AG59" s="5">
        <v>104.86679100000001</v>
      </c>
      <c r="AH59" s="5">
        <v>102.108208</v>
      </c>
      <c r="AI59" s="5">
        <v>102.02433000000001</v>
      </c>
      <c r="AJ59" s="5">
        <v>103.99052399999999</v>
      </c>
      <c r="AK59" s="4">
        <v>1.2966999999999999E-2</v>
      </c>
    </row>
    <row r="60" spans="1:37" ht="15" customHeight="1" x14ac:dyDescent="0.25">
      <c r="A60" s="7" t="s">
        <v>188</v>
      </c>
      <c r="B60" s="10" t="s">
        <v>140</v>
      </c>
      <c r="C60" s="32">
        <v>2.2006600000000001</v>
      </c>
      <c r="D60" s="32">
        <v>2.5430350000000002</v>
      </c>
      <c r="E60" s="32">
        <v>2.544575</v>
      </c>
      <c r="F60" s="32">
        <v>2.6435979999999999</v>
      </c>
      <c r="G60" s="32">
        <v>2.6337109999999999</v>
      </c>
      <c r="H60" s="32">
        <v>2.615434</v>
      </c>
      <c r="I60" s="32">
        <v>2.6374399999999998</v>
      </c>
      <c r="J60" s="32">
        <v>2.6717140000000001</v>
      </c>
      <c r="K60" s="32">
        <v>2.702515</v>
      </c>
      <c r="L60" s="32">
        <v>2.7268159999999999</v>
      </c>
      <c r="M60" s="32">
        <v>2.7789980000000001</v>
      </c>
      <c r="N60" s="32">
        <v>2.7961710000000002</v>
      </c>
      <c r="O60" s="32">
        <v>2.855369</v>
      </c>
      <c r="P60" s="32">
        <v>2.8647339999999999</v>
      </c>
      <c r="Q60" s="32">
        <v>2.8849429999999998</v>
      </c>
      <c r="R60" s="32">
        <v>2.9074309999999999</v>
      </c>
      <c r="S60" s="32">
        <v>2.9220830000000002</v>
      </c>
      <c r="T60" s="32">
        <v>2.9392969999999998</v>
      </c>
      <c r="U60" s="32">
        <v>2.9598309999999999</v>
      </c>
      <c r="V60" s="32">
        <v>2.9848680000000001</v>
      </c>
      <c r="W60" s="32">
        <v>2.9836040000000001</v>
      </c>
      <c r="X60" s="32">
        <v>2.9955159999999998</v>
      </c>
      <c r="Y60" s="32">
        <v>3.010729</v>
      </c>
      <c r="Z60" s="32">
        <v>3.0262289999999998</v>
      </c>
      <c r="AA60" s="32">
        <v>3.0322339999999999</v>
      </c>
      <c r="AB60" s="32">
        <v>3.050859</v>
      </c>
      <c r="AC60" s="32">
        <v>3.0574720000000002</v>
      </c>
      <c r="AD60" s="32">
        <v>3.051857</v>
      </c>
      <c r="AE60" s="32">
        <v>3.060127</v>
      </c>
      <c r="AF60" s="32">
        <v>3.0604140000000002</v>
      </c>
      <c r="AG60" s="32">
        <v>3.06088</v>
      </c>
      <c r="AH60" s="32">
        <v>3.0669240000000002</v>
      </c>
      <c r="AI60" s="32">
        <v>3.0643729999999998</v>
      </c>
      <c r="AJ60" s="32">
        <v>3.0609730000000002</v>
      </c>
      <c r="AK60" s="11">
        <v>5.8100000000000001E-3</v>
      </c>
    </row>
    <row r="63" spans="1:37" ht="15" customHeight="1" x14ac:dyDescent="0.25">
      <c r="B63" s="10" t="s">
        <v>187</v>
      </c>
    </row>
    <row r="64" spans="1:37" ht="15" customHeight="1" x14ac:dyDescent="0.25">
      <c r="B64" s="10" t="s">
        <v>186</v>
      </c>
    </row>
    <row r="65" spans="1:37" ht="15" customHeight="1" x14ac:dyDescent="0.3">
      <c r="A65" s="7" t="s">
        <v>185</v>
      </c>
      <c r="B65" s="6" t="s">
        <v>184</v>
      </c>
      <c r="C65" s="5">
        <v>54.151001000000001</v>
      </c>
      <c r="D65" s="5">
        <v>74.429001</v>
      </c>
      <c r="E65" s="5">
        <v>75.063004000000006</v>
      </c>
      <c r="F65" s="5">
        <v>77.148781</v>
      </c>
      <c r="G65" s="5">
        <v>80.468941000000001</v>
      </c>
      <c r="H65" s="5">
        <v>82.477271999999999</v>
      </c>
      <c r="I65" s="5">
        <v>86.573234999999997</v>
      </c>
      <c r="J65" s="5">
        <v>92.241028</v>
      </c>
      <c r="K65" s="5">
        <v>97.226166000000006</v>
      </c>
      <c r="L65" s="5">
        <v>103.252098</v>
      </c>
      <c r="M65" s="5">
        <v>108.871307</v>
      </c>
      <c r="N65" s="5">
        <v>113.76338200000001</v>
      </c>
      <c r="O65" s="5">
        <v>118.676323</v>
      </c>
      <c r="P65" s="5">
        <v>123.545815</v>
      </c>
      <c r="Q65" s="5">
        <v>128.430328</v>
      </c>
      <c r="R65" s="5">
        <v>133.366028</v>
      </c>
      <c r="S65" s="5">
        <v>138.34072900000001</v>
      </c>
      <c r="T65" s="5">
        <v>143.338562</v>
      </c>
      <c r="U65" s="5">
        <v>148.38800000000001</v>
      </c>
      <c r="V65" s="5">
        <v>153.48461900000001</v>
      </c>
      <c r="W65" s="5">
        <v>158.58805799999999</v>
      </c>
      <c r="X65" s="5">
        <v>163.692566</v>
      </c>
      <c r="Y65" s="5">
        <v>168.80641199999999</v>
      </c>
      <c r="Z65" s="5">
        <v>173.94075000000001</v>
      </c>
      <c r="AA65" s="5">
        <v>179.10041799999999</v>
      </c>
      <c r="AB65" s="5">
        <v>184.25718699999999</v>
      </c>
      <c r="AC65" s="5">
        <v>189.44558699999999</v>
      </c>
      <c r="AD65" s="5">
        <v>194.63145399999999</v>
      </c>
      <c r="AE65" s="5">
        <v>199.829285</v>
      </c>
      <c r="AF65" s="5">
        <v>205.002106</v>
      </c>
      <c r="AG65" s="5">
        <v>210.17541499999999</v>
      </c>
      <c r="AH65" s="5">
        <v>215.36634799999999</v>
      </c>
      <c r="AI65" s="5">
        <v>220.55384799999999</v>
      </c>
      <c r="AJ65" s="5">
        <v>225.735626</v>
      </c>
      <c r="AK65" s="4">
        <v>3.5281E-2</v>
      </c>
    </row>
    <row r="66" spans="1:37" ht="15" customHeight="1" x14ac:dyDescent="0.3">
      <c r="A66" s="7" t="s">
        <v>183</v>
      </c>
      <c r="B66" s="6" t="s">
        <v>182</v>
      </c>
      <c r="C66" s="5">
        <v>50.792000000000002</v>
      </c>
      <c r="D66" s="5">
        <v>68.463997000000006</v>
      </c>
      <c r="E66" s="5">
        <v>69.556999000000005</v>
      </c>
      <c r="F66" s="5">
        <v>73.417884999999998</v>
      </c>
      <c r="G66" s="5">
        <v>77.008262999999999</v>
      </c>
      <c r="H66" s="5">
        <v>78.175545</v>
      </c>
      <c r="I66" s="5">
        <v>81.901627000000005</v>
      </c>
      <c r="J66" s="5">
        <v>87.454857000000004</v>
      </c>
      <c r="K66" s="5">
        <v>92.685051000000001</v>
      </c>
      <c r="L66" s="5">
        <v>97.377525000000006</v>
      </c>
      <c r="M66" s="5">
        <v>102.45367400000001</v>
      </c>
      <c r="N66" s="5">
        <v>106.935913</v>
      </c>
      <c r="O66" s="5">
        <v>111.79879</v>
      </c>
      <c r="P66" s="5">
        <v>116.05490899999999</v>
      </c>
      <c r="Q66" s="5">
        <v>121.082336</v>
      </c>
      <c r="R66" s="5">
        <v>125.28482099999999</v>
      </c>
      <c r="S66" s="5">
        <v>131.83606</v>
      </c>
      <c r="T66" s="5">
        <v>135.625595</v>
      </c>
      <c r="U66" s="5">
        <v>140.913284</v>
      </c>
      <c r="V66" s="5">
        <v>146.975525</v>
      </c>
      <c r="W66" s="5">
        <v>149.76126099999999</v>
      </c>
      <c r="X66" s="5">
        <v>154.985153</v>
      </c>
      <c r="Y66" s="5">
        <v>159.689987</v>
      </c>
      <c r="Z66" s="5">
        <v>165.707123</v>
      </c>
      <c r="AA66" s="5">
        <v>170.50799599999999</v>
      </c>
      <c r="AB66" s="5">
        <v>176.77037000000001</v>
      </c>
      <c r="AC66" s="5">
        <v>181.380966</v>
      </c>
      <c r="AD66" s="5">
        <v>186.617828</v>
      </c>
      <c r="AE66" s="5">
        <v>192.04548600000001</v>
      </c>
      <c r="AF66" s="5">
        <v>197.27950999999999</v>
      </c>
      <c r="AG66" s="5">
        <v>202.59780900000001</v>
      </c>
      <c r="AH66" s="5">
        <v>208.11772199999999</v>
      </c>
      <c r="AI66" s="5">
        <v>213.356369</v>
      </c>
      <c r="AJ66" s="5">
        <v>218.58865399999999</v>
      </c>
      <c r="AK66" s="4">
        <v>3.6943999999999998E-2</v>
      </c>
    </row>
    <row r="67" spans="1:37" ht="15" customHeight="1" x14ac:dyDescent="0.3">
      <c r="A67" s="7" t="s">
        <v>181</v>
      </c>
      <c r="B67" s="6" t="s">
        <v>180</v>
      </c>
      <c r="C67" s="5">
        <v>48.981997999999997</v>
      </c>
      <c r="D67" s="5">
        <v>64.514999000000003</v>
      </c>
      <c r="E67" s="5">
        <v>66.023003000000003</v>
      </c>
      <c r="F67" s="5">
        <v>71.986694</v>
      </c>
      <c r="G67" s="5">
        <v>75.957526999999999</v>
      </c>
      <c r="H67" s="5">
        <v>78.412841999999998</v>
      </c>
      <c r="I67" s="5">
        <v>81.939835000000002</v>
      </c>
      <c r="J67" s="5">
        <v>87.723915000000005</v>
      </c>
      <c r="K67" s="5">
        <v>92.561104</v>
      </c>
      <c r="L67" s="5">
        <v>98.257644999999997</v>
      </c>
      <c r="M67" s="5">
        <v>105.396271</v>
      </c>
      <c r="N67" s="5">
        <v>107.929863</v>
      </c>
      <c r="O67" s="5">
        <v>114.570938</v>
      </c>
      <c r="P67" s="5">
        <v>117.855446</v>
      </c>
      <c r="Q67" s="5">
        <v>122.46115899999999</v>
      </c>
      <c r="R67" s="5">
        <v>127.29941599999999</v>
      </c>
      <c r="S67" s="5">
        <v>134.12510700000001</v>
      </c>
      <c r="T67" s="5">
        <v>136.28367600000001</v>
      </c>
      <c r="U67" s="5">
        <v>141.31045499999999</v>
      </c>
      <c r="V67" s="5">
        <v>149.067398</v>
      </c>
      <c r="W67" s="5">
        <v>149.75842299999999</v>
      </c>
      <c r="X67" s="5">
        <v>154.75204500000001</v>
      </c>
      <c r="Y67" s="5">
        <v>159.90640300000001</v>
      </c>
      <c r="Z67" s="5">
        <v>164.94712799999999</v>
      </c>
      <c r="AA67" s="5">
        <v>169.48461900000001</v>
      </c>
      <c r="AB67" s="5">
        <v>177.762756</v>
      </c>
      <c r="AC67" s="5">
        <v>181.21665999999999</v>
      </c>
      <c r="AD67" s="5">
        <v>184.80249000000001</v>
      </c>
      <c r="AE67" s="5">
        <v>189.04797400000001</v>
      </c>
      <c r="AF67" s="5">
        <v>193.79972799999999</v>
      </c>
      <c r="AG67" s="5">
        <v>198.81179800000001</v>
      </c>
      <c r="AH67" s="5">
        <v>203.82635500000001</v>
      </c>
      <c r="AI67" s="5">
        <v>208.76475500000001</v>
      </c>
      <c r="AJ67" s="5">
        <v>213.79690600000001</v>
      </c>
      <c r="AK67" s="4">
        <v>3.8150999999999997E-2</v>
      </c>
    </row>
    <row r="69" spans="1:37" ht="15" customHeight="1" x14ac:dyDescent="0.25">
      <c r="B69" s="10" t="s">
        <v>179</v>
      </c>
    </row>
    <row r="70" spans="1:37" ht="15" customHeight="1" x14ac:dyDescent="0.25">
      <c r="B70" s="10" t="s">
        <v>178</v>
      </c>
    </row>
    <row r="71" spans="1:37" ht="15" customHeight="1" x14ac:dyDescent="0.25">
      <c r="B71" s="10" t="s">
        <v>177</v>
      </c>
    </row>
    <row r="72" spans="1:37" ht="15" customHeight="1" x14ac:dyDescent="0.3">
      <c r="A72" s="7" t="s">
        <v>176</v>
      </c>
      <c r="B72" s="6" t="s">
        <v>150</v>
      </c>
      <c r="C72" s="5">
        <v>1.5990770000000001</v>
      </c>
      <c r="D72" s="5">
        <v>1.918288</v>
      </c>
      <c r="E72" s="5">
        <v>2.1979479999999998</v>
      </c>
      <c r="F72" s="5">
        <v>2.4063020000000002</v>
      </c>
      <c r="G72" s="5">
        <v>2.5905230000000001</v>
      </c>
      <c r="H72" s="5">
        <v>2.7742179999999999</v>
      </c>
      <c r="I72" s="5">
        <v>2.9409960000000002</v>
      </c>
      <c r="J72" s="5">
        <v>3.1126830000000001</v>
      </c>
      <c r="K72" s="5">
        <v>3.289148</v>
      </c>
      <c r="L72" s="5">
        <v>3.459219</v>
      </c>
      <c r="M72" s="5">
        <v>3.6167910000000001</v>
      </c>
      <c r="N72" s="5">
        <v>3.76139</v>
      </c>
      <c r="O72" s="5">
        <v>3.904801</v>
      </c>
      <c r="P72" s="5">
        <v>4.019247</v>
      </c>
      <c r="Q72" s="5">
        <v>4.1299260000000002</v>
      </c>
      <c r="R72" s="5">
        <v>4.2505480000000002</v>
      </c>
      <c r="S72" s="5">
        <v>4.3811439999999999</v>
      </c>
      <c r="T72" s="5">
        <v>4.5167929999999998</v>
      </c>
      <c r="U72" s="5">
        <v>4.6550919999999998</v>
      </c>
      <c r="V72" s="5">
        <v>4.7996230000000004</v>
      </c>
      <c r="W72" s="5">
        <v>4.9409460000000003</v>
      </c>
      <c r="X72" s="5">
        <v>5.0794129999999997</v>
      </c>
      <c r="Y72" s="5">
        <v>5.2196509999999998</v>
      </c>
      <c r="Z72" s="5">
        <v>5.3621179999999997</v>
      </c>
      <c r="AA72" s="5">
        <v>5.5022500000000001</v>
      </c>
      <c r="AB72" s="5">
        <v>5.6477950000000003</v>
      </c>
      <c r="AC72" s="5">
        <v>5.7999739999999997</v>
      </c>
      <c r="AD72" s="5">
        <v>5.956353</v>
      </c>
      <c r="AE72" s="5">
        <v>6.1132070000000001</v>
      </c>
      <c r="AF72" s="5">
        <v>6.2683980000000004</v>
      </c>
      <c r="AG72" s="5">
        <v>6.4247779999999999</v>
      </c>
      <c r="AH72" s="5">
        <v>6.5844149999999999</v>
      </c>
      <c r="AI72" s="5">
        <v>6.7411089999999998</v>
      </c>
      <c r="AJ72" s="5">
        <v>6.8923059999999996</v>
      </c>
      <c r="AK72" s="4">
        <v>4.0777000000000001E-2</v>
      </c>
    </row>
    <row r="73" spans="1:37" ht="15" customHeight="1" x14ac:dyDescent="0.3">
      <c r="A73" s="7" t="s">
        <v>175</v>
      </c>
      <c r="B73" s="6" t="s">
        <v>144</v>
      </c>
      <c r="C73" s="5">
        <v>2.506891</v>
      </c>
      <c r="D73" s="5">
        <v>3.053194</v>
      </c>
      <c r="E73" s="5">
        <v>3.1859489999999999</v>
      </c>
      <c r="F73" s="5">
        <v>3.3507259999999999</v>
      </c>
      <c r="G73" s="5">
        <v>3.4840469999999999</v>
      </c>
      <c r="H73" s="5">
        <v>3.6022690000000002</v>
      </c>
      <c r="I73" s="5">
        <v>3.7784040000000001</v>
      </c>
      <c r="J73" s="5">
        <v>4.0275359999999996</v>
      </c>
      <c r="K73" s="5">
        <v>4.20519</v>
      </c>
      <c r="L73" s="5">
        <v>4.3719530000000004</v>
      </c>
      <c r="M73" s="5">
        <v>4.5916069999999998</v>
      </c>
      <c r="N73" s="5">
        <v>4.7289969999999997</v>
      </c>
      <c r="O73" s="5">
        <v>4.9173169999999997</v>
      </c>
      <c r="P73" s="5">
        <v>5.0608700000000004</v>
      </c>
      <c r="Q73" s="5">
        <v>5.2114039999999999</v>
      </c>
      <c r="R73" s="5">
        <v>5.3826739999999997</v>
      </c>
      <c r="S73" s="5">
        <v>5.5652489999999997</v>
      </c>
      <c r="T73" s="5">
        <v>5.7005369999999997</v>
      </c>
      <c r="U73" s="5">
        <v>5.8740360000000003</v>
      </c>
      <c r="V73" s="5">
        <v>6.0824800000000003</v>
      </c>
      <c r="W73" s="5">
        <v>6.1991630000000004</v>
      </c>
      <c r="X73" s="5">
        <v>6.3749370000000001</v>
      </c>
      <c r="Y73" s="5">
        <v>6.5530920000000004</v>
      </c>
      <c r="Z73" s="5">
        <v>6.7423460000000004</v>
      </c>
      <c r="AA73" s="5">
        <v>6.9059200000000001</v>
      </c>
      <c r="AB73" s="5">
        <v>7.1055289999999998</v>
      </c>
      <c r="AC73" s="5">
        <v>7.2739950000000002</v>
      </c>
      <c r="AD73" s="5">
        <v>7.4245619999999999</v>
      </c>
      <c r="AE73" s="5">
        <v>7.6154270000000004</v>
      </c>
      <c r="AF73" s="5">
        <v>7.7696259999999997</v>
      </c>
      <c r="AG73" s="5">
        <v>7.92964</v>
      </c>
      <c r="AH73" s="5">
        <v>8.1339439999999996</v>
      </c>
      <c r="AI73" s="5">
        <v>8.3157840000000007</v>
      </c>
      <c r="AJ73" s="5">
        <v>8.5146350000000002</v>
      </c>
      <c r="AK73" s="4">
        <v>3.2569000000000001E-2</v>
      </c>
    </row>
    <row r="75" spans="1:37" ht="15" customHeight="1" x14ac:dyDescent="0.25">
      <c r="B75" s="10" t="s">
        <v>174</v>
      </c>
    </row>
    <row r="76" spans="1:37" ht="15" customHeight="1" x14ac:dyDescent="0.3">
      <c r="A76" s="7" t="s">
        <v>173</v>
      </c>
      <c r="B76" s="6" t="s">
        <v>144</v>
      </c>
      <c r="C76" s="5">
        <v>2.5141</v>
      </c>
      <c r="D76" s="5">
        <v>3.062932</v>
      </c>
      <c r="E76" s="5">
        <v>3.2009629999999998</v>
      </c>
      <c r="F76" s="5">
        <v>3.2239680000000002</v>
      </c>
      <c r="G76" s="5">
        <v>3.2103090000000001</v>
      </c>
      <c r="H76" s="5">
        <v>3.1724869999999998</v>
      </c>
      <c r="I76" s="5">
        <v>3.1866810000000001</v>
      </c>
      <c r="J76" s="5">
        <v>3.2665259999999998</v>
      </c>
      <c r="K76" s="5">
        <v>3.4264920000000001</v>
      </c>
      <c r="L76" s="5">
        <v>3.5753620000000002</v>
      </c>
      <c r="M76" s="5">
        <v>3.7748699999999999</v>
      </c>
      <c r="N76" s="5">
        <v>3.8955060000000001</v>
      </c>
      <c r="O76" s="5">
        <v>4.1179620000000003</v>
      </c>
      <c r="P76" s="5">
        <v>4.2405929999999996</v>
      </c>
      <c r="Q76" s="5">
        <v>4.3800860000000004</v>
      </c>
      <c r="R76" s="5">
        <v>4.5336489999999996</v>
      </c>
      <c r="S76" s="5">
        <v>4.6917450000000001</v>
      </c>
      <c r="T76" s="5">
        <v>4.8082960000000003</v>
      </c>
      <c r="U76" s="5">
        <v>4.9627420000000004</v>
      </c>
      <c r="V76" s="5">
        <v>5.14717</v>
      </c>
      <c r="W76" s="5">
        <v>5.2459930000000004</v>
      </c>
      <c r="X76" s="5">
        <v>5.4002420000000004</v>
      </c>
      <c r="Y76" s="5">
        <v>5.5562670000000001</v>
      </c>
      <c r="Z76" s="5">
        <v>5.716742</v>
      </c>
      <c r="AA76" s="5">
        <v>5.8565670000000001</v>
      </c>
      <c r="AB76" s="5">
        <v>6.0344309999999997</v>
      </c>
      <c r="AC76" s="5">
        <v>6.1771770000000004</v>
      </c>
      <c r="AD76" s="5">
        <v>6.298629</v>
      </c>
      <c r="AE76" s="5">
        <v>6.4602570000000004</v>
      </c>
      <c r="AF76" s="5">
        <v>6.5884640000000001</v>
      </c>
      <c r="AG76" s="5">
        <v>6.7185730000000001</v>
      </c>
      <c r="AH76" s="5">
        <v>6.8922410000000003</v>
      </c>
      <c r="AI76" s="5">
        <v>7.0431939999999997</v>
      </c>
      <c r="AJ76" s="5">
        <v>7.210083</v>
      </c>
      <c r="AK76" s="4">
        <v>2.7115E-2</v>
      </c>
    </row>
    <row r="77" spans="1:37" ht="15" customHeight="1" x14ac:dyDescent="0.3">
      <c r="A77" s="7" t="s">
        <v>172</v>
      </c>
      <c r="B77" s="6" t="s">
        <v>153</v>
      </c>
      <c r="C77" s="5">
        <v>1.056592</v>
      </c>
      <c r="D77" s="5">
        <v>1.363918</v>
      </c>
      <c r="E77" s="5">
        <v>1.0899620000000001</v>
      </c>
      <c r="F77" s="5">
        <v>1.2564390000000001</v>
      </c>
      <c r="G77" s="5">
        <v>1.3978219999999999</v>
      </c>
      <c r="H77" s="5">
        <v>1.5141929999999999</v>
      </c>
      <c r="I77" s="5">
        <v>1.6977930000000001</v>
      </c>
      <c r="J77" s="5">
        <v>1.9153899999999999</v>
      </c>
      <c r="K77" s="5">
        <v>1.9988889999999999</v>
      </c>
      <c r="L77" s="5">
        <v>2.1154660000000001</v>
      </c>
      <c r="M77" s="5">
        <v>2.2603140000000002</v>
      </c>
      <c r="N77" s="5">
        <v>2.3485</v>
      </c>
      <c r="O77" s="5">
        <v>2.4788559999999999</v>
      </c>
      <c r="P77" s="5">
        <v>2.5536270000000001</v>
      </c>
      <c r="Q77" s="5">
        <v>2.6509499999999999</v>
      </c>
      <c r="R77" s="5">
        <v>2.7602880000000001</v>
      </c>
      <c r="S77" s="5">
        <v>2.83779</v>
      </c>
      <c r="T77" s="5">
        <v>2.9314420000000001</v>
      </c>
      <c r="U77" s="5">
        <v>3.028397</v>
      </c>
      <c r="V77" s="5">
        <v>3.1517520000000001</v>
      </c>
      <c r="W77" s="5">
        <v>3.2514400000000001</v>
      </c>
      <c r="X77" s="5">
        <v>3.3377919999999999</v>
      </c>
      <c r="Y77" s="5">
        <v>3.449338</v>
      </c>
      <c r="Z77" s="5">
        <v>3.5555240000000001</v>
      </c>
      <c r="AA77" s="5">
        <v>3.6607080000000001</v>
      </c>
      <c r="AB77" s="5">
        <v>3.8019530000000001</v>
      </c>
      <c r="AC77" s="5">
        <v>3.9014280000000001</v>
      </c>
      <c r="AD77" s="5">
        <v>3.9919600000000002</v>
      </c>
      <c r="AE77" s="5">
        <v>4.1103310000000004</v>
      </c>
      <c r="AF77" s="5">
        <v>4.2100609999999996</v>
      </c>
      <c r="AG77" s="5">
        <v>4.3201229999999997</v>
      </c>
      <c r="AH77" s="5">
        <v>4.4317929999999999</v>
      </c>
      <c r="AI77" s="5">
        <v>4.5319200000000004</v>
      </c>
      <c r="AJ77" s="5">
        <v>4.6469829999999996</v>
      </c>
      <c r="AK77" s="4">
        <v>3.9051000000000002E-2</v>
      </c>
    </row>
    <row r="79" spans="1:37" ht="15" customHeight="1" x14ac:dyDescent="0.25">
      <c r="B79" s="10" t="s">
        <v>171</v>
      </c>
    </row>
    <row r="80" spans="1:37" ht="15" customHeight="1" x14ac:dyDescent="0.3">
      <c r="A80" s="7" t="s">
        <v>170</v>
      </c>
      <c r="B80" s="6" t="s">
        <v>150</v>
      </c>
      <c r="C80" s="5">
        <v>1.1549579999999999</v>
      </c>
      <c r="D80" s="5">
        <v>1.2487790000000001</v>
      </c>
      <c r="E80" s="5">
        <v>1.3316520000000001</v>
      </c>
      <c r="F80" s="5">
        <v>1.3604849999999999</v>
      </c>
      <c r="G80" s="5">
        <v>1.4275629999999999</v>
      </c>
      <c r="H80" s="5">
        <v>1.5211509999999999</v>
      </c>
      <c r="I80" s="5">
        <v>1.5957300000000001</v>
      </c>
      <c r="J80" s="5">
        <v>1.6899029999999999</v>
      </c>
      <c r="K80" s="5">
        <v>1.7883979999999999</v>
      </c>
      <c r="L80" s="5">
        <v>1.8739710000000001</v>
      </c>
      <c r="M80" s="5">
        <v>1.9466509999999999</v>
      </c>
      <c r="N80" s="5">
        <v>2.0118399999999999</v>
      </c>
      <c r="O80" s="5">
        <v>2.0631729999999999</v>
      </c>
      <c r="P80" s="5">
        <v>2.1131250000000001</v>
      </c>
      <c r="Q80" s="5">
        <v>2.163144</v>
      </c>
      <c r="R80" s="5">
        <v>2.2329829999999999</v>
      </c>
      <c r="S80" s="5">
        <v>2.308338</v>
      </c>
      <c r="T80" s="5">
        <v>2.383095</v>
      </c>
      <c r="U80" s="5">
        <v>2.4562460000000002</v>
      </c>
      <c r="V80" s="5">
        <v>2.5350000000000001</v>
      </c>
      <c r="W80" s="5">
        <v>2.6060319999999999</v>
      </c>
      <c r="X80" s="5">
        <v>2.6748970000000001</v>
      </c>
      <c r="Y80" s="5">
        <v>2.7476340000000001</v>
      </c>
      <c r="Z80" s="5">
        <v>2.8217650000000001</v>
      </c>
      <c r="AA80" s="5">
        <v>2.8909029999999998</v>
      </c>
      <c r="AB80" s="5">
        <v>2.9685860000000002</v>
      </c>
      <c r="AC80" s="5">
        <v>3.0504159999999998</v>
      </c>
      <c r="AD80" s="5">
        <v>3.1333039999999999</v>
      </c>
      <c r="AE80" s="5">
        <v>3.2128679999999998</v>
      </c>
      <c r="AF80" s="5">
        <v>3.2899859999999999</v>
      </c>
      <c r="AG80" s="5">
        <v>3.36869</v>
      </c>
      <c r="AH80" s="5">
        <v>3.4499870000000001</v>
      </c>
      <c r="AI80" s="5">
        <v>3.5252620000000001</v>
      </c>
      <c r="AJ80" s="5">
        <v>3.594706</v>
      </c>
      <c r="AK80" s="4">
        <v>3.3591999999999997E-2</v>
      </c>
    </row>
    <row r="81" spans="1:37" ht="15" customHeight="1" x14ac:dyDescent="0.3">
      <c r="A81" s="7" t="s">
        <v>169</v>
      </c>
      <c r="B81" s="6" t="s">
        <v>144</v>
      </c>
      <c r="C81" s="5">
        <v>2.5052530000000002</v>
      </c>
      <c r="D81" s="5">
        <v>3.051898</v>
      </c>
      <c r="E81" s="5">
        <v>3.1876129999999998</v>
      </c>
      <c r="F81" s="5">
        <v>3.2099340000000001</v>
      </c>
      <c r="G81" s="5">
        <v>3.1974170000000002</v>
      </c>
      <c r="H81" s="5">
        <v>3.1621790000000001</v>
      </c>
      <c r="I81" s="5">
        <v>3.178582</v>
      </c>
      <c r="J81" s="5">
        <v>3.2631540000000001</v>
      </c>
      <c r="K81" s="5">
        <v>3.4295059999999999</v>
      </c>
      <c r="L81" s="5">
        <v>3.5793879999999998</v>
      </c>
      <c r="M81" s="5">
        <v>3.7806500000000001</v>
      </c>
      <c r="N81" s="5">
        <v>3.905322</v>
      </c>
      <c r="O81" s="5">
        <v>4.0816119999999998</v>
      </c>
      <c r="P81" s="5">
        <v>4.2052389999999997</v>
      </c>
      <c r="Q81" s="5">
        <v>4.3385870000000004</v>
      </c>
      <c r="R81" s="5">
        <v>4.4932319999999999</v>
      </c>
      <c r="S81" s="5">
        <v>4.647462</v>
      </c>
      <c r="T81" s="5">
        <v>4.7661480000000003</v>
      </c>
      <c r="U81" s="5">
        <v>4.9223179999999997</v>
      </c>
      <c r="V81" s="5">
        <v>5.1044619999999998</v>
      </c>
      <c r="W81" s="5">
        <v>5.2057029999999997</v>
      </c>
      <c r="X81" s="5">
        <v>5.3603880000000004</v>
      </c>
      <c r="Y81" s="5">
        <v>5.516915</v>
      </c>
      <c r="Z81" s="5">
        <v>5.673915</v>
      </c>
      <c r="AA81" s="5">
        <v>5.8131159999999999</v>
      </c>
      <c r="AB81" s="5">
        <v>5.9911000000000003</v>
      </c>
      <c r="AC81" s="5">
        <v>6.1327970000000001</v>
      </c>
      <c r="AD81" s="5">
        <v>6.2500879999999999</v>
      </c>
      <c r="AE81" s="5">
        <v>6.4104830000000002</v>
      </c>
      <c r="AF81" s="5">
        <v>6.5357279999999998</v>
      </c>
      <c r="AG81" s="5">
        <v>6.6609220000000002</v>
      </c>
      <c r="AH81" s="5">
        <v>6.8341710000000004</v>
      </c>
      <c r="AI81" s="5">
        <v>6.9854000000000003</v>
      </c>
      <c r="AJ81" s="5">
        <v>7.1532359999999997</v>
      </c>
      <c r="AK81" s="4">
        <v>2.6976E-2</v>
      </c>
    </row>
    <row r="82" spans="1:37" ht="15" customHeight="1" x14ac:dyDescent="0.3">
      <c r="A82" s="7" t="s">
        <v>168</v>
      </c>
      <c r="B82" s="6" t="s">
        <v>153</v>
      </c>
      <c r="C82" s="5">
        <v>0.99492199999999997</v>
      </c>
      <c r="D82" s="5">
        <v>1.287315</v>
      </c>
      <c r="E82" s="5">
        <v>1.103048</v>
      </c>
      <c r="F82" s="5">
        <v>1.315615</v>
      </c>
      <c r="G82" s="5">
        <v>1.528159</v>
      </c>
      <c r="H82" s="5">
        <v>1.7174179999999999</v>
      </c>
      <c r="I82" s="5">
        <v>1.971994</v>
      </c>
      <c r="J82" s="5">
        <v>2.2703199999999999</v>
      </c>
      <c r="K82" s="5">
        <v>2.3655270000000002</v>
      </c>
      <c r="L82" s="5">
        <v>2.4898980000000002</v>
      </c>
      <c r="M82" s="5">
        <v>2.6507170000000002</v>
      </c>
      <c r="N82" s="5">
        <v>2.74213</v>
      </c>
      <c r="O82" s="5">
        <v>2.882698</v>
      </c>
      <c r="P82" s="5">
        <v>2.9665300000000001</v>
      </c>
      <c r="Q82" s="5">
        <v>3.0693860000000002</v>
      </c>
      <c r="R82" s="5">
        <v>3.1831390000000002</v>
      </c>
      <c r="S82" s="5">
        <v>3.2827190000000002</v>
      </c>
      <c r="T82" s="5">
        <v>3.3776459999999999</v>
      </c>
      <c r="U82" s="5">
        <v>3.4864299999999999</v>
      </c>
      <c r="V82" s="5">
        <v>3.6223770000000002</v>
      </c>
      <c r="W82" s="5">
        <v>3.7213620000000001</v>
      </c>
      <c r="X82" s="5">
        <v>3.8203309999999999</v>
      </c>
      <c r="Y82" s="5">
        <v>3.9400219999999999</v>
      </c>
      <c r="Z82" s="5">
        <v>4.0609650000000004</v>
      </c>
      <c r="AA82" s="5">
        <v>4.1752459999999996</v>
      </c>
      <c r="AB82" s="5">
        <v>4.3280209999999997</v>
      </c>
      <c r="AC82" s="5">
        <v>4.4370079999999996</v>
      </c>
      <c r="AD82" s="5">
        <v>4.5389650000000001</v>
      </c>
      <c r="AE82" s="5">
        <v>4.666919</v>
      </c>
      <c r="AF82" s="5">
        <v>4.7794689999999997</v>
      </c>
      <c r="AG82" s="5">
        <v>4.9018550000000003</v>
      </c>
      <c r="AH82" s="5">
        <v>5.0259179999999999</v>
      </c>
      <c r="AI82" s="5">
        <v>5.1393230000000001</v>
      </c>
      <c r="AJ82" s="5">
        <v>5.2678799999999999</v>
      </c>
      <c r="AK82" s="4">
        <v>4.5017000000000001E-2</v>
      </c>
    </row>
    <row r="84" spans="1:37" ht="15" customHeight="1" x14ac:dyDescent="0.25">
      <c r="B84" s="10" t="s">
        <v>167</v>
      </c>
    </row>
    <row r="85" spans="1:37" ht="15" customHeight="1" x14ac:dyDescent="0.3">
      <c r="A85" s="7" t="s">
        <v>166</v>
      </c>
      <c r="B85" s="6" t="s">
        <v>150</v>
      </c>
      <c r="C85" s="5">
        <v>1.7103170000000001</v>
      </c>
      <c r="D85" s="5">
        <v>1.6450880000000001</v>
      </c>
      <c r="E85" s="5">
        <v>1.7036750000000001</v>
      </c>
      <c r="F85" s="5">
        <v>1.7427319999999999</v>
      </c>
      <c r="G85" s="5">
        <v>1.813725</v>
      </c>
      <c r="H85" s="5">
        <v>1.9081619999999999</v>
      </c>
      <c r="I85" s="5">
        <v>1.988667</v>
      </c>
      <c r="J85" s="5">
        <v>2.0836440000000001</v>
      </c>
      <c r="K85" s="5">
        <v>2.182436</v>
      </c>
      <c r="L85" s="5">
        <v>2.2714259999999999</v>
      </c>
      <c r="M85" s="5">
        <v>2.3497509999999999</v>
      </c>
      <c r="N85" s="5">
        <v>2.4214660000000001</v>
      </c>
      <c r="O85" s="5">
        <v>2.5563799999999999</v>
      </c>
      <c r="P85" s="5">
        <v>2.6158640000000002</v>
      </c>
      <c r="Q85" s="5">
        <v>2.6865429999999999</v>
      </c>
      <c r="R85" s="5">
        <v>2.762121</v>
      </c>
      <c r="S85" s="5">
        <v>2.8434210000000002</v>
      </c>
      <c r="T85" s="5">
        <v>2.924973</v>
      </c>
      <c r="U85" s="5">
        <v>3.0057680000000002</v>
      </c>
      <c r="V85" s="5">
        <v>3.0917460000000001</v>
      </c>
      <c r="W85" s="5">
        <v>3.172307</v>
      </c>
      <c r="X85" s="5">
        <v>3.2511939999999999</v>
      </c>
      <c r="Y85" s="5">
        <v>3.333361</v>
      </c>
      <c r="Z85" s="5">
        <v>3.4173779999999998</v>
      </c>
      <c r="AA85" s="5">
        <v>3.4983979999999999</v>
      </c>
      <c r="AB85" s="5">
        <v>3.5862609999999999</v>
      </c>
      <c r="AC85" s="5">
        <v>3.6786569999999998</v>
      </c>
      <c r="AD85" s="5">
        <v>3.7727599999999999</v>
      </c>
      <c r="AE85" s="5">
        <v>3.865265</v>
      </c>
      <c r="AF85" s="5">
        <v>3.9564810000000001</v>
      </c>
      <c r="AG85" s="5">
        <v>4.0494579999999996</v>
      </c>
      <c r="AH85" s="5">
        <v>4.1460549999999996</v>
      </c>
      <c r="AI85" s="5">
        <v>4.239109</v>
      </c>
      <c r="AJ85" s="5">
        <v>4.3285049999999998</v>
      </c>
      <c r="AK85" s="4">
        <v>3.0693999999999999E-2</v>
      </c>
    </row>
    <row r="86" spans="1:37" ht="15" customHeight="1" x14ac:dyDescent="0.3">
      <c r="A86" s="7" t="s">
        <v>165</v>
      </c>
      <c r="B86" s="6" t="s">
        <v>164</v>
      </c>
      <c r="C86" s="5">
        <v>2.0671369999999998</v>
      </c>
      <c r="D86" s="5">
        <v>2.7765949999999999</v>
      </c>
      <c r="E86" s="5">
        <v>3.314047</v>
      </c>
      <c r="F86" s="5">
        <v>3.2998310000000002</v>
      </c>
      <c r="G86" s="5">
        <v>3.3576860000000002</v>
      </c>
      <c r="H86" s="5">
        <v>3.345507</v>
      </c>
      <c r="I86" s="5">
        <v>3.400798</v>
      </c>
      <c r="J86" s="5">
        <v>3.247385</v>
      </c>
      <c r="K86" s="5">
        <v>3.0492650000000001</v>
      </c>
      <c r="L86" s="5">
        <v>3.0979190000000001</v>
      </c>
      <c r="M86" s="5">
        <v>3.0956250000000001</v>
      </c>
      <c r="N86" s="5">
        <v>3.0794069999999998</v>
      </c>
      <c r="O86" s="5">
        <v>3.180545</v>
      </c>
      <c r="P86" s="5">
        <v>3.1293859999999998</v>
      </c>
      <c r="Q86" s="5">
        <v>3.2047379999999999</v>
      </c>
      <c r="R86" s="5">
        <v>3.2816709999999998</v>
      </c>
      <c r="S86" s="5">
        <v>3.319982</v>
      </c>
      <c r="T86" s="5">
        <v>3.345783</v>
      </c>
      <c r="U86" s="5">
        <v>3.4209749999999999</v>
      </c>
      <c r="V86" s="5">
        <v>3.502243</v>
      </c>
      <c r="W86" s="5">
        <v>3.5599409999999998</v>
      </c>
      <c r="X86" s="5">
        <v>3.6708020000000001</v>
      </c>
      <c r="Y86" s="5">
        <v>3.8171930000000001</v>
      </c>
      <c r="Z86" s="5">
        <v>3.9812850000000002</v>
      </c>
      <c r="AA86" s="5">
        <v>4.187373</v>
      </c>
      <c r="AB86" s="5">
        <v>4.4165770000000002</v>
      </c>
      <c r="AC86" s="5">
        <v>4.6634279999999997</v>
      </c>
      <c r="AD86" s="5">
        <v>4.8645389999999997</v>
      </c>
      <c r="AE86" s="5">
        <v>5.0745290000000001</v>
      </c>
      <c r="AF86" s="5">
        <v>5.4751810000000001</v>
      </c>
      <c r="AG86" s="5">
        <v>5.9956810000000003</v>
      </c>
      <c r="AH86" s="5">
        <v>6.4321830000000002</v>
      </c>
      <c r="AI86" s="5">
        <v>6.5838960000000002</v>
      </c>
      <c r="AJ86" s="5">
        <v>6.7236969999999996</v>
      </c>
      <c r="AK86" s="4">
        <v>2.8022999999999999E-2</v>
      </c>
    </row>
    <row r="87" spans="1:37" ht="15" customHeight="1" x14ac:dyDescent="0.3">
      <c r="A87" s="7" t="s">
        <v>163</v>
      </c>
      <c r="B87" s="6" t="s">
        <v>162</v>
      </c>
      <c r="C87" s="5">
        <v>1.563742</v>
      </c>
      <c r="D87" s="5">
        <v>1.534778</v>
      </c>
      <c r="E87" s="5">
        <v>1.6066819999999999</v>
      </c>
      <c r="F87" s="5">
        <v>2.7175660000000001</v>
      </c>
      <c r="G87" s="5">
        <v>2.7936610000000002</v>
      </c>
      <c r="H87" s="5">
        <v>2.8709250000000002</v>
      </c>
      <c r="I87" s="5">
        <v>2.945573</v>
      </c>
      <c r="J87" s="5">
        <v>3.0212319999999999</v>
      </c>
      <c r="K87" s="5">
        <v>3.0926680000000002</v>
      </c>
      <c r="L87" s="5">
        <v>3.1668820000000002</v>
      </c>
      <c r="M87" s="5">
        <v>3.2415850000000002</v>
      </c>
      <c r="N87" s="5">
        <v>3.3174549999999998</v>
      </c>
      <c r="O87" s="5">
        <v>3.2333620000000001</v>
      </c>
      <c r="P87" s="5">
        <v>3.4080970000000002</v>
      </c>
      <c r="Q87" s="5">
        <v>3.01999</v>
      </c>
      <c r="R87" s="5">
        <v>3.4390990000000001</v>
      </c>
      <c r="S87" s="5">
        <v>3.3678469999999998</v>
      </c>
      <c r="T87" s="5">
        <v>3.4458709999999999</v>
      </c>
      <c r="U87" s="5">
        <v>3.527298</v>
      </c>
      <c r="V87" s="5">
        <v>3.5706929999999999</v>
      </c>
      <c r="W87" s="5">
        <v>3.5824389999999999</v>
      </c>
      <c r="X87" s="5">
        <v>3.6720989999999998</v>
      </c>
      <c r="Y87" s="5">
        <v>3.8139910000000001</v>
      </c>
      <c r="Z87" s="5">
        <v>3.9695049999999998</v>
      </c>
      <c r="AA87" s="5">
        <v>4.0623800000000001</v>
      </c>
      <c r="AB87" s="5">
        <v>4.1033929999999996</v>
      </c>
      <c r="AC87" s="5">
        <v>4.2501850000000001</v>
      </c>
      <c r="AD87" s="5">
        <v>4.1886159999999997</v>
      </c>
      <c r="AE87" s="5">
        <v>4.2937089999999998</v>
      </c>
      <c r="AF87" s="5">
        <v>4.395397</v>
      </c>
      <c r="AG87" s="5">
        <v>4.5036329999999998</v>
      </c>
      <c r="AH87" s="5">
        <v>4.8126030000000002</v>
      </c>
      <c r="AI87" s="5">
        <v>4.9297899999999997</v>
      </c>
      <c r="AJ87" s="5">
        <v>5.0507429999999998</v>
      </c>
      <c r="AK87" s="4">
        <v>3.7925E-2</v>
      </c>
    </row>
    <row r="88" spans="1:37" ht="15" customHeight="1" x14ac:dyDescent="0.3">
      <c r="A88" s="7" t="s">
        <v>161</v>
      </c>
      <c r="B88" s="6" t="s">
        <v>148</v>
      </c>
      <c r="C88" s="5">
        <v>2.5410849999999998</v>
      </c>
      <c r="D88" s="5">
        <v>2.8965010000000002</v>
      </c>
      <c r="E88" s="5">
        <v>2.9892690000000002</v>
      </c>
      <c r="F88" s="5">
        <v>3.1642190000000001</v>
      </c>
      <c r="G88" s="5">
        <v>3.2723049999999998</v>
      </c>
      <c r="H88" s="5">
        <v>3.3633139999999999</v>
      </c>
      <c r="I88" s="5">
        <v>3.4924050000000002</v>
      </c>
      <c r="J88" s="5">
        <v>3.6235460000000002</v>
      </c>
      <c r="K88" s="5">
        <v>3.7478669999999998</v>
      </c>
      <c r="L88" s="5">
        <v>3.8644590000000001</v>
      </c>
      <c r="M88" s="5">
        <v>4.0335890000000001</v>
      </c>
      <c r="N88" s="5">
        <v>4.1532609999999996</v>
      </c>
      <c r="O88" s="5">
        <v>4.3494820000000001</v>
      </c>
      <c r="P88" s="5">
        <v>4.4619070000000001</v>
      </c>
      <c r="Q88" s="5">
        <v>4.6067640000000001</v>
      </c>
      <c r="R88" s="5">
        <v>4.7459639999999998</v>
      </c>
      <c r="S88" s="5">
        <v>4.8692089999999997</v>
      </c>
      <c r="T88" s="5">
        <v>5.0115460000000001</v>
      </c>
      <c r="U88" s="5">
        <v>5.1547850000000004</v>
      </c>
      <c r="V88" s="5">
        <v>5.313269</v>
      </c>
      <c r="W88" s="5">
        <v>5.4310049999999999</v>
      </c>
      <c r="X88" s="5">
        <v>5.5836259999999998</v>
      </c>
      <c r="Y88" s="5">
        <v>5.7442929999999999</v>
      </c>
      <c r="Z88" s="5">
        <v>5.9141919999999999</v>
      </c>
      <c r="AA88" s="5">
        <v>6.0687069999999999</v>
      </c>
      <c r="AB88" s="5">
        <v>6.2550549999999996</v>
      </c>
      <c r="AC88" s="5">
        <v>6.4083969999999999</v>
      </c>
      <c r="AD88" s="5">
        <v>6.5562420000000001</v>
      </c>
      <c r="AE88" s="5">
        <v>6.7234740000000004</v>
      </c>
      <c r="AF88" s="5">
        <v>6.9017099999999996</v>
      </c>
      <c r="AG88" s="5">
        <v>7.0812359999999996</v>
      </c>
      <c r="AH88" s="5">
        <v>7.28437</v>
      </c>
      <c r="AI88" s="5">
        <v>7.4630979999999996</v>
      </c>
      <c r="AJ88" s="5">
        <v>7.646738</v>
      </c>
      <c r="AK88" s="4">
        <v>3.0802E-2</v>
      </c>
    </row>
    <row r="89" spans="1:37" ht="15" customHeight="1" x14ac:dyDescent="0.3">
      <c r="A89" s="7" t="s">
        <v>160</v>
      </c>
      <c r="B89" s="6" t="s">
        <v>146</v>
      </c>
      <c r="C89" s="5">
        <v>1.6367799999999999</v>
      </c>
      <c r="D89" s="5">
        <v>2.1811099999999999</v>
      </c>
      <c r="E89" s="5">
        <v>2.243817</v>
      </c>
      <c r="F89" s="5">
        <v>2.4722689999999998</v>
      </c>
      <c r="G89" s="5">
        <v>2.5100570000000002</v>
      </c>
      <c r="H89" s="5">
        <v>2.5390619999999999</v>
      </c>
      <c r="I89" s="5">
        <v>2.6408330000000002</v>
      </c>
      <c r="J89" s="5">
        <v>2.7473909999999999</v>
      </c>
      <c r="K89" s="5">
        <v>2.8556789999999999</v>
      </c>
      <c r="L89" s="5">
        <v>2.9839069999999999</v>
      </c>
      <c r="M89" s="5">
        <v>3.1363059999999998</v>
      </c>
      <c r="N89" s="5">
        <v>3.2723900000000001</v>
      </c>
      <c r="O89" s="5">
        <v>3.4693420000000001</v>
      </c>
      <c r="P89" s="5">
        <v>3.5661100000000001</v>
      </c>
      <c r="Q89" s="5">
        <v>3.6911749999999999</v>
      </c>
      <c r="R89" s="5">
        <v>3.8463940000000001</v>
      </c>
      <c r="S89" s="5">
        <v>3.9731179999999999</v>
      </c>
      <c r="T89" s="5">
        <v>4.0912689999999996</v>
      </c>
      <c r="U89" s="5">
        <v>4.237603</v>
      </c>
      <c r="V89" s="5">
        <v>4.3999969999999999</v>
      </c>
      <c r="W89" s="5">
        <v>4.5074350000000001</v>
      </c>
      <c r="X89" s="5">
        <v>4.6522410000000001</v>
      </c>
      <c r="Y89" s="5">
        <v>4.7983729999999998</v>
      </c>
      <c r="Z89" s="5">
        <v>4.9336710000000004</v>
      </c>
      <c r="AA89" s="5">
        <v>5.0727969999999996</v>
      </c>
      <c r="AB89" s="5">
        <v>5.2440949999999997</v>
      </c>
      <c r="AC89" s="5">
        <v>5.3923129999999997</v>
      </c>
      <c r="AD89" s="5">
        <v>5.509074</v>
      </c>
      <c r="AE89" s="5">
        <v>5.6803109999999997</v>
      </c>
      <c r="AF89" s="5">
        <v>5.8117799999999997</v>
      </c>
      <c r="AG89" s="5">
        <v>5.966888</v>
      </c>
      <c r="AH89" s="5">
        <v>6.1508010000000004</v>
      </c>
      <c r="AI89" s="5">
        <v>6.2924230000000003</v>
      </c>
      <c r="AJ89" s="5">
        <v>6.4465960000000004</v>
      </c>
      <c r="AK89" s="4">
        <v>3.4445999999999997E-2</v>
      </c>
    </row>
    <row r="90" spans="1:37" ht="15" customHeight="1" x14ac:dyDescent="0.3">
      <c r="A90" s="7" t="s">
        <v>159</v>
      </c>
      <c r="B90" s="6" t="s">
        <v>158</v>
      </c>
      <c r="C90" s="5">
        <v>2.6410680000000002</v>
      </c>
      <c r="D90" s="5">
        <v>3.1838160000000002</v>
      </c>
      <c r="E90" s="5">
        <v>3.2002329999999999</v>
      </c>
      <c r="F90" s="5">
        <v>3.5026600000000001</v>
      </c>
      <c r="G90" s="5">
        <v>3.6079949999999998</v>
      </c>
      <c r="H90" s="5">
        <v>3.6688170000000002</v>
      </c>
      <c r="I90" s="5">
        <v>3.799474</v>
      </c>
      <c r="J90" s="5">
        <v>3.9701170000000001</v>
      </c>
      <c r="K90" s="5">
        <v>4.1236069999999998</v>
      </c>
      <c r="L90" s="5">
        <v>4.2483659999999999</v>
      </c>
      <c r="M90" s="5">
        <v>4.4651360000000002</v>
      </c>
      <c r="N90" s="5">
        <v>4.606217</v>
      </c>
      <c r="O90" s="5">
        <v>4.857742</v>
      </c>
      <c r="P90" s="5">
        <v>5.0013959999999997</v>
      </c>
      <c r="Q90" s="5">
        <v>5.163996</v>
      </c>
      <c r="R90" s="5">
        <v>5.3364289999999999</v>
      </c>
      <c r="S90" s="5">
        <v>5.5078639999999996</v>
      </c>
      <c r="T90" s="5">
        <v>5.6456090000000003</v>
      </c>
      <c r="U90" s="5">
        <v>5.8258609999999997</v>
      </c>
      <c r="V90" s="5">
        <v>6.0249829999999998</v>
      </c>
      <c r="W90" s="5">
        <v>6.1469069999999997</v>
      </c>
      <c r="X90" s="5">
        <v>6.3233610000000002</v>
      </c>
      <c r="Y90" s="5">
        <v>6.5004460000000002</v>
      </c>
      <c r="Z90" s="5">
        <v>6.6788129999999999</v>
      </c>
      <c r="AA90" s="5">
        <v>6.8364719999999997</v>
      </c>
      <c r="AB90" s="5">
        <v>7.0327929999999999</v>
      </c>
      <c r="AC90" s="5">
        <v>7.1965260000000004</v>
      </c>
      <c r="AD90" s="5">
        <v>7.3340420000000002</v>
      </c>
      <c r="AE90" s="5">
        <v>7.5179159999999996</v>
      </c>
      <c r="AF90" s="5">
        <v>7.6598600000000001</v>
      </c>
      <c r="AG90" s="5">
        <v>7.8035139999999998</v>
      </c>
      <c r="AH90" s="5">
        <v>7.9999459999999996</v>
      </c>
      <c r="AI90" s="5">
        <v>8.1790430000000001</v>
      </c>
      <c r="AJ90" s="5">
        <v>8.3792439999999999</v>
      </c>
      <c r="AK90" s="4">
        <v>3.0702E-2</v>
      </c>
    </row>
    <row r="91" spans="1:37" ht="15" customHeight="1" x14ac:dyDescent="0.3">
      <c r="A91" s="7" t="s">
        <v>157</v>
      </c>
      <c r="B91" s="6" t="s">
        <v>153</v>
      </c>
      <c r="C91" s="5">
        <v>1.2688330000000001</v>
      </c>
      <c r="D91" s="5">
        <v>1.637365</v>
      </c>
      <c r="E91" s="5">
        <v>1.707133</v>
      </c>
      <c r="F91" s="5">
        <v>1.85171</v>
      </c>
      <c r="G91" s="5">
        <v>1.9029990000000001</v>
      </c>
      <c r="H91" s="5">
        <v>1.7301949999999999</v>
      </c>
      <c r="I91" s="5">
        <v>1.8339479999999999</v>
      </c>
      <c r="J91" s="5">
        <v>1.9612879999999999</v>
      </c>
      <c r="K91" s="5">
        <v>2.0610919999999999</v>
      </c>
      <c r="L91" s="5">
        <v>2.1726740000000002</v>
      </c>
      <c r="M91" s="5">
        <v>2.3001</v>
      </c>
      <c r="N91" s="5">
        <v>2.3866459999999998</v>
      </c>
      <c r="O91" s="5">
        <v>2.4982150000000001</v>
      </c>
      <c r="P91" s="5">
        <v>2.6621860000000002</v>
      </c>
      <c r="Q91" s="5">
        <v>2.7505039999999998</v>
      </c>
      <c r="R91" s="5">
        <v>2.8357459999999999</v>
      </c>
      <c r="S91" s="5">
        <v>2.9327770000000002</v>
      </c>
      <c r="T91" s="5">
        <v>3.136247</v>
      </c>
      <c r="U91" s="5">
        <v>3.2775949999999998</v>
      </c>
      <c r="V91" s="5">
        <v>3.384779</v>
      </c>
      <c r="W91" s="5">
        <v>3.5730270000000002</v>
      </c>
      <c r="X91" s="5">
        <v>3.667357</v>
      </c>
      <c r="Y91" s="5">
        <v>3.7701509999999998</v>
      </c>
      <c r="Z91" s="5">
        <v>3.879372</v>
      </c>
      <c r="AA91" s="5">
        <v>3.9854180000000001</v>
      </c>
      <c r="AB91" s="5">
        <v>4.121321</v>
      </c>
      <c r="AC91" s="5">
        <v>4.2250350000000001</v>
      </c>
      <c r="AD91" s="5">
        <v>4.2684660000000001</v>
      </c>
      <c r="AE91" s="5">
        <v>4.3781809999999997</v>
      </c>
      <c r="AF91" s="5">
        <v>4.6324909999999999</v>
      </c>
      <c r="AG91" s="5">
        <v>4.8502140000000002</v>
      </c>
      <c r="AH91" s="5">
        <v>4.8121309999999999</v>
      </c>
      <c r="AI91" s="5">
        <v>4.9281439999999996</v>
      </c>
      <c r="AJ91" s="5">
        <v>5.1678750000000004</v>
      </c>
      <c r="AK91" s="4">
        <v>3.6570999999999999E-2</v>
      </c>
    </row>
    <row r="93" spans="1:37" ht="15" customHeight="1" x14ac:dyDescent="0.25">
      <c r="B93" s="10" t="s">
        <v>156</v>
      </c>
    </row>
    <row r="94" spans="1:37" ht="15" customHeight="1" x14ac:dyDescent="0.3">
      <c r="A94" s="7" t="s">
        <v>155</v>
      </c>
      <c r="B94" s="6" t="s">
        <v>144</v>
      </c>
      <c r="C94" s="5">
        <v>2.520797</v>
      </c>
      <c r="D94" s="5">
        <v>3.0573709999999998</v>
      </c>
      <c r="E94" s="5">
        <v>3.188704</v>
      </c>
      <c r="F94" s="5">
        <v>3.2080470000000001</v>
      </c>
      <c r="G94" s="5">
        <v>3.1800109999999999</v>
      </c>
      <c r="H94" s="5">
        <v>3.1136360000000001</v>
      </c>
      <c r="I94" s="5">
        <v>3.1098629999999998</v>
      </c>
      <c r="J94" s="5">
        <v>3.157537</v>
      </c>
      <c r="K94" s="5">
        <v>3.2868330000000001</v>
      </c>
      <c r="L94" s="5">
        <v>3.4276279999999999</v>
      </c>
      <c r="M94" s="5">
        <v>3.6124649999999998</v>
      </c>
      <c r="N94" s="5">
        <v>3.7088040000000002</v>
      </c>
      <c r="O94" s="5">
        <v>3.8827120000000002</v>
      </c>
      <c r="P94" s="5">
        <v>3.988451</v>
      </c>
      <c r="Q94" s="5">
        <v>4.0872120000000001</v>
      </c>
      <c r="R94" s="5">
        <v>4.2266009999999996</v>
      </c>
      <c r="S94" s="5">
        <v>4.3829669999999998</v>
      </c>
      <c r="T94" s="5">
        <v>4.485398</v>
      </c>
      <c r="U94" s="5">
        <v>4.6304980000000002</v>
      </c>
      <c r="V94" s="5">
        <v>4.8114980000000003</v>
      </c>
      <c r="W94" s="5">
        <v>4.9051330000000002</v>
      </c>
      <c r="X94" s="5">
        <v>5.0389910000000002</v>
      </c>
      <c r="Y94" s="5">
        <v>5.19048</v>
      </c>
      <c r="Z94" s="5">
        <v>5.3492569999999997</v>
      </c>
      <c r="AA94" s="5">
        <v>5.4911490000000001</v>
      </c>
      <c r="AB94" s="5">
        <v>5.6708550000000004</v>
      </c>
      <c r="AC94" s="5">
        <v>5.8129929999999996</v>
      </c>
      <c r="AD94" s="5">
        <v>5.9433619999999996</v>
      </c>
      <c r="AE94" s="5">
        <v>6.0999840000000001</v>
      </c>
      <c r="AF94" s="5">
        <v>6.2470999999999997</v>
      </c>
      <c r="AG94" s="5">
        <v>6.4042149999999998</v>
      </c>
      <c r="AH94" s="5">
        <v>6.5797920000000003</v>
      </c>
      <c r="AI94" s="5">
        <v>6.7244739999999998</v>
      </c>
      <c r="AJ94" s="5">
        <v>6.8839860000000002</v>
      </c>
      <c r="AK94" s="4">
        <v>2.5687999999999999E-2</v>
      </c>
    </row>
    <row r="95" spans="1:37" ht="15" customHeight="1" x14ac:dyDescent="0.3">
      <c r="A95" s="7" t="s">
        <v>154</v>
      </c>
      <c r="B95" s="6" t="s">
        <v>153</v>
      </c>
      <c r="C95" s="5">
        <v>1.588813</v>
      </c>
      <c r="D95" s="5">
        <v>1.9030069999999999</v>
      </c>
      <c r="E95" s="5">
        <v>1.871577</v>
      </c>
      <c r="F95" s="5">
        <v>1.907924</v>
      </c>
      <c r="G95" s="5">
        <v>2.2640910000000001</v>
      </c>
      <c r="H95" s="5">
        <v>2.2952210000000002</v>
      </c>
      <c r="I95" s="5">
        <v>2.3846880000000001</v>
      </c>
      <c r="J95" s="5">
        <v>2.5097550000000002</v>
      </c>
      <c r="K95" s="5">
        <v>2.6214940000000002</v>
      </c>
      <c r="L95" s="5">
        <v>2.757285</v>
      </c>
      <c r="M95" s="5">
        <v>2.9208069999999999</v>
      </c>
      <c r="N95" s="5">
        <v>3.0292479999999999</v>
      </c>
      <c r="O95" s="5">
        <v>3.172609</v>
      </c>
      <c r="P95" s="5">
        <v>3.2595200000000002</v>
      </c>
      <c r="Q95" s="5">
        <v>3.367124</v>
      </c>
      <c r="R95" s="5">
        <v>3.486246</v>
      </c>
      <c r="S95" s="5">
        <v>3.5956169999999998</v>
      </c>
      <c r="T95" s="5">
        <v>3.6956169999999999</v>
      </c>
      <c r="U95" s="5">
        <v>3.8139880000000002</v>
      </c>
      <c r="V95" s="5">
        <v>3.9551150000000002</v>
      </c>
      <c r="W95" s="5">
        <v>4.0592680000000003</v>
      </c>
      <c r="X95" s="5">
        <v>4.1637969999999997</v>
      </c>
      <c r="Y95" s="5">
        <v>4.2814069999999997</v>
      </c>
      <c r="Z95" s="5">
        <v>4.3969760000000004</v>
      </c>
      <c r="AA95" s="5">
        <v>4.4932829999999999</v>
      </c>
      <c r="AB95" s="5">
        <v>4.6343629999999996</v>
      </c>
      <c r="AC95" s="5">
        <v>4.7046549999999998</v>
      </c>
      <c r="AD95" s="5">
        <v>4.7454960000000002</v>
      </c>
      <c r="AE95" s="5">
        <v>4.8037890000000001</v>
      </c>
      <c r="AF95" s="5">
        <v>4.921665</v>
      </c>
      <c r="AG95" s="5">
        <v>5.0505760000000004</v>
      </c>
      <c r="AH95" s="5">
        <v>5.1821770000000003</v>
      </c>
      <c r="AI95" s="5">
        <v>5.3034030000000003</v>
      </c>
      <c r="AJ95" s="5">
        <v>5.439908</v>
      </c>
      <c r="AK95" s="4">
        <v>3.3367000000000001E-2</v>
      </c>
    </row>
    <row r="97" spans="1:37" ht="15" customHeight="1" x14ac:dyDescent="0.25">
      <c r="B97" s="10" t="s">
        <v>152</v>
      </c>
    </row>
    <row r="98" spans="1:37" ht="15" customHeight="1" x14ac:dyDescent="0.3">
      <c r="A98" s="7" t="s">
        <v>151</v>
      </c>
      <c r="B98" s="6" t="s">
        <v>150</v>
      </c>
      <c r="C98" s="5">
        <v>1.3942140000000001</v>
      </c>
      <c r="D98" s="5">
        <v>1.585407</v>
      </c>
      <c r="E98" s="5">
        <v>1.7774890000000001</v>
      </c>
      <c r="F98" s="5">
        <v>2.0390980000000001</v>
      </c>
      <c r="G98" s="5">
        <v>2.1691560000000001</v>
      </c>
      <c r="H98" s="5">
        <v>2.3101470000000002</v>
      </c>
      <c r="I98" s="5">
        <v>2.4336720000000001</v>
      </c>
      <c r="J98" s="5">
        <v>2.5681889999999998</v>
      </c>
      <c r="K98" s="5">
        <v>2.706277</v>
      </c>
      <c r="L98" s="5">
        <v>2.8346469999999999</v>
      </c>
      <c r="M98" s="5">
        <v>2.9502090000000001</v>
      </c>
      <c r="N98" s="5">
        <v>3.0541360000000002</v>
      </c>
      <c r="O98" s="5">
        <v>3.1573820000000001</v>
      </c>
      <c r="P98" s="5">
        <v>3.238245</v>
      </c>
      <c r="Q98" s="5">
        <v>3.3173659999999998</v>
      </c>
      <c r="R98" s="5">
        <v>3.4092470000000001</v>
      </c>
      <c r="S98" s="5">
        <v>3.5105430000000002</v>
      </c>
      <c r="T98" s="5">
        <v>3.6135640000000002</v>
      </c>
      <c r="U98" s="5">
        <v>3.716872</v>
      </c>
      <c r="V98" s="5">
        <v>3.82626</v>
      </c>
      <c r="W98" s="5">
        <v>3.929745</v>
      </c>
      <c r="X98" s="5">
        <v>4.0302030000000002</v>
      </c>
      <c r="Y98" s="5">
        <v>4.1340329999999996</v>
      </c>
      <c r="Z98" s="5">
        <v>4.2394210000000001</v>
      </c>
      <c r="AA98" s="5">
        <v>4.3412160000000002</v>
      </c>
      <c r="AB98" s="5">
        <v>4.4500690000000001</v>
      </c>
      <c r="AC98" s="5">
        <v>4.5639099999999999</v>
      </c>
      <c r="AD98" s="5">
        <v>4.6798440000000001</v>
      </c>
      <c r="AE98" s="5">
        <v>4.7942910000000003</v>
      </c>
      <c r="AF98" s="5">
        <v>4.9062409999999996</v>
      </c>
      <c r="AG98" s="5">
        <v>5.0195290000000004</v>
      </c>
      <c r="AH98" s="5">
        <v>5.1358069999999998</v>
      </c>
      <c r="AI98" s="5">
        <v>5.2481439999999999</v>
      </c>
      <c r="AJ98" s="5">
        <v>5.3547479999999998</v>
      </c>
      <c r="AK98" s="4">
        <v>3.8767999999999997E-2</v>
      </c>
    </row>
    <row r="99" spans="1:37" ht="15" customHeight="1" x14ac:dyDescent="0.3">
      <c r="A99" s="7" t="s">
        <v>149</v>
      </c>
      <c r="B99" s="6" t="s">
        <v>148</v>
      </c>
      <c r="C99" s="5">
        <v>2.538306</v>
      </c>
      <c r="D99" s="5">
        <v>2.8932310000000001</v>
      </c>
      <c r="E99" s="5">
        <v>2.9865719999999998</v>
      </c>
      <c r="F99" s="5">
        <v>3.1620400000000002</v>
      </c>
      <c r="G99" s="5">
        <v>3.2707250000000001</v>
      </c>
      <c r="H99" s="5">
        <v>3.3623880000000002</v>
      </c>
      <c r="I99" s="5">
        <v>3.492254</v>
      </c>
      <c r="J99" s="5">
        <v>3.6243150000000002</v>
      </c>
      <c r="K99" s="5">
        <v>3.7487879999999998</v>
      </c>
      <c r="L99" s="5">
        <v>3.8654809999999999</v>
      </c>
      <c r="M99" s="5">
        <v>4.0347010000000001</v>
      </c>
      <c r="N99" s="5">
        <v>4.1544879999999997</v>
      </c>
      <c r="O99" s="5">
        <v>4.3506660000000004</v>
      </c>
      <c r="P99" s="5">
        <v>4.463228</v>
      </c>
      <c r="Q99" s="5">
        <v>4.6082299999999998</v>
      </c>
      <c r="R99" s="5">
        <v>4.7475860000000001</v>
      </c>
      <c r="S99" s="5">
        <v>4.8709749999999996</v>
      </c>
      <c r="T99" s="5">
        <v>5.0135170000000002</v>
      </c>
      <c r="U99" s="5">
        <v>5.15693</v>
      </c>
      <c r="V99" s="5">
        <v>5.3155659999999996</v>
      </c>
      <c r="W99" s="5">
        <v>5.4333770000000001</v>
      </c>
      <c r="X99" s="5">
        <v>5.5861150000000004</v>
      </c>
      <c r="Y99" s="5">
        <v>5.7468199999999996</v>
      </c>
      <c r="Z99" s="5">
        <v>5.9168370000000001</v>
      </c>
      <c r="AA99" s="5">
        <v>6.0714439999999996</v>
      </c>
      <c r="AB99" s="5">
        <v>6.2578589999999998</v>
      </c>
      <c r="AC99" s="5">
        <v>6.4112650000000002</v>
      </c>
      <c r="AD99" s="5">
        <v>6.5591340000000002</v>
      </c>
      <c r="AE99" s="5">
        <v>6.726375</v>
      </c>
      <c r="AF99" s="5">
        <v>6.9047840000000003</v>
      </c>
      <c r="AG99" s="5">
        <v>7.0843230000000004</v>
      </c>
      <c r="AH99" s="5">
        <v>7.2874980000000003</v>
      </c>
      <c r="AI99" s="5">
        <v>7.4662660000000001</v>
      </c>
      <c r="AJ99" s="5">
        <v>7.6499540000000001</v>
      </c>
      <c r="AK99" s="4">
        <v>3.0851E-2</v>
      </c>
    </row>
    <row r="100" spans="1:37" ht="15" customHeight="1" x14ac:dyDescent="0.3">
      <c r="A100" s="7" t="s">
        <v>147</v>
      </c>
      <c r="B100" s="6" t="s">
        <v>146</v>
      </c>
      <c r="C100" s="5">
        <v>1.6367799999999999</v>
      </c>
      <c r="D100" s="5">
        <v>2.1811099999999999</v>
      </c>
      <c r="E100" s="5">
        <v>2.243817</v>
      </c>
      <c r="F100" s="5">
        <v>2.4722689999999998</v>
      </c>
      <c r="G100" s="5">
        <v>2.5100570000000002</v>
      </c>
      <c r="H100" s="5">
        <v>2.5390619999999999</v>
      </c>
      <c r="I100" s="5">
        <v>2.6408330000000002</v>
      </c>
      <c r="J100" s="5">
        <v>2.7473909999999999</v>
      </c>
      <c r="K100" s="5">
        <v>2.8556789999999999</v>
      </c>
      <c r="L100" s="5">
        <v>2.9839069999999999</v>
      </c>
      <c r="M100" s="5">
        <v>3.1363059999999998</v>
      </c>
      <c r="N100" s="5">
        <v>3.2723900000000001</v>
      </c>
      <c r="O100" s="5">
        <v>3.4693420000000001</v>
      </c>
      <c r="P100" s="5">
        <v>3.5661100000000001</v>
      </c>
      <c r="Q100" s="5">
        <v>3.6911749999999999</v>
      </c>
      <c r="R100" s="5">
        <v>3.8463940000000001</v>
      </c>
      <c r="S100" s="5">
        <v>3.9731179999999999</v>
      </c>
      <c r="T100" s="5">
        <v>4.0912689999999996</v>
      </c>
      <c r="U100" s="5">
        <v>4.237603</v>
      </c>
      <c r="V100" s="5">
        <v>4.3999969999999999</v>
      </c>
      <c r="W100" s="5">
        <v>4.5074350000000001</v>
      </c>
      <c r="X100" s="5">
        <v>4.6522410000000001</v>
      </c>
      <c r="Y100" s="5">
        <v>4.7983729999999998</v>
      </c>
      <c r="Z100" s="5">
        <v>4.9336710000000004</v>
      </c>
      <c r="AA100" s="5">
        <v>5.0727969999999996</v>
      </c>
      <c r="AB100" s="5">
        <v>5.2440949999999997</v>
      </c>
      <c r="AC100" s="5">
        <v>5.3923129999999997</v>
      </c>
      <c r="AD100" s="5">
        <v>5.509074</v>
      </c>
      <c r="AE100" s="5">
        <v>5.6803109999999997</v>
      </c>
      <c r="AF100" s="5">
        <v>5.8117799999999997</v>
      </c>
      <c r="AG100" s="5">
        <v>5.966888</v>
      </c>
      <c r="AH100" s="5">
        <v>6.1508010000000004</v>
      </c>
      <c r="AI100" s="5">
        <v>6.2924230000000003</v>
      </c>
      <c r="AJ100" s="5">
        <v>6.4465960000000004</v>
      </c>
      <c r="AK100" s="4">
        <v>3.4445999999999997E-2</v>
      </c>
    </row>
    <row r="101" spans="1:37" ht="15" customHeight="1" x14ac:dyDescent="0.3">
      <c r="A101" s="7" t="s">
        <v>145</v>
      </c>
      <c r="B101" s="6" t="s">
        <v>144</v>
      </c>
      <c r="C101" s="5">
        <v>2.6081029999999998</v>
      </c>
      <c r="D101" s="5">
        <v>3.1513270000000002</v>
      </c>
      <c r="E101" s="5">
        <v>3.1970679999999998</v>
      </c>
      <c r="F101" s="5">
        <v>3.4404650000000001</v>
      </c>
      <c r="G101" s="5">
        <v>3.51261</v>
      </c>
      <c r="H101" s="5">
        <v>3.5675829999999999</v>
      </c>
      <c r="I101" s="5">
        <v>3.6768700000000001</v>
      </c>
      <c r="J101" s="5">
        <v>3.8325019999999999</v>
      </c>
      <c r="K101" s="5">
        <v>3.9875590000000001</v>
      </c>
      <c r="L101" s="5">
        <v>4.1191329999999997</v>
      </c>
      <c r="M101" s="5">
        <v>4.3328199999999999</v>
      </c>
      <c r="N101" s="5">
        <v>4.4703280000000003</v>
      </c>
      <c r="O101" s="5">
        <v>4.7017090000000001</v>
      </c>
      <c r="P101" s="5">
        <v>4.8401139999999998</v>
      </c>
      <c r="Q101" s="5">
        <v>4.993773</v>
      </c>
      <c r="R101" s="5">
        <v>5.1615989999999998</v>
      </c>
      <c r="S101" s="5">
        <v>5.3280529999999997</v>
      </c>
      <c r="T101" s="5">
        <v>5.4614729999999998</v>
      </c>
      <c r="U101" s="5">
        <v>5.6336170000000001</v>
      </c>
      <c r="V101" s="5">
        <v>5.8285400000000003</v>
      </c>
      <c r="W101" s="5">
        <v>5.945208</v>
      </c>
      <c r="X101" s="5">
        <v>6.1150650000000004</v>
      </c>
      <c r="Y101" s="5">
        <v>6.2869960000000003</v>
      </c>
      <c r="Z101" s="5">
        <v>6.4599130000000002</v>
      </c>
      <c r="AA101" s="5">
        <v>6.6127589999999996</v>
      </c>
      <c r="AB101" s="5">
        <v>6.8041600000000004</v>
      </c>
      <c r="AC101" s="5">
        <v>6.9621050000000002</v>
      </c>
      <c r="AD101" s="5">
        <v>7.0949929999999997</v>
      </c>
      <c r="AE101" s="5">
        <v>7.2728900000000003</v>
      </c>
      <c r="AF101" s="5">
        <v>7.4110310000000004</v>
      </c>
      <c r="AG101" s="5">
        <v>7.548794</v>
      </c>
      <c r="AH101" s="5">
        <v>7.7412400000000003</v>
      </c>
      <c r="AI101" s="5">
        <v>7.913602</v>
      </c>
      <c r="AJ101" s="5">
        <v>8.1035199999999996</v>
      </c>
      <c r="AK101" s="4">
        <v>2.9954999999999999E-2</v>
      </c>
    </row>
    <row r="102" spans="1:37" ht="15" customHeight="1" x14ac:dyDescent="0.3">
      <c r="A102" s="7" t="s">
        <v>143</v>
      </c>
      <c r="B102" s="6" t="s">
        <v>142</v>
      </c>
      <c r="C102" s="5">
        <v>54.923290000000001</v>
      </c>
      <c r="D102" s="5">
        <v>68.857558999999995</v>
      </c>
      <c r="E102" s="5">
        <v>69.481200999999999</v>
      </c>
      <c r="F102" s="5">
        <v>74.393203999999997</v>
      </c>
      <c r="G102" s="5">
        <v>78.656791999999996</v>
      </c>
      <c r="H102" s="5">
        <v>73.913512999999995</v>
      </c>
      <c r="I102" s="5">
        <v>78.823455999999993</v>
      </c>
      <c r="J102" s="5">
        <v>84.800308000000001</v>
      </c>
      <c r="K102" s="5">
        <v>88.918953000000002</v>
      </c>
      <c r="L102" s="5">
        <v>93.728386</v>
      </c>
      <c r="M102" s="5">
        <v>99.319107000000002</v>
      </c>
      <c r="N102" s="5">
        <v>103.00335699999999</v>
      </c>
      <c r="O102" s="5">
        <v>107.85056299999999</v>
      </c>
      <c r="P102" s="5">
        <v>114.299667</v>
      </c>
      <c r="Q102" s="5">
        <v>118.1129</v>
      </c>
      <c r="R102" s="5">
        <v>121.881927</v>
      </c>
      <c r="S102" s="5">
        <v>125.983681</v>
      </c>
      <c r="T102" s="5">
        <v>133.859421</v>
      </c>
      <c r="U102" s="5">
        <v>139.70434599999999</v>
      </c>
      <c r="V102" s="5">
        <v>144.39430200000001</v>
      </c>
      <c r="W102" s="5">
        <v>151.70549</v>
      </c>
      <c r="X102" s="5">
        <v>155.684799</v>
      </c>
      <c r="Y102" s="5">
        <v>160.089935</v>
      </c>
      <c r="Z102" s="5">
        <v>164.71319600000001</v>
      </c>
      <c r="AA102" s="5">
        <v>169.10734600000001</v>
      </c>
      <c r="AB102" s="5">
        <v>174.847748</v>
      </c>
      <c r="AC102" s="5">
        <v>179.03581199999999</v>
      </c>
      <c r="AD102" s="5">
        <v>181.09330700000001</v>
      </c>
      <c r="AE102" s="5">
        <v>185.640289</v>
      </c>
      <c r="AF102" s="5">
        <v>195.40509</v>
      </c>
      <c r="AG102" s="5">
        <v>203.90005500000001</v>
      </c>
      <c r="AH102" s="5">
        <v>203.359253</v>
      </c>
      <c r="AI102" s="5">
        <v>208.185013</v>
      </c>
      <c r="AJ102" s="5">
        <v>217.47470100000001</v>
      </c>
      <c r="AK102" s="4">
        <v>3.6592E-2</v>
      </c>
    </row>
    <row r="103" spans="1:37" ht="15" customHeight="1" x14ac:dyDescent="0.25">
      <c r="A103" s="7" t="s">
        <v>141</v>
      </c>
      <c r="B103" s="10" t="s">
        <v>140</v>
      </c>
      <c r="C103" s="32">
        <v>2.1582720000000002</v>
      </c>
      <c r="D103" s="32">
        <v>2.5430350000000002</v>
      </c>
      <c r="E103" s="32">
        <v>2.6072850000000001</v>
      </c>
      <c r="F103" s="32">
        <v>2.783693</v>
      </c>
      <c r="G103" s="32">
        <v>2.8472580000000001</v>
      </c>
      <c r="H103" s="32">
        <v>2.8994490000000002</v>
      </c>
      <c r="I103" s="32">
        <v>2.996051</v>
      </c>
      <c r="J103" s="32">
        <v>3.1068120000000001</v>
      </c>
      <c r="K103" s="32">
        <v>3.2148020000000002</v>
      </c>
      <c r="L103" s="32">
        <v>3.3176000000000001</v>
      </c>
      <c r="M103" s="32">
        <v>3.4579279999999999</v>
      </c>
      <c r="N103" s="32">
        <v>3.5574499999999998</v>
      </c>
      <c r="O103" s="32">
        <v>3.713686</v>
      </c>
      <c r="P103" s="32">
        <v>3.806368</v>
      </c>
      <c r="Q103" s="32">
        <v>3.915664</v>
      </c>
      <c r="R103" s="32">
        <v>4.0319240000000001</v>
      </c>
      <c r="S103" s="32">
        <v>4.1408360000000002</v>
      </c>
      <c r="T103" s="32">
        <v>4.2564549999999999</v>
      </c>
      <c r="U103" s="32">
        <v>4.3811900000000001</v>
      </c>
      <c r="V103" s="32">
        <v>4.517239</v>
      </c>
      <c r="W103" s="32">
        <v>4.6164420000000002</v>
      </c>
      <c r="X103" s="32">
        <v>4.738613</v>
      </c>
      <c r="Y103" s="32">
        <v>4.8696349999999997</v>
      </c>
      <c r="Z103" s="32">
        <v>5.0054559999999997</v>
      </c>
      <c r="AA103" s="32">
        <v>5.1299710000000003</v>
      </c>
      <c r="AB103" s="32">
        <v>5.2798249999999998</v>
      </c>
      <c r="AC103" s="32">
        <v>5.4141830000000004</v>
      </c>
      <c r="AD103" s="32">
        <v>5.5305200000000001</v>
      </c>
      <c r="AE103" s="32">
        <v>5.676437</v>
      </c>
      <c r="AF103" s="32">
        <v>5.8114710000000001</v>
      </c>
      <c r="AG103" s="32">
        <v>5.9514899999999997</v>
      </c>
      <c r="AH103" s="32">
        <v>6.1081009999999996</v>
      </c>
      <c r="AI103" s="32">
        <v>6.2529839999999997</v>
      </c>
      <c r="AJ103" s="32">
        <v>6.4013920000000004</v>
      </c>
      <c r="AK103" s="11">
        <v>2.9269E-2</v>
      </c>
    </row>
    <row r="104" spans="1:37" ht="15" customHeight="1" thickBot="1" x14ac:dyDescent="0.3"/>
    <row r="105" spans="1:37" ht="15" customHeight="1" x14ac:dyDescent="0.25">
      <c r="B105" s="62" t="s">
        <v>139</v>
      </c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</row>
    <row r="106" spans="1:37" ht="15" customHeight="1" x14ac:dyDescent="0.25">
      <c r="B106" s="3" t="s">
        <v>138</v>
      </c>
    </row>
    <row r="107" spans="1:37" ht="15" customHeight="1" x14ac:dyDescent="0.25">
      <c r="B107" s="3" t="s">
        <v>137</v>
      </c>
    </row>
    <row r="108" spans="1:37" ht="15" customHeight="1" x14ac:dyDescent="0.25">
      <c r="B108" s="3" t="s">
        <v>136</v>
      </c>
    </row>
    <row r="109" spans="1:37" ht="15" customHeight="1" x14ac:dyDescent="0.25">
      <c r="B109" s="3" t="s">
        <v>135</v>
      </c>
    </row>
    <row r="110" spans="1:37" ht="15" customHeight="1" x14ac:dyDescent="0.25">
      <c r="B110" s="3" t="s">
        <v>134</v>
      </c>
    </row>
    <row r="111" spans="1:37" ht="15" customHeight="1" x14ac:dyDescent="0.25">
      <c r="B111" s="3" t="s">
        <v>133</v>
      </c>
    </row>
    <row r="112" spans="1:37" ht="15" customHeight="1" x14ac:dyDescent="0.25">
      <c r="B112" s="3" t="s">
        <v>132</v>
      </c>
    </row>
    <row r="113" spans="2:2" ht="15" customHeight="1" x14ac:dyDescent="0.25">
      <c r="B113" s="3" t="s">
        <v>131</v>
      </c>
    </row>
    <row r="114" spans="2:2" ht="15" customHeight="1" x14ac:dyDescent="0.25">
      <c r="B114" s="3" t="s">
        <v>130</v>
      </c>
    </row>
    <row r="115" spans="2:2" ht="15" customHeight="1" x14ac:dyDescent="0.25">
      <c r="B115" s="3" t="s">
        <v>129</v>
      </c>
    </row>
    <row r="116" spans="2:2" ht="15" customHeight="1" x14ac:dyDescent="0.25">
      <c r="B116" s="3" t="s">
        <v>128</v>
      </c>
    </row>
    <row r="117" spans="2:2" ht="15" customHeight="1" x14ac:dyDescent="0.25">
      <c r="B117" s="3" t="s">
        <v>127</v>
      </c>
    </row>
    <row r="118" spans="2:2" ht="15" customHeight="1" x14ac:dyDescent="0.25">
      <c r="B118" s="3" t="s">
        <v>126</v>
      </c>
    </row>
    <row r="119" spans="2:2" ht="15" customHeight="1" x14ac:dyDescent="0.25">
      <c r="B119" s="3" t="s">
        <v>125</v>
      </c>
    </row>
    <row r="120" spans="2:2" ht="15" customHeight="1" x14ac:dyDescent="0.25">
      <c r="B120" s="3" t="s">
        <v>124</v>
      </c>
    </row>
    <row r="121" spans="2:2" ht="15" customHeight="1" x14ac:dyDescent="0.25">
      <c r="B121" s="3" t="s">
        <v>123</v>
      </c>
    </row>
    <row r="122" spans="2:2" ht="15" customHeight="1" x14ac:dyDescent="0.25">
      <c r="B122" s="3" t="s">
        <v>122</v>
      </c>
    </row>
    <row r="123" spans="2:2" ht="15" customHeight="1" x14ac:dyDescent="0.25">
      <c r="B123" s="3" t="s">
        <v>121</v>
      </c>
    </row>
    <row r="124" spans="2:2" ht="15" customHeight="1" x14ac:dyDescent="0.25">
      <c r="B124" s="3" t="s">
        <v>120</v>
      </c>
    </row>
  </sheetData>
  <mergeCells count="1">
    <mergeCell ref="B105:AK105"/>
  </mergeCells>
  <pageMargins left="0.75" right="0.75" top="1" bottom="1" header="0.5" footer="0.5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54" sqref="A54:XFD54"/>
    </sheetView>
  </sheetViews>
  <sheetFormatPr defaultColWidth="9.109375" defaultRowHeight="15" customHeight="1" x14ac:dyDescent="0.25"/>
  <cols>
    <col min="1" max="1" width="20.88671875" style="2" hidden="1" customWidth="1"/>
    <col min="2" max="2" width="45.6640625" style="2" customWidth="1"/>
    <col min="3" max="16384" width="9.109375" style="2"/>
  </cols>
  <sheetData>
    <row r="1" spans="1:37" ht="15" customHeight="1" thickBot="1" x14ac:dyDescent="0.3">
      <c r="B1" s="16" t="s">
        <v>108</v>
      </c>
      <c r="C1" s="14">
        <v>2017</v>
      </c>
      <c r="D1" s="14">
        <v>2018</v>
      </c>
      <c r="E1" s="14">
        <v>2019</v>
      </c>
      <c r="F1" s="14">
        <v>2020</v>
      </c>
      <c r="G1" s="14">
        <v>2021</v>
      </c>
      <c r="H1" s="14">
        <v>2022</v>
      </c>
      <c r="I1" s="14">
        <v>2023</v>
      </c>
      <c r="J1" s="14">
        <v>2024</v>
      </c>
      <c r="K1" s="14">
        <v>2025</v>
      </c>
      <c r="L1" s="14">
        <v>2026</v>
      </c>
      <c r="M1" s="14">
        <v>2027</v>
      </c>
      <c r="N1" s="14">
        <v>2028</v>
      </c>
      <c r="O1" s="14">
        <v>2029</v>
      </c>
      <c r="P1" s="14">
        <v>2030</v>
      </c>
      <c r="Q1" s="14">
        <v>2031</v>
      </c>
      <c r="R1" s="14">
        <v>2032</v>
      </c>
      <c r="S1" s="14">
        <v>2033</v>
      </c>
      <c r="T1" s="14">
        <v>2034</v>
      </c>
      <c r="U1" s="14">
        <v>2035</v>
      </c>
      <c r="V1" s="14">
        <v>2036</v>
      </c>
      <c r="W1" s="14">
        <v>2037</v>
      </c>
      <c r="X1" s="14">
        <v>2038</v>
      </c>
      <c r="Y1" s="14">
        <v>2039</v>
      </c>
      <c r="Z1" s="14">
        <v>2040</v>
      </c>
      <c r="AA1" s="14">
        <v>2041</v>
      </c>
      <c r="AB1" s="14">
        <v>2042</v>
      </c>
      <c r="AC1" s="14">
        <v>2043</v>
      </c>
      <c r="AD1" s="14">
        <v>2044</v>
      </c>
      <c r="AE1" s="14">
        <v>2045</v>
      </c>
      <c r="AF1" s="14">
        <v>2046</v>
      </c>
      <c r="AG1" s="14">
        <v>2047</v>
      </c>
      <c r="AH1" s="14">
        <v>2048</v>
      </c>
      <c r="AI1" s="14">
        <v>2049</v>
      </c>
      <c r="AJ1" s="14">
        <v>2050</v>
      </c>
    </row>
    <row r="2" spans="1:37" ht="15" customHeight="1" thickTop="1" x14ac:dyDescent="0.25"/>
    <row r="3" spans="1:37" ht="15" customHeight="1" x14ac:dyDescent="0.25">
      <c r="C3" s="18" t="s">
        <v>107</v>
      </c>
      <c r="D3" s="18" t="s">
        <v>106</v>
      </c>
      <c r="E3" s="18"/>
      <c r="F3" s="18"/>
      <c r="G3" s="18"/>
    </row>
    <row r="4" spans="1:37" ht="15" customHeight="1" x14ac:dyDescent="0.25">
      <c r="C4" s="18" t="s">
        <v>105</v>
      </c>
      <c r="D4" s="18" t="s">
        <v>104</v>
      </c>
      <c r="E4" s="18"/>
      <c r="F4" s="18"/>
      <c r="G4" s="18" t="s">
        <v>103</v>
      </c>
    </row>
    <row r="5" spans="1:37" ht="15" customHeight="1" x14ac:dyDescent="0.25">
      <c r="C5" s="18" t="s">
        <v>102</v>
      </c>
      <c r="D5" s="18" t="s">
        <v>101</v>
      </c>
      <c r="E5" s="18"/>
      <c r="F5" s="18"/>
      <c r="G5" s="18"/>
    </row>
    <row r="6" spans="1:37" ht="15" customHeight="1" x14ac:dyDescent="0.25">
      <c r="C6" s="18" t="s">
        <v>100</v>
      </c>
      <c r="D6" s="18"/>
      <c r="E6" s="18" t="s">
        <v>99</v>
      </c>
      <c r="F6" s="18"/>
      <c r="G6" s="18"/>
    </row>
    <row r="10" spans="1:37" ht="15" customHeight="1" x14ac:dyDescent="0.3">
      <c r="A10" s="7" t="s">
        <v>98</v>
      </c>
      <c r="B10" s="17" t="s">
        <v>97</v>
      </c>
    </row>
    <row r="11" spans="1:37" ht="15" customHeight="1" x14ac:dyDescent="0.25">
      <c r="B11" s="16" t="s">
        <v>96</v>
      </c>
    </row>
    <row r="12" spans="1:37" ht="15" customHeight="1" x14ac:dyDescent="0.25">
      <c r="B12" s="16" t="s">
        <v>95</v>
      </c>
      <c r="C12" s="15" t="s">
        <v>95</v>
      </c>
      <c r="D12" s="15" t="s">
        <v>95</v>
      </c>
      <c r="E12" s="15" t="s">
        <v>95</v>
      </c>
      <c r="F12" s="15" t="s">
        <v>95</v>
      </c>
      <c r="G12" s="15" t="s">
        <v>95</v>
      </c>
      <c r="H12" s="15" t="s">
        <v>95</v>
      </c>
      <c r="I12" s="15" t="s">
        <v>95</v>
      </c>
      <c r="J12" s="15" t="s">
        <v>95</v>
      </c>
      <c r="K12" s="15" t="s">
        <v>95</v>
      </c>
      <c r="L12" s="15" t="s">
        <v>95</v>
      </c>
      <c r="M12" s="15" t="s">
        <v>95</v>
      </c>
      <c r="N12" s="15" t="s">
        <v>95</v>
      </c>
      <c r="O12" s="15" t="s">
        <v>95</v>
      </c>
      <c r="P12" s="15" t="s">
        <v>95</v>
      </c>
      <c r="Q12" s="15" t="s">
        <v>95</v>
      </c>
      <c r="R12" s="15" t="s">
        <v>95</v>
      </c>
      <c r="S12" s="15" t="s">
        <v>95</v>
      </c>
      <c r="T12" s="15" t="s">
        <v>95</v>
      </c>
      <c r="U12" s="15" t="s">
        <v>95</v>
      </c>
      <c r="V12" s="15" t="s">
        <v>95</v>
      </c>
      <c r="W12" s="15" t="s">
        <v>95</v>
      </c>
      <c r="X12" s="15" t="s">
        <v>95</v>
      </c>
      <c r="Y12" s="15" t="s">
        <v>95</v>
      </c>
      <c r="Z12" s="15" t="s">
        <v>95</v>
      </c>
      <c r="AA12" s="15" t="s">
        <v>95</v>
      </c>
      <c r="AB12" s="15" t="s">
        <v>95</v>
      </c>
      <c r="AC12" s="15" t="s">
        <v>95</v>
      </c>
      <c r="AD12" s="15" t="s">
        <v>95</v>
      </c>
      <c r="AE12" s="15" t="s">
        <v>95</v>
      </c>
      <c r="AF12" s="15" t="s">
        <v>95</v>
      </c>
      <c r="AG12" s="15" t="s">
        <v>95</v>
      </c>
      <c r="AH12" s="15" t="s">
        <v>95</v>
      </c>
      <c r="AI12" s="15" t="s">
        <v>95</v>
      </c>
      <c r="AJ12" s="15" t="s">
        <v>95</v>
      </c>
      <c r="AK12" s="15" t="s">
        <v>94</v>
      </c>
    </row>
    <row r="13" spans="1:37" ht="15" customHeight="1" thickBot="1" x14ac:dyDescent="0.3">
      <c r="B13" s="14" t="s">
        <v>93</v>
      </c>
      <c r="C13" s="14">
        <v>2017</v>
      </c>
      <c r="D13" s="14">
        <v>2018</v>
      </c>
      <c r="E13" s="14">
        <v>2019</v>
      </c>
      <c r="F13" s="14">
        <v>2020</v>
      </c>
      <c r="G13" s="14">
        <v>2021</v>
      </c>
      <c r="H13" s="14">
        <v>2022</v>
      </c>
      <c r="I13" s="14">
        <v>2023</v>
      </c>
      <c r="J13" s="14">
        <v>2024</v>
      </c>
      <c r="K13" s="14">
        <v>2025</v>
      </c>
      <c r="L13" s="14">
        <v>2026</v>
      </c>
      <c r="M13" s="14">
        <v>2027</v>
      </c>
      <c r="N13" s="14">
        <v>2028</v>
      </c>
      <c r="O13" s="14">
        <v>2029</v>
      </c>
      <c r="P13" s="14">
        <v>2030</v>
      </c>
      <c r="Q13" s="14">
        <v>2031</v>
      </c>
      <c r="R13" s="14">
        <v>2032</v>
      </c>
      <c r="S13" s="14">
        <v>2033</v>
      </c>
      <c r="T13" s="14">
        <v>2034</v>
      </c>
      <c r="U13" s="14">
        <v>2035</v>
      </c>
      <c r="V13" s="14">
        <v>2036</v>
      </c>
      <c r="W13" s="14">
        <v>2037</v>
      </c>
      <c r="X13" s="14">
        <v>2038</v>
      </c>
      <c r="Y13" s="14">
        <v>2039</v>
      </c>
      <c r="Z13" s="14">
        <v>2040</v>
      </c>
      <c r="AA13" s="14">
        <v>2041</v>
      </c>
      <c r="AB13" s="14">
        <v>2042</v>
      </c>
      <c r="AC13" s="14">
        <v>2043</v>
      </c>
      <c r="AD13" s="14">
        <v>2044</v>
      </c>
      <c r="AE13" s="14">
        <v>2045</v>
      </c>
      <c r="AF13" s="14">
        <v>2046</v>
      </c>
      <c r="AG13" s="14">
        <v>2047</v>
      </c>
      <c r="AH13" s="14">
        <v>2048</v>
      </c>
      <c r="AI13" s="14">
        <v>2049</v>
      </c>
      <c r="AJ13" s="14">
        <v>2050</v>
      </c>
      <c r="AK13" s="14">
        <v>2050</v>
      </c>
    </row>
    <row r="14" spans="1:37" ht="15" customHeight="1" thickTop="1" x14ac:dyDescent="0.25"/>
    <row r="15" spans="1:37" ht="15" customHeight="1" x14ac:dyDescent="0.25">
      <c r="A15" s="7" t="s">
        <v>92</v>
      </c>
      <c r="B15" s="10" t="s">
        <v>91</v>
      </c>
      <c r="C15" s="12">
        <v>17096.179688</v>
      </c>
      <c r="D15" s="12">
        <v>17581.587890999999</v>
      </c>
      <c r="E15" s="12">
        <v>18098.652343999998</v>
      </c>
      <c r="F15" s="12">
        <v>18486.851562</v>
      </c>
      <c r="G15" s="12">
        <v>18791.873047000001</v>
      </c>
      <c r="H15" s="12">
        <v>19102.099609000001</v>
      </c>
      <c r="I15" s="12">
        <v>19412.966797000001</v>
      </c>
      <c r="J15" s="12">
        <v>19749.794922000001</v>
      </c>
      <c r="K15" s="12">
        <v>20115.927734000001</v>
      </c>
      <c r="L15" s="12">
        <v>20495.132812</v>
      </c>
      <c r="M15" s="12">
        <v>20893.289062</v>
      </c>
      <c r="N15" s="12">
        <v>21314.609375</v>
      </c>
      <c r="O15" s="12">
        <v>21725.949218999998</v>
      </c>
      <c r="P15" s="12">
        <v>22156.757812</v>
      </c>
      <c r="Q15" s="12">
        <v>22591.580077999999</v>
      </c>
      <c r="R15" s="12">
        <v>23014.095702999999</v>
      </c>
      <c r="S15" s="12">
        <v>23459.132812</v>
      </c>
      <c r="T15" s="12">
        <v>23909.533202999999</v>
      </c>
      <c r="U15" s="12">
        <v>24347.900390999999</v>
      </c>
      <c r="V15" s="12">
        <v>24789.902343999998</v>
      </c>
      <c r="W15" s="12">
        <v>25245.341797000001</v>
      </c>
      <c r="X15" s="12">
        <v>25713.199218999998</v>
      </c>
      <c r="Y15" s="12">
        <v>26188.455077999999</v>
      </c>
      <c r="Z15" s="12">
        <v>26674.789062</v>
      </c>
      <c r="AA15" s="12">
        <v>27162.408202999999</v>
      </c>
      <c r="AB15" s="12">
        <v>27671.130859000001</v>
      </c>
      <c r="AC15" s="12">
        <v>28191.525390999999</v>
      </c>
      <c r="AD15" s="12">
        <v>28717.710938</v>
      </c>
      <c r="AE15" s="12">
        <v>29261.375</v>
      </c>
      <c r="AF15" s="12">
        <v>29800.648438</v>
      </c>
      <c r="AG15" s="12">
        <v>30360.574218999998</v>
      </c>
      <c r="AH15" s="12">
        <v>30909.953125</v>
      </c>
      <c r="AI15" s="12">
        <v>31460.224609000001</v>
      </c>
      <c r="AJ15" s="12">
        <v>32006.382812</v>
      </c>
      <c r="AK15" s="11">
        <v>1.8898000000000002E-2</v>
      </c>
    </row>
    <row r="16" spans="1:37" ht="15" customHeight="1" x14ac:dyDescent="0.25">
      <c r="B16" s="10" t="s">
        <v>90</v>
      </c>
    </row>
    <row r="17" spans="1:37" ht="15" customHeight="1" x14ac:dyDescent="0.3">
      <c r="A17" s="7" t="s">
        <v>89</v>
      </c>
      <c r="B17" s="6" t="s">
        <v>88</v>
      </c>
      <c r="C17" s="9">
        <v>11890.700194999999</v>
      </c>
      <c r="D17" s="9">
        <v>12179.525390999999</v>
      </c>
      <c r="E17" s="9">
        <v>12461.764648</v>
      </c>
      <c r="F17" s="9">
        <v>12755.552734000001</v>
      </c>
      <c r="G17" s="9">
        <v>13036.485352</v>
      </c>
      <c r="H17" s="9">
        <v>13295.065430000001</v>
      </c>
      <c r="I17" s="9">
        <v>13564.577148</v>
      </c>
      <c r="J17" s="9">
        <v>13830.530273</v>
      </c>
      <c r="K17" s="9">
        <v>14087.169921999999</v>
      </c>
      <c r="L17" s="9">
        <v>14360.732421999999</v>
      </c>
      <c r="M17" s="9">
        <v>14652.867188</v>
      </c>
      <c r="N17" s="9">
        <v>14970.735352</v>
      </c>
      <c r="O17" s="9">
        <v>15285.902344</v>
      </c>
      <c r="P17" s="9">
        <v>15599.929688</v>
      </c>
      <c r="Q17" s="9">
        <v>15916.394531</v>
      </c>
      <c r="R17" s="9">
        <v>16236.745117</v>
      </c>
      <c r="S17" s="9">
        <v>16567.089843999998</v>
      </c>
      <c r="T17" s="9">
        <v>16896.189452999999</v>
      </c>
      <c r="U17" s="9">
        <v>17225.480468999998</v>
      </c>
      <c r="V17" s="9">
        <v>17554.494140999999</v>
      </c>
      <c r="W17" s="9">
        <v>17894.289062</v>
      </c>
      <c r="X17" s="9">
        <v>18249.269531000002</v>
      </c>
      <c r="Y17" s="9">
        <v>18614.255859000001</v>
      </c>
      <c r="Z17" s="9">
        <v>18974.675781000002</v>
      </c>
      <c r="AA17" s="9">
        <v>19341.947265999999</v>
      </c>
      <c r="AB17" s="9">
        <v>19727.591797000001</v>
      </c>
      <c r="AC17" s="9">
        <v>20116.697265999999</v>
      </c>
      <c r="AD17" s="9">
        <v>20512.939452999999</v>
      </c>
      <c r="AE17" s="9">
        <v>20915.314452999999</v>
      </c>
      <c r="AF17" s="9">
        <v>21324.158202999999</v>
      </c>
      <c r="AG17" s="9">
        <v>21739.773438</v>
      </c>
      <c r="AH17" s="9">
        <v>22152.533202999999</v>
      </c>
      <c r="AI17" s="9">
        <v>22579.832031000002</v>
      </c>
      <c r="AJ17" s="9">
        <v>23009</v>
      </c>
      <c r="AK17" s="4">
        <v>2.0077999999999999E-2</v>
      </c>
    </row>
    <row r="18" spans="1:37" ht="15" customHeight="1" x14ac:dyDescent="0.3">
      <c r="A18" s="7" t="s">
        <v>87</v>
      </c>
      <c r="B18" s="6" t="s">
        <v>86</v>
      </c>
      <c r="C18" s="9">
        <v>2314.2192380000001</v>
      </c>
      <c r="D18" s="9">
        <v>2449.719971</v>
      </c>
      <c r="E18" s="9">
        <v>2614.9819339999999</v>
      </c>
      <c r="F18" s="9">
        <v>2753.563721</v>
      </c>
      <c r="G18" s="9">
        <v>2834.9401859999998</v>
      </c>
      <c r="H18" s="9">
        <v>2884.1752929999998</v>
      </c>
      <c r="I18" s="9">
        <v>2922.6433109999998</v>
      </c>
      <c r="J18" s="9">
        <v>2964.4604490000002</v>
      </c>
      <c r="K18" s="9">
        <v>3019.8857419999999</v>
      </c>
      <c r="L18" s="9">
        <v>3078.3435060000002</v>
      </c>
      <c r="M18" s="9">
        <v>3144.8864749999998</v>
      </c>
      <c r="N18" s="9">
        <v>3212.86499</v>
      </c>
      <c r="O18" s="9">
        <v>3286.2456050000001</v>
      </c>
      <c r="P18" s="9">
        <v>3366.655518</v>
      </c>
      <c r="Q18" s="9">
        <v>3451.6594239999999</v>
      </c>
      <c r="R18" s="9">
        <v>3535.588135</v>
      </c>
      <c r="S18" s="9">
        <v>3624.0351559999999</v>
      </c>
      <c r="T18" s="9">
        <v>3712.9926759999998</v>
      </c>
      <c r="U18" s="9">
        <v>3793.930664</v>
      </c>
      <c r="V18" s="9">
        <v>3879.7817380000001</v>
      </c>
      <c r="W18" s="9">
        <v>3968.0610350000002</v>
      </c>
      <c r="X18" s="9">
        <v>4057.4326169999999</v>
      </c>
      <c r="Y18" s="9">
        <v>4150.7661129999997</v>
      </c>
      <c r="Z18" s="9">
        <v>4249.7578119999998</v>
      </c>
      <c r="AA18" s="9">
        <v>4351.7080079999996</v>
      </c>
      <c r="AB18" s="9">
        <v>4454.4140619999998</v>
      </c>
      <c r="AC18" s="9">
        <v>4564.4907229999999</v>
      </c>
      <c r="AD18" s="9">
        <v>4668.3686520000001</v>
      </c>
      <c r="AE18" s="9">
        <v>4781.8334960000002</v>
      </c>
      <c r="AF18" s="9">
        <v>4887.2573240000002</v>
      </c>
      <c r="AG18" s="9">
        <v>5002.8154299999997</v>
      </c>
      <c r="AH18" s="9">
        <v>5116.1469729999999</v>
      </c>
      <c r="AI18" s="9">
        <v>5229.7978519999997</v>
      </c>
      <c r="AJ18" s="9">
        <v>5343.1508789999998</v>
      </c>
      <c r="AK18" s="4">
        <v>2.4669E-2</v>
      </c>
    </row>
    <row r="19" spans="1:37" ht="15" customHeight="1" x14ac:dyDescent="0.3">
      <c r="A19" s="7" t="s">
        <v>85</v>
      </c>
      <c r="B19" s="6" t="s">
        <v>84</v>
      </c>
      <c r="C19" s="9">
        <v>2903.3344729999999</v>
      </c>
      <c r="D19" s="9">
        <v>2958.2539059999999</v>
      </c>
      <c r="E19" s="9">
        <v>3028.1987300000001</v>
      </c>
      <c r="F19" s="9">
        <v>3056.6015619999998</v>
      </c>
      <c r="G19" s="9">
        <v>3065.8630370000001</v>
      </c>
      <c r="H19" s="9">
        <v>3069.375732</v>
      </c>
      <c r="I19" s="9">
        <v>3057.117432</v>
      </c>
      <c r="J19" s="9">
        <v>3055.5810550000001</v>
      </c>
      <c r="K19" s="9">
        <v>3069.5546880000002</v>
      </c>
      <c r="L19" s="9">
        <v>3085.6218260000001</v>
      </c>
      <c r="M19" s="9">
        <v>3104.6218260000001</v>
      </c>
      <c r="N19" s="9">
        <v>3126.945557</v>
      </c>
      <c r="O19" s="9">
        <v>3141.319336</v>
      </c>
      <c r="P19" s="9">
        <v>3161.58374</v>
      </c>
      <c r="Q19" s="9">
        <v>3178.6577149999998</v>
      </c>
      <c r="R19" s="9">
        <v>3197.8164059999999</v>
      </c>
      <c r="S19" s="9">
        <v>3217.4152829999998</v>
      </c>
      <c r="T19" s="9">
        <v>3238.7382809999999</v>
      </c>
      <c r="U19" s="9">
        <v>3257.6289059999999</v>
      </c>
      <c r="V19" s="9">
        <v>3276.686279</v>
      </c>
      <c r="W19" s="9">
        <v>3296.7878420000002</v>
      </c>
      <c r="X19" s="9">
        <v>3316.1831050000001</v>
      </c>
      <c r="Y19" s="9">
        <v>3334.8403320000002</v>
      </c>
      <c r="Z19" s="9">
        <v>3357.6452640000002</v>
      </c>
      <c r="AA19" s="9">
        <v>3375.851318</v>
      </c>
      <c r="AB19" s="9">
        <v>3397.1208499999998</v>
      </c>
      <c r="AC19" s="9">
        <v>3419.2722170000002</v>
      </c>
      <c r="AD19" s="9">
        <v>3440.4328609999998</v>
      </c>
      <c r="AE19" s="9">
        <v>3462.310547</v>
      </c>
      <c r="AF19" s="9">
        <v>3483.79126</v>
      </c>
      <c r="AG19" s="9">
        <v>3505.8071289999998</v>
      </c>
      <c r="AH19" s="9">
        <v>3527.1992190000001</v>
      </c>
      <c r="AI19" s="9">
        <v>3549.6752929999998</v>
      </c>
      <c r="AJ19" s="9">
        <v>3577.5070799999999</v>
      </c>
      <c r="AK19" s="4">
        <v>5.9569999999999996E-3</v>
      </c>
    </row>
    <row r="20" spans="1:37" ht="15" customHeight="1" x14ac:dyDescent="0.3">
      <c r="A20" s="7" t="s">
        <v>83</v>
      </c>
      <c r="B20" s="6" t="s">
        <v>82</v>
      </c>
      <c r="C20" s="9">
        <v>2191.4106449999999</v>
      </c>
      <c r="D20" s="9">
        <v>2310.2080080000001</v>
      </c>
      <c r="E20" s="9">
        <v>2459.330078</v>
      </c>
      <c r="F20" s="9">
        <v>2623.1762699999999</v>
      </c>
      <c r="G20" s="9">
        <v>2724.914307</v>
      </c>
      <c r="H20" s="9">
        <v>2834.3439939999998</v>
      </c>
      <c r="I20" s="9">
        <v>2952.6496579999998</v>
      </c>
      <c r="J20" s="9">
        <v>3066.6188959999999</v>
      </c>
      <c r="K20" s="9">
        <v>3177.0102539999998</v>
      </c>
      <c r="L20" s="9">
        <v>3275.0004880000001</v>
      </c>
      <c r="M20" s="9">
        <v>3368.6691890000002</v>
      </c>
      <c r="N20" s="9">
        <v>3471.1804200000001</v>
      </c>
      <c r="O20" s="9">
        <v>3576.5810550000001</v>
      </c>
      <c r="P20" s="9">
        <v>3694.6015619999998</v>
      </c>
      <c r="Q20" s="9">
        <v>3816.1059570000002</v>
      </c>
      <c r="R20" s="9">
        <v>3938.725586</v>
      </c>
      <c r="S20" s="9">
        <v>4065.6694339999999</v>
      </c>
      <c r="T20" s="9">
        <v>4192.2875979999999</v>
      </c>
      <c r="U20" s="9">
        <v>4321.0351559999999</v>
      </c>
      <c r="V20" s="9">
        <v>4458.5712890000004</v>
      </c>
      <c r="W20" s="9">
        <v>4601.0371089999999</v>
      </c>
      <c r="X20" s="9">
        <v>4747.3554690000001</v>
      </c>
      <c r="Y20" s="9">
        <v>4896.0014650000003</v>
      </c>
      <c r="Z20" s="9">
        <v>5052.6982420000004</v>
      </c>
      <c r="AA20" s="9">
        <v>5211.5820309999999</v>
      </c>
      <c r="AB20" s="9">
        <v>5360.0590819999998</v>
      </c>
      <c r="AC20" s="9">
        <v>5544.8813479999999</v>
      </c>
      <c r="AD20" s="9">
        <v>5707.6596680000002</v>
      </c>
      <c r="AE20" s="9">
        <v>5902.5463870000003</v>
      </c>
      <c r="AF20" s="9">
        <v>6067.5864259999998</v>
      </c>
      <c r="AG20" s="9">
        <v>6248.6420900000003</v>
      </c>
      <c r="AH20" s="9">
        <v>6434.4853519999997</v>
      </c>
      <c r="AI20" s="9">
        <v>6618.6318359999996</v>
      </c>
      <c r="AJ20" s="9">
        <v>6806.1567379999997</v>
      </c>
      <c r="AK20" s="4">
        <v>3.4341999999999998E-2</v>
      </c>
    </row>
    <row r="21" spans="1:37" ht="15" customHeight="1" x14ac:dyDescent="0.3">
      <c r="A21" s="7" t="s">
        <v>81</v>
      </c>
      <c r="B21" s="6" t="s">
        <v>80</v>
      </c>
      <c r="C21" s="9">
        <v>2813.2414549999999</v>
      </c>
      <c r="D21" s="9">
        <v>2973.7075199999999</v>
      </c>
      <c r="E21" s="9">
        <v>3166.8671880000002</v>
      </c>
      <c r="F21" s="9">
        <v>3419.0239259999998</v>
      </c>
      <c r="G21" s="9">
        <v>3570.9167480000001</v>
      </c>
      <c r="H21" s="9">
        <v>3692.429932</v>
      </c>
      <c r="I21" s="9">
        <v>3796.966797</v>
      </c>
      <c r="J21" s="9">
        <v>3877.626221</v>
      </c>
      <c r="K21" s="9">
        <v>3958.561279</v>
      </c>
      <c r="L21" s="9">
        <v>4018.4108890000002</v>
      </c>
      <c r="M21" s="9">
        <v>4085.047607</v>
      </c>
      <c r="N21" s="9">
        <v>4182.3398440000001</v>
      </c>
      <c r="O21" s="9">
        <v>4287.2739259999998</v>
      </c>
      <c r="P21" s="9">
        <v>4397.9956050000001</v>
      </c>
      <c r="Q21" s="9">
        <v>4508.6469729999999</v>
      </c>
      <c r="R21" s="9">
        <v>4620.265625</v>
      </c>
      <c r="S21" s="9">
        <v>4734.8237300000001</v>
      </c>
      <c r="T21" s="9">
        <v>4864.0092770000001</v>
      </c>
      <c r="U21" s="9">
        <v>4982.7421880000002</v>
      </c>
      <c r="V21" s="9">
        <v>5103.7626950000003</v>
      </c>
      <c r="W21" s="9">
        <v>5234.3715819999998</v>
      </c>
      <c r="X21" s="9">
        <v>5370.2172849999997</v>
      </c>
      <c r="Y21" s="9">
        <v>5507.9262699999999</v>
      </c>
      <c r="Z21" s="9">
        <v>5654.4921880000002</v>
      </c>
      <c r="AA21" s="9">
        <v>5807.6083980000003</v>
      </c>
      <c r="AB21" s="9">
        <v>5939.1367190000001</v>
      </c>
      <c r="AC21" s="9">
        <v>6134.8632809999999</v>
      </c>
      <c r="AD21" s="9">
        <v>6281.0195309999999</v>
      </c>
      <c r="AE21" s="9">
        <v>6488.1806640000004</v>
      </c>
      <c r="AF21" s="9">
        <v>6635.2314450000003</v>
      </c>
      <c r="AG21" s="9">
        <v>6814.5053710000002</v>
      </c>
      <c r="AH21" s="9">
        <v>6981.1679690000001</v>
      </c>
      <c r="AI21" s="9">
        <v>7172.9233400000003</v>
      </c>
      <c r="AJ21" s="9">
        <v>7382.8422849999997</v>
      </c>
      <c r="AK21" s="4">
        <v>2.8825E-2</v>
      </c>
    </row>
    <row r="23" spans="1:37" ht="15" customHeight="1" x14ac:dyDescent="0.25">
      <c r="B23" s="10" t="s">
        <v>79</v>
      </c>
    </row>
    <row r="24" spans="1:37" ht="15" customHeight="1" x14ac:dyDescent="0.25">
      <c r="B24" s="10" t="s">
        <v>78</v>
      </c>
    </row>
    <row r="25" spans="1:37" ht="15" customHeight="1" x14ac:dyDescent="0.3">
      <c r="A25" s="7" t="s">
        <v>77</v>
      </c>
      <c r="B25" s="6" t="s">
        <v>76</v>
      </c>
      <c r="C25" s="5">
        <v>4.247795</v>
      </c>
      <c r="D25" s="5">
        <v>4.2614039999999997</v>
      </c>
      <c r="E25" s="5">
        <v>4.1699619999999999</v>
      </c>
      <c r="F25" s="5">
        <v>4.0759730000000003</v>
      </c>
      <c r="G25" s="5">
        <v>4.020734</v>
      </c>
      <c r="H25" s="5">
        <v>3.9621770000000001</v>
      </c>
      <c r="I25" s="5">
        <v>3.8983789999999998</v>
      </c>
      <c r="J25" s="5">
        <v>3.8300830000000001</v>
      </c>
      <c r="K25" s="5">
        <v>3.7564190000000002</v>
      </c>
      <c r="L25" s="5">
        <v>3.6864569999999999</v>
      </c>
      <c r="M25" s="5">
        <v>3.6163660000000002</v>
      </c>
      <c r="N25" s="5">
        <v>3.551695</v>
      </c>
      <c r="O25" s="5">
        <v>3.4832019999999999</v>
      </c>
      <c r="P25" s="5">
        <v>3.4132419999999999</v>
      </c>
      <c r="Q25" s="5">
        <v>3.3499819999999998</v>
      </c>
      <c r="R25" s="5">
        <v>3.289917</v>
      </c>
      <c r="S25" s="5">
        <v>3.227687</v>
      </c>
      <c r="T25" s="5">
        <v>3.1710379999999998</v>
      </c>
      <c r="U25" s="5">
        <v>3.119624</v>
      </c>
      <c r="V25" s="5">
        <v>3.072902</v>
      </c>
      <c r="W25" s="5">
        <v>3.029455</v>
      </c>
      <c r="X25" s="5">
        <v>2.989341</v>
      </c>
      <c r="Y25" s="5">
        <v>2.946599</v>
      </c>
      <c r="Z25" s="5">
        <v>2.9051089999999999</v>
      </c>
      <c r="AA25" s="5">
        <v>2.8657680000000001</v>
      </c>
      <c r="AB25" s="5">
        <v>2.8247249999999999</v>
      </c>
      <c r="AC25" s="5">
        <v>2.7849409999999999</v>
      </c>
      <c r="AD25" s="5">
        <v>2.7489659999999998</v>
      </c>
      <c r="AE25" s="5">
        <v>2.7150780000000001</v>
      </c>
      <c r="AF25" s="5">
        <v>2.681568</v>
      </c>
      <c r="AG25" s="5">
        <v>2.648908</v>
      </c>
      <c r="AH25" s="5">
        <v>2.61971</v>
      </c>
      <c r="AI25" s="5">
        <v>2.5871979999999999</v>
      </c>
      <c r="AJ25" s="5">
        <v>2.5586220000000002</v>
      </c>
      <c r="AK25" s="4">
        <v>-1.5814999999999999E-2</v>
      </c>
    </row>
    <row r="26" spans="1:37" ht="15" customHeight="1" x14ac:dyDescent="0.3">
      <c r="A26" s="7" t="s">
        <v>75</v>
      </c>
      <c r="B26" s="6" t="s">
        <v>74</v>
      </c>
      <c r="C26" s="5">
        <v>5.6975360000000004</v>
      </c>
      <c r="D26" s="5">
        <v>5.6950880000000002</v>
      </c>
      <c r="E26" s="5">
        <v>5.5397540000000003</v>
      </c>
      <c r="F26" s="5">
        <v>5.4192239999999998</v>
      </c>
      <c r="G26" s="5">
        <v>5.3247689999999999</v>
      </c>
      <c r="H26" s="5">
        <v>5.2290830000000001</v>
      </c>
      <c r="I26" s="5">
        <v>5.132701</v>
      </c>
      <c r="J26" s="5">
        <v>5.040241</v>
      </c>
      <c r="K26" s="5">
        <v>4.9365519999999998</v>
      </c>
      <c r="L26" s="5">
        <v>4.8377679999999996</v>
      </c>
      <c r="M26" s="5">
        <v>4.7416029999999996</v>
      </c>
      <c r="N26" s="5">
        <v>4.6535719999999996</v>
      </c>
      <c r="O26" s="5">
        <v>4.5675330000000001</v>
      </c>
      <c r="P26" s="5">
        <v>4.475492</v>
      </c>
      <c r="Q26" s="5">
        <v>4.3904639999999997</v>
      </c>
      <c r="R26" s="5">
        <v>4.3042800000000003</v>
      </c>
      <c r="S26" s="5">
        <v>4.221673</v>
      </c>
      <c r="T26" s="5">
        <v>4.1446440000000004</v>
      </c>
      <c r="U26" s="5">
        <v>4.0772360000000001</v>
      </c>
      <c r="V26" s="5">
        <v>4.0167760000000001</v>
      </c>
      <c r="W26" s="5">
        <v>3.9578190000000002</v>
      </c>
      <c r="X26" s="5">
        <v>3.9035510000000002</v>
      </c>
      <c r="Y26" s="5">
        <v>3.847451</v>
      </c>
      <c r="Z26" s="5">
        <v>3.792036</v>
      </c>
      <c r="AA26" s="5">
        <v>3.7384740000000001</v>
      </c>
      <c r="AB26" s="5">
        <v>3.683122</v>
      </c>
      <c r="AC26" s="5">
        <v>3.6296729999999999</v>
      </c>
      <c r="AD26" s="5">
        <v>3.5811250000000001</v>
      </c>
      <c r="AE26" s="5">
        <v>3.5349390000000001</v>
      </c>
      <c r="AF26" s="5">
        <v>3.4903930000000001</v>
      </c>
      <c r="AG26" s="5">
        <v>3.4475410000000002</v>
      </c>
      <c r="AH26" s="5">
        <v>3.4083559999999999</v>
      </c>
      <c r="AI26" s="5">
        <v>3.3666290000000001</v>
      </c>
      <c r="AJ26" s="5">
        <v>3.3290769999999998</v>
      </c>
      <c r="AK26" s="4">
        <v>-1.6638E-2</v>
      </c>
    </row>
    <row r="28" spans="1:37" ht="15" customHeight="1" x14ac:dyDescent="0.25">
      <c r="B28" s="10" t="s">
        <v>73</v>
      </c>
    </row>
    <row r="29" spans="1:37" ht="15" customHeight="1" x14ac:dyDescent="0.3">
      <c r="A29" s="7" t="s">
        <v>72</v>
      </c>
      <c r="B29" s="6" t="s">
        <v>71</v>
      </c>
      <c r="C29" s="13">
        <v>1.134253</v>
      </c>
      <c r="D29" s="13">
        <v>1.1565289999999999</v>
      </c>
      <c r="E29" s="13">
        <v>1.1850309999999999</v>
      </c>
      <c r="F29" s="13">
        <v>1.2178180000000001</v>
      </c>
      <c r="G29" s="13">
        <v>1.2503029999999999</v>
      </c>
      <c r="H29" s="13">
        <v>1.282119</v>
      </c>
      <c r="I29" s="13">
        <v>1.313782</v>
      </c>
      <c r="J29" s="13">
        <v>1.3448739999999999</v>
      </c>
      <c r="K29" s="13">
        <v>1.3757600000000001</v>
      </c>
      <c r="L29" s="13">
        <v>1.4070990000000001</v>
      </c>
      <c r="M29" s="13">
        <v>1.4390780000000001</v>
      </c>
      <c r="N29" s="13">
        <v>1.471403</v>
      </c>
      <c r="O29" s="13">
        <v>1.5041789999999999</v>
      </c>
      <c r="P29" s="13">
        <v>1.5366789999999999</v>
      </c>
      <c r="Q29" s="13">
        <v>1.5697289999999999</v>
      </c>
      <c r="R29" s="13">
        <v>1.6038349999999999</v>
      </c>
      <c r="S29" s="13">
        <v>1.638898</v>
      </c>
      <c r="T29" s="13">
        <v>1.674793</v>
      </c>
      <c r="U29" s="13">
        <v>1.711913</v>
      </c>
      <c r="V29" s="13">
        <v>1.7502679999999999</v>
      </c>
      <c r="W29" s="13">
        <v>1.789463</v>
      </c>
      <c r="X29" s="13">
        <v>1.8295159999999999</v>
      </c>
      <c r="Y29" s="13">
        <v>1.870601</v>
      </c>
      <c r="Z29" s="13">
        <v>1.912927</v>
      </c>
      <c r="AA29" s="13">
        <v>1.9566300000000001</v>
      </c>
      <c r="AB29" s="13">
        <v>2.0014919999999998</v>
      </c>
      <c r="AC29" s="13">
        <v>2.0479859999999999</v>
      </c>
      <c r="AD29" s="13">
        <v>2.0958410000000001</v>
      </c>
      <c r="AE29" s="13">
        <v>2.145324</v>
      </c>
      <c r="AF29" s="13">
        <v>2.1961520000000001</v>
      </c>
      <c r="AG29" s="13">
        <v>2.248723</v>
      </c>
      <c r="AH29" s="13">
        <v>2.3033489999999999</v>
      </c>
      <c r="AI29" s="13">
        <v>2.359947</v>
      </c>
      <c r="AJ29" s="13">
        <v>2.4186420000000002</v>
      </c>
      <c r="AK29" s="4">
        <v>2.3324000000000001E-2</v>
      </c>
    </row>
    <row r="30" spans="1:37" ht="15" customHeight="1" x14ac:dyDescent="0.25">
      <c r="B30" s="10" t="s">
        <v>70</v>
      </c>
    </row>
    <row r="31" spans="1:37" ht="15" customHeight="1" x14ac:dyDescent="0.3">
      <c r="A31" s="7" t="s">
        <v>69</v>
      </c>
      <c r="B31" s="6" t="s">
        <v>68</v>
      </c>
      <c r="C31" s="5">
        <v>2.4513919999999998</v>
      </c>
      <c r="D31" s="5">
        <v>2.5131510000000001</v>
      </c>
      <c r="E31" s="5">
        <v>2.5660280000000002</v>
      </c>
      <c r="F31" s="5">
        <v>2.63388</v>
      </c>
      <c r="G31" s="5">
        <v>2.696933</v>
      </c>
      <c r="H31" s="5">
        <v>2.7607740000000001</v>
      </c>
      <c r="I31" s="5">
        <v>2.8282020000000001</v>
      </c>
      <c r="J31" s="5">
        <v>2.8957899999999999</v>
      </c>
      <c r="K31" s="5">
        <v>2.962771</v>
      </c>
      <c r="L31" s="5">
        <v>3.0297610000000001</v>
      </c>
      <c r="M31" s="5">
        <v>3.0989309999999999</v>
      </c>
      <c r="N31" s="5">
        <v>3.1680290000000002</v>
      </c>
      <c r="O31" s="5">
        <v>3.2394989999999999</v>
      </c>
      <c r="P31" s="5">
        <v>3.3095759999999999</v>
      </c>
      <c r="Q31" s="5">
        <v>3.38226</v>
      </c>
      <c r="R31" s="5">
        <v>3.458202</v>
      </c>
      <c r="S31" s="5">
        <v>3.5355910000000002</v>
      </c>
      <c r="T31" s="5">
        <v>3.6146310000000001</v>
      </c>
      <c r="U31" s="5">
        <v>3.6961140000000001</v>
      </c>
      <c r="V31" s="5">
        <v>3.780713</v>
      </c>
      <c r="W31" s="5">
        <v>3.8659979999999998</v>
      </c>
      <c r="X31" s="5">
        <v>3.9532620000000001</v>
      </c>
      <c r="Y31" s="5">
        <v>4.043463</v>
      </c>
      <c r="Z31" s="5">
        <v>4.1361920000000003</v>
      </c>
      <c r="AA31" s="5">
        <v>4.2315630000000004</v>
      </c>
      <c r="AB31" s="5">
        <v>4.3302909999999999</v>
      </c>
      <c r="AC31" s="5">
        <v>4.4315800000000003</v>
      </c>
      <c r="AD31" s="5">
        <v>4.5350460000000004</v>
      </c>
      <c r="AE31" s="5">
        <v>4.6425640000000001</v>
      </c>
      <c r="AF31" s="5">
        <v>4.753126</v>
      </c>
      <c r="AG31" s="5">
        <v>4.8673489999999999</v>
      </c>
      <c r="AH31" s="5">
        <v>4.9860930000000003</v>
      </c>
      <c r="AI31" s="5">
        <v>5.1085120000000002</v>
      </c>
      <c r="AJ31" s="5">
        <v>5.2356059999999998</v>
      </c>
      <c r="AK31" s="4">
        <v>2.3200999999999999E-2</v>
      </c>
    </row>
    <row r="32" spans="1:37" ht="15" customHeight="1" x14ac:dyDescent="0.3">
      <c r="A32" s="7" t="s">
        <v>67</v>
      </c>
      <c r="B32" s="6" t="s">
        <v>66</v>
      </c>
      <c r="C32" s="5">
        <v>2.0472869999999999</v>
      </c>
      <c r="D32" s="5">
        <v>2.202191</v>
      </c>
      <c r="E32" s="5">
        <v>2.2220430000000002</v>
      </c>
      <c r="F32" s="5">
        <v>2.3031549999999998</v>
      </c>
      <c r="G32" s="5">
        <v>2.3225319999999998</v>
      </c>
      <c r="H32" s="5">
        <v>2.3371849999999998</v>
      </c>
      <c r="I32" s="5">
        <v>2.3818990000000002</v>
      </c>
      <c r="J32" s="5">
        <v>2.4340950000000001</v>
      </c>
      <c r="K32" s="5">
        <v>2.490148</v>
      </c>
      <c r="L32" s="5">
        <v>2.5419990000000001</v>
      </c>
      <c r="M32" s="5">
        <v>2.6014680000000001</v>
      </c>
      <c r="N32" s="5">
        <v>2.6464240000000001</v>
      </c>
      <c r="O32" s="5">
        <v>2.7180780000000002</v>
      </c>
      <c r="P32" s="5">
        <v>2.7677719999999999</v>
      </c>
      <c r="Q32" s="5">
        <v>2.8313830000000002</v>
      </c>
      <c r="R32" s="5">
        <v>2.9051360000000002</v>
      </c>
      <c r="S32" s="5">
        <v>2.9786570000000001</v>
      </c>
      <c r="T32" s="5">
        <v>3.0526689999999999</v>
      </c>
      <c r="U32" s="5">
        <v>3.1352470000000001</v>
      </c>
      <c r="V32" s="5">
        <v>3.226858</v>
      </c>
      <c r="W32" s="5">
        <v>3.3022</v>
      </c>
      <c r="X32" s="5">
        <v>3.3871009999999999</v>
      </c>
      <c r="Y32" s="5">
        <v>3.4785430000000002</v>
      </c>
      <c r="Z32" s="5">
        <v>3.5688789999999999</v>
      </c>
      <c r="AA32" s="5">
        <v>3.6603650000000001</v>
      </c>
      <c r="AB32" s="5">
        <v>3.7632289999999999</v>
      </c>
      <c r="AC32" s="5">
        <v>3.8603209999999999</v>
      </c>
      <c r="AD32" s="5">
        <v>3.9535710000000002</v>
      </c>
      <c r="AE32" s="5">
        <v>4.0620260000000004</v>
      </c>
      <c r="AF32" s="5">
        <v>4.1712230000000003</v>
      </c>
      <c r="AG32" s="5">
        <v>4.2870629999999998</v>
      </c>
      <c r="AH32" s="5">
        <v>4.411365</v>
      </c>
      <c r="AI32" s="5">
        <v>4.5342349999999998</v>
      </c>
      <c r="AJ32" s="5">
        <v>4.6620210000000002</v>
      </c>
      <c r="AK32" s="4">
        <v>2.3713999999999999E-2</v>
      </c>
    </row>
    <row r="33" spans="1:37" ht="15" customHeight="1" x14ac:dyDescent="0.25">
      <c r="B33" s="10" t="s">
        <v>65</v>
      </c>
    </row>
    <row r="34" spans="1:37" ht="15" customHeight="1" x14ac:dyDescent="0.3">
      <c r="A34" s="7" t="s">
        <v>64</v>
      </c>
      <c r="B34" s="6" t="s">
        <v>63</v>
      </c>
      <c r="C34" s="5">
        <v>1.9355309999999999</v>
      </c>
      <c r="D34" s="5">
        <v>2.0230830000000002</v>
      </c>
      <c r="E34" s="5">
        <v>2.0681750000000001</v>
      </c>
      <c r="F34" s="5">
        <v>2.12453</v>
      </c>
      <c r="G34" s="5">
        <v>2.1583450000000002</v>
      </c>
      <c r="H34" s="5">
        <v>2.19381</v>
      </c>
      <c r="I34" s="5">
        <v>2.238664</v>
      </c>
      <c r="J34" s="5">
        <v>2.2896930000000002</v>
      </c>
      <c r="K34" s="5">
        <v>2.3429009999999999</v>
      </c>
      <c r="L34" s="5">
        <v>2.3917259999999998</v>
      </c>
      <c r="M34" s="5">
        <v>2.4405389999999998</v>
      </c>
      <c r="N34" s="5">
        <v>2.4854910000000001</v>
      </c>
      <c r="O34" s="5">
        <v>2.5340889999999998</v>
      </c>
      <c r="P34" s="5">
        <v>2.5755759999999999</v>
      </c>
      <c r="Q34" s="5">
        <v>2.6173660000000001</v>
      </c>
      <c r="R34" s="5">
        <v>2.6629200000000002</v>
      </c>
      <c r="S34" s="5">
        <v>2.7090019999999999</v>
      </c>
      <c r="T34" s="5">
        <v>2.7520639999999998</v>
      </c>
      <c r="U34" s="5">
        <v>2.796872</v>
      </c>
      <c r="V34" s="5">
        <v>2.846597</v>
      </c>
      <c r="W34" s="5">
        <v>2.8891680000000002</v>
      </c>
      <c r="X34" s="5">
        <v>2.9349240000000001</v>
      </c>
      <c r="Y34" s="5">
        <v>2.983384</v>
      </c>
      <c r="Z34" s="5">
        <v>3.0320680000000002</v>
      </c>
      <c r="AA34" s="5">
        <v>3.081105</v>
      </c>
      <c r="AB34" s="5">
        <v>3.1339090000000001</v>
      </c>
      <c r="AC34" s="5">
        <v>3.1863890000000001</v>
      </c>
      <c r="AD34" s="5">
        <v>3.2374939999999999</v>
      </c>
      <c r="AE34" s="5">
        <v>3.2929750000000002</v>
      </c>
      <c r="AF34" s="5">
        <v>3.3487279999999999</v>
      </c>
      <c r="AG34" s="5">
        <v>3.4071560000000001</v>
      </c>
      <c r="AH34" s="5">
        <v>3.4690430000000001</v>
      </c>
      <c r="AI34" s="5">
        <v>3.531069</v>
      </c>
      <c r="AJ34" s="5">
        <v>3.593925</v>
      </c>
      <c r="AK34" s="4">
        <v>1.8119E-2</v>
      </c>
    </row>
    <row r="35" spans="1:37" ht="15" customHeight="1" x14ac:dyDescent="0.3">
      <c r="A35" s="7" t="s">
        <v>62</v>
      </c>
      <c r="B35" s="6" t="s">
        <v>61</v>
      </c>
      <c r="C35" s="5">
        <v>1.6383380000000001</v>
      </c>
      <c r="D35" s="5">
        <v>1.8266629999999999</v>
      </c>
      <c r="E35" s="5">
        <v>1.8640950000000001</v>
      </c>
      <c r="F35" s="5">
        <v>1.9552769999999999</v>
      </c>
      <c r="G35" s="5">
        <v>2.0030610000000002</v>
      </c>
      <c r="H35" s="5">
        <v>2.0529310000000001</v>
      </c>
      <c r="I35" s="5">
        <v>2.1293950000000001</v>
      </c>
      <c r="J35" s="5">
        <v>2.223976</v>
      </c>
      <c r="K35" s="5">
        <v>2.3202959999999999</v>
      </c>
      <c r="L35" s="5">
        <v>2.4024190000000001</v>
      </c>
      <c r="M35" s="5">
        <v>2.491962</v>
      </c>
      <c r="N35" s="5">
        <v>2.5667740000000001</v>
      </c>
      <c r="O35" s="5">
        <v>2.666474</v>
      </c>
      <c r="P35" s="5">
        <v>2.739252</v>
      </c>
      <c r="Q35" s="5">
        <v>2.8156569999999999</v>
      </c>
      <c r="R35" s="5">
        <v>2.9073530000000001</v>
      </c>
      <c r="S35" s="5">
        <v>2.9985680000000001</v>
      </c>
      <c r="T35" s="5">
        <v>3.0762339999999999</v>
      </c>
      <c r="U35" s="5">
        <v>3.164463</v>
      </c>
      <c r="V35" s="5">
        <v>3.269749</v>
      </c>
      <c r="W35" s="5">
        <v>3.341059</v>
      </c>
      <c r="X35" s="5">
        <v>3.4267159999999999</v>
      </c>
      <c r="Y35" s="5">
        <v>3.5221809999999998</v>
      </c>
      <c r="Z35" s="5">
        <v>3.6155050000000002</v>
      </c>
      <c r="AA35" s="5">
        <v>3.7053739999999999</v>
      </c>
      <c r="AB35" s="5">
        <v>3.815566</v>
      </c>
      <c r="AC35" s="5">
        <v>3.9138160000000002</v>
      </c>
      <c r="AD35" s="5">
        <v>4.0097259999999997</v>
      </c>
      <c r="AE35" s="5">
        <v>4.1181890000000001</v>
      </c>
      <c r="AF35" s="5">
        <v>4.2304069999999996</v>
      </c>
      <c r="AG35" s="5">
        <v>4.3499090000000002</v>
      </c>
      <c r="AH35" s="5">
        <v>4.4785589999999997</v>
      </c>
      <c r="AI35" s="5">
        <v>4.6067130000000001</v>
      </c>
      <c r="AJ35" s="5">
        <v>4.7363559999999998</v>
      </c>
      <c r="AK35" s="4">
        <v>3.0221999999999999E-2</v>
      </c>
    </row>
    <row r="36" spans="1:37" ht="15" customHeight="1" x14ac:dyDescent="0.3">
      <c r="A36" s="7" t="s">
        <v>60</v>
      </c>
      <c r="B36" s="6" t="s">
        <v>59</v>
      </c>
      <c r="C36" s="5">
        <v>2.0779239999999999</v>
      </c>
      <c r="D36" s="5">
        <v>2.2544439999999999</v>
      </c>
      <c r="E36" s="5">
        <v>2.3351069999999998</v>
      </c>
      <c r="F36" s="5">
        <v>2.367111</v>
      </c>
      <c r="G36" s="5">
        <v>2.3314970000000002</v>
      </c>
      <c r="H36" s="5">
        <v>2.3361350000000001</v>
      </c>
      <c r="I36" s="5">
        <v>2.3604509999999999</v>
      </c>
      <c r="J36" s="5">
        <v>2.3931480000000001</v>
      </c>
      <c r="K36" s="5">
        <v>2.4327230000000002</v>
      </c>
      <c r="L36" s="5">
        <v>2.4597560000000001</v>
      </c>
      <c r="M36" s="5">
        <v>2.4753560000000001</v>
      </c>
      <c r="N36" s="5">
        <v>2.481878</v>
      </c>
      <c r="O36" s="5">
        <v>2.4848050000000002</v>
      </c>
      <c r="P36" s="5">
        <v>2.4930539999999999</v>
      </c>
      <c r="Q36" s="5">
        <v>2.5013890000000001</v>
      </c>
      <c r="R36" s="5">
        <v>2.5089549999999998</v>
      </c>
      <c r="S36" s="5">
        <v>2.5192610000000002</v>
      </c>
      <c r="T36" s="5">
        <v>2.5285600000000001</v>
      </c>
      <c r="U36" s="5">
        <v>2.5342549999999999</v>
      </c>
      <c r="V36" s="5">
        <v>2.5425499999999999</v>
      </c>
      <c r="W36" s="5">
        <v>2.5512990000000002</v>
      </c>
      <c r="X36" s="5">
        <v>2.560568</v>
      </c>
      <c r="Y36" s="5">
        <v>2.5687720000000001</v>
      </c>
      <c r="Z36" s="5">
        <v>2.578068</v>
      </c>
      <c r="AA36" s="5">
        <v>2.5895839999999999</v>
      </c>
      <c r="AB36" s="5">
        <v>2.5945019999999999</v>
      </c>
      <c r="AC36" s="5">
        <v>2.6084329999999998</v>
      </c>
      <c r="AD36" s="5">
        <v>2.6139049999999999</v>
      </c>
      <c r="AE36" s="5">
        <v>2.626576</v>
      </c>
      <c r="AF36" s="5">
        <v>2.6315719999999998</v>
      </c>
      <c r="AG36" s="5">
        <v>2.641356</v>
      </c>
      <c r="AH36" s="5">
        <v>2.6513049999999998</v>
      </c>
      <c r="AI36" s="5">
        <v>2.6599469999999998</v>
      </c>
      <c r="AJ36" s="5">
        <v>2.6682049999999999</v>
      </c>
      <c r="AK36" s="4">
        <v>5.28E-3</v>
      </c>
    </row>
    <row r="37" spans="1:37" ht="15" customHeight="1" x14ac:dyDescent="0.3">
      <c r="A37" s="7" t="s">
        <v>58</v>
      </c>
      <c r="B37" s="6" t="s">
        <v>57</v>
      </c>
      <c r="C37" s="5">
        <v>1.9953259999999999</v>
      </c>
      <c r="D37" s="5">
        <v>2.0631949999999999</v>
      </c>
      <c r="E37" s="5">
        <v>2.1087980000000002</v>
      </c>
      <c r="F37" s="5">
        <v>2.1504799999999999</v>
      </c>
      <c r="G37" s="5">
        <v>2.1749390000000002</v>
      </c>
      <c r="H37" s="5">
        <v>2.203945</v>
      </c>
      <c r="I37" s="5">
        <v>2.2381489999999999</v>
      </c>
      <c r="J37" s="5">
        <v>2.2762950000000002</v>
      </c>
      <c r="K37" s="5">
        <v>2.3171529999999998</v>
      </c>
      <c r="L37" s="5">
        <v>2.3562639999999999</v>
      </c>
      <c r="M37" s="5">
        <v>2.3923329999999998</v>
      </c>
      <c r="N37" s="5">
        <v>2.4272480000000001</v>
      </c>
      <c r="O37" s="5">
        <v>2.4604499999999998</v>
      </c>
      <c r="P37" s="5">
        <v>2.4933900000000002</v>
      </c>
      <c r="Q37" s="5">
        <v>2.5258379999999998</v>
      </c>
      <c r="R37" s="5">
        <v>2.5586769999999999</v>
      </c>
      <c r="S37" s="5">
        <v>2.5925129999999998</v>
      </c>
      <c r="T37" s="5">
        <v>2.6263369999999999</v>
      </c>
      <c r="U37" s="5">
        <v>2.6592030000000002</v>
      </c>
      <c r="V37" s="5">
        <v>2.6936499999999999</v>
      </c>
      <c r="W37" s="5">
        <v>2.7284809999999999</v>
      </c>
      <c r="X37" s="5">
        <v>2.7634500000000002</v>
      </c>
      <c r="Y37" s="5">
        <v>2.7990979999999999</v>
      </c>
      <c r="Z37" s="5">
        <v>2.8356490000000001</v>
      </c>
      <c r="AA37" s="5">
        <v>2.8737819999999998</v>
      </c>
      <c r="AB37" s="5">
        <v>2.9107769999999999</v>
      </c>
      <c r="AC37" s="5">
        <v>2.9510749999999999</v>
      </c>
      <c r="AD37" s="5">
        <v>2.9900190000000002</v>
      </c>
      <c r="AE37" s="5">
        <v>3.0313210000000002</v>
      </c>
      <c r="AF37" s="5">
        <v>3.071618</v>
      </c>
      <c r="AG37" s="5">
        <v>3.113413</v>
      </c>
      <c r="AH37" s="5">
        <v>3.1571829999999999</v>
      </c>
      <c r="AI37" s="5">
        <v>3.201168</v>
      </c>
      <c r="AJ37" s="5">
        <v>3.2457780000000001</v>
      </c>
      <c r="AK37" s="4">
        <v>1.426E-2</v>
      </c>
    </row>
    <row r="39" spans="1:37" ht="15" customHeight="1" x14ac:dyDescent="0.25">
      <c r="B39" s="10" t="s">
        <v>56</v>
      </c>
    </row>
    <row r="40" spans="1:37" ht="15" customHeight="1" x14ac:dyDescent="0.3">
      <c r="A40" s="7" t="s">
        <v>55</v>
      </c>
      <c r="B40" s="6" t="s">
        <v>54</v>
      </c>
      <c r="C40" s="5">
        <v>1.0016670000000001</v>
      </c>
      <c r="D40" s="5">
        <v>1.8318140000000001</v>
      </c>
      <c r="E40" s="5">
        <v>2.837558</v>
      </c>
      <c r="F40" s="5">
        <v>3.3954569999999999</v>
      </c>
      <c r="G40" s="5">
        <v>3.4590779999999999</v>
      </c>
      <c r="H40" s="5">
        <v>3.4691670000000001</v>
      </c>
      <c r="I40" s="5">
        <v>3.3338890000000001</v>
      </c>
      <c r="J40" s="5">
        <v>3.0825</v>
      </c>
      <c r="K40" s="5">
        <v>2.97</v>
      </c>
      <c r="L40" s="5">
        <v>2.8311109999999999</v>
      </c>
      <c r="M40" s="5">
        <v>2.72</v>
      </c>
      <c r="N40" s="5">
        <v>2.72</v>
      </c>
      <c r="O40" s="5">
        <v>2.72</v>
      </c>
      <c r="P40" s="5">
        <v>2.72</v>
      </c>
      <c r="Q40" s="5">
        <v>2.72</v>
      </c>
      <c r="R40" s="5">
        <v>2.72</v>
      </c>
      <c r="S40" s="5">
        <v>2.72</v>
      </c>
      <c r="T40" s="5">
        <v>2.72</v>
      </c>
      <c r="U40" s="5">
        <v>2.72</v>
      </c>
      <c r="V40" s="5">
        <v>2.72</v>
      </c>
      <c r="W40" s="5">
        <v>2.72</v>
      </c>
      <c r="X40" s="5">
        <v>2.72</v>
      </c>
      <c r="Y40" s="5">
        <v>2.72</v>
      </c>
      <c r="Z40" s="5">
        <v>2.72</v>
      </c>
      <c r="AA40" s="5">
        <v>2.72</v>
      </c>
      <c r="AB40" s="5">
        <v>2.72</v>
      </c>
      <c r="AC40" s="5">
        <v>2.72</v>
      </c>
      <c r="AD40" s="5">
        <v>2.72</v>
      </c>
      <c r="AE40" s="5">
        <v>2.72</v>
      </c>
      <c r="AF40" s="5">
        <v>2.72</v>
      </c>
      <c r="AG40" s="5">
        <v>2.72</v>
      </c>
      <c r="AH40" s="5">
        <v>2.72</v>
      </c>
      <c r="AI40" s="5">
        <v>2.72</v>
      </c>
      <c r="AJ40" s="5">
        <v>2.72</v>
      </c>
      <c r="AK40" s="4" t="s">
        <v>16</v>
      </c>
    </row>
    <row r="41" spans="1:37" ht="15" customHeight="1" x14ac:dyDescent="0.3">
      <c r="A41" s="7" t="s">
        <v>53</v>
      </c>
      <c r="B41" s="6" t="s">
        <v>52</v>
      </c>
      <c r="C41" s="5">
        <v>2.33</v>
      </c>
      <c r="D41" s="5">
        <v>3.0760049999999999</v>
      </c>
      <c r="E41" s="5">
        <v>3.5705770000000001</v>
      </c>
      <c r="F41" s="5">
        <v>3.747382</v>
      </c>
      <c r="G41" s="5">
        <v>3.7812039999999998</v>
      </c>
      <c r="H41" s="5">
        <v>3.732342</v>
      </c>
      <c r="I41" s="5">
        <v>3.6901199999999998</v>
      </c>
      <c r="J41" s="5">
        <v>3.6867529999999999</v>
      </c>
      <c r="K41" s="5">
        <v>3.7007469999999998</v>
      </c>
      <c r="L41" s="5">
        <v>3.690836</v>
      </c>
      <c r="M41" s="5">
        <v>3.697384</v>
      </c>
      <c r="N41" s="5">
        <v>3.6973419999999999</v>
      </c>
      <c r="O41" s="5">
        <v>3.691217</v>
      </c>
      <c r="P41" s="5">
        <v>3.6758410000000001</v>
      </c>
      <c r="Q41" s="5">
        <v>3.6748560000000001</v>
      </c>
      <c r="R41" s="5">
        <v>3.6839659999999999</v>
      </c>
      <c r="S41" s="5">
        <v>3.675379</v>
      </c>
      <c r="T41" s="5">
        <v>3.6716389999999999</v>
      </c>
      <c r="U41" s="5">
        <v>3.6735280000000001</v>
      </c>
      <c r="V41" s="5">
        <v>3.677149</v>
      </c>
      <c r="W41" s="5">
        <v>3.6725620000000001</v>
      </c>
      <c r="X41" s="5">
        <v>3.6596920000000002</v>
      </c>
      <c r="Y41" s="5">
        <v>3.6544620000000001</v>
      </c>
      <c r="Z41" s="5">
        <v>3.652288</v>
      </c>
      <c r="AA41" s="5">
        <v>3.644082</v>
      </c>
      <c r="AB41" s="5">
        <v>3.6416490000000001</v>
      </c>
      <c r="AC41" s="5">
        <v>3.63815</v>
      </c>
      <c r="AD41" s="5">
        <v>3.632082</v>
      </c>
      <c r="AE41" s="5">
        <v>3.630487</v>
      </c>
      <c r="AF41" s="5">
        <v>3.6325460000000001</v>
      </c>
      <c r="AG41" s="5">
        <v>3.6368999999999998</v>
      </c>
      <c r="AH41" s="5">
        <v>3.6423209999999999</v>
      </c>
      <c r="AI41" s="5">
        <v>3.6456819999999999</v>
      </c>
      <c r="AJ41" s="5">
        <v>3.6530589999999998</v>
      </c>
      <c r="AK41" s="4" t="s">
        <v>16</v>
      </c>
    </row>
    <row r="42" spans="1:37" ht="15" customHeight="1" x14ac:dyDescent="0.3">
      <c r="A42" s="7" t="s">
        <v>51</v>
      </c>
      <c r="B42" s="6" t="s">
        <v>50</v>
      </c>
      <c r="C42" s="5">
        <v>3.8187760000000002</v>
      </c>
      <c r="D42" s="5">
        <v>4.3463209999999997</v>
      </c>
      <c r="E42" s="5">
        <v>5.1862389999999996</v>
      </c>
      <c r="F42" s="5">
        <v>5.4466559999999999</v>
      </c>
      <c r="G42" s="5">
        <v>5.6459970000000004</v>
      </c>
      <c r="H42" s="5">
        <v>5.71075</v>
      </c>
      <c r="I42" s="5">
        <v>5.747401</v>
      </c>
      <c r="J42" s="5">
        <v>5.7951329999999999</v>
      </c>
      <c r="K42" s="5">
        <v>5.791855</v>
      </c>
      <c r="L42" s="5">
        <v>5.8099150000000002</v>
      </c>
      <c r="M42" s="5">
        <v>5.8492699999999997</v>
      </c>
      <c r="N42" s="5">
        <v>5.8253550000000001</v>
      </c>
      <c r="O42" s="5">
        <v>5.8251169999999997</v>
      </c>
      <c r="P42" s="5">
        <v>5.7924340000000001</v>
      </c>
      <c r="Q42" s="5">
        <v>5.7963480000000001</v>
      </c>
      <c r="R42" s="5">
        <v>5.827547</v>
      </c>
      <c r="S42" s="5">
        <v>5.8282809999999996</v>
      </c>
      <c r="T42" s="5">
        <v>5.8164619999999996</v>
      </c>
      <c r="U42" s="5">
        <v>5.8444130000000003</v>
      </c>
      <c r="V42" s="5">
        <v>5.8769669999999996</v>
      </c>
      <c r="W42" s="5">
        <v>5.8537759999999999</v>
      </c>
      <c r="X42" s="5">
        <v>5.8412550000000003</v>
      </c>
      <c r="Y42" s="5">
        <v>5.8513609999999998</v>
      </c>
      <c r="Z42" s="5">
        <v>5.8523500000000004</v>
      </c>
      <c r="AA42" s="5">
        <v>5.8395780000000004</v>
      </c>
      <c r="AB42" s="5">
        <v>5.8846030000000003</v>
      </c>
      <c r="AC42" s="5">
        <v>5.8546909999999999</v>
      </c>
      <c r="AD42" s="5">
        <v>5.875915</v>
      </c>
      <c r="AE42" s="5">
        <v>5.8584560000000003</v>
      </c>
      <c r="AF42" s="5">
        <v>5.9001330000000003</v>
      </c>
      <c r="AG42" s="5">
        <v>5.9041730000000001</v>
      </c>
      <c r="AH42" s="5">
        <v>5.9250280000000002</v>
      </c>
      <c r="AI42" s="5">
        <v>5.9423389999999996</v>
      </c>
      <c r="AJ42" s="5">
        <v>5.9610690000000002</v>
      </c>
      <c r="AK42" s="4" t="s">
        <v>16</v>
      </c>
    </row>
    <row r="44" spans="1:37" ht="15" customHeight="1" x14ac:dyDescent="0.25">
      <c r="B44" s="10" t="s">
        <v>49</v>
      </c>
    </row>
    <row r="45" spans="1:37" ht="15" customHeight="1" x14ac:dyDescent="0.3">
      <c r="A45" s="7" t="s">
        <v>48</v>
      </c>
      <c r="B45" s="6" t="s">
        <v>47</v>
      </c>
      <c r="C45" s="9">
        <v>22236.652343999998</v>
      </c>
      <c r="D45" s="9">
        <v>22924.128906000002</v>
      </c>
      <c r="E45" s="9">
        <v>23570.386718999998</v>
      </c>
      <c r="F45" s="9">
        <v>24019.0625</v>
      </c>
      <c r="G45" s="9">
        <v>24446.185547000001</v>
      </c>
      <c r="H45" s="9">
        <v>24977.578125</v>
      </c>
      <c r="I45" s="9">
        <v>25549.140625</v>
      </c>
      <c r="J45" s="9">
        <v>26122.771484000001</v>
      </c>
      <c r="K45" s="9">
        <v>26733.96875</v>
      </c>
      <c r="L45" s="9">
        <v>27332.152343999998</v>
      </c>
      <c r="M45" s="9">
        <v>27882.509765999999</v>
      </c>
      <c r="N45" s="9">
        <v>28486.044922000001</v>
      </c>
      <c r="O45" s="9">
        <v>29115.640625</v>
      </c>
      <c r="P45" s="9">
        <v>29744.1875</v>
      </c>
      <c r="Q45" s="9">
        <v>30399.525390999999</v>
      </c>
      <c r="R45" s="9">
        <v>31090.638672000001</v>
      </c>
      <c r="S45" s="9">
        <v>31808.607422000001</v>
      </c>
      <c r="T45" s="9">
        <v>32576.011718999998</v>
      </c>
      <c r="U45" s="9">
        <v>33383.152344000002</v>
      </c>
      <c r="V45" s="9">
        <v>34223.527344000002</v>
      </c>
      <c r="W45" s="9">
        <v>35066.402344000002</v>
      </c>
      <c r="X45" s="9">
        <v>35901.644530999998</v>
      </c>
      <c r="Y45" s="9">
        <v>36729.234375</v>
      </c>
      <c r="Z45" s="9">
        <v>37543.902344000002</v>
      </c>
      <c r="AA45" s="9">
        <v>38339.398437999997</v>
      </c>
      <c r="AB45" s="9">
        <v>39139.105469000002</v>
      </c>
      <c r="AC45" s="9">
        <v>39981.171875</v>
      </c>
      <c r="AD45" s="9">
        <v>40861.6875</v>
      </c>
      <c r="AE45" s="9">
        <v>41779.40625</v>
      </c>
      <c r="AF45" s="9">
        <v>42721.828125</v>
      </c>
      <c r="AG45" s="9">
        <v>43695.363280999998</v>
      </c>
      <c r="AH45" s="9">
        <v>44706.761719000002</v>
      </c>
      <c r="AI45" s="9">
        <v>45739.929687999997</v>
      </c>
      <c r="AJ45" s="9">
        <v>46761.078125</v>
      </c>
      <c r="AK45" s="4">
        <v>2.2526999999999998E-2</v>
      </c>
    </row>
    <row r="46" spans="1:37" ht="15" customHeight="1" x14ac:dyDescent="0.3">
      <c r="A46" s="7" t="s">
        <v>46</v>
      </c>
      <c r="B46" s="6" t="s">
        <v>45</v>
      </c>
      <c r="C46" s="9">
        <v>7444.4072269999997</v>
      </c>
      <c r="D46" s="9">
        <v>7686.2890619999998</v>
      </c>
      <c r="E46" s="9">
        <v>7987.1064450000003</v>
      </c>
      <c r="F46" s="9">
        <v>8152.8701170000004</v>
      </c>
      <c r="G46" s="9">
        <v>8276.1826170000004</v>
      </c>
      <c r="H46" s="9">
        <v>8398.9765619999998</v>
      </c>
      <c r="I46" s="9">
        <v>8524.0332030000009</v>
      </c>
      <c r="J46" s="9">
        <v>8651.4619139999995</v>
      </c>
      <c r="K46" s="9">
        <v>8802.5957030000009</v>
      </c>
      <c r="L46" s="9">
        <v>8961.9628909999992</v>
      </c>
      <c r="M46" s="9">
        <v>9111.3222659999992</v>
      </c>
      <c r="N46" s="9">
        <v>9279.2226559999999</v>
      </c>
      <c r="O46" s="9">
        <v>9426.7255860000005</v>
      </c>
      <c r="P46" s="9">
        <v>9569.8476559999999</v>
      </c>
      <c r="Q46" s="9">
        <v>9732.4912110000005</v>
      </c>
      <c r="R46" s="9">
        <v>9890.1953119999998</v>
      </c>
      <c r="S46" s="9">
        <v>10050.737305000001</v>
      </c>
      <c r="T46" s="9">
        <v>10219.731444999999</v>
      </c>
      <c r="U46" s="9">
        <v>10399.769531</v>
      </c>
      <c r="V46" s="9">
        <v>10578.617188</v>
      </c>
      <c r="W46" s="9">
        <v>10762.755859000001</v>
      </c>
      <c r="X46" s="9">
        <v>10951.209961</v>
      </c>
      <c r="Y46" s="9">
        <v>11125.876953000001</v>
      </c>
      <c r="Z46" s="9">
        <v>11298.741211</v>
      </c>
      <c r="AA46" s="9">
        <v>11474.662109000001</v>
      </c>
      <c r="AB46" s="9">
        <v>11647.584961</v>
      </c>
      <c r="AC46" s="9">
        <v>11829.550781</v>
      </c>
      <c r="AD46" s="9">
        <v>12023.947265999999</v>
      </c>
      <c r="AE46" s="9">
        <v>12232.412109000001</v>
      </c>
      <c r="AF46" s="9">
        <v>12441.261719</v>
      </c>
      <c r="AG46" s="9">
        <v>12657.640625</v>
      </c>
      <c r="AH46" s="9">
        <v>12878.205078000001</v>
      </c>
      <c r="AI46" s="9">
        <v>13090.663086</v>
      </c>
      <c r="AJ46" s="9">
        <v>13311.650390999999</v>
      </c>
      <c r="AK46" s="4">
        <v>1.7311E-2</v>
      </c>
    </row>
    <row r="47" spans="1:37" ht="15" customHeight="1" x14ac:dyDescent="0.3">
      <c r="A47" s="7" t="s">
        <v>44</v>
      </c>
      <c r="B47" s="6" t="s">
        <v>43</v>
      </c>
      <c r="C47" s="9">
        <v>2062.2700199999999</v>
      </c>
      <c r="D47" s="9">
        <v>2146.014893</v>
      </c>
      <c r="E47" s="9">
        <v>2305.006836</v>
      </c>
      <c r="F47" s="9">
        <v>2365.6782229999999</v>
      </c>
      <c r="G47" s="9">
        <v>2398.169922</v>
      </c>
      <c r="H47" s="9">
        <v>2431.404297</v>
      </c>
      <c r="I47" s="9">
        <v>2454.9360350000002</v>
      </c>
      <c r="J47" s="9">
        <v>2477.626221</v>
      </c>
      <c r="K47" s="9">
        <v>2504.3591310000002</v>
      </c>
      <c r="L47" s="9">
        <v>2536.5546880000002</v>
      </c>
      <c r="M47" s="9">
        <v>2560.5942380000001</v>
      </c>
      <c r="N47" s="9">
        <v>2589.7197270000001</v>
      </c>
      <c r="O47" s="9">
        <v>2614.1503910000001</v>
      </c>
      <c r="P47" s="9">
        <v>2639.2990719999998</v>
      </c>
      <c r="Q47" s="9">
        <v>2673.1303710000002</v>
      </c>
      <c r="R47" s="9">
        <v>2698.7751459999999</v>
      </c>
      <c r="S47" s="9">
        <v>2724.8835450000001</v>
      </c>
      <c r="T47" s="9">
        <v>2756.805664</v>
      </c>
      <c r="U47" s="9">
        <v>2788.336914</v>
      </c>
      <c r="V47" s="9">
        <v>2818.0844729999999</v>
      </c>
      <c r="W47" s="9">
        <v>2846.5732419999999</v>
      </c>
      <c r="X47" s="9">
        <v>2879.7666020000001</v>
      </c>
      <c r="Y47" s="9">
        <v>2905.7563479999999</v>
      </c>
      <c r="Z47" s="9">
        <v>2938.4213869999999</v>
      </c>
      <c r="AA47" s="9">
        <v>2974.5546880000002</v>
      </c>
      <c r="AB47" s="9">
        <v>3004.1777339999999</v>
      </c>
      <c r="AC47" s="9">
        <v>3036.1057129999999</v>
      </c>
      <c r="AD47" s="9">
        <v>3073.1206050000001</v>
      </c>
      <c r="AE47" s="9">
        <v>3107.6315920000002</v>
      </c>
      <c r="AF47" s="9">
        <v>3147.1240229999999</v>
      </c>
      <c r="AG47" s="9">
        <v>3184.5463869999999</v>
      </c>
      <c r="AH47" s="9">
        <v>3218.8579100000002</v>
      </c>
      <c r="AI47" s="9">
        <v>3246.6513669999999</v>
      </c>
      <c r="AJ47" s="9">
        <v>3279.8725589999999</v>
      </c>
      <c r="AK47" s="4">
        <v>1.3344E-2</v>
      </c>
    </row>
    <row r="48" spans="1:37" ht="15" customHeight="1" x14ac:dyDescent="0.3">
      <c r="A48" s="7" t="s">
        <v>42</v>
      </c>
      <c r="B48" s="6" t="s">
        <v>41</v>
      </c>
      <c r="C48" s="9">
        <v>5382.1372069999998</v>
      </c>
      <c r="D48" s="9">
        <v>5540.2744140000004</v>
      </c>
      <c r="E48" s="9">
        <v>5682.0996089999999</v>
      </c>
      <c r="F48" s="9">
        <v>5787.1923829999996</v>
      </c>
      <c r="G48" s="9">
        <v>5878.0122069999998</v>
      </c>
      <c r="H48" s="9">
        <v>5967.5727539999998</v>
      </c>
      <c r="I48" s="9">
        <v>6069.0966799999997</v>
      </c>
      <c r="J48" s="9">
        <v>6173.8354490000002</v>
      </c>
      <c r="K48" s="9">
        <v>6298.236328</v>
      </c>
      <c r="L48" s="9">
        <v>6425.4077150000003</v>
      </c>
      <c r="M48" s="9">
        <v>6550.7280270000001</v>
      </c>
      <c r="N48" s="9">
        <v>6689.501953</v>
      </c>
      <c r="O48" s="9">
        <v>6812.5756840000004</v>
      </c>
      <c r="P48" s="9">
        <v>6930.5483400000003</v>
      </c>
      <c r="Q48" s="9">
        <v>7059.3608400000003</v>
      </c>
      <c r="R48" s="9">
        <v>7191.4208980000003</v>
      </c>
      <c r="S48" s="9">
        <v>7325.8535160000001</v>
      </c>
      <c r="T48" s="9">
        <v>7462.9257809999999</v>
      </c>
      <c r="U48" s="9">
        <v>7611.4321289999998</v>
      </c>
      <c r="V48" s="9">
        <v>7760.533203</v>
      </c>
      <c r="W48" s="9">
        <v>7916.1821289999998</v>
      </c>
      <c r="X48" s="9">
        <v>8071.4443359999996</v>
      </c>
      <c r="Y48" s="9">
        <v>8220.1210940000001</v>
      </c>
      <c r="Z48" s="9">
        <v>8360.3193360000005</v>
      </c>
      <c r="AA48" s="9">
        <v>8500.1083980000003</v>
      </c>
      <c r="AB48" s="9">
        <v>8643.4072269999997</v>
      </c>
      <c r="AC48" s="9">
        <v>8793.4462889999995</v>
      </c>
      <c r="AD48" s="9">
        <v>8950.828125</v>
      </c>
      <c r="AE48" s="9">
        <v>9124.7802730000003</v>
      </c>
      <c r="AF48" s="9">
        <v>9294.1376949999994</v>
      </c>
      <c r="AG48" s="9">
        <v>9473.0957030000009</v>
      </c>
      <c r="AH48" s="9">
        <v>9659.3476559999999</v>
      </c>
      <c r="AI48" s="9">
        <v>9844.0126949999994</v>
      </c>
      <c r="AJ48" s="9">
        <v>10031.778319999999</v>
      </c>
      <c r="AK48" s="4">
        <v>1.8727000000000001E-2</v>
      </c>
    </row>
    <row r="49" spans="1:37" ht="15" customHeight="1" x14ac:dyDescent="0.3">
      <c r="A49" s="7" t="s">
        <v>40</v>
      </c>
      <c r="B49" s="6" t="s">
        <v>39</v>
      </c>
      <c r="C49" s="9">
        <v>1905.997192</v>
      </c>
      <c r="D49" s="9">
        <v>1949.837158</v>
      </c>
      <c r="E49" s="9">
        <v>1979.2144780000001</v>
      </c>
      <c r="F49" s="9">
        <v>2015.2923579999999</v>
      </c>
      <c r="G49" s="9">
        <v>2042.419678</v>
      </c>
      <c r="H49" s="9">
        <v>2069.4438479999999</v>
      </c>
      <c r="I49" s="9">
        <v>2094.1206050000001</v>
      </c>
      <c r="J49" s="9">
        <v>2118.7934570000002</v>
      </c>
      <c r="K49" s="9">
        <v>2141.2746579999998</v>
      </c>
      <c r="L49" s="9">
        <v>2161.3972170000002</v>
      </c>
      <c r="M49" s="9">
        <v>2190.9516600000002</v>
      </c>
      <c r="N49" s="9">
        <v>2216.289307</v>
      </c>
      <c r="O49" s="9">
        <v>2240.4685060000002</v>
      </c>
      <c r="P49" s="9">
        <v>2259.6613769999999</v>
      </c>
      <c r="Q49" s="9">
        <v>2283.0720209999999</v>
      </c>
      <c r="R49" s="9">
        <v>2306.0471189999998</v>
      </c>
      <c r="S49" s="9">
        <v>2329.4311520000001</v>
      </c>
      <c r="T49" s="9">
        <v>2350.6696780000002</v>
      </c>
      <c r="U49" s="9">
        <v>2377.320068</v>
      </c>
      <c r="V49" s="9">
        <v>2404.5864259999998</v>
      </c>
      <c r="W49" s="9">
        <v>2432.0754390000002</v>
      </c>
      <c r="X49" s="9">
        <v>2463.9404300000001</v>
      </c>
      <c r="Y49" s="9">
        <v>2491.3530270000001</v>
      </c>
      <c r="Z49" s="9">
        <v>2516.1469729999999</v>
      </c>
      <c r="AA49" s="9">
        <v>2542.2612300000001</v>
      </c>
      <c r="AB49" s="9">
        <v>2569.977539</v>
      </c>
      <c r="AC49" s="9">
        <v>2592.9111330000001</v>
      </c>
      <c r="AD49" s="9">
        <v>2621.5441890000002</v>
      </c>
      <c r="AE49" s="9">
        <v>2650.1687010000001</v>
      </c>
      <c r="AF49" s="9">
        <v>2680.7683109999998</v>
      </c>
      <c r="AG49" s="9">
        <v>2711.0485840000001</v>
      </c>
      <c r="AH49" s="9">
        <v>2746.5375979999999</v>
      </c>
      <c r="AI49" s="9">
        <v>2775.0559079999998</v>
      </c>
      <c r="AJ49" s="9">
        <v>2807.5014649999998</v>
      </c>
      <c r="AK49" s="4">
        <v>1.1457E-2</v>
      </c>
    </row>
    <row r="50" spans="1:37" ht="15" customHeight="1" x14ac:dyDescent="0.3">
      <c r="A50" s="7" t="s">
        <v>38</v>
      </c>
      <c r="B50" s="6" t="s">
        <v>37</v>
      </c>
      <c r="C50" s="9">
        <v>3476.1396479999999</v>
      </c>
      <c r="D50" s="9">
        <v>3590.436768</v>
      </c>
      <c r="E50" s="9">
        <v>3702.8852539999998</v>
      </c>
      <c r="F50" s="9">
        <v>3771.9003910000001</v>
      </c>
      <c r="G50" s="9">
        <v>3835.5922850000002</v>
      </c>
      <c r="H50" s="9">
        <v>3898.1286620000001</v>
      </c>
      <c r="I50" s="9">
        <v>3974.9750979999999</v>
      </c>
      <c r="J50" s="9">
        <v>4055.0419919999999</v>
      </c>
      <c r="K50" s="9">
        <v>4156.9619140000004</v>
      </c>
      <c r="L50" s="9">
        <v>4264.0112300000001</v>
      </c>
      <c r="M50" s="9">
        <v>4359.7758789999998</v>
      </c>
      <c r="N50" s="9">
        <v>4473.2124020000001</v>
      </c>
      <c r="O50" s="9">
        <v>4572.1069340000004</v>
      </c>
      <c r="P50" s="9">
        <v>4670.8872069999998</v>
      </c>
      <c r="Q50" s="9">
        <v>4776.2875979999999</v>
      </c>
      <c r="R50" s="9">
        <v>4885.375</v>
      </c>
      <c r="S50" s="9">
        <v>4996.4223629999997</v>
      </c>
      <c r="T50" s="9">
        <v>5112.2558589999999</v>
      </c>
      <c r="U50" s="9">
        <v>5234.1123049999997</v>
      </c>
      <c r="V50" s="9">
        <v>5355.9472660000001</v>
      </c>
      <c r="W50" s="9">
        <v>5484.1069340000004</v>
      </c>
      <c r="X50" s="9">
        <v>5607.5039059999999</v>
      </c>
      <c r="Y50" s="9">
        <v>5728.7680659999996</v>
      </c>
      <c r="Z50" s="9">
        <v>5844.1728519999997</v>
      </c>
      <c r="AA50" s="9">
        <v>5957.8471680000002</v>
      </c>
      <c r="AB50" s="9">
        <v>6073.4306640000004</v>
      </c>
      <c r="AC50" s="9">
        <v>6200.5351559999999</v>
      </c>
      <c r="AD50" s="9">
        <v>6329.2851559999999</v>
      </c>
      <c r="AE50" s="9">
        <v>6474.611328</v>
      </c>
      <c r="AF50" s="9">
        <v>6613.3681640000004</v>
      </c>
      <c r="AG50" s="9">
        <v>6762.046875</v>
      </c>
      <c r="AH50" s="9">
        <v>6912.810547</v>
      </c>
      <c r="AI50" s="9">
        <v>7068.9565430000002</v>
      </c>
      <c r="AJ50" s="9">
        <v>7224.2768550000001</v>
      </c>
      <c r="AK50" s="4">
        <v>2.2089999999999999E-2</v>
      </c>
    </row>
    <row r="51" spans="1:37" ht="15" customHeight="1" x14ac:dyDescent="0.25">
      <c r="A51" s="7" t="s">
        <v>36</v>
      </c>
      <c r="B51" s="10" t="s">
        <v>35</v>
      </c>
      <c r="C51" s="12">
        <v>29681.058593999998</v>
      </c>
      <c r="D51" s="12">
        <v>30610.417968999998</v>
      </c>
      <c r="E51" s="12">
        <v>31557.492188</v>
      </c>
      <c r="F51" s="12">
        <v>32171.933593999998</v>
      </c>
      <c r="G51" s="12">
        <v>32722.367188</v>
      </c>
      <c r="H51" s="12">
        <v>33376.554687999997</v>
      </c>
      <c r="I51" s="12">
        <v>34073.171875</v>
      </c>
      <c r="J51" s="12">
        <v>34774.234375</v>
      </c>
      <c r="K51" s="12">
        <v>35536.5625</v>
      </c>
      <c r="L51" s="12">
        <v>36294.117187999997</v>
      </c>
      <c r="M51" s="12">
        <v>36993.832030999998</v>
      </c>
      <c r="N51" s="12">
        <v>37765.265625</v>
      </c>
      <c r="O51" s="12">
        <v>38542.367187999997</v>
      </c>
      <c r="P51" s="12">
        <v>39314.035155999998</v>
      </c>
      <c r="Q51" s="12">
        <v>40132.015625</v>
      </c>
      <c r="R51" s="12">
        <v>40980.835937999997</v>
      </c>
      <c r="S51" s="12">
        <v>41859.34375</v>
      </c>
      <c r="T51" s="12">
        <v>42795.742187999997</v>
      </c>
      <c r="U51" s="12">
        <v>43782.921875</v>
      </c>
      <c r="V51" s="12">
        <v>44802.144530999998</v>
      </c>
      <c r="W51" s="12">
        <v>45829.15625</v>
      </c>
      <c r="X51" s="12">
        <v>46852.855469000002</v>
      </c>
      <c r="Y51" s="12">
        <v>47855.109375</v>
      </c>
      <c r="Z51" s="12">
        <v>48842.644530999998</v>
      </c>
      <c r="AA51" s="12">
        <v>49814.0625</v>
      </c>
      <c r="AB51" s="12">
        <v>50786.691405999998</v>
      </c>
      <c r="AC51" s="12">
        <v>51810.722655999998</v>
      </c>
      <c r="AD51" s="12">
        <v>52885.632812000003</v>
      </c>
      <c r="AE51" s="12">
        <v>54011.820312000003</v>
      </c>
      <c r="AF51" s="12">
        <v>55163.089844000002</v>
      </c>
      <c r="AG51" s="12">
        <v>56353.003905999998</v>
      </c>
      <c r="AH51" s="12">
        <v>57584.96875</v>
      </c>
      <c r="AI51" s="12">
        <v>58830.59375</v>
      </c>
      <c r="AJ51" s="12">
        <v>60072.726562000003</v>
      </c>
      <c r="AK51" s="11">
        <v>2.1292999999999999E-2</v>
      </c>
    </row>
    <row r="53" spans="1:37" ht="15" customHeight="1" x14ac:dyDescent="0.25">
      <c r="B53" s="10" t="s">
        <v>34</v>
      </c>
    </row>
    <row r="54" spans="1:37" s="23" customFormat="1" ht="15" customHeight="1" x14ac:dyDescent="0.3">
      <c r="A54" s="19" t="s">
        <v>33</v>
      </c>
      <c r="B54" s="20" t="s">
        <v>32</v>
      </c>
      <c r="C54" s="31">
        <v>325.915863</v>
      </c>
      <c r="D54" s="31">
        <v>328.36496</v>
      </c>
      <c r="E54" s="31">
        <v>330.70339999999999</v>
      </c>
      <c r="F54" s="31">
        <v>333.052032</v>
      </c>
      <c r="G54" s="31">
        <v>335.38943499999999</v>
      </c>
      <c r="H54" s="31">
        <v>337.71182299999998</v>
      </c>
      <c r="I54" s="31">
        <v>340.01290899999998</v>
      </c>
      <c r="J54" s="31">
        <v>342.28939800000001</v>
      </c>
      <c r="K54" s="31">
        <v>344.53961199999998</v>
      </c>
      <c r="L54" s="31">
        <v>346.76464800000002</v>
      </c>
      <c r="M54" s="31">
        <v>348.957245</v>
      </c>
      <c r="N54" s="31">
        <v>351.11312900000001</v>
      </c>
      <c r="O54" s="31">
        <v>353.227936</v>
      </c>
      <c r="P54" s="31">
        <v>355.29925500000002</v>
      </c>
      <c r="Q54" s="31">
        <v>357.32492100000002</v>
      </c>
      <c r="R54" s="31">
        <v>359.30371100000002</v>
      </c>
      <c r="S54" s="31">
        <v>361.23538200000002</v>
      </c>
      <c r="T54" s="31">
        <v>363.120361</v>
      </c>
      <c r="U54" s="31">
        <v>364.95953400000002</v>
      </c>
      <c r="V54" s="31">
        <v>366.75424199999998</v>
      </c>
      <c r="W54" s="31">
        <v>368.506348</v>
      </c>
      <c r="X54" s="31">
        <v>370.21768200000002</v>
      </c>
      <c r="Y54" s="31">
        <v>371.890625</v>
      </c>
      <c r="Z54" s="31">
        <v>373.52771000000001</v>
      </c>
      <c r="AA54" s="31">
        <v>375.13192700000002</v>
      </c>
      <c r="AB54" s="31">
        <v>376.70654300000001</v>
      </c>
      <c r="AC54" s="31">
        <v>378.25518799999998</v>
      </c>
      <c r="AD54" s="31">
        <v>379.78213499999998</v>
      </c>
      <c r="AE54" s="31">
        <v>381.292145</v>
      </c>
      <c r="AF54" s="31">
        <v>382.78964200000001</v>
      </c>
      <c r="AG54" s="31">
        <v>384.27773999999999</v>
      </c>
      <c r="AH54" s="31">
        <v>385.76049799999998</v>
      </c>
      <c r="AI54" s="31">
        <v>387.24206500000003</v>
      </c>
      <c r="AJ54" s="31">
        <v>388.72586100000001</v>
      </c>
      <c r="AK54" s="22">
        <v>5.287E-3</v>
      </c>
    </row>
    <row r="55" spans="1:37" ht="15" customHeight="1" x14ac:dyDescent="0.3">
      <c r="A55" s="7" t="s">
        <v>31</v>
      </c>
      <c r="B55" s="6" t="s">
        <v>30</v>
      </c>
      <c r="C55" s="8">
        <v>260.73764</v>
      </c>
      <c r="D55" s="8">
        <v>263.05306999999999</v>
      </c>
      <c r="E55" s="8">
        <v>265.28372200000001</v>
      </c>
      <c r="F55" s="8">
        <v>267.53747600000003</v>
      </c>
      <c r="G55" s="8">
        <v>269.77005000000003</v>
      </c>
      <c r="H55" s="8">
        <v>272.00088499999998</v>
      </c>
      <c r="I55" s="8">
        <v>274.24527</v>
      </c>
      <c r="J55" s="8">
        <v>276.42886399999998</v>
      </c>
      <c r="K55" s="8">
        <v>278.48263500000002</v>
      </c>
      <c r="L55" s="8">
        <v>280.51709</v>
      </c>
      <c r="M55" s="8">
        <v>282.51876800000002</v>
      </c>
      <c r="N55" s="8">
        <v>284.45199600000001</v>
      </c>
      <c r="O55" s="8">
        <v>286.34967</v>
      </c>
      <c r="P55" s="8">
        <v>288.22485399999999</v>
      </c>
      <c r="Q55" s="8">
        <v>290.06085200000001</v>
      </c>
      <c r="R55" s="8">
        <v>291.84851099999997</v>
      </c>
      <c r="S55" s="8">
        <v>293.650757</v>
      </c>
      <c r="T55" s="8">
        <v>295.42611699999998</v>
      </c>
      <c r="U55" s="8">
        <v>297.17245500000001</v>
      </c>
      <c r="V55" s="8">
        <v>298.88751200000002</v>
      </c>
      <c r="W55" s="8">
        <v>300.568939</v>
      </c>
      <c r="X55" s="8">
        <v>302.215149</v>
      </c>
      <c r="Y55" s="8">
        <v>303.82513399999999</v>
      </c>
      <c r="Z55" s="8">
        <v>305.39874300000002</v>
      </c>
      <c r="AA55" s="8">
        <v>306.93701199999998</v>
      </c>
      <c r="AB55" s="8">
        <v>308.44164999999998</v>
      </c>
      <c r="AC55" s="8">
        <v>309.91449</v>
      </c>
      <c r="AD55" s="8">
        <v>311.35791</v>
      </c>
      <c r="AE55" s="8">
        <v>312.77474999999998</v>
      </c>
      <c r="AF55" s="8">
        <v>314.168182</v>
      </c>
      <c r="AG55" s="8">
        <v>315.54068000000001</v>
      </c>
      <c r="AH55" s="8">
        <v>316.89627100000001</v>
      </c>
      <c r="AI55" s="8">
        <v>318.23965500000003</v>
      </c>
      <c r="AJ55" s="8">
        <v>319.57553100000001</v>
      </c>
      <c r="AK55" s="4">
        <v>6.1009999999999997E-3</v>
      </c>
    </row>
    <row r="56" spans="1:37" ht="15" customHeight="1" x14ac:dyDescent="0.3">
      <c r="A56" s="7" t="s">
        <v>29</v>
      </c>
      <c r="B56" s="6" t="s">
        <v>28</v>
      </c>
      <c r="C56" s="8">
        <v>51.082714000000003</v>
      </c>
      <c r="D56" s="8">
        <v>52.803986000000002</v>
      </c>
      <c r="E56" s="8">
        <v>54.549869999999999</v>
      </c>
      <c r="F56" s="8">
        <v>56.368183000000002</v>
      </c>
      <c r="G56" s="8">
        <v>58.170608999999999</v>
      </c>
      <c r="H56" s="8">
        <v>60.036727999999997</v>
      </c>
      <c r="I56" s="8">
        <v>61.871119999999998</v>
      </c>
      <c r="J56" s="8">
        <v>63.684761000000002</v>
      </c>
      <c r="K56" s="8">
        <v>65.544235</v>
      </c>
      <c r="L56" s="8">
        <v>67.298721</v>
      </c>
      <c r="M56" s="8">
        <v>68.942177000000001</v>
      </c>
      <c r="N56" s="8">
        <v>70.523415</v>
      </c>
      <c r="O56" s="8">
        <v>72.031784000000002</v>
      </c>
      <c r="P56" s="8">
        <v>73.369529999999997</v>
      </c>
      <c r="Q56" s="8">
        <v>74.438491999999997</v>
      </c>
      <c r="R56" s="8">
        <v>75.382277999999999</v>
      </c>
      <c r="S56" s="8">
        <v>76.263465999999994</v>
      </c>
      <c r="T56" s="8">
        <v>77.185233999999994</v>
      </c>
      <c r="U56" s="8">
        <v>78.213263999999995</v>
      </c>
      <c r="V56" s="8">
        <v>79.109070000000003</v>
      </c>
      <c r="W56" s="8">
        <v>79.747093000000007</v>
      </c>
      <c r="X56" s="8">
        <v>80.184616000000005</v>
      </c>
      <c r="Y56" s="8">
        <v>80.556168</v>
      </c>
      <c r="Z56" s="8">
        <v>80.953575000000001</v>
      </c>
      <c r="AA56" s="8">
        <v>81.243094999999997</v>
      </c>
      <c r="AB56" s="8">
        <v>81.593292000000005</v>
      </c>
      <c r="AC56" s="8">
        <v>81.949280000000002</v>
      </c>
      <c r="AD56" s="8">
        <v>82.389251999999999</v>
      </c>
      <c r="AE56" s="8">
        <v>82.995070999999996</v>
      </c>
      <c r="AF56" s="8">
        <v>83.535690000000002</v>
      </c>
      <c r="AG56" s="8">
        <v>84.107169999999996</v>
      </c>
      <c r="AH56" s="8">
        <v>84.663475000000005</v>
      </c>
      <c r="AI56" s="8">
        <v>85.200928000000005</v>
      </c>
      <c r="AJ56" s="8">
        <v>85.849273999999994</v>
      </c>
      <c r="AK56" s="4">
        <v>1.5304E-2</v>
      </c>
    </row>
    <row r="57" spans="1:37" ht="15" customHeight="1" x14ac:dyDescent="0.3">
      <c r="A57" s="7" t="s">
        <v>27</v>
      </c>
      <c r="B57" s="6" t="s">
        <v>26</v>
      </c>
      <c r="C57" s="8">
        <v>146.47886700000001</v>
      </c>
      <c r="D57" s="8">
        <v>148.82621800000001</v>
      </c>
      <c r="E57" s="8">
        <v>150.34655799999999</v>
      </c>
      <c r="F57" s="8">
        <v>151.715698</v>
      </c>
      <c r="G57" s="8">
        <v>152.52299500000001</v>
      </c>
      <c r="H57" s="8">
        <v>153.153763</v>
      </c>
      <c r="I57" s="8">
        <v>153.540649</v>
      </c>
      <c r="J57" s="8">
        <v>153.988235</v>
      </c>
      <c r="K57" s="8">
        <v>154.556747</v>
      </c>
      <c r="L57" s="8">
        <v>155.214752</v>
      </c>
      <c r="M57" s="8">
        <v>156.01364100000001</v>
      </c>
      <c r="N57" s="8">
        <v>156.93598900000001</v>
      </c>
      <c r="O57" s="8">
        <v>157.843063</v>
      </c>
      <c r="P57" s="8">
        <v>158.89724699999999</v>
      </c>
      <c r="Q57" s="8">
        <v>159.82431</v>
      </c>
      <c r="R57" s="8">
        <v>160.81573499999999</v>
      </c>
      <c r="S57" s="8">
        <v>161.79948400000001</v>
      </c>
      <c r="T57" s="8">
        <v>162.83570900000001</v>
      </c>
      <c r="U57" s="8">
        <v>163.81388899999999</v>
      </c>
      <c r="V57" s="8">
        <v>164.75874300000001</v>
      </c>
      <c r="W57" s="8">
        <v>165.69450399999999</v>
      </c>
      <c r="X57" s="8">
        <v>166.654999</v>
      </c>
      <c r="Y57" s="8">
        <v>167.623322</v>
      </c>
      <c r="Z57" s="8">
        <v>168.719177</v>
      </c>
      <c r="AA57" s="8">
        <v>169.57524100000001</v>
      </c>
      <c r="AB57" s="8">
        <v>170.58575400000001</v>
      </c>
      <c r="AC57" s="8">
        <v>171.61831699999999</v>
      </c>
      <c r="AD57" s="8">
        <v>172.67292800000001</v>
      </c>
      <c r="AE57" s="8">
        <v>173.76211499999999</v>
      </c>
      <c r="AF57" s="8">
        <v>174.87562600000001</v>
      </c>
      <c r="AG57" s="8">
        <v>175.99243200000001</v>
      </c>
      <c r="AH57" s="8">
        <v>177.03633099999999</v>
      </c>
      <c r="AI57" s="8">
        <v>178.06089800000001</v>
      </c>
      <c r="AJ57" s="8">
        <v>179.151917</v>
      </c>
      <c r="AK57" s="4">
        <v>5.8120000000000003E-3</v>
      </c>
    </row>
    <row r="58" spans="1:37" ht="15" customHeight="1" x14ac:dyDescent="0.3">
      <c r="A58" s="7" t="s">
        <v>25</v>
      </c>
      <c r="B58" s="6" t="s">
        <v>24</v>
      </c>
      <c r="C58" s="8">
        <v>12.058104999999999</v>
      </c>
      <c r="D58" s="8">
        <v>12.294437</v>
      </c>
      <c r="E58" s="8">
        <v>12.692838</v>
      </c>
      <c r="F58" s="8">
        <v>12.917171</v>
      </c>
      <c r="G58" s="8">
        <v>13.002211000000001</v>
      </c>
      <c r="H58" s="8">
        <v>13.042007</v>
      </c>
      <c r="I58" s="8">
        <v>13.052295000000001</v>
      </c>
      <c r="J58" s="8">
        <v>13.099831999999999</v>
      </c>
      <c r="K58" s="8">
        <v>13.163909</v>
      </c>
      <c r="L58" s="8">
        <v>13.270144</v>
      </c>
      <c r="M58" s="8">
        <v>13.369624999999999</v>
      </c>
      <c r="N58" s="8">
        <v>13.456507999999999</v>
      </c>
      <c r="O58" s="8">
        <v>13.513216</v>
      </c>
      <c r="P58" s="8">
        <v>13.525532</v>
      </c>
      <c r="Q58" s="8">
        <v>13.538288</v>
      </c>
      <c r="R58" s="8">
        <v>13.581841000000001</v>
      </c>
      <c r="S58" s="8">
        <v>13.630915999999999</v>
      </c>
      <c r="T58" s="8">
        <v>13.685841999999999</v>
      </c>
      <c r="U58" s="8">
        <v>13.750101000000001</v>
      </c>
      <c r="V58" s="8">
        <v>13.817902999999999</v>
      </c>
      <c r="W58" s="8">
        <v>13.888781</v>
      </c>
      <c r="X58" s="8">
        <v>13.957677</v>
      </c>
      <c r="Y58" s="8">
        <v>14.013323</v>
      </c>
      <c r="Z58" s="8">
        <v>14.054833</v>
      </c>
      <c r="AA58" s="8">
        <v>14.089349</v>
      </c>
      <c r="AB58" s="8">
        <v>14.126514999999999</v>
      </c>
      <c r="AC58" s="8">
        <v>14.162665000000001</v>
      </c>
      <c r="AD58" s="8">
        <v>14.206797999999999</v>
      </c>
      <c r="AE58" s="8">
        <v>14.268223000000001</v>
      </c>
      <c r="AF58" s="8">
        <v>14.330678000000001</v>
      </c>
      <c r="AG58" s="8">
        <v>14.404387</v>
      </c>
      <c r="AH58" s="8">
        <v>14.482181000000001</v>
      </c>
      <c r="AI58" s="8">
        <v>14.572350999999999</v>
      </c>
      <c r="AJ58" s="8">
        <v>14.655374</v>
      </c>
      <c r="AK58" s="4">
        <v>5.5040000000000002E-3</v>
      </c>
    </row>
    <row r="60" spans="1:37" ht="15" customHeight="1" x14ac:dyDescent="0.25">
      <c r="B60" s="10" t="s">
        <v>23</v>
      </c>
    </row>
    <row r="61" spans="1:37" ht="15" customHeight="1" x14ac:dyDescent="0.3">
      <c r="A61" s="7" t="s">
        <v>22</v>
      </c>
      <c r="B61" s="6" t="s">
        <v>21</v>
      </c>
      <c r="C61" s="8">
        <v>160.31016500000001</v>
      </c>
      <c r="D61" s="8">
        <v>162.06802400000001</v>
      </c>
      <c r="E61" s="8">
        <v>163.73959400000001</v>
      </c>
      <c r="F61" s="8">
        <v>165.31474299999999</v>
      </c>
      <c r="G61" s="8">
        <v>166.38812300000001</v>
      </c>
      <c r="H61" s="8">
        <v>167.30877699999999</v>
      </c>
      <c r="I61" s="8">
        <v>168.10992400000001</v>
      </c>
      <c r="J61" s="8">
        <v>168.850357</v>
      </c>
      <c r="K61" s="8">
        <v>169.513428</v>
      </c>
      <c r="L61" s="8">
        <v>170.150543</v>
      </c>
      <c r="M61" s="8">
        <v>170.88917499999999</v>
      </c>
      <c r="N61" s="8">
        <v>171.774506</v>
      </c>
      <c r="O61" s="8">
        <v>172.93277</v>
      </c>
      <c r="P61" s="8">
        <v>174.20211800000001</v>
      </c>
      <c r="Q61" s="8">
        <v>175.42347699999999</v>
      </c>
      <c r="R61" s="8">
        <v>176.588593</v>
      </c>
      <c r="S61" s="8">
        <v>177.70942700000001</v>
      </c>
      <c r="T61" s="8">
        <v>178.67507900000001</v>
      </c>
      <c r="U61" s="8">
        <v>179.54577599999999</v>
      </c>
      <c r="V61" s="8">
        <v>180.50145000000001</v>
      </c>
      <c r="W61" s="8">
        <v>181.54530299999999</v>
      </c>
      <c r="X61" s="8">
        <v>182.595078</v>
      </c>
      <c r="Y61" s="8">
        <v>183.66098</v>
      </c>
      <c r="Z61" s="8">
        <v>184.71769699999999</v>
      </c>
      <c r="AA61" s="8">
        <v>185.81437700000001</v>
      </c>
      <c r="AB61" s="8">
        <v>186.86610400000001</v>
      </c>
      <c r="AC61" s="8">
        <v>187.91596999999999</v>
      </c>
      <c r="AD61" s="8">
        <v>188.898697</v>
      </c>
      <c r="AE61" s="8">
        <v>189.82225</v>
      </c>
      <c r="AF61" s="8">
        <v>190.81191999999999</v>
      </c>
      <c r="AG61" s="8">
        <v>191.85772700000001</v>
      </c>
      <c r="AH61" s="8">
        <v>192.96267700000001</v>
      </c>
      <c r="AI61" s="8">
        <v>194.08247399999999</v>
      </c>
      <c r="AJ61" s="8">
        <v>195.160248</v>
      </c>
      <c r="AK61" s="4">
        <v>5.8230000000000001E-3</v>
      </c>
    </row>
    <row r="62" spans="1:37" ht="15" customHeight="1" x14ac:dyDescent="0.3">
      <c r="A62" s="7" t="s">
        <v>20</v>
      </c>
      <c r="B62" s="6" t="s">
        <v>19</v>
      </c>
      <c r="C62" s="5">
        <v>1.0840430000000001</v>
      </c>
      <c r="D62" s="5">
        <v>1.097621</v>
      </c>
      <c r="E62" s="5">
        <v>1.1128530000000001</v>
      </c>
      <c r="F62" s="5">
        <v>1.1284780000000001</v>
      </c>
      <c r="G62" s="5">
        <v>1.143292</v>
      </c>
      <c r="H62" s="5">
        <v>1.1610419999999999</v>
      </c>
      <c r="I62" s="5">
        <v>1.1797530000000001</v>
      </c>
      <c r="J62" s="5">
        <v>1.199721</v>
      </c>
      <c r="K62" s="5">
        <v>1.2206980000000001</v>
      </c>
      <c r="L62" s="5">
        <v>1.241776</v>
      </c>
      <c r="M62" s="5">
        <v>1.263163</v>
      </c>
      <c r="N62" s="5">
        <v>1.2845709999999999</v>
      </c>
      <c r="O62" s="5">
        <v>1.3047</v>
      </c>
      <c r="P62" s="5">
        <v>1.3256159999999999</v>
      </c>
      <c r="Q62" s="5">
        <v>1.345407</v>
      </c>
      <c r="R62" s="5">
        <v>1.3647149999999999</v>
      </c>
      <c r="S62" s="5">
        <v>1.3853930000000001</v>
      </c>
      <c r="T62" s="5">
        <v>1.4055409999999999</v>
      </c>
      <c r="U62" s="5">
        <v>1.4252089999999999</v>
      </c>
      <c r="V62" s="5">
        <v>1.44523</v>
      </c>
      <c r="W62" s="5">
        <v>1.465964</v>
      </c>
      <c r="X62" s="5">
        <v>1.486877</v>
      </c>
      <c r="Y62" s="5">
        <v>1.5080039999999999</v>
      </c>
      <c r="Z62" s="5">
        <v>1.5296590000000001</v>
      </c>
      <c r="AA62" s="5">
        <v>1.5514319999999999</v>
      </c>
      <c r="AB62" s="5">
        <v>1.5739099999999999</v>
      </c>
      <c r="AC62" s="5">
        <v>1.59656</v>
      </c>
      <c r="AD62" s="5">
        <v>1.619076</v>
      </c>
      <c r="AE62" s="5">
        <v>1.6419859999999999</v>
      </c>
      <c r="AF62" s="5">
        <v>1.6640889999999999</v>
      </c>
      <c r="AG62" s="5">
        <v>1.6871290000000001</v>
      </c>
      <c r="AH62" s="5">
        <v>1.7100930000000001</v>
      </c>
      <c r="AI62" s="5">
        <v>1.7333209999999999</v>
      </c>
      <c r="AJ62" s="5">
        <v>1.7570049999999999</v>
      </c>
      <c r="AK62" s="4">
        <v>1.4811E-2</v>
      </c>
    </row>
    <row r="63" spans="1:37" ht="15" customHeight="1" x14ac:dyDescent="0.3">
      <c r="A63" s="7" t="s">
        <v>18</v>
      </c>
      <c r="B63" s="6" t="s">
        <v>17</v>
      </c>
      <c r="C63" s="5">
        <v>4.3499999999999996</v>
      </c>
      <c r="D63" s="5">
        <v>3.8716390000000001</v>
      </c>
      <c r="E63" s="5">
        <v>3.498624</v>
      </c>
      <c r="F63" s="5">
        <v>3.6515309999999999</v>
      </c>
      <c r="G63" s="5">
        <v>3.8626</v>
      </c>
      <c r="H63" s="5">
        <v>4.094284</v>
      </c>
      <c r="I63" s="5">
        <v>4.3341419999999999</v>
      </c>
      <c r="J63" s="5">
        <v>4.4815509999999996</v>
      </c>
      <c r="K63" s="5">
        <v>4.5395459999999996</v>
      </c>
      <c r="L63" s="5">
        <v>4.5664790000000002</v>
      </c>
      <c r="M63" s="5">
        <v>4.5697679999999998</v>
      </c>
      <c r="N63" s="5">
        <v>4.5235989999999999</v>
      </c>
      <c r="O63" s="5">
        <v>4.4963559999999996</v>
      </c>
      <c r="P63" s="5">
        <v>4.4910480000000002</v>
      </c>
      <c r="Q63" s="5">
        <v>4.4854089999999998</v>
      </c>
      <c r="R63" s="5">
        <v>4.5113620000000001</v>
      </c>
      <c r="S63" s="5">
        <v>4.545903</v>
      </c>
      <c r="T63" s="5">
        <v>4.559355</v>
      </c>
      <c r="U63" s="5">
        <v>4.5806009999999997</v>
      </c>
      <c r="V63" s="5">
        <v>4.6101609999999997</v>
      </c>
      <c r="W63" s="5">
        <v>4.6366630000000004</v>
      </c>
      <c r="X63" s="5">
        <v>4.6620710000000001</v>
      </c>
      <c r="Y63" s="5">
        <v>4.6880189999999997</v>
      </c>
      <c r="Z63" s="5">
        <v>4.7155459999999998</v>
      </c>
      <c r="AA63" s="5">
        <v>4.756494</v>
      </c>
      <c r="AB63" s="5">
        <v>4.7859870000000004</v>
      </c>
      <c r="AC63" s="5">
        <v>4.7957640000000001</v>
      </c>
      <c r="AD63" s="5">
        <v>4.7977230000000004</v>
      </c>
      <c r="AE63" s="5">
        <v>4.787617</v>
      </c>
      <c r="AF63" s="5">
        <v>4.7575250000000002</v>
      </c>
      <c r="AG63" s="5">
        <v>4.7268309999999998</v>
      </c>
      <c r="AH63" s="5">
        <v>4.7076950000000002</v>
      </c>
      <c r="AI63" s="5">
        <v>4.695227</v>
      </c>
      <c r="AJ63" s="5">
        <v>4.7077590000000002</v>
      </c>
      <c r="AK63" s="4" t="s">
        <v>16</v>
      </c>
    </row>
    <row r="66" spans="1:37" ht="15" customHeight="1" x14ac:dyDescent="0.25">
      <c r="B66" s="10" t="s">
        <v>15</v>
      </c>
    </row>
    <row r="67" spans="1:37" s="23" customFormat="1" ht="15" customHeight="1" x14ac:dyDescent="0.3">
      <c r="A67" s="19" t="s">
        <v>14</v>
      </c>
      <c r="B67" s="20" t="s">
        <v>13</v>
      </c>
      <c r="C67" s="21">
        <v>12763.964844</v>
      </c>
      <c r="D67" s="21">
        <v>13036.846680000001</v>
      </c>
      <c r="E67" s="21">
        <v>13427.615234000001</v>
      </c>
      <c r="F67" s="21">
        <v>13781.309569999999</v>
      </c>
      <c r="G67" s="21">
        <v>14100.542969</v>
      </c>
      <c r="H67" s="21">
        <v>14398.227539</v>
      </c>
      <c r="I67" s="21">
        <v>14705.767578000001</v>
      </c>
      <c r="J67" s="21">
        <v>15029.844727</v>
      </c>
      <c r="K67" s="21">
        <v>15379.299805000001</v>
      </c>
      <c r="L67" s="21">
        <v>15744.6875</v>
      </c>
      <c r="M67" s="21">
        <v>16100.075194999999</v>
      </c>
      <c r="N67" s="21">
        <v>16527.376952999999</v>
      </c>
      <c r="O67" s="21">
        <v>16908.830077999999</v>
      </c>
      <c r="P67" s="21">
        <v>17287.382812</v>
      </c>
      <c r="Q67" s="21">
        <v>17675.113281000002</v>
      </c>
      <c r="R67" s="21">
        <v>18063.257812</v>
      </c>
      <c r="S67" s="21">
        <v>18455.054688</v>
      </c>
      <c r="T67" s="21">
        <v>18856.164062</v>
      </c>
      <c r="U67" s="21">
        <v>19256.199218999998</v>
      </c>
      <c r="V67" s="21">
        <v>19652.759765999999</v>
      </c>
      <c r="W67" s="21">
        <v>20054.056640999999</v>
      </c>
      <c r="X67" s="21">
        <v>20463.705077999999</v>
      </c>
      <c r="Y67" s="21">
        <v>20874.029297000001</v>
      </c>
      <c r="Z67" s="21">
        <v>21289.669922000001</v>
      </c>
      <c r="AA67" s="21">
        <v>21704.841797000001</v>
      </c>
      <c r="AB67" s="21">
        <v>22128.355468999998</v>
      </c>
      <c r="AC67" s="21">
        <v>22559.355468999998</v>
      </c>
      <c r="AD67" s="21">
        <v>22996.480468999998</v>
      </c>
      <c r="AE67" s="21">
        <v>23444.964843999998</v>
      </c>
      <c r="AF67" s="21">
        <v>23901.398438</v>
      </c>
      <c r="AG67" s="21">
        <v>24367.421875</v>
      </c>
      <c r="AH67" s="21">
        <v>24835.001952999999</v>
      </c>
      <c r="AI67" s="21">
        <v>25296.994140999999</v>
      </c>
      <c r="AJ67" s="21">
        <v>25744.136718999998</v>
      </c>
      <c r="AK67" s="22">
        <v>2.1491E-2</v>
      </c>
    </row>
    <row r="68" spans="1:37" ht="15" customHeight="1" x14ac:dyDescent="0.3">
      <c r="A68" s="7" t="s">
        <v>12</v>
      </c>
      <c r="B68" s="6" t="s">
        <v>11</v>
      </c>
      <c r="C68" s="5">
        <v>1.301833</v>
      </c>
      <c r="D68" s="5">
        <v>1.453311</v>
      </c>
      <c r="E68" s="5">
        <v>1.544076</v>
      </c>
      <c r="F68" s="5">
        <v>1.582217</v>
      </c>
      <c r="G68" s="5">
        <v>1.5781130000000001</v>
      </c>
      <c r="H68" s="5">
        <v>1.582865</v>
      </c>
      <c r="I68" s="5">
        <v>1.562883</v>
      </c>
      <c r="J68" s="5">
        <v>1.551277</v>
      </c>
      <c r="K68" s="5">
        <v>1.5650040000000001</v>
      </c>
      <c r="L68" s="5">
        <v>1.5435319999999999</v>
      </c>
      <c r="M68" s="5">
        <v>1.515795</v>
      </c>
      <c r="N68" s="5">
        <v>1.5049619999999999</v>
      </c>
      <c r="O68" s="5">
        <v>1.512254</v>
      </c>
      <c r="P68" s="5">
        <v>1.533731</v>
      </c>
      <c r="Q68" s="5">
        <v>1.548778</v>
      </c>
      <c r="R68" s="5">
        <v>1.5150749999999999</v>
      </c>
      <c r="S68" s="5">
        <v>1.5195609999999999</v>
      </c>
      <c r="T68" s="5">
        <v>1.5390729999999999</v>
      </c>
      <c r="U68" s="5">
        <v>1.5467299999999999</v>
      </c>
      <c r="V68" s="5">
        <v>1.5307189999999999</v>
      </c>
      <c r="W68" s="5">
        <v>1.525193</v>
      </c>
      <c r="X68" s="5">
        <v>1.521903</v>
      </c>
      <c r="Y68" s="5">
        <v>1.5095719999999999</v>
      </c>
      <c r="Z68" s="5">
        <v>1.5153810000000001</v>
      </c>
      <c r="AA68" s="5">
        <v>1.520211</v>
      </c>
      <c r="AB68" s="5">
        <v>1.5187139999999999</v>
      </c>
      <c r="AC68" s="5">
        <v>1.5302990000000001</v>
      </c>
      <c r="AD68" s="5">
        <v>1.5529470000000001</v>
      </c>
      <c r="AE68" s="5">
        <v>1.577159</v>
      </c>
      <c r="AF68" s="5">
        <v>1.59552</v>
      </c>
      <c r="AG68" s="5">
        <v>1.6071569999999999</v>
      </c>
      <c r="AH68" s="5">
        <v>1.6039559999999999</v>
      </c>
      <c r="AI68" s="5">
        <v>1.602509</v>
      </c>
      <c r="AJ68" s="5">
        <v>1.6042799999999999</v>
      </c>
      <c r="AK68" s="4">
        <v>3.0929999999999998E-3</v>
      </c>
    </row>
    <row r="69" spans="1:37" ht="15" customHeight="1" x14ac:dyDescent="0.3">
      <c r="A69" s="7" t="s">
        <v>10</v>
      </c>
      <c r="B69" s="6" t="s">
        <v>9</v>
      </c>
      <c r="C69" s="8">
        <v>90.694137999999995</v>
      </c>
      <c r="D69" s="8">
        <v>91.727478000000005</v>
      </c>
      <c r="E69" s="8">
        <v>92.828513999999998</v>
      </c>
      <c r="F69" s="8">
        <v>93.940062999999995</v>
      </c>
      <c r="G69" s="8">
        <v>95.027313000000007</v>
      </c>
      <c r="H69" s="8">
        <v>96.079300000000003</v>
      </c>
      <c r="I69" s="8">
        <v>97.100821999999994</v>
      </c>
      <c r="J69" s="8">
        <v>98.096710000000002</v>
      </c>
      <c r="K69" s="8">
        <v>99.088088999999997</v>
      </c>
      <c r="L69" s="8">
        <v>100.093475</v>
      </c>
      <c r="M69" s="8">
        <v>101.112968</v>
      </c>
      <c r="N69" s="8">
        <v>102.144638</v>
      </c>
      <c r="O69" s="8">
        <v>103.18375399999999</v>
      </c>
      <c r="P69" s="8">
        <v>104.22924</v>
      </c>
      <c r="Q69" s="8">
        <v>105.28552999999999</v>
      </c>
      <c r="R69" s="8">
        <v>106.341431</v>
      </c>
      <c r="S69" s="8">
        <v>107.397263</v>
      </c>
      <c r="T69" s="8">
        <v>108.446579</v>
      </c>
      <c r="U69" s="8">
        <v>109.47932400000001</v>
      </c>
      <c r="V69" s="8">
        <v>110.49947400000001</v>
      </c>
      <c r="W69" s="8">
        <v>111.508629</v>
      </c>
      <c r="X69" s="8">
        <v>112.516975</v>
      </c>
      <c r="Y69" s="8">
        <v>113.52731300000001</v>
      </c>
      <c r="Z69" s="8">
        <v>114.546165</v>
      </c>
      <c r="AA69" s="8">
        <v>115.566086</v>
      </c>
      <c r="AB69" s="8">
        <v>116.58934000000001</v>
      </c>
      <c r="AC69" s="8">
        <v>117.61496699999999</v>
      </c>
      <c r="AD69" s="8">
        <v>118.642815</v>
      </c>
      <c r="AE69" s="8">
        <v>119.678802</v>
      </c>
      <c r="AF69" s="8">
        <v>120.72075700000001</v>
      </c>
      <c r="AG69" s="8">
        <v>121.76958500000001</v>
      </c>
      <c r="AH69" s="8">
        <v>122.82157100000001</v>
      </c>
      <c r="AI69" s="8">
        <v>123.874161</v>
      </c>
      <c r="AJ69" s="8">
        <v>124.92205</v>
      </c>
      <c r="AK69" s="4">
        <v>9.6989999999999993E-3</v>
      </c>
    </row>
    <row r="70" spans="1:37" ht="15" customHeight="1" x14ac:dyDescent="0.3">
      <c r="A70" s="7" t="s">
        <v>8</v>
      </c>
      <c r="B70" s="6" t="s">
        <v>7</v>
      </c>
      <c r="C70" s="5">
        <v>17.169834000000002</v>
      </c>
      <c r="D70" s="5">
        <v>16.918854</v>
      </c>
      <c r="E70" s="5">
        <v>16.718952000000002</v>
      </c>
      <c r="F70" s="5">
        <v>16.622108000000001</v>
      </c>
      <c r="G70" s="5">
        <v>16.538924999999999</v>
      </c>
      <c r="H70" s="5">
        <v>16.165495</v>
      </c>
      <c r="I70" s="5">
        <v>16.225581999999999</v>
      </c>
      <c r="J70" s="5">
        <v>16.260228999999999</v>
      </c>
      <c r="K70" s="5">
        <v>16.260479</v>
      </c>
      <c r="L70" s="5">
        <v>16.304023999999998</v>
      </c>
      <c r="M70" s="5">
        <v>16.299817999999998</v>
      </c>
      <c r="N70" s="5">
        <v>16.363993000000001</v>
      </c>
      <c r="O70" s="5">
        <v>16.400003000000002</v>
      </c>
      <c r="P70" s="5">
        <v>16.555239</v>
      </c>
      <c r="Q70" s="5">
        <v>16.818961999999999</v>
      </c>
      <c r="R70" s="5">
        <v>16.882069000000001</v>
      </c>
      <c r="S70" s="5">
        <v>17.025230000000001</v>
      </c>
      <c r="T70" s="5">
        <v>17.197935000000001</v>
      </c>
      <c r="U70" s="5">
        <v>17.278292</v>
      </c>
      <c r="V70" s="5">
        <v>17.333601000000002</v>
      </c>
      <c r="W70" s="5">
        <v>17.443000999999999</v>
      </c>
      <c r="X70" s="5">
        <v>17.552237999999999</v>
      </c>
      <c r="Y70" s="5">
        <v>17.596793999999999</v>
      </c>
      <c r="Z70" s="5">
        <v>17.665531000000001</v>
      </c>
      <c r="AA70" s="5">
        <v>17.727699000000001</v>
      </c>
      <c r="AB70" s="5">
        <v>17.728764000000002</v>
      </c>
      <c r="AC70" s="5">
        <v>17.752312</v>
      </c>
      <c r="AD70" s="5">
        <v>17.863132</v>
      </c>
      <c r="AE70" s="5">
        <v>17.937275</v>
      </c>
      <c r="AF70" s="5">
        <v>17.998505000000002</v>
      </c>
      <c r="AG70" s="5">
        <v>17.991461000000001</v>
      </c>
      <c r="AH70" s="5">
        <v>17.952380999999999</v>
      </c>
      <c r="AI70" s="5">
        <v>17.980592999999999</v>
      </c>
      <c r="AJ70" s="5">
        <v>17.979230999999999</v>
      </c>
      <c r="AK70" s="4">
        <v>1.902E-3</v>
      </c>
    </row>
    <row r="71" spans="1:37" ht="15" customHeight="1" thickBot="1" x14ac:dyDescent="0.3"/>
    <row r="72" spans="1:37" ht="15" customHeight="1" x14ac:dyDescent="0.25">
      <c r="B72" s="62" t="s">
        <v>6</v>
      </c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</row>
    <row r="73" spans="1:37" ht="15" customHeight="1" x14ac:dyDescent="0.25">
      <c r="B73" s="3" t="s">
        <v>5</v>
      </c>
    </row>
    <row r="74" spans="1:37" ht="15" customHeight="1" x14ac:dyDescent="0.25">
      <c r="B74" s="3" t="s">
        <v>4</v>
      </c>
    </row>
    <row r="75" spans="1:37" ht="15" customHeight="1" x14ac:dyDescent="0.25">
      <c r="B75" s="3" t="s">
        <v>3</v>
      </c>
    </row>
    <row r="76" spans="1:37" ht="15" customHeight="1" x14ac:dyDescent="0.25">
      <c r="B76" s="3" t="s">
        <v>2</v>
      </c>
    </row>
    <row r="77" spans="1:37" ht="15" customHeight="1" x14ac:dyDescent="0.25">
      <c r="B77" s="3" t="s">
        <v>1</v>
      </c>
    </row>
  </sheetData>
  <mergeCells count="1">
    <mergeCell ref="B72:AK72"/>
  </mergeCells>
  <pageMargins left="0.75" right="0.75" top="1" bottom="1" header="0.5" footer="0.5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130A572FE2EB468C73097FA2E0315A" ma:contentTypeVersion="2" ma:contentTypeDescription="Create a new document." ma:contentTypeScope="" ma:versionID="b3ad72502bd7b6db6e0948020be72bf1">
  <xsd:schema xmlns:xsd="http://www.w3.org/2001/XMLSchema" xmlns:xs="http://www.w3.org/2001/XMLSchema" xmlns:p="http://schemas.microsoft.com/office/2006/metadata/properties" xmlns:ns2="http://schemas.microsoft.com/sharepoint/v3/fields" targetNamespace="http://schemas.microsoft.com/office/2006/metadata/properties" ma:root="true" ma:fieldsID="28bb3e9fbbe878f9cb94879882c56651" ns2:_=""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CDateCre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8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Creat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354E6DE2-8A52-4B14-BA97-D8A6B24CA9CF}"/>
</file>

<file path=customXml/itemProps2.xml><?xml version="1.0" encoding="utf-8"?>
<ds:datastoreItem xmlns:ds="http://schemas.openxmlformats.org/officeDocument/2006/customXml" ds:itemID="{94270B64-9BFA-43E4-89C2-5939ACFCCE61}"/>
</file>

<file path=customXml/itemProps3.xml><?xml version="1.0" encoding="utf-8"?>
<ds:datastoreItem xmlns:ds="http://schemas.openxmlformats.org/officeDocument/2006/customXml" ds:itemID="{8EA299BC-4AF9-4CE3-950A-6EECF84D34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VMT Model Data</vt:lpstr>
      <vt:lpstr>Augmented VMT Data</vt:lpstr>
      <vt:lpstr>VMT_tables</vt:lpstr>
      <vt:lpstr>GDP Deflator</vt:lpstr>
      <vt:lpstr>AEO2019 Table 12</vt:lpstr>
      <vt:lpstr>AEO2019 Table 20</vt:lpstr>
    </vt:vector>
  </TitlesOfParts>
  <Company>USDOT-Volpe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Pickrell, Don H (Volpe)</dc:creator>
  <cp:lastModifiedBy>Keefe, Ryan (VOLPE)</cp:lastModifiedBy>
  <dcterms:created xsi:type="dcterms:W3CDTF">2019-07-22T17:57:02Z</dcterms:created>
  <dcterms:modified xsi:type="dcterms:W3CDTF">2020-03-24T19:48:14Z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0x0101006A130A572FE2EB468C73097FA2E0315A</vt:lpwstr>
  </property>
</Properties>
</file>